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225" windowWidth="14910" windowHeight="1110" firstSheet="3" activeTab="11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state="hidden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G571" i="73" l="1"/>
  <c r="S2064" i="61" l="1"/>
  <c r="S953" i="61"/>
  <c r="S2469" i="61"/>
  <c r="S2650" i="61"/>
  <c r="S3271" i="61"/>
  <c r="S2737" i="61"/>
  <c r="S2033" i="61"/>
  <c r="S2319" i="61"/>
  <c r="S2304" i="61"/>
  <c r="S684" i="61"/>
  <c r="S952" i="61"/>
  <c r="S835" i="61"/>
  <c r="S834" i="61"/>
  <c r="S565" i="61"/>
  <c r="S1834" i="61"/>
  <c r="S2167" i="61"/>
  <c r="S1684" i="61"/>
  <c r="S2303" i="61"/>
  <c r="S2787" i="61"/>
  <c r="S3002" i="61"/>
  <c r="S3037" i="61"/>
  <c r="S1165" i="61"/>
  <c r="S302" i="61"/>
  <c r="S316" i="61"/>
  <c r="S588" i="61"/>
  <c r="S1474" i="61"/>
  <c r="S1473" i="61"/>
  <c r="S2282" i="61"/>
  <c r="S2904" i="61"/>
  <c r="S737" i="61"/>
  <c r="S2245" i="61"/>
  <c r="S1867" i="61"/>
  <c r="S3082" i="61"/>
  <c r="S1196" i="61"/>
  <c r="S2862" i="61"/>
  <c r="S1259" i="61"/>
  <c r="S2786" i="61"/>
  <c r="S3279" i="61"/>
  <c r="S22" i="61"/>
  <c r="S1309" i="61"/>
  <c r="S433" i="61"/>
  <c r="S797" i="61"/>
  <c r="S2270" i="61"/>
  <c r="S80" i="61"/>
  <c r="S2375" i="61"/>
  <c r="S1433" i="61"/>
  <c r="S2672" i="61"/>
  <c r="S2535" i="61"/>
  <c r="S2468" i="61"/>
  <c r="S2671" i="61"/>
  <c r="S2398" i="61"/>
  <c r="S1360" i="61"/>
  <c r="S1725" i="61"/>
  <c r="S1966" i="61"/>
  <c r="S2847" i="61"/>
  <c r="S2063" i="61"/>
  <c r="S117" i="61"/>
  <c r="S207" i="61"/>
  <c r="S1906" i="61"/>
  <c r="S2810" i="61"/>
  <c r="S367" i="61"/>
  <c r="S335" i="61"/>
  <c r="S1560" i="61"/>
  <c r="S3164" i="61"/>
  <c r="S2417" i="61"/>
  <c r="S1564" i="61"/>
  <c r="S1328" i="61"/>
  <c r="S1083" i="61"/>
  <c r="S2112" i="61"/>
  <c r="S951" i="61"/>
  <c r="S1036" i="61"/>
  <c r="S2032" i="61"/>
  <c r="S1603" i="61"/>
  <c r="S3036" i="61"/>
  <c r="S1386" i="61"/>
  <c r="S1385" i="61"/>
  <c r="S1221" i="61"/>
  <c r="S2649" i="61"/>
  <c r="S2001" i="61"/>
  <c r="S2166" i="61"/>
  <c r="S2648" i="61"/>
  <c r="S2647" i="61"/>
  <c r="S1971" i="61"/>
  <c r="S950" i="61"/>
  <c r="S2711" i="61"/>
  <c r="S1313" i="61"/>
  <c r="S833" i="61"/>
  <c r="S1965" i="61"/>
  <c r="S2302" i="61"/>
  <c r="S192" i="61"/>
  <c r="S35" i="61"/>
  <c r="S949" i="61"/>
  <c r="S564" i="61"/>
  <c r="S3035" i="61"/>
  <c r="S796" i="61"/>
  <c r="S3034" i="61"/>
  <c r="S948" i="61"/>
  <c r="S2281" i="61"/>
  <c r="S2280" i="61"/>
  <c r="S1087" i="61"/>
  <c r="S974" i="61"/>
  <c r="S3274" i="61"/>
  <c r="S973" i="61"/>
  <c r="S118" i="61"/>
  <c r="S1432" i="61"/>
  <c r="S2609" i="61"/>
  <c r="S1112" i="61"/>
  <c r="S1133" i="61"/>
  <c r="S266" i="61"/>
  <c r="S1584" i="61"/>
  <c r="S795" i="61"/>
  <c r="S2490" i="61"/>
  <c r="S301" i="61"/>
  <c r="S2062" i="61"/>
  <c r="S2878" i="61"/>
  <c r="S147" i="61"/>
  <c r="S2888" i="61"/>
  <c r="S1258" i="61"/>
  <c r="S2809" i="61"/>
  <c r="S736" i="61"/>
  <c r="S2233" i="61"/>
  <c r="S947" i="61"/>
  <c r="S1866" i="61"/>
  <c r="S158" i="61"/>
  <c r="S946" i="61"/>
  <c r="S1663" i="61"/>
  <c r="S2785" i="61"/>
  <c r="S2489" i="61"/>
  <c r="S2727" i="61"/>
  <c r="S3001" i="61"/>
  <c r="S21" i="61"/>
  <c r="S453" i="61"/>
  <c r="S563" i="61"/>
  <c r="S2344" i="61"/>
  <c r="S2363" i="61"/>
  <c r="S1934" i="61"/>
  <c r="S562" i="61"/>
  <c r="S432" i="61"/>
  <c r="S1813" i="61"/>
  <c r="S2953" i="61"/>
  <c r="S467" i="61"/>
  <c r="S315" i="61"/>
  <c r="S191" i="61"/>
  <c r="S79" i="61"/>
  <c r="S1164" i="61"/>
  <c r="S1275" i="61"/>
  <c r="S2973" i="61"/>
  <c r="S2989" i="61"/>
  <c r="S2795" i="61"/>
  <c r="S1843" i="61"/>
  <c r="S2206" i="61"/>
  <c r="S3074" i="61"/>
  <c r="S1528" i="61"/>
  <c r="S431" i="61"/>
  <c r="S561" i="61"/>
  <c r="S2920" i="61"/>
  <c r="S2710" i="61"/>
  <c r="S2185" i="61"/>
  <c r="S2887" i="61"/>
  <c r="S693" i="61"/>
  <c r="S1472" i="61"/>
  <c r="S2534" i="61"/>
  <c r="S1274" i="61"/>
  <c r="S366" i="61"/>
  <c r="S1431" i="61"/>
  <c r="S655" i="61"/>
  <c r="S2886" i="61"/>
  <c r="S2670" i="61"/>
  <c r="S1929" i="61"/>
  <c r="S1662" i="61"/>
  <c r="S615" i="61"/>
  <c r="S2684" i="61"/>
  <c r="S1430" i="61"/>
  <c r="S1293" i="61"/>
  <c r="S2669" i="61"/>
  <c r="S1559" i="61"/>
  <c r="S1359" i="61"/>
  <c r="S2846" i="61"/>
  <c r="S1724" i="61"/>
  <c r="S273" i="61"/>
  <c r="S794" i="61"/>
  <c r="S2061" i="61"/>
  <c r="S1082" i="61"/>
  <c r="S3270" i="61"/>
  <c r="S334" i="61"/>
  <c r="S2416" i="61"/>
  <c r="R3163" i="61"/>
  <c r="S3163" i="61" s="1"/>
  <c r="S2301" i="61"/>
  <c r="S735" i="61"/>
  <c r="S2111" i="61"/>
  <c r="S1018" i="61"/>
  <c r="S2031" i="61"/>
  <c r="S1591" i="61"/>
  <c r="S1471" i="61"/>
  <c r="S945" i="61"/>
  <c r="S3269" i="61"/>
  <c r="S1017" i="61"/>
  <c r="S832" i="61"/>
  <c r="S734" i="61"/>
  <c r="S1833" i="61"/>
  <c r="S944" i="61"/>
  <c r="S1832" i="61"/>
  <c r="S3268" i="61"/>
  <c r="S2736" i="61"/>
  <c r="S831" i="61"/>
  <c r="S2467" i="61"/>
  <c r="S3173" i="61"/>
  <c r="S3130" i="61"/>
  <c r="S3129" i="61"/>
  <c r="S2533" i="61"/>
  <c r="S1391" i="61"/>
  <c r="S2845" i="61"/>
  <c r="S1964" i="61"/>
  <c r="S1358" i="61"/>
  <c r="S1220" i="61"/>
  <c r="S2488" i="61"/>
  <c r="S3162" i="61"/>
  <c r="S169" i="61"/>
  <c r="S3033" i="61"/>
  <c r="S3032" i="61"/>
  <c r="S2397" i="61"/>
  <c r="S2165" i="61"/>
  <c r="S2396" i="61"/>
  <c r="S1583" i="61"/>
  <c r="S677" i="61"/>
  <c r="S2646" i="61"/>
  <c r="S2580" i="61"/>
  <c r="S2579" i="61"/>
  <c r="S3195" i="61"/>
  <c r="S3186" i="61"/>
  <c r="S1437" i="61"/>
  <c r="S1886" i="61"/>
  <c r="S1703" i="61"/>
  <c r="S1702" i="61"/>
  <c r="S1701" i="61"/>
  <c r="S1755" i="61"/>
  <c r="S3212" i="61"/>
  <c r="S3062" i="61"/>
  <c r="S560" i="61"/>
  <c r="S1892" i="61"/>
  <c r="S201" i="61"/>
  <c r="S1885" i="61"/>
  <c r="S1195" i="61"/>
  <c r="S1520" i="61"/>
  <c r="S3061" i="61"/>
  <c r="S1507" i="61"/>
  <c r="S2608" i="61"/>
  <c r="S2168" i="61"/>
  <c r="S1132" i="61"/>
  <c r="S300" i="61"/>
  <c r="S1111" i="61"/>
  <c r="S1506" i="61"/>
  <c r="S698" i="61"/>
  <c r="S1582" i="61"/>
  <c r="S78" i="61"/>
  <c r="S830" i="61"/>
  <c r="S146" i="61"/>
  <c r="S1865" i="61"/>
  <c r="S943" i="61"/>
  <c r="S972" i="61"/>
  <c r="S1257" i="61"/>
  <c r="S2784" i="61"/>
  <c r="S2279" i="61"/>
  <c r="S2278" i="61"/>
  <c r="S2207" i="61"/>
  <c r="S2747" i="61"/>
  <c r="S1733" i="61"/>
  <c r="S733" i="61"/>
  <c r="S1590" i="61"/>
  <c r="S1081" i="61"/>
  <c r="S829" i="61"/>
  <c r="S2132" i="61"/>
  <c r="S2487" i="61"/>
  <c r="S1723" i="61"/>
  <c r="S1638" i="61"/>
  <c r="S1842" i="61"/>
  <c r="S654" i="61"/>
  <c r="S2683" i="61"/>
  <c r="S1928" i="61"/>
  <c r="S1470" i="61"/>
  <c r="S1292" i="61"/>
  <c r="S1291" i="61"/>
  <c r="S1163" i="61"/>
  <c r="S116" i="61"/>
  <c r="S2035" i="61"/>
  <c r="S2232" i="61"/>
  <c r="S3161" i="61"/>
  <c r="S2007" i="61"/>
  <c r="S2972" i="61"/>
  <c r="S2532" i="61"/>
  <c r="S732" i="61"/>
  <c r="S1308" i="61"/>
  <c r="S3073" i="61"/>
  <c r="S1429" i="61"/>
  <c r="S1558" i="61"/>
  <c r="S314" i="61"/>
  <c r="S2343" i="61"/>
  <c r="S1812" i="61"/>
  <c r="S466" i="61"/>
  <c r="S2448" i="61"/>
  <c r="S1327" i="61"/>
  <c r="S452" i="61"/>
  <c r="S20" i="61"/>
  <c r="S1169" i="61"/>
  <c r="S1168" i="61"/>
  <c r="S793" i="61"/>
  <c r="S77" i="61"/>
  <c r="R2060" i="61"/>
  <c r="S2060" i="61" s="1"/>
  <c r="S3128" i="61"/>
  <c r="S430" i="61"/>
  <c r="S2362" i="61"/>
  <c r="S365" i="61"/>
  <c r="S2110" i="61"/>
  <c r="S942" i="61"/>
  <c r="S89" i="61"/>
  <c r="S2030" i="61"/>
  <c r="S2578" i="61"/>
  <c r="S461" i="61"/>
  <c r="S3094" i="61"/>
  <c r="S828" i="61"/>
  <c r="S2565" i="61"/>
  <c r="S941" i="61"/>
  <c r="S977" i="61"/>
  <c r="S1831" i="61"/>
  <c r="S1199" i="61"/>
  <c r="S940" i="61"/>
  <c r="S2300" i="61"/>
  <c r="S3172" i="61"/>
  <c r="S2329" i="61"/>
  <c r="S2564" i="61"/>
  <c r="S1336" i="61"/>
  <c r="S475" i="61"/>
  <c r="S999" i="61"/>
  <c r="S1080" i="61"/>
  <c r="S998" i="61"/>
  <c r="S130" i="61"/>
  <c r="S1377" i="61"/>
  <c r="S129" i="61"/>
  <c r="S1492" i="61"/>
  <c r="S403" i="61"/>
  <c r="S1967" i="61"/>
  <c r="S50" i="61"/>
  <c r="S2244" i="61"/>
  <c r="S3233" i="61"/>
  <c r="S1138" i="61"/>
  <c r="S234" i="61"/>
  <c r="S699" i="61"/>
  <c r="S1219" i="61"/>
  <c r="S691" i="61"/>
  <c r="S1963" i="61"/>
  <c r="S1927" i="61"/>
  <c r="S1848" i="61"/>
  <c r="S1847" i="61"/>
  <c r="S2299" i="61"/>
  <c r="S1039" i="61"/>
  <c r="S1619" i="61"/>
  <c r="S2164" i="61"/>
  <c r="S2932" i="61"/>
  <c r="S3267" i="61"/>
  <c r="S939" i="61"/>
  <c r="S2890" i="61"/>
  <c r="S1131" i="61"/>
  <c r="S1130" i="61"/>
  <c r="S3160" i="61"/>
  <c r="S1905" i="61"/>
  <c r="S2702" i="61"/>
  <c r="S2531" i="61"/>
  <c r="S971" i="61"/>
  <c r="S115" i="61"/>
  <c r="S299" i="61"/>
  <c r="S3216" i="61"/>
  <c r="S1156" i="61"/>
  <c r="S1864" i="61"/>
  <c r="S2552" i="61"/>
  <c r="S731" i="61"/>
  <c r="S2038" i="61"/>
  <c r="S2374" i="61"/>
  <c r="S2243" i="61"/>
  <c r="S1256" i="61"/>
  <c r="S988" i="61"/>
  <c r="S145" i="61"/>
  <c r="S3000" i="61"/>
  <c r="S2783" i="61"/>
  <c r="S1811" i="61"/>
  <c r="S2909" i="61"/>
  <c r="S2952" i="61"/>
  <c r="S2903" i="61"/>
  <c r="S1739" i="61"/>
  <c r="S1307" i="61"/>
  <c r="S2447" i="61"/>
  <c r="S1277" i="61"/>
  <c r="S3266" i="61"/>
  <c r="S451" i="61"/>
  <c r="S2668" i="61"/>
  <c r="S429" i="61"/>
  <c r="S938" i="61"/>
  <c r="S1326" i="61"/>
  <c r="S2269" i="61"/>
  <c r="S3081" i="61"/>
  <c r="S2735" i="61"/>
  <c r="S2199" i="61"/>
  <c r="S1661" i="61"/>
  <c r="S1384" i="61"/>
  <c r="S1325" i="61"/>
  <c r="S1079" i="61"/>
  <c r="S1357" i="61"/>
  <c r="S2131" i="61"/>
  <c r="S3072" i="61"/>
  <c r="S1757" i="61"/>
  <c r="S2971" i="61"/>
  <c r="S2530" i="61"/>
  <c r="S2988" i="61"/>
  <c r="S1428" i="61"/>
  <c r="S604" i="61"/>
  <c r="S827" i="61"/>
  <c r="S826" i="61"/>
  <c r="S603" i="61"/>
  <c r="S629" i="61"/>
  <c r="S1999" i="61"/>
  <c r="S1637" i="61"/>
  <c r="S1926" i="61"/>
  <c r="S1330" i="61"/>
  <c r="S1194" i="61"/>
  <c r="S2059" i="61"/>
  <c r="S1557" i="61"/>
  <c r="S937" i="61"/>
  <c r="S2415" i="61"/>
  <c r="S792" i="61"/>
  <c r="S114" i="61"/>
  <c r="S1408" i="61"/>
  <c r="S2109" i="61"/>
  <c r="S76" i="61"/>
  <c r="S2808" i="61"/>
  <c r="S3159" i="61"/>
  <c r="S2540" i="61"/>
  <c r="S936" i="61"/>
  <c r="S683" i="61"/>
  <c r="S2645" i="61"/>
  <c r="R791" i="61"/>
  <c r="S791" i="61" s="1"/>
  <c r="S190" i="61"/>
  <c r="S2644" i="61"/>
  <c r="S687" i="61"/>
  <c r="S1469" i="61"/>
  <c r="S189" i="61"/>
  <c r="S34" i="61"/>
  <c r="S790" i="61"/>
  <c r="S2607" i="61"/>
  <c r="S1054" i="61"/>
  <c r="S2844" i="61"/>
  <c r="S2163" i="61"/>
  <c r="S825" i="61"/>
  <c r="S2298" i="61"/>
  <c r="S3211" i="61"/>
  <c r="S3060" i="61"/>
  <c r="S2577" i="61"/>
  <c r="S1751" i="61"/>
  <c r="S559" i="61"/>
  <c r="S3210" i="61"/>
  <c r="S200" i="61"/>
  <c r="S1581" i="61"/>
  <c r="S2734" i="61"/>
  <c r="S2816" i="61"/>
  <c r="S676" i="61"/>
  <c r="S407" i="61"/>
  <c r="S1290" i="61"/>
  <c r="S1750" i="61"/>
  <c r="S1700" i="61"/>
  <c r="S1962" i="61"/>
  <c r="S1789" i="61"/>
  <c r="S1884" i="61"/>
  <c r="S298" i="61"/>
  <c r="S1519" i="61"/>
  <c r="S3059" i="61"/>
  <c r="S1904" i="61"/>
  <c r="S2654" i="61"/>
  <c r="S1427" i="61"/>
  <c r="S483" i="61"/>
  <c r="S1218" i="61"/>
  <c r="S1990" i="61"/>
  <c r="S2987" i="61"/>
  <c r="S2726" i="61"/>
  <c r="S3265" i="61"/>
  <c r="S2999" i="61"/>
  <c r="S2361" i="61"/>
  <c r="S313" i="61"/>
  <c r="S1532" i="61"/>
  <c r="S428" i="61"/>
  <c r="S450" i="61"/>
  <c r="S1563" i="61"/>
  <c r="S2877" i="61"/>
  <c r="S730" i="61"/>
  <c r="S2667" i="61"/>
  <c r="S1660" i="61"/>
  <c r="S1495" i="61"/>
  <c r="S2656" i="61"/>
  <c r="S206" i="61"/>
  <c r="S113" i="61"/>
  <c r="S2861" i="61"/>
  <c r="S1255" i="61"/>
  <c r="S2782" i="61"/>
  <c r="S2231" i="61"/>
  <c r="S789" i="61"/>
  <c r="S935" i="61"/>
  <c r="S2452" i="61"/>
  <c r="S1167" i="61"/>
  <c r="S788" i="61"/>
  <c r="S2529" i="61"/>
  <c r="S3071" i="61"/>
  <c r="S2486" i="61"/>
  <c r="S2297" i="61"/>
  <c r="S1426" i="61"/>
  <c r="S165" i="61"/>
  <c r="S2919" i="61"/>
  <c r="S1925" i="61"/>
  <c r="S1556" i="61"/>
  <c r="S558" i="61"/>
  <c r="S2058" i="61"/>
  <c r="S657" i="61"/>
  <c r="S653" i="61"/>
  <c r="S614" i="61"/>
  <c r="S602" i="61"/>
  <c r="S272" i="61"/>
  <c r="S3158" i="61"/>
  <c r="S265" i="61"/>
  <c r="S1078" i="61"/>
  <c r="S112" i="61"/>
  <c r="S787" i="61"/>
  <c r="S75" i="61"/>
  <c r="S2108" i="61"/>
  <c r="S729" i="61"/>
  <c r="S2184" i="61"/>
  <c r="S188" i="61"/>
  <c r="S1395" i="61"/>
  <c r="S1618" i="61"/>
  <c r="S2643" i="61"/>
  <c r="S2843" i="61"/>
  <c r="S934" i="61"/>
  <c r="S933" i="61"/>
  <c r="S482" i="61"/>
  <c r="S1228" i="61"/>
  <c r="S1989" i="61"/>
  <c r="S187" i="61"/>
  <c r="S333" i="61"/>
  <c r="S2162" i="61"/>
  <c r="S824" i="61"/>
  <c r="S1038" i="61"/>
  <c r="S144" i="61"/>
  <c r="S652" i="61"/>
  <c r="S1924" i="61"/>
  <c r="S1155" i="61"/>
  <c r="S297" i="61"/>
  <c r="S2931" i="61"/>
  <c r="S1722" i="61"/>
  <c r="S1468" i="61"/>
  <c r="S2970" i="61"/>
  <c r="S1254" i="61"/>
  <c r="S2198" i="61"/>
  <c r="S1040" i="61"/>
  <c r="S1142" i="61"/>
  <c r="S1356" i="61"/>
  <c r="S3264" i="61"/>
  <c r="S1961" i="61"/>
  <c r="S2860" i="61"/>
  <c r="S2701" i="61"/>
  <c r="S2585" i="61"/>
  <c r="S2230" i="61"/>
  <c r="S2998" i="61"/>
  <c r="S1193" i="61"/>
  <c r="S1276" i="61"/>
  <c r="S1129" i="61"/>
  <c r="S1863" i="61"/>
  <c r="S1933" i="61"/>
  <c r="S2876" i="61"/>
  <c r="S1862" i="61"/>
  <c r="S2781" i="61"/>
  <c r="S2373" i="61"/>
  <c r="S2951" i="61"/>
  <c r="S227" i="61"/>
  <c r="S1324" i="61"/>
  <c r="S2950" i="61"/>
  <c r="S3031" i="61"/>
  <c r="S449" i="61"/>
  <c r="S1810" i="61"/>
  <c r="S204" i="61"/>
  <c r="S2446" i="61"/>
  <c r="S1659" i="61"/>
  <c r="S19" i="61"/>
  <c r="S3086" i="61"/>
  <c r="S932" i="61"/>
  <c r="S1166" i="61"/>
  <c r="S2969" i="61"/>
  <c r="S1425" i="61"/>
  <c r="S2250" i="61"/>
  <c r="S1555" i="61"/>
  <c r="S1554" i="61"/>
  <c r="S1407" i="61"/>
  <c r="S2528" i="61"/>
  <c r="S2057" i="61"/>
  <c r="S610" i="61"/>
  <c r="S2414" i="61"/>
  <c r="S2107" i="61"/>
  <c r="S246" i="61"/>
  <c r="S557" i="61"/>
  <c r="S786" i="61"/>
  <c r="S785" i="61"/>
  <c r="S74" i="61"/>
  <c r="S3127" i="61"/>
  <c r="S3157" i="61"/>
  <c r="S2642" i="61"/>
  <c r="S931" i="61"/>
  <c r="S1335" i="61"/>
  <c r="S1376" i="61"/>
  <c r="S2583" i="61"/>
  <c r="S356" i="61"/>
  <c r="S179" i="61"/>
  <c r="S245" i="61"/>
  <c r="S2183" i="61"/>
  <c r="S2328" i="61"/>
  <c r="S111" i="61"/>
  <c r="S110" i="61"/>
  <c r="S128" i="61"/>
  <c r="S2563" i="61"/>
  <c r="S3093" i="61"/>
  <c r="S3232" i="61"/>
  <c r="S33" i="61"/>
  <c r="S1602" i="61"/>
  <c r="S997" i="61"/>
  <c r="S178" i="61"/>
  <c r="S186" i="61"/>
  <c r="S49" i="61"/>
  <c r="S402" i="61"/>
  <c r="S1491" i="61"/>
  <c r="S579" i="61"/>
  <c r="S460" i="61"/>
  <c r="S474" i="61"/>
  <c r="S2485" i="61"/>
  <c r="S930" i="61"/>
  <c r="S1217" i="61"/>
  <c r="S2611" i="61"/>
  <c r="R784" i="61"/>
  <c r="S784" i="61" s="1"/>
  <c r="S1732" i="61"/>
  <c r="S157" i="61"/>
  <c r="S2161" i="61"/>
  <c r="S143" i="61"/>
  <c r="S1580" i="61"/>
  <c r="S168" i="61"/>
  <c r="S2918" i="61"/>
  <c r="S43" i="61"/>
  <c r="S2350" i="61"/>
  <c r="S970" i="61"/>
  <c r="S2986" i="61"/>
  <c r="S1505" i="61"/>
  <c r="S697" i="61"/>
  <c r="S2589" i="61"/>
  <c r="S2606" i="61"/>
  <c r="S1903" i="61"/>
  <c r="S2700" i="61"/>
  <c r="S1037" i="61"/>
  <c r="S1891" i="61"/>
  <c r="S2052" i="61"/>
  <c r="S1096" i="61"/>
  <c r="S171" i="61"/>
  <c r="S1883" i="61"/>
  <c r="S1589" i="61"/>
  <c r="S3058" i="61"/>
  <c r="S3263" i="61"/>
  <c r="S823" i="61"/>
  <c r="S1518" i="61"/>
  <c r="S1667" i="61"/>
  <c r="S1960" i="61"/>
  <c r="S2842" i="61"/>
  <c r="S2841" i="61"/>
  <c r="S2130" i="61"/>
  <c r="S556" i="61"/>
  <c r="S1699" i="61"/>
  <c r="S2372" i="61"/>
  <c r="S2859" i="61"/>
  <c r="S1617" i="61"/>
  <c r="S1988" i="61"/>
  <c r="S2780" i="61"/>
  <c r="S3262" i="61"/>
  <c r="S1253" i="61"/>
  <c r="S2229" i="61"/>
  <c r="S109" i="61"/>
  <c r="S199" i="61"/>
  <c r="S783" i="61"/>
  <c r="S3185" i="61"/>
  <c r="S3209" i="61"/>
  <c r="S2296" i="61"/>
  <c r="S3194" i="61"/>
  <c r="S675" i="61"/>
  <c r="S2056" i="61"/>
  <c r="S2055" i="61"/>
  <c r="S2666" i="61"/>
  <c r="S2527" i="61"/>
  <c r="S651" i="61"/>
  <c r="S628" i="61"/>
  <c r="S601" i="61"/>
  <c r="S1192" i="61"/>
  <c r="S2985" i="61"/>
  <c r="S2968" i="61"/>
  <c r="S2006" i="61"/>
  <c r="S1553" i="61"/>
  <c r="S1467" i="61"/>
  <c r="S555" i="61"/>
  <c r="S1731" i="61"/>
  <c r="S1738" i="61"/>
  <c r="S1077" i="61"/>
  <c r="S1976" i="61"/>
  <c r="S1809" i="61"/>
  <c r="S1370" i="61"/>
  <c r="S2360" i="61"/>
  <c r="S2902" i="61"/>
  <c r="S2445" i="61"/>
  <c r="S2949" i="61"/>
  <c r="S728" i="61"/>
  <c r="S782" i="61"/>
  <c r="S2413" i="61"/>
  <c r="S387" i="61"/>
  <c r="S364" i="61"/>
  <c r="S781" i="61"/>
  <c r="S73" i="61"/>
  <c r="S554" i="61"/>
  <c r="S2106" i="61"/>
  <c r="S3156" i="61"/>
  <c r="S587" i="61"/>
  <c r="S929" i="61"/>
  <c r="S2576" i="61"/>
  <c r="S1494" i="61"/>
  <c r="S42" i="61"/>
  <c r="S1493" i="61"/>
  <c r="S2295" i="61"/>
  <c r="S1830" i="61"/>
  <c r="S2268" i="61"/>
  <c r="S2466" i="61"/>
  <c r="S1783" i="61"/>
  <c r="R2160" i="61"/>
  <c r="S2160" i="61" s="1"/>
  <c r="S296" i="61"/>
  <c r="S2794" i="61"/>
  <c r="S1191" i="61"/>
  <c r="S1466" i="61"/>
  <c r="S928" i="61"/>
  <c r="S1154" i="61"/>
  <c r="S3126" i="61"/>
  <c r="S1737" i="61"/>
  <c r="S1579" i="61"/>
  <c r="S2267" i="61"/>
  <c r="S1252" i="61"/>
  <c r="S2779" i="61"/>
  <c r="S727" i="61"/>
  <c r="S2840" i="61"/>
  <c r="S1721" i="61"/>
  <c r="S1861" i="61"/>
  <c r="S927" i="61"/>
  <c r="S18" i="61"/>
  <c r="S2858" i="61"/>
  <c r="S1959" i="61"/>
  <c r="S427" i="61"/>
  <c r="S1355" i="61"/>
  <c r="S2444" i="61"/>
  <c r="S2342" i="61"/>
  <c r="S1306" i="61"/>
  <c r="S2484" i="61"/>
  <c r="S3261" i="61"/>
  <c r="S3080" i="61"/>
  <c r="S3030" i="61"/>
  <c r="S2395" i="61"/>
  <c r="S226" i="61"/>
  <c r="S2277" i="61"/>
  <c r="S780" i="61"/>
  <c r="S448" i="61"/>
  <c r="S1424" i="61"/>
  <c r="S2665" i="61"/>
  <c r="S1683" i="61"/>
  <c r="S2664" i="61"/>
  <c r="S3070" i="61"/>
  <c r="S2539" i="61"/>
  <c r="S2709" i="61"/>
  <c r="S2000" i="61"/>
  <c r="S350" i="61"/>
  <c r="S1162" i="61"/>
  <c r="S1841" i="61"/>
  <c r="S2526" i="61"/>
  <c r="S2807" i="61"/>
  <c r="S233" i="61"/>
  <c r="S3125" i="61"/>
  <c r="S1552" i="61"/>
  <c r="S3155" i="61"/>
  <c r="S2105" i="61"/>
  <c r="S2412" i="61"/>
  <c r="S72" i="61"/>
  <c r="R2054" i="61"/>
  <c r="S2054" i="61" s="1"/>
  <c r="S2029" i="61"/>
  <c r="S1682" i="61"/>
  <c r="S1465" i="61"/>
  <c r="S2778" i="61"/>
  <c r="S2012" i="61"/>
  <c r="S926" i="61"/>
  <c r="S1016" i="61"/>
  <c r="S925" i="61"/>
  <c r="S553" i="61"/>
  <c r="S552" i="61"/>
  <c r="S2011" i="61"/>
  <c r="S2228" i="61"/>
  <c r="S2777" i="61"/>
  <c r="S1958" i="61"/>
  <c r="S1045" i="61"/>
  <c r="S1216" i="61"/>
  <c r="S164" i="61"/>
  <c r="S2839" i="61"/>
  <c r="S1464" i="61"/>
  <c r="S2551" i="61"/>
  <c r="S2051" i="61"/>
  <c r="S1134" i="61"/>
  <c r="S2590" i="61"/>
  <c r="S2699" i="61"/>
  <c r="S1128" i="61"/>
  <c r="S41" i="61"/>
  <c r="S32" i="61"/>
  <c r="S2641" i="61"/>
  <c r="R3029" i="61"/>
  <c r="S3029" i="61" s="1"/>
  <c r="S822" i="61"/>
  <c r="S244" i="61"/>
  <c r="S295" i="61"/>
  <c r="S1312" i="61"/>
  <c r="S1035" i="61"/>
  <c r="S551" i="61"/>
  <c r="S969" i="61"/>
  <c r="S609" i="61"/>
  <c r="S3260" i="61"/>
  <c r="S1354" i="61"/>
  <c r="S2294" i="61"/>
  <c r="S924" i="61"/>
  <c r="S923" i="61"/>
  <c r="S1578" i="61"/>
  <c r="S2930" i="61"/>
  <c r="S1658" i="61"/>
  <c r="S550" i="61"/>
  <c r="S2746" i="61"/>
  <c r="S142" i="61"/>
  <c r="S1736" i="61"/>
  <c r="S2197" i="61"/>
  <c r="S2341" i="61"/>
  <c r="S1143" i="61"/>
  <c r="S2205" i="61"/>
  <c r="S454" i="61"/>
  <c r="S264" i="61"/>
  <c r="S263" i="61"/>
  <c r="S312" i="61"/>
  <c r="S1808" i="61"/>
  <c r="S1251" i="61"/>
  <c r="S2776" i="61"/>
  <c r="S2708" i="61"/>
  <c r="S2538" i="61"/>
  <c r="S17" i="61"/>
  <c r="S2857" i="61"/>
  <c r="S426" i="61"/>
  <c r="S2483" i="61"/>
  <c r="S1076" i="61"/>
  <c r="S549" i="61"/>
  <c r="S1975" i="61"/>
  <c r="S3278" i="61"/>
  <c r="S1273" i="61"/>
  <c r="S1932" i="61"/>
  <c r="S2443" i="61"/>
  <c r="S2948" i="61"/>
  <c r="S2663" i="61"/>
  <c r="S71" i="61"/>
  <c r="S2129" i="61"/>
  <c r="S1423" i="61"/>
  <c r="S2662" i="61"/>
  <c r="S548" i="61"/>
  <c r="S2525" i="61"/>
  <c r="S1551" i="61"/>
  <c r="S1720" i="61"/>
  <c r="S2885" i="61"/>
  <c r="S70" i="61"/>
  <c r="S1860" i="61"/>
  <c r="S650" i="61"/>
  <c r="S1288" i="61"/>
  <c r="R2053" i="61"/>
  <c r="S2053" i="61" s="1"/>
  <c r="R349" i="61"/>
  <c r="S349" i="61" s="1"/>
  <c r="S779" i="61"/>
  <c r="S1630" i="61"/>
  <c r="S2682" i="61"/>
  <c r="S547" i="61"/>
  <c r="S69" i="61"/>
  <c r="S3154" i="61"/>
  <c r="S2104" i="61"/>
  <c r="S23" i="61"/>
  <c r="S546" i="61"/>
  <c r="S726" i="61"/>
  <c r="R1782" i="61"/>
  <c r="S1782" i="61" s="1"/>
  <c r="S922" i="61"/>
  <c r="S3028" i="61"/>
  <c r="S1463" i="61"/>
  <c r="S3259" i="61"/>
  <c r="S3258" i="61"/>
  <c r="S3257" i="61"/>
  <c r="S2028" i="61"/>
  <c r="S1601" i="61"/>
  <c r="S3256" i="61"/>
  <c r="S2182" i="61"/>
  <c r="S2640" i="61"/>
  <c r="S2318" i="61"/>
  <c r="S921" i="61"/>
  <c r="S3124" i="61"/>
  <c r="S3123" i="61"/>
  <c r="S725" i="61"/>
  <c r="S1527" i="61"/>
  <c r="S987" i="61"/>
  <c r="S225" i="61"/>
  <c r="S2037" i="61"/>
  <c r="S631" i="61"/>
  <c r="S40" i="61"/>
  <c r="S1153" i="61"/>
  <c r="S248" i="61"/>
  <c r="S1075" i="61"/>
  <c r="R2159" i="61"/>
  <c r="S2159" i="61" s="1"/>
  <c r="S2698" i="61"/>
  <c r="S1127" i="61"/>
  <c r="S1110" i="61"/>
  <c r="S2247" i="61"/>
  <c r="S1034" i="61"/>
  <c r="S2605" i="61"/>
  <c r="S920" i="61"/>
  <c r="S919" i="61"/>
  <c r="S968" i="61"/>
  <c r="S1015" i="61"/>
  <c r="S2050" i="61"/>
  <c r="S1383" i="61"/>
  <c r="S566" i="61"/>
  <c r="S108" i="61"/>
  <c r="S2639" i="61"/>
  <c r="S682" i="61"/>
  <c r="S545" i="61"/>
  <c r="S1215" i="61"/>
  <c r="S1957" i="61"/>
  <c r="S2838" i="61"/>
  <c r="S3193" i="61"/>
  <c r="S3184" i="61"/>
  <c r="S1754" i="61"/>
  <c r="S3057" i="61"/>
  <c r="S1504" i="61"/>
  <c r="S1902" i="61"/>
  <c r="S2967" i="61"/>
  <c r="S1503" i="61"/>
  <c r="S2638" i="61"/>
  <c r="S3281" i="61"/>
  <c r="S2550" i="61"/>
  <c r="S778" i="61"/>
  <c r="S1987" i="61"/>
  <c r="S1095" i="61"/>
  <c r="S1159" i="61"/>
  <c r="S3284" i="61"/>
  <c r="S1698" i="61"/>
  <c r="S1697" i="61"/>
  <c r="S1137" i="61"/>
  <c r="S294" i="61"/>
  <c r="S1323" i="61"/>
  <c r="S373" i="61"/>
  <c r="S2875" i="61"/>
  <c r="S3208" i="61"/>
  <c r="S674" i="61"/>
  <c r="S2394" i="61"/>
  <c r="S2393" i="61"/>
  <c r="S1707" i="61"/>
  <c r="S3122" i="61"/>
  <c r="S1382" i="61"/>
  <c r="S918" i="61"/>
  <c r="S1882" i="61"/>
  <c r="S1517" i="61"/>
  <c r="S3056" i="61"/>
  <c r="S2745" i="61"/>
  <c r="S2744" i="61"/>
  <c r="S1190" i="61"/>
  <c r="S16" i="61"/>
  <c r="S1781" i="61"/>
  <c r="S1780" i="61"/>
  <c r="S447" i="61"/>
  <c r="S1305" i="61"/>
  <c r="S2997" i="61"/>
  <c r="S271" i="61"/>
  <c r="S2442" i="61"/>
  <c r="S425" i="61"/>
  <c r="S2359" i="61"/>
  <c r="S311" i="61"/>
  <c r="S2901" i="61"/>
  <c r="S1807" i="61"/>
  <c r="S465" i="61"/>
  <c r="S2465" i="61"/>
  <c r="S627" i="61"/>
  <c r="S1250" i="61"/>
  <c r="S1353" i="61"/>
  <c r="S2725" i="61"/>
  <c r="S2775" i="61"/>
  <c r="S2227" i="61"/>
  <c r="S1189" i="61"/>
  <c r="S649" i="61"/>
  <c r="S600" i="61"/>
  <c r="S1998" i="61"/>
  <c r="S613" i="61"/>
  <c r="S1920" i="61"/>
  <c r="S2661" i="61"/>
  <c r="S2685" i="61"/>
  <c r="S2660" i="61"/>
  <c r="S544" i="61"/>
  <c r="S1550" i="61"/>
  <c r="S821" i="61"/>
  <c r="S2984" i="61"/>
  <c r="S2917" i="61"/>
  <c r="S3027" i="61"/>
  <c r="S2929" i="61"/>
  <c r="S2242" i="61"/>
  <c r="S1657" i="61"/>
  <c r="S2524" i="61"/>
  <c r="S1859" i="61"/>
  <c r="S68" i="61"/>
  <c r="S2411" i="61"/>
  <c r="S2806" i="61"/>
  <c r="S777" i="61"/>
  <c r="S67" i="61"/>
  <c r="S3153" i="61"/>
  <c r="S2103" i="61"/>
  <c r="S996" i="61"/>
  <c r="S1406" i="61"/>
  <c r="S1462" i="61"/>
  <c r="S46" i="61"/>
  <c r="S355" i="61"/>
  <c r="S995" i="61"/>
  <c r="S152" i="61"/>
  <c r="S917" i="61"/>
  <c r="S45" i="61"/>
  <c r="S2582" i="61"/>
  <c r="S1490" i="61"/>
  <c r="S578" i="61"/>
  <c r="S127" i="61"/>
  <c r="S3092" i="61"/>
  <c r="S3026" i="61"/>
  <c r="S210" i="61"/>
  <c r="S196" i="61"/>
  <c r="S209" i="61"/>
  <c r="S194" i="61"/>
  <c r="S2293" i="61"/>
  <c r="S1461" i="61"/>
  <c r="S1970" i="61"/>
  <c r="S2027" i="61"/>
  <c r="S3171" i="61"/>
  <c r="S976" i="61"/>
  <c r="S2327" i="61"/>
  <c r="S3221" i="61"/>
  <c r="S3176" i="61"/>
  <c r="S2562" i="61"/>
  <c r="S2482" i="61"/>
  <c r="S2561" i="61"/>
  <c r="S2317" i="61"/>
  <c r="S473" i="61"/>
  <c r="S401" i="61"/>
  <c r="S126" i="61"/>
  <c r="S459" i="61"/>
  <c r="S1375" i="61"/>
  <c r="S916" i="61"/>
  <c r="S3255" i="61"/>
  <c r="S915" i="61"/>
  <c r="S1846" i="61"/>
  <c r="S543" i="61"/>
  <c r="S156" i="61"/>
  <c r="S1600" i="61"/>
  <c r="S1616" i="61"/>
  <c r="S2169" i="61"/>
  <c r="S1562" i="61"/>
  <c r="S243" i="61"/>
  <c r="R820" i="61"/>
  <c r="S820" i="61" s="1"/>
  <c r="S2049" i="61"/>
  <c r="S1033" i="61"/>
  <c r="S2916" i="61"/>
  <c r="S1126" i="61"/>
  <c r="S1109" i="61"/>
  <c r="S2457" i="61"/>
  <c r="S2889" i="61"/>
  <c r="S348" i="61"/>
  <c r="S2637" i="61"/>
  <c r="S586" i="61"/>
  <c r="S1053" i="61"/>
  <c r="S293" i="61"/>
  <c r="S914" i="61"/>
  <c r="S214" i="61"/>
  <c r="S2868" i="61"/>
  <c r="S2226" i="61"/>
  <c r="S986" i="61"/>
  <c r="S3226" i="61"/>
  <c r="S1249" i="61"/>
  <c r="S2523" i="61"/>
  <c r="S2774" i="61"/>
  <c r="S1390" i="61"/>
  <c r="S2815" i="61"/>
  <c r="S3215" i="61"/>
  <c r="S107" i="61"/>
  <c r="S1779" i="61"/>
  <c r="S1719" i="61"/>
  <c r="S2128" i="61"/>
  <c r="S542" i="61"/>
  <c r="S1956" i="61"/>
  <c r="S1214" i="61"/>
  <c r="S2837" i="61"/>
  <c r="S2255" i="61"/>
  <c r="S724" i="61"/>
  <c r="S541" i="61"/>
  <c r="S446" i="61"/>
  <c r="S1806" i="61"/>
  <c r="S424" i="61"/>
  <c r="S1272" i="61"/>
  <c r="S1074" i="61"/>
  <c r="S1840" i="61"/>
  <c r="S15" i="61"/>
  <c r="S2441" i="61"/>
  <c r="S2947" i="61"/>
  <c r="S2254" i="61"/>
  <c r="S363" i="61"/>
  <c r="S1304" i="61"/>
  <c r="S1656" i="61"/>
  <c r="S1986" i="61"/>
  <c r="S2537" i="61"/>
  <c r="S242" i="61"/>
  <c r="S2081" i="61"/>
  <c r="S1549" i="61"/>
  <c r="S262" i="61"/>
  <c r="S648" i="61"/>
  <c r="S1629" i="61"/>
  <c r="S1919" i="61"/>
  <c r="S1997" i="61"/>
  <c r="S386" i="61"/>
  <c r="S347" i="61"/>
  <c r="S1422" i="61"/>
  <c r="S913" i="61"/>
  <c r="S776" i="61"/>
  <c r="S2636" i="61"/>
  <c r="S2102" i="61"/>
  <c r="S2410" i="61"/>
  <c r="S1460" i="61"/>
  <c r="S2292" i="61"/>
  <c r="S3152" i="61"/>
  <c r="S208" i="61"/>
  <c r="S1322" i="61"/>
  <c r="S203" i="61"/>
  <c r="S395" i="61"/>
  <c r="S1405" i="61"/>
  <c r="S912" i="61"/>
  <c r="S2026" i="61"/>
  <c r="S3254" i="61"/>
  <c r="S3253" i="61"/>
  <c r="S911" i="61"/>
  <c r="S2635" i="61"/>
  <c r="S910" i="61"/>
  <c r="S723" i="61"/>
  <c r="S2173" i="61"/>
  <c r="S31" i="61"/>
  <c r="S2724" i="61"/>
  <c r="S193" i="61"/>
  <c r="S1125" i="61"/>
  <c r="S1136" i="61"/>
  <c r="S202" i="61"/>
  <c r="S819" i="61"/>
  <c r="S1227" i="61"/>
  <c r="R2158" i="61"/>
  <c r="S2158" i="61" s="1"/>
  <c r="S2291" i="61"/>
  <c r="S1901" i="61"/>
  <c r="S1032" i="61"/>
  <c r="S1014" i="61"/>
  <c r="S2652" i="61"/>
  <c r="S1369" i="61"/>
  <c r="S292" i="61"/>
  <c r="S775" i="61"/>
  <c r="S774" i="61"/>
  <c r="S385" i="61"/>
  <c r="S1152" i="61"/>
  <c r="S2225" i="61"/>
  <c r="S1890" i="61"/>
  <c r="S2140" i="61"/>
  <c r="S3225" i="61"/>
  <c r="S909" i="61"/>
  <c r="S2867" i="61"/>
  <c r="S2575" i="61"/>
  <c r="S1248" i="61"/>
  <c r="S2358" i="61"/>
  <c r="S2773" i="61"/>
  <c r="S141" i="61"/>
  <c r="S1213" i="61"/>
  <c r="S14" i="61"/>
  <c r="S2392" i="61"/>
  <c r="S2900" i="61"/>
  <c r="S1303" i="61"/>
  <c r="S1696" i="61"/>
  <c r="S423" i="61"/>
  <c r="S3207" i="61"/>
  <c r="S1531" i="61"/>
  <c r="S1805" i="61"/>
  <c r="S3079" i="61"/>
  <c r="S3055" i="61"/>
  <c r="S1695" i="61"/>
  <c r="S722" i="61"/>
  <c r="S1749" i="61"/>
  <c r="S2196" i="61"/>
  <c r="S1748" i="61"/>
  <c r="S445" i="61"/>
  <c r="S673" i="61"/>
  <c r="S540" i="61"/>
  <c r="S1615" i="61"/>
  <c r="S1881" i="61"/>
  <c r="S1459" i="61"/>
  <c r="S1516" i="61"/>
  <c r="S3054" i="61"/>
  <c r="S1588" i="61"/>
  <c r="S1778" i="61"/>
  <c r="S2634" i="61"/>
  <c r="S3069" i="61"/>
  <c r="S66" i="61"/>
  <c r="S3121" i="61"/>
  <c r="S1188" i="61"/>
  <c r="S1955" i="61"/>
  <c r="S1352" i="61"/>
  <c r="S2836" i="61"/>
  <c r="S2127" i="61"/>
  <c r="S1548" i="61"/>
  <c r="S1655" i="61"/>
  <c r="S1788" i="61"/>
  <c r="S1073" i="61"/>
  <c r="S2522" i="61"/>
  <c r="R2080" i="61"/>
  <c r="S2080" i="61" s="1"/>
  <c r="S1381" i="61"/>
  <c r="S346" i="61"/>
  <c r="S626" i="61"/>
  <c r="S2557" i="61"/>
  <c r="S630" i="61"/>
  <c r="S1996" i="61"/>
  <c r="S539" i="61"/>
  <c r="S1628" i="61"/>
  <c r="S2966" i="61"/>
  <c r="S2005" i="61"/>
  <c r="S2983" i="61"/>
  <c r="S2101" i="61"/>
  <c r="S2481" i="61"/>
  <c r="S1421" i="61"/>
  <c r="S773" i="61"/>
  <c r="S538" i="61"/>
  <c r="S3151" i="61"/>
  <c r="S3219" i="61"/>
  <c r="S2733" i="61"/>
  <c r="S2316" i="61"/>
  <c r="S908" i="61"/>
  <c r="S1829" i="61"/>
  <c r="S907" i="61"/>
  <c r="S106" i="61"/>
  <c r="S906" i="61"/>
  <c r="S905" i="61"/>
  <c r="S721" i="61"/>
  <c r="S2587" i="61"/>
  <c r="S2633" i="61"/>
  <c r="S2697" i="61"/>
  <c r="S2048" i="61"/>
  <c r="S1954" i="61"/>
  <c r="S406" i="61"/>
  <c r="S2835" i="61"/>
  <c r="S2604" i="61"/>
  <c r="S2456" i="61"/>
  <c r="S1139" i="61"/>
  <c r="S967" i="61"/>
  <c r="S1226" i="61"/>
  <c r="S2157" i="61"/>
  <c r="S904" i="61"/>
  <c r="S903" i="61"/>
  <c r="S1909" i="61"/>
  <c r="S163" i="61"/>
  <c r="S1435" i="61"/>
  <c r="S1247" i="61"/>
  <c r="S2772" i="61"/>
  <c r="S2224" i="61"/>
  <c r="S1730" i="61"/>
  <c r="S291" i="61"/>
  <c r="S1084" i="61"/>
  <c r="S1777" i="61"/>
  <c r="S2874" i="61"/>
  <c r="S2723" i="61"/>
  <c r="R2079" i="61"/>
  <c r="S2079" i="61" s="1"/>
  <c r="S1351" i="61"/>
  <c r="S2391" i="61"/>
  <c r="S2440" i="61"/>
  <c r="S772" i="61"/>
  <c r="S2521" i="61"/>
  <c r="S647" i="61"/>
  <c r="S2681" i="61"/>
  <c r="S13" i="61"/>
  <c r="S2996" i="61"/>
  <c r="S3025" i="61"/>
  <c r="S1735" i="61"/>
  <c r="S2899" i="61"/>
  <c r="S1287" i="61"/>
  <c r="S422" i="61"/>
  <c r="S1271" i="61"/>
  <c r="S1270" i="61"/>
  <c r="S2915" i="61"/>
  <c r="S2520" i="61"/>
  <c r="S2632" i="61"/>
  <c r="S2965" i="61"/>
  <c r="S1654" i="61"/>
  <c r="S1858" i="61"/>
  <c r="S444" i="61"/>
  <c r="S2946" i="61"/>
  <c r="S2211" i="61"/>
  <c r="S2078" i="61"/>
  <c r="S1458" i="61"/>
  <c r="S1404" i="61"/>
  <c r="S2126" i="61"/>
  <c r="S345" i="61"/>
  <c r="S1547" i="61"/>
  <c r="S3150" i="61"/>
  <c r="S2707" i="61"/>
  <c r="S105" i="61"/>
  <c r="S65" i="61"/>
  <c r="S771" i="61"/>
  <c r="S1985" i="61"/>
  <c r="S2100" i="61"/>
  <c r="S2805" i="61"/>
  <c r="S3120" i="61"/>
  <c r="S2409" i="61"/>
  <c r="S1072" i="61"/>
  <c r="S2631" i="61"/>
  <c r="S902" i="61"/>
  <c r="S1681" i="61"/>
  <c r="S354" i="61"/>
  <c r="S2315" i="61"/>
  <c r="S901" i="61"/>
  <c r="S1599" i="61"/>
  <c r="S1598" i="61"/>
  <c r="S900" i="61"/>
  <c r="R472" i="61"/>
  <c r="S472" i="61" s="1"/>
  <c r="S720" i="61"/>
  <c r="S2025" i="61"/>
  <c r="S1828" i="61"/>
  <c r="S3091" i="61"/>
  <c r="S2610" i="61"/>
  <c r="S3119" i="61"/>
  <c r="S1522" i="61"/>
  <c r="S1457" i="61"/>
  <c r="R3231" i="61"/>
  <c r="S3231" i="61" s="1"/>
  <c r="S994" i="61"/>
  <c r="S151" i="61"/>
  <c r="S2480" i="61"/>
  <c r="S125" i="61"/>
  <c r="S1031" i="61"/>
  <c r="S2326" i="61"/>
  <c r="S537" i="61"/>
  <c r="S3230" i="61"/>
  <c r="S458" i="61"/>
  <c r="S320" i="61"/>
  <c r="S1489" i="61"/>
  <c r="S1280" i="61"/>
  <c r="S1953" i="61"/>
  <c r="S405" i="61"/>
  <c r="S1013" i="61"/>
  <c r="S2834" i="61"/>
  <c r="S1012" i="61"/>
  <c r="S1577" i="61"/>
  <c r="S400" i="61"/>
  <c r="S577" i="61"/>
  <c r="S177" i="61"/>
  <c r="S632" i="61"/>
  <c r="S1124" i="61"/>
  <c r="S1135" i="61"/>
  <c r="S695" i="61"/>
  <c r="S696" i="61"/>
  <c r="S2253" i="61"/>
  <c r="S2603" i="61"/>
  <c r="S362" i="61"/>
  <c r="S3024" i="61"/>
  <c r="S1212" i="61"/>
  <c r="S104" i="61"/>
  <c r="S384" i="61"/>
  <c r="S899" i="61"/>
  <c r="S2591" i="61"/>
  <c r="S1747" i="61"/>
  <c r="S1694" i="61"/>
  <c r="S1515" i="61"/>
  <c r="S985" i="61"/>
  <c r="S290" i="61"/>
  <c r="R481" i="61"/>
  <c r="S481" i="61" s="1"/>
  <c r="S1666" i="61"/>
  <c r="S1294" i="61"/>
  <c r="S2574" i="61"/>
  <c r="S3038" i="61"/>
  <c r="S2349" i="61"/>
  <c r="S536" i="61"/>
  <c r="S1900" i="61"/>
  <c r="S984" i="61"/>
  <c r="S535" i="61"/>
  <c r="S1746" i="61"/>
  <c r="S3252" i="61"/>
  <c r="S534" i="61"/>
  <c r="S2584" i="61"/>
  <c r="S374" i="61"/>
  <c r="S3183" i="61"/>
  <c r="S3192" i="61"/>
  <c r="S3206" i="61"/>
  <c r="S170" i="61"/>
  <c r="S1151" i="61"/>
  <c r="S672" i="61"/>
  <c r="S1502" i="61"/>
  <c r="S3053" i="61"/>
  <c r="S1880" i="61"/>
  <c r="S533" i="61"/>
  <c r="S2873" i="61"/>
  <c r="S532" i="61"/>
  <c r="S2390" i="61"/>
  <c r="S1456" i="61"/>
  <c r="S2928" i="61"/>
  <c r="R2519" i="61"/>
  <c r="S2519" i="61" s="1"/>
  <c r="S1705" i="61"/>
  <c r="S1889" i="61"/>
  <c r="S1984" i="61"/>
  <c r="S3277" i="61"/>
  <c r="S1804" i="61"/>
  <c r="S421" i="61"/>
  <c r="S2680" i="61"/>
  <c r="S2357" i="61"/>
  <c r="S1614" i="61"/>
  <c r="S2945" i="61"/>
  <c r="S2982" i="61"/>
  <c r="S1420" i="61"/>
  <c r="S719" i="61"/>
  <c r="S1974" i="61"/>
  <c r="S2371" i="61"/>
  <c r="S966" i="61"/>
  <c r="S818" i="61"/>
  <c r="S2181" i="61"/>
  <c r="S2856" i="61"/>
  <c r="S2223" i="61"/>
  <c r="S2771" i="61"/>
  <c r="S1776" i="61"/>
  <c r="S531" i="61"/>
  <c r="S1246" i="61"/>
  <c r="S2290" i="61"/>
  <c r="S1839" i="61"/>
  <c r="S646" i="61"/>
  <c r="S599" i="61"/>
  <c r="S1187" i="61"/>
  <c r="S770" i="61"/>
  <c r="S898" i="61"/>
  <c r="S3118" i="61"/>
  <c r="S1729" i="61"/>
  <c r="S598" i="61"/>
  <c r="S530" i="61"/>
  <c r="S2518" i="61"/>
  <c r="S645" i="61"/>
  <c r="S1636" i="61"/>
  <c r="S1930" i="61"/>
  <c r="S625" i="61"/>
  <c r="S2156" i="61"/>
  <c r="S1071" i="61"/>
  <c r="S1070" i="61"/>
  <c r="S2077" i="61"/>
  <c r="S344" i="61"/>
  <c r="S2276" i="61"/>
  <c r="S1546" i="61"/>
  <c r="S1653" i="61"/>
  <c r="S897" i="61"/>
  <c r="S529" i="61"/>
  <c r="S1150" i="61"/>
  <c r="S383" i="61"/>
  <c r="S83" i="61"/>
  <c r="S3149" i="61"/>
  <c r="S769" i="61"/>
  <c r="S241" i="61"/>
  <c r="S2408" i="61"/>
  <c r="S2099" i="61"/>
  <c r="S369" i="61"/>
  <c r="S896" i="61"/>
  <c r="S3170" i="61"/>
  <c r="S817" i="61"/>
  <c r="S2793" i="61"/>
  <c r="S1827" i="61"/>
  <c r="S2464" i="61"/>
  <c r="S681" i="61"/>
  <c r="S2047" i="61"/>
  <c r="S3023" i="61"/>
  <c r="S2630" i="61"/>
  <c r="R2155" i="61"/>
  <c r="S2155" i="61" s="1"/>
  <c r="S1680" i="61"/>
  <c r="S3148" i="61"/>
  <c r="S2241" i="61"/>
  <c r="S585" i="61"/>
  <c r="S2549" i="61"/>
  <c r="S1094" i="61"/>
  <c r="S289" i="61"/>
  <c r="R3117" i="61"/>
  <c r="S3117" i="61" s="1"/>
  <c r="S1186" i="61"/>
  <c r="S3169" i="61"/>
  <c r="S1321" i="61"/>
  <c r="S2252" i="61"/>
  <c r="R1775" i="61"/>
  <c r="S1775" i="61" s="1"/>
  <c r="S1576" i="61"/>
  <c r="S1652" i="61"/>
  <c r="S2855" i="61"/>
  <c r="S2770" i="61"/>
  <c r="S1245" i="61"/>
  <c r="S2195" i="61"/>
  <c r="S2479" i="61"/>
  <c r="S528" i="61"/>
  <c r="S965" i="61"/>
  <c r="S2517" i="61"/>
  <c r="S768" i="61"/>
  <c r="S2210" i="61"/>
  <c r="S2833" i="61"/>
  <c r="S2995" i="61"/>
  <c r="S2659" i="61"/>
  <c r="S1350" i="61"/>
  <c r="S1952" i="61"/>
  <c r="S2340" i="61"/>
  <c r="S1718" i="61"/>
  <c r="S718" i="61"/>
  <c r="S103" i="61"/>
  <c r="S443" i="61"/>
  <c r="S12" i="61"/>
  <c r="S420" i="61"/>
  <c r="S1973" i="61"/>
  <c r="S3078" i="61"/>
  <c r="S464" i="61"/>
  <c r="S2339" i="61"/>
  <c r="S343" i="61"/>
  <c r="S2804" i="61"/>
  <c r="S2076" i="61"/>
  <c r="S1545" i="61"/>
  <c r="S1057" i="61"/>
  <c r="S2098" i="61"/>
  <c r="S3147" i="61"/>
  <c r="S2884" i="61"/>
  <c r="S82" i="61"/>
  <c r="S2251" i="61"/>
  <c r="S270" i="61"/>
  <c r="S261" i="61"/>
  <c r="S1931" i="61"/>
  <c r="S895" i="61"/>
  <c r="S3022" i="61"/>
  <c r="S894" i="61"/>
  <c r="S2024" i="61"/>
  <c r="S2236" i="61"/>
  <c r="S1679" i="61"/>
  <c r="S1380" i="61"/>
  <c r="S816" i="61"/>
  <c r="S717" i="61"/>
  <c r="S692" i="61"/>
  <c r="S224" i="61"/>
  <c r="S815" i="61"/>
  <c r="S767" i="61"/>
  <c r="S419" i="61"/>
  <c r="S1041" i="61"/>
  <c r="R480" i="61"/>
  <c r="S480" i="61" s="1"/>
  <c r="S527" i="61"/>
  <c r="S1678" i="61"/>
  <c r="S2691" i="61"/>
  <c r="R1774" i="61"/>
  <c r="S1774" i="61" s="1"/>
  <c r="S2222" i="61"/>
  <c r="S30" i="61"/>
  <c r="S2046" i="61"/>
  <c r="S2602" i="61"/>
  <c r="S1056" i="61"/>
  <c r="S1123" i="61"/>
  <c r="S1108" i="61"/>
  <c r="S3146" i="61"/>
  <c r="S2010" i="61"/>
  <c r="S3042" i="61"/>
  <c r="S570" i="61"/>
  <c r="S1011" i="61"/>
  <c r="S893" i="61"/>
  <c r="S1044" i="61"/>
  <c r="S2814" i="61"/>
  <c r="S1211" i="61"/>
  <c r="S1613" i="61"/>
  <c r="S1635" i="61"/>
  <c r="S1995" i="61"/>
  <c r="S2679" i="61"/>
  <c r="S1302" i="61"/>
  <c r="S288" i="61"/>
  <c r="S1149" i="61"/>
  <c r="S1575" i="61"/>
  <c r="S3021" i="61"/>
  <c r="S1728" i="61"/>
  <c r="S572" i="61"/>
  <c r="S1773" i="61"/>
  <c r="S1951" i="61"/>
  <c r="S1455" i="61"/>
  <c r="S1950" i="61"/>
  <c r="S3251" i="61"/>
  <c r="S140" i="61"/>
  <c r="S1717" i="61"/>
  <c r="S964" i="61"/>
  <c r="S2866" i="61"/>
  <c r="S2769" i="61"/>
  <c r="S185" i="61"/>
  <c r="S1244" i="61"/>
  <c r="S2673" i="61"/>
  <c r="S1454" i="61"/>
  <c r="S2792" i="61"/>
  <c r="S526" i="61"/>
  <c r="S1857" i="61"/>
  <c r="S1349" i="61"/>
  <c r="S2832" i="61"/>
  <c r="S442" i="61"/>
  <c r="S525" i="61"/>
  <c r="S11" i="61"/>
  <c r="S2722" i="61"/>
  <c r="S205" i="61"/>
  <c r="S1301" i="61"/>
  <c r="S2516" i="61"/>
  <c r="S2204" i="61"/>
  <c r="S2203" i="61"/>
  <c r="S2075" i="61"/>
  <c r="R814" i="61"/>
  <c r="S814" i="61" s="1"/>
  <c r="S1544" i="61"/>
  <c r="S2338" i="61"/>
  <c r="S2944" i="61"/>
  <c r="S1269" i="61"/>
  <c r="S1972" i="61"/>
  <c r="S2883" i="61"/>
  <c r="S2439" i="61"/>
  <c r="S1803" i="61"/>
  <c r="S2356" i="61"/>
  <c r="S1419" i="61"/>
  <c r="S2898" i="61"/>
  <c r="S612" i="61"/>
  <c r="S766" i="61"/>
  <c r="S1418" i="61"/>
  <c r="S2407" i="61"/>
  <c r="S382" i="61"/>
  <c r="S765" i="61"/>
  <c r="S1286" i="61"/>
  <c r="S1651" i="61"/>
  <c r="S81" i="61"/>
  <c r="S1069" i="61"/>
  <c r="S2451" i="61"/>
  <c r="R3116" i="61"/>
  <c r="S3116" i="61" s="1"/>
  <c r="S1918" i="61"/>
  <c r="S644" i="61"/>
  <c r="S3145" i="61"/>
  <c r="S597" i="61"/>
  <c r="S1627" i="61"/>
  <c r="S342" i="61"/>
  <c r="S2964" i="61"/>
  <c r="S716" i="61"/>
  <c r="S2097" i="61"/>
  <c r="S2096" i="61"/>
  <c r="S892" i="61"/>
  <c r="S3020" i="61"/>
  <c r="S381" i="61"/>
  <c r="S715" i="61"/>
  <c r="S524" i="61"/>
  <c r="R3115" i="61"/>
  <c r="S3115" i="61" s="1"/>
  <c r="S2023" i="61"/>
  <c r="S714" i="61"/>
  <c r="S1379" i="61"/>
  <c r="S1010" i="61"/>
  <c r="S1826" i="61"/>
  <c r="R2154" i="61"/>
  <c r="S2154" i="61" s="1"/>
  <c r="S813" i="61"/>
  <c r="S2515" i="61"/>
  <c r="S891" i="61"/>
  <c r="S1597" i="61"/>
  <c r="S1596" i="61"/>
  <c r="S890" i="61"/>
  <c r="S1030" i="61"/>
  <c r="S88" i="61"/>
  <c r="S1745" i="61"/>
  <c r="S2573" i="61"/>
  <c r="S1097" i="61"/>
  <c r="S1107" i="61"/>
  <c r="S3182" i="61"/>
  <c r="S2572" i="61"/>
  <c r="S1055" i="61"/>
  <c r="S2558" i="61"/>
  <c r="S1158" i="61"/>
  <c r="S3191" i="61"/>
  <c r="S2696" i="61"/>
  <c r="S2601" i="61"/>
  <c r="S2450" i="61"/>
  <c r="S394" i="61"/>
  <c r="S3052" i="61"/>
  <c r="S1210" i="61"/>
  <c r="S3019" i="61"/>
  <c r="S2629" i="61"/>
  <c r="S372" i="61"/>
  <c r="S2045" i="61"/>
  <c r="S1501" i="61"/>
  <c r="S1756" i="61"/>
  <c r="S1693" i="61"/>
  <c r="S2548" i="61"/>
  <c r="S3205" i="61"/>
  <c r="S671" i="61"/>
  <c r="S1148" i="61"/>
  <c r="S287" i="61"/>
  <c r="S2547" i="61"/>
  <c r="S523" i="61"/>
  <c r="S3041" i="61"/>
  <c r="S1879" i="61"/>
  <c r="S1514" i="61"/>
  <c r="S3051" i="61"/>
  <c r="S889" i="61"/>
  <c r="S2743" i="61"/>
  <c r="S119" i="61"/>
  <c r="S2221" i="61"/>
  <c r="S3040" i="61"/>
  <c r="S2768" i="61"/>
  <c r="S1243" i="61"/>
  <c r="S2289" i="61"/>
  <c r="S2389" i="61"/>
  <c r="S1856" i="61"/>
  <c r="S1855" i="61"/>
  <c r="S1185" i="61"/>
  <c r="S1198" i="61"/>
  <c r="S1543" i="61"/>
  <c r="S1612" i="61"/>
  <c r="S2240" i="61"/>
  <c r="S888" i="61"/>
  <c r="S102" i="61"/>
  <c r="S764" i="61"/>
  <c r="S1268" i="61"/>
  <c r="S441" i="61"/>
  <c r="S2194" i="61"/>
  <c r="S1772" i="61"/>
  <c r="S223" i="61"/>
  <c r="S2370" i="61"/>
  <c r="S10" i="61"/>
  <c r="S2981" i="61"/>
  <c r="S2927" i="61"/>
  <c r="S2943" i="61"/>
  <c r="S2994" i="61"/>
  <c r="S2337" i="61"/>
  <c r="S1329" i="61"/>
  <c r="S306" i="61"/>
  <c r="S2514" i="61"/>
  <c r="S1838" i="61"/>
  <c r="S2438" i="61"/>
  <c r="S305" i="61"/>
  <c r="S1802" i="61"/>
  <c r="S2004" i="61"/>
  <c r="S3068" i="61"/>
  <c r="S341" i="61"/>
  <c r="S1320" i="61"/>
  <c r="S2478" i="61"/>
  <c r="S2914" i="61"/>
  <c r="S963" i="61"/>
  <c r="S2803" i="61"/>
  <c r="S1417" i="61"/>
  <c r="S643" i="61"/>
  <c r="S1453" i="61"/>
  <c r="S184" i="61"/>
  <c r="S232" i="61"/>
  <c r="S2074" i="61"/>
  <c r="S1917" i="61"/>
  <c r="S2678" i="61"/>
  <c r="S1626" i="61"/>
  <c r="S260" i="61"/>
  <c r="S3283" i="61"/>
  <c r="S1009" i="61"/>
  <c r="S763" i="61"/>
  <c r="S2406" i="61"/>
  <c r="S522" i="61"/>
  <c r="S2463" i="61"/>
  <c r="S1994" i="61"/>
  <c r="S2125" i="61"/>
  <c r="S1348" i="61"/>
  <c r="S2124" i="61"/>
  <c r="S2123" i="61"/>
  <c r="S1716" i="61"/>
  <c r="S1068" i="61"/>
  <c r="S64" i="61"/>
  <c r="S3114" i="61"/>
  <c r="S3144" i="61"/>
  <c r="R713" i="61"/>
  <c r="S713" i="61" s="1"/>
  <c r="S2095" i="61"/>
  <c r="S457" i="61"/>
  <c r="S1403" i="61"/>
  <c r="S1907" i="61"/>
  <c r="S3090" i="61"/>
  <c r="S680" i="61"/>
  <c r="S2314" i="61"/>
  <c r="S2022" i="61"/>
  <c r="S2732" i="61"/>
  <c r="S887" i="61"/>
  <c r="S993" i="61"/>
  <c r="S3175" i="61"/>
  <c r="S2305" i="61"/>
  <c r="S521" i="61"/>
  <c r="S1825" i="61"/>
  <c r="S3168" i="61"/>
  <c r="S2560" i="61"/>
  <c r="S3039" i="61"/>
  <c r="S975" i="61"/>
  <c r="S124" i="61"/>
  <c r="S886" i="61"/>
  <c r="S1374" i="61"/>
  <c r="S576" i="61"/>
  <c r="S1197" i="61"/>
  <c r="S471" i="61"/>
  <c r="S399" i="61"/>
  <c r="S1488" i="61"/>
  <c r="S48" i="61"/>
  <c r="S584" i="61"/>
  <c r="S63" i="61"/>
  <c r="S583" i="61"/>
  <c r="S2325" i="61"/>
  <c r="R812" i="61"/>
  <c r="S812" i="61" s="1"/>
  <c r="S2171" i="61"/>
  <c r="S183" i="61"/>
  <c r="S123" i="61"/>
  <c r="S3229" i="61"/>
  <c r="S39" i="61"/>
  <c r="S1334" i="61"/>
  <c r="S38" i="61"/>
  <c r="S29" i="61"/>
  <c r="S319" i="61"/>
  <c r="S1347" i="61"/>
  <c r="S3224" i="61"/>
  <c r="S1521" i="61"/>
  <c r="S1845" i="61"/>
  <c r="S1949" i="61"/>
  <c r="S3250" i="61"/>
  <c r="S1389" i="61"/>
  <c r="S1122" i="61"/>
  <c r="S1106" i="61"/>
  <c r="R1209" i="61"/>
  <c r="S1209" i="61" s="1"/>
  <c r="S1086" i="61"/>
  <c r="S1029" i="61"/>
  <c r="S2153" i="61"/>
  <c r="S2831" i="61"/>
  <c r="S3249" i="61"/>
  <c r="S1394" i="61"/>
  <c r="S1677" i="61"/>
  <c r="S1008" i="61"/>
  <c r="S213" i="61"/>
  <c r="S2854" i="61"/>
  <c r="S2767" i="61"/>
  <c r="S1242" i="61"/>
  <c r="S3214" i="61"/>
  <c r="S2655" i="61"/>
  <c r="S139" i="61"/>
  <c r="S962" i="61"/>
  <c r="S2980" i="61"/>
  <c r="S2963" i="61"/>
  <c r="S2220" i="61"/>
  <c r="S2897" i="61"/>
  <c r="S2721" i="61"/>
  <c r="S2355" i="61"/>
  <c r="S1368" i="61"/>
  <c r="S2720" i="61"/>
  <c r="S2896" i="61"/>
  <c r="S712" i="61"/>
  <c r="S2872" i="61"/>
  <c r="S2677" i="61"/>
  <c r="S2676" i="61"/>
  <c r="S1625" i="61"/>
  <c r="S624" i="61"/>
  <c r="S596" i="61"/>
  <c r="S1300" i="61"/>
  <c r="S2336" i="61"/>
  <c r="S1888" i="61"/>
  <c r="S1267" i="61"/>
  <c r="S418" i="61"/>
  <c r="S1574" i="61"/>
  <c r="S2437" i="61"/>
  <c r="S1801" i="61"/>
  <c r="S885" i="61"/>
  <c r="S2266" i="61"/>
  <c r="S2750" i="61"/>
  <c r="S884" i="61"/>
  <c r="S883" i="61"/>
  <c r="S1734" i="61"/>
  <c r="S1908" i="61"/>
  <c r="S811" i="61"/>
  <c r="S340" i="61"/>
  <c r="S2513" i="61"/>
  <c r="S1542" i="61"/>
  <c r="S2913" i="61"/>
  <c r="S269" i="61"/>
  <c r="S2512" i="61"/>
  <c r="S1416" i="61"/>
  <c r="S1771" i="61"/>
  <c r="S259" i="61"/>
  <c r="S2094" i="61"/>
  <c r="S258" i="61"/>
  <c r="S2321" i="61"/>
  <c r="S1452" i="61"/>
  <c r="S2423" i="61"/>
  <c r="S1650" i="61"/>
  <c r="S1402" i="61"/>
  <c r="S762" i="61"/>
  <c r="S62" i="61"/>
  <c r="S3143" i="61"/>
  <c r="R3113" i="61"/>
  <c r="S3113" i="61" s="1"/>
  <c r="S1319" i="61"/>
  <c r="S2628" i="61"/>
  <c r="S882" i="61"/>
  <c r="S2313" i="61"/>
  <c r="S881" i="61"/>
  <c r="S2627" i="61"/>
  <c r="S2180" i="61"/>
  <c r="S810" i="61"/>
  <c r="R1028" i="61"/>
  <c r="S1028" i="61" s="1"/>
  <c r="S1824" i="61"/>
  <c r="S1052" i="61"/>
  <c r="S393" i="61"/>
  <c r="R3018" i="61"/>
  <c r="S3018" i="61" s="1"/>
  <c r="S1916" i="61"/>
  <c r="S1067" i="61"/>
  <c r="S3017" i="61"/>
  <c r="S1393" i="61"/>
  <c r="S656" i="61"/>
  <c r="S1587" i="61"/>
  <c r="S880" i="61"/>
  <c r="S520" i="61"/>
  <c r="S761" i="61"/>
  <c r="S760" i="61"/>
  <c r="S1500" i="61"/>
  <c r="S759" i="61"/>
  <c r="S1121" i="61"/>
  <c r="S1105" i="61"/>
  <c r="S568" i="61"/>
  <c r="S567" i="61"/>
  <c r="S286" i="61"/>
  <c r="R2152" i="61"/>
  <c r="S2152" i="61" s="1"/>
  <c r="S2766" i="61"/>
  <c r="S1147" i="61"/>
  <c r="S1893" i="61"/>
  <c r="S2188" i="61"/>
  <c r="S2653" i="61"/>
  <c r="S686" i="61"/>
  <c r="S2871" i="61"/>
  <c r="S2571" i="61"/>
  <c r="S3050" i="61"/>
  <c r="S1948" i="61"/>
  <c r="S1947" i="61"/>
  <c r="S371" i="61"/>
  <c r="S2275" i="61"/>
  <c r="S212" i="61"/>
  <c r="S1744" i="61"/>
  <c r="S1743" i="61"/>
  <c r="S1346" i="61"/>
  <c r="S2219" i="61"/>
  <c r="S2853" i="61"/>
  <c r="S1878" i="61"/>
  <c r="S690" i="61"/>
  <c r="S670" i="61"/>
  <c r="S2962" i="61"/>
  <c r="S2830" i="61"/>
  <c r="S3204" i="61"/>
  <c r="S3049" i="61"/>
  <c r="S1513" i="61"/>
  <c r="S1541" i="61"/>
  <c r="S304" i="61"/>
  <c r="S1611" i="61"/>
  <c r="S2926" i="61"/>
  <c r="S2436" i="61"/>
  <c r="S1530" i="61"/>
  <c r="S1800" i="61"/>
  <c r="S711" i="61"/>
  <c r="S417" i="61"/>
  <c r="S1692" i="61"/>
  <c r="S2942" i="61"/>
  <c r="R1208" i="61"/>
  <c r="S1208" i="61" s="1"/>
  <c r="S623" i="61"/>
  <c r="S595" i="61"/>
  <c r="S1624" i="61"/>
  <c r="S2073" i="61"/>
  <c r="S1915" i="61"/>
  <c r="S1526" i="61"/>
  <c r="S1573" i="61"/>
  <c r="R2511" i="61"/>
  <c r="S2511" i="61" s="1"/>
  <c r="S2388" i="61"/>
  <c r="S3067" i="61"/>
  <c r="S1184" i="61"/>
  <c r="S2961" i="61"/>
  <c r="S3142" i="61"/>
  <c r="S1983" i="61"/>
  <c r="S1367" i="61"/>
  <c r="R155" i="61"/>
  <c r="S155" i="61" s="1"/>
  <c r="S758" i="61"/>
  <c r="S1002" i="61"/>
  <c r="S519" i="61"/>
  <c r="S1451" i="61"/>
  <c r="S2802" i="61"/>
  <c r="S339" i="61"/>
  <c r="S3112" i="61"/>
  <c r="S2093" i="61"/>
  <c r="S2312" i="61"/>
  <c r="S2422" i="61"/>
  <c r="S757" i="61"/>
  <c r="S879" i="61"/>
  <c r="S1823" i="61"/>
  <c r="S1715" i="61"/>
  <c r="S1946" i="61"/>
  <c r="S878" i="61"/>
  <c r="S247" i="61"/>
  <c r="S2348" i="61"/>
  <c r="S809" i="61"/>
  <c r="S1141" i="61"/>
  <c r="S2626" i="61"/>
  <c r="S2625" i="61"/>
  <c r="S3016" i="61"/>
  <c r="S983" i="61"/>
  <c r="S2151" i="61"/>
  <c r="S2265" i="61"/>
  <c r="S2895" i="61"/>
  <c r="S2150" i="61"/>
  <c r="S2455" i="61"/>
  <c r="S2347" i="61"/>
  <c r="S2600" i="61"/>
  <c r="S1104" i="61"/>
  <c r="S1027" i="61"/>
  <c r="S285" i="61"/>
  <c r="S138" i="61"/>
  <c r="S1572" i="61"/>
  <c r="S479" i="61"/>
  <c r="S3248" i="61"/>
  <c r="S2925" i="61"/>
  <c r="S1241" i="61"/>
  <c r="S2765" i="61"/>
  <c r="S2979" i="61"/>
  <c r="S1727" i="61"/>
  <c r="S877" i="61"/>
  <c r="S338" i="61"/>
  <c r="S2387" i="61"/>
  <c r="S2510" i="61"/>
  <c r="S2386" i="61"/>
  <c r="S608" i="61"/>
  <c r="S1770" i="61"/>
  <c r="S222" i="61"/>
  <c r="S1649" i="61"/>
  <c r="S2477" i="61"/>
  <c r="S2193" i="61"/>
  <c r="S3015" i="61"/>
  <c r="S3014" i="61"/>
  <c r="S2908" i="61"/>
  <c r="S1854" i="61"/>
  <c r="S1799" i="61"/>
  <c r="S2435" i="61"/>
  <c r="S404" i="61"/>
  <c r="S303" i="61"/>
  <c r="S710" i="61"/>
  <c r="S1318" i="61"/>
  <c r="S2719" i="61"/>
  <c r="S2122" i="61"/>
  <c r="S1634" i="61"/>
  <c r="S1540" i="61"/>
  <c r="S1610" i="61"/>
  <c r="S642" i="61"/>
  <c r="S2675" i="61"/>
  <c r="S2072" i="61"/>
  <c r="S1787" i="61"/>
  <c r="S1183" i="61"/>
  <c r="S756" i="61"/>
  <c r="S2941" i="61"/>
  <c r="S1525" i="61"/>
  <c r="S1401" i="61"/>
  <c r="S1066" i="61"/>
  <c r="S1450" i="61"/>
  <c r="S518" i="61"/>
  <c r="S755" i="61"/>
  <c r="S2092" i="61"/>
  <c r="S337" i="61"/>
  <c r="S2405" i="61"/>
  <c r="S61" i="61"/>
  <c r="S2264" i="61"/>
  <c r="S353" i="61"/>
  <c r="S2179" i="61"/>
  <c r="S1449" i="61"/>
  <c r="S3247" i="61"/>
  <c r="S28" i="61"/>
  <c r="S517" i="61"/>
  <c r="S150" i="61"/>
  <c r="S2324" i="61"/>
  <c r="S122" i="61"/>
  <c r="S1487" i="61"/>
  <c r="S1373" i="61"/>
  <c r="S992" i="61"/>
  <c r="S182" i="61"/>
  <c r="S1595" i="61"/>
  <c r="S876" i="61"/>
  <c r="S754" i="61"/>
  <c r="S456" i="61"/>
  <c r="S3089" i="61"/>
  <c r="S575" i="61"/>
  <c r="S2613" i="61"/>
  <c r="S1822" i="61"/>
  <c r="S470" i="61"/>
  <c r="S3220" i="61"/>
  <c r="S240" i="61"/>
  <c r="S1333" i="61"/>
  <c r="S398" i="61"/>
  <c r="S176" i="61"/>
  <c r="S2149" i="61"/>
  <c r="S2559" i="61"/>
  <c r="S1207" i="61"/>
  <c r="S2311" i="61"/>
  <c r="S1279" i="61"/>
  <c r="S2706" i="61"/>
  <c r="S2705" i="61"/>
  <c r="S44" i="61"/>
  <c r="S709" i="61"/>
  <c r="S101" i="61"/>
  <c r="S808" i="61"/>
  <c r="S3203" i="61"/>
  <c r="S1676" i="61"/>
  <c r="S594" i="61"/>
  <c r="S1225" i="61"/>
  <c r="S3246" i="61"/>
  <c r="S368" i="61"/>
  <c r="S2570" i="61"/>
  <c r="S198" i="61"/>
  <c r="S3190" i="61"/>
  <c r="S2588" i="61"/>
  <c r="S3181" i="61"/>
  <c r="S1120" i="61"/>
  <c r="S2599" i="61"/>
  <c r="S1182" i="61"/>
  <c r="S1085" i="61"/>
  <c r="S1675" i="61"/>
  <c r="S1181" i="61"/>
  <c r="S173" i="61"/>
  <c r="S100" i="61"/>
  <c r="S2263" i="61"/>
  <c r="S1691" i="61"/>
  <c r="S1396" i="61"/>
  <c r="R1026" i="61"/>
  <c r="S1026" i="61" s="1"/>
  <c r="S1899" i="61"/>
  <c r="S284" i="61"/>
  <c r="S875" i="61"/>
  <c r="S669" i="61"/>
  <c r="S807" i="61"/>
  <c r="S1769" i="61"/>
  <c r="S3202" i="61"/>
  <c r="S3201" i="61"/>
  <c r="S2187" i="61"/>
  <c r="S2186" i="61"/>
  <c r="S1665" i="61"/>
  <c r="S1448" i="61"/>
  <c r="S1877" i="61"/>
  <c r="S1508" i="61"/>
  <c r="S3048" i="61"/>
  <c r="S2369" i="61"/>
  <c r="S982" i="61"/>
  <c r="S2218" i="61"/>
  <c r="S2764" i="61"/>
  <c r="S1240" i="61"/>
  <c r="S2993" i="61"/>
  <c r="S2434" i="61"/>
  <c r="S2354" i="61"/>
  <c r="S2239" i="61"/>
  <c r="S2894" i="61"/>
  <c r="S2940" i="61"/>
  <c r="S1798" i="61"/>
  <c r="S416" i="61"/>
  <c r="S380" i="61"/>
  <c r="S1266" i="61"/>
  <c r="S1485" i="61"/>
  <c r="S874" i="61"/>
  <c r="S2813" i="61"/>
  <c r="S1392" i="61"/>
  <c r="S689" i="61"/>
  <c r="S1345" i="61"/>
  <c r="R2509" i="61"/>
  <c r="S2509" i="61" s="1"/>
  <c r="R753" i="61"/>
  <c r="S753" i="61" s="1"/>
  <c r="S1945" i="61"/>
  <c r="S622" i="61"/>
  <c r="S1623" i="61"/>
  <c r="S336" i="61"/>
  <c r="S641" i="61"/>
  <c r="S516" i="61"/>
  <c r="S1914" i="61"/>
  <c r="S2960" i="61"/>
  <c r="S3111" i="61"/>
  <c r="S3066" i="61"/>
  <c r="S1415" i="61"/>
  <c r="S1539" i="61"/>
  <c r="S2071" i="61"/>
  <c r="S2003" i="61"/>
  <c r="S379" i="61"/>
  <c r="S2959" i="61"/>
  <c r="S1913" i="61"/>
  <c r="S2121" i="61"/>
  <c r="R99" i="61"/>
  <c r="S99" i="61" s="1"/>
  <c r="S752" i="61"/>
  <c r="S1366" i="61"/>
  <c r="S60" i="61"/>
  <c r="S3141" i="61"/>
  <c r="S2091" i="61"/>
  <c r="S873" i="61"/>
  <c r="S2310" i="61"/>
  <c r="S3245" i="61"/>
  <c r="S3244" i="61"/>
  <c r="S1821" i="61"/>
  <c r="S2462" i="61"/>
  <c r="S2421" i="61"/>
  <c r="S257" i="61"/>
  <c r="S3013" i="61"/>
  <c r="S2546" i="61"/>
  <c r="S1690" i="61"/>
  <c r="S2829" i="61"/>
  <c r="S1876" i="61"/>
  <c r="S668" i="61"/>
  <c r="S1499" i="61"/>
  <c r="S2262" i="61"/>
  <c r="S2536" i="61"/>
  <c r="S2288" i="61"/>
  <c r="S283" i="61"/>
  <c r="S3085" i="61"/>
  <c r="S2801" i="61"/>
  <c r="S2800" i="61"/>
  <c r="S515" i="61"/>
  <c r="S1714" i="61"/>
  <c r="S2828" i="61"/>
  <c r="S1344" i="61"/>
  <c r="S1944" i="61"/>
  <c r="S388" i="61"/>
  <c r="S2261" i="61"/>
  <c r="S1146" i="61"/>
  <c r="S1609" i="61"/>
  <c r="S2274" i="61"/>
  <c r="S872" i="61"/>
  <c r="S1447" i="61"/>
  <c r="S1674" i="61"/>
  <c r="S3110" i="61"/>
  <c r="S1484" i="61"/>
  <c r="S1648" i="61"/>
  <c r="S2433" i="61"/>
  <c r="S3276" i="61"/>
  <c r="S1161" i="61"/>
  <c r="S3012" i="61"/>
  <c r="S1299" i="61"/>
  <c r="S3077" i="61"/>
  <c r="S708" i="61"/>
  <c r="S2368" i="61"/>
  <c r="S2476" i="61"/>
  <c r="S961" i="61"/>
  <c r="S2172" i="61"/>
  <c r="S871" i="61"/>
  <c r="S2852" i="61"/>
  <c r="S2763" i="61"/>
  <c r="S1239" i="61"/>
  <c r="S2508" i="61"/>
  <c r="S514" i="61"/>
  <c r="S569" i="61"/>
  <c r="S3109" i="61"/>
  <c r="R3108" i="61"/>
  <c r="S3108" i="61" s="1"/>
  <c r="S2070" i="61"/>
  <c r="S2090" i="61"/>
  <c r="S2089" i="61"/>
  <c r="S2385" i="61"/>
  <c r="S98" i="61"/>
  <c r="R154" i="61"/>
  <c r="S154" i="61" s="1"/>
  <c r="S378" i="61"/>
  <c r="S1853" i="61"/>
  <c r="S751" i="61"/>
  <c r="S3140" i="61"/>
  <c r="S2202" i="61"/>
  <c r="S1065" i="61"/>
  <c r="S2461" i="61"/>
  <c r="S332" i="61"/>
  <c r="S59" i="61"/>
  <c r="S2404" i="61"/>
  <c r="S2021" i="61"/>
  <c r="S2309" i="61"/>
  <c r="S870" i="61"/>
  <c r="S1007" i="61"/>
  <c r="S869" i="61"/>
  <c r="R478" i="61"/>
  <c r="S478" i="61" s="1"/>
  <c r="S806" i="61"/>
  <c r="S87" i="61"/>
  <c r="S2827" i="61"/>
  <c r="S1868" i="61"/>
  <c r="S2731" i="61"/>
  <c r="S1206" i="61"/>
  <c r="S58" i="61"/>
  <c r="S2791" i="61"/>
  <c r="S707" i="61"/>
  <c r="S3139" i="61"/>
  <c r="S679" i="61"/>
  <c r="S361" i="61"/>
  <c r="S2790" i="61"/>
  <c r="S1043" i="61"/>
  <c r="S2148" i="61"/>
  <c r="S2009" i="61"/>
  <c r="S2624" i="61"/>
  <c r="S37" i="61"/>
  <c r="S1311" i="61"/>
  <c r="S27" i="61"/>
  <c r="R2690" i="61"/>
  <c r="S2690" i="61" s="1"/>
  <c r="S3011" i="61"/>
  <c r="S1685" i="61"/>
  <c r="S513" i="61"/>
  <c r="S512" i="61"/>
  <c r="S97" i="61"/>
  <c r="S1982" i="61"/>
  <c r="S2545" i="61"/>
  <c r="S162" i="61"/>
  <c r="S1713" i="61"/>
  <c r="S1285" i="61"/>
  <c r="S167" i="61"/>
  <c r="S1025" i="61"/>
  <c r="S1093" i="61"/>
  <c r="S282" i="61"/>
  <c r="S1145" i="61"/>
  <c r="R2507" i="61"/>
  <c r="S2507" i="61" s="1"/>
  <c r="S181" i="61"/>
  <c r="S2246" i="61"/>
  <c r="S750" i="61"/>
  <c r="S1119" i="61"/>
  <c r="S1103" i="61"/>
  <c r="S960" i="61"/>
  <c r="S2139" i="61"/>
  <c r="S2475" i="61"/>
  <c r="S2217" i="61"/>
  <c r="S1673" i="61"/>
  <c r="S1571" i="61"/>
  <c r="S137" i="61"/>
  <c r="S2870" i="61"/>
  <c r="S1180" i="61"/>
  <c r="S2044" i="61"/>
  <c r="S2506" i="61"/>
  <c r="S2865" i="61"/>
  <c r="S1238" i="61"/>
  <c r="S1768" i="61"/>
  <c r="S2762" i="61"/>
  <c r="S1446" i="61"/>
  <c r="S2658" i="61"/>
  <c r="S2657" i="61"/>
  <c r="S2460" i="61"/>
  <c r="S415" i="61"/>
  <c r="S2432" i="61"/>
  <c r="S3084" i="61"/>
  <c r="S2120" i="61"/>
  <c r="S2119" i="61"/>
  <c r="S1943" i="61"/>
  <c r="S2209" i="61"/>
  <c r="S1343" i="61"/>
  <c r="S3107" i="61"/>
  <c r="S2826" i="61"/>
  <c r="S2825" i="61"/>
  <c r="S2718" i="61"/>
  <c r="S2335" i="61"/>
  <c r="S1797" i="61"/>
  <c r="S463" i="61"/>
  <c r="S2939" i="61"/>
  <c r="S868" i="61"/>
  <c r="S2958" i="61"/>
  <c r="S2924" i="61"/>
  <c r="S2978" i="61"/>
  <c r="S2192" i="61"/>
  <c r="S1647" i="61"/>
  <c r="S1265" i="61"/>
  <c r="S256" i="61"/>
  <c r="S3065" i="61"/>
  <c r="S255" i="61"/>
  <c r="S1483" i="61"/>
  <c r="S607" i="61"/>
  <c r="S1837" i="61"/>
  <c r="S1524" i="61"/>
  <c r="S377" i="61"/>
  <c r="S2505" i="61"/>
  <c r="S2384" i="61"/>
  <c r="S640" i="61"/>
  <c r="S2504" i="61"/>
  <c r="S2069" i="61"/>
  <c r="S706" i="61"/>
  <c r="S2449" i="61"/>
  <c r="S511" i="61"/>
  <c r="S2556" i="61"/>
  <c r="S1923" i="61"/>
  <c r="S2674" i="61"/>
  <c r="S593" i="61"/>
  <c r="R867" i="61"/>
  <c r="S867" i="61" s="1"/>
  <c r="S2882" i="61"/>
  <c r="S1409" i="61"/>
  <c r="S2881" i="61"/>
  <c r="S1064" i="61"/>
  <c r="S1001" i="61"/>
  <c r="S1284" i="61"/>
  <c r="S662" i="61"/>
  <c r="S749" i="61"/>
  <c r="S1434" i="61"/>
  <c r="S2799" i="61"/>
  <c r="S331" i="61"/>
  <c r="S2403" i="61"/>
  <c r="S321" i="61"/>
  <c r="S3138" i="61"/>
  <c r="S392" i="61"/>
  <c r="S2308" i="61"/>
  <c r="S2020" i="61"/>
  <c r="S352" i="61"/>
  <c r="S1361" i="61"/>
  <c r="S239" i="61"/>
  <c r="S221" i="61"/>
  <c r="S582" i="61"/>
  <c r="R3106" i="61"/>
  <c r="S3106" i="61" s="1"/>
  <c r="R2147" i="61"/>
  <c r="S2147" i="61" s="1"/>
  <c r="S805" i="61"/>
  <c r="S1092" i="61"/>
  <c r="S866" i="61"/>
  <c r="S1820" i="61"/>
  <c r="S1594" i="61"/>
  <c r="S2260" i="61"/>
  <c r="S592" i="61"/>
  <c r="S1091" i="61"/>
  <c r="S3010" i="61"/>
  <c r="S865" i="61"/>
  <c r="S864" i="61"/>
  <c r="S238" i="61"/>
  <c r="S1608" i="61"/>
  <c r="S2623" i="61"/>
  <c r="S3105" i="61"/>
  <c r="S1365" i="61"/>
  <c r="S96" i="61"/>
  <c r="S3009" i="61"/>
  <c r="S2503" i="61"/>
  <c r="S2383" i="61"/>
  <c r="S2544" i="61"/>
  <c r="S1378" i="61"/>
  <c r="S3200" i="61"/>
  <c r="S3104" i="61"/>
  <c r="S2569" i="61"/>
  <c r="S1024" i="61"/>
  <c r="S1006" i="61"/>
  <c r="S2598" i="61"/>
  <c r="S2938" i="61"/>
  <c r="S3213" i="61"/>
  <c r="S3180" i="61"/>
  <c r="S281" i="61"/>
  <c r="S1875" i="61"/>
  <c r="S1898" i="61"/>
  <c r="S2717" i="61"/>
  <c r="S3189" i="61"/>
  <c r="S1689" i="61"/>
  <c r="S1157" i="61"/>
  <c r="S2597" i="61"/>
  <c r="S2695" i="61"/>
  <c r="S1048" i="61"/>
  <c r="S1047" i="61"/>
  <c r="S705" i="61"/>
  <c r="S1118" i="61"/>
  <c r="S1046" i="61"/>
  <c r="S3047" i="61"/>
  <c r="S1342" i="61"/>
  <c r="S2118" i="61"/>
  <c r="S2730" i="61"/>
  <c r="S2824" i="61"/>
  <c r="S1317" i="61"/>
  <c r="S2117" i="61"/>
  <c r="S1786" i="61"/>
  <c r="S1942" i="61"/>
  <c r="S1205" i="61"/>
  <c r="S1712" i="61"/>
  <c r="S1969" i="61"/>
  <c r="S3179" i="61"/>
  <c r="S1102" i="61"/>
  <c r="S2454" i="61"/>
  <c r="S667" i="61"/>
  <c r="S2703" i="61"/>
  <c r="S510" i="61"/>
  <c r="S959" i="61"/>
  <c r="S958" i="61"/>
  <c r="S2216" i="61"/>
  <c r="S2761" i="61"/>
  <c r="S748" i="61"/>
  <c r="S1237" i="61"/>
  <c r="S2742" i="61"/>
  <c r="S1742" i="61"/>
  <c r="S9" i="61"/>
  <c r="S2716" i="61"/>
  <c r="S804" i="61"/>
  <c r="S1298" i="61"/>
  <c r="S2992" i="61"/>
  <c r="S2937" i="61"/>
  <c r="S2907" i="61"/>
  <c r="S2334" i="61"/>
  <c r="S310" i="61"/>
  <c r="S1796" i="61"/>
  <c r="S414" i="61"/>
  <c r="S136" i="61"/>
  <c r="S2431" i="61"/>
  <c r="S360" i="61"/>
  <c r="S1498" i="61"/>
  <c r="S2957" i="61"/>
  <c r="S1981" i="61"/>
  <c r="S220" i="61"/>
  <c r="S3199" i="61"/>
  <c r="S3198" i="61"/>
  <c r="S666" i="61"/>
  <c r="S1646" i="61"/>
  <c r="S1874" i="61"/>
  <c r="S3046" i="61"/>
  <c r="S1512" i="61"/>
  <c r="S2749" i="61"/>
  <c r="S254" i="61"/>
  <c r="R1767" i="61"/>
  <c r="S1767" i="61" s="1"/>
  <c r="S2748" i="61"/>
  <c r="S606" i="61"/>
  <c r="S2880" i="61"/>
  <c r="S253" i="61"/>
  <c r="S509" i="61"/>
  <c r="S1482" i="61"/>
  <c r="S1570" i="61"/>
  <c r="S1063" i="61"/>
  <c r="S1179" i="61"/>
  <c r="S661" i="61"/>
  <c r="S639" i="61"/>
  <c r="S611" i="61"/>
  <c r="S1922" i="61"/>
  <c r="S1633" i="61"/>
  <c r="S1000" i="61"/>
  <c r="S2238" i="61"/>
  <c r="S1538" i="61"/>
  <c r="S1852" i="61"/>
  <c r="S1414" i="61"/>
  <c r="R2502" i="61"/>
  <c r="S2502" i="61" s="1"/>
  <c r="S2201" i="61"/>
  <c r="S2068" i="61"/>
  <c r="S330" i="61"/>
  <c r="S747" i="61"/>
  <c r="S2088" i="61"/>
  <c r="S57" i="61"/>
  <c r="S3166" i="61"/>
  <c r="S2420" i="61"/>
  <c r="S991" i="61"/>
  <c r="S469" i="61"/>
  <c r="S3228" i="61"/>
  <c r="S990" i="61"/>
  <c r="S863" i="61"/>
  <c r="S2019" i="61"/>
  <c r="S1372" i="61"/>
  <c r="S3088" i="61"/>
  <c r="S862" i="61"/>
  <c r="S2307" i="61"/>
  <c r="S2323" i="61"/>
  <c r="S861" i="61"/>
  <c r="S161" i="61"/>
  <c r="S160" i="61"/>
  <c r="S1400" i="61"/>
  <c r="S1672" i="61"/>
  <c r="S1819" i="61"/>
  <c r="S318" i="61"/>
  <c r="S121" i="61"/>
  <c r="S1364" i="61"/>
  <c r="S397" i="61"/>
  <c r="S3165" i="61"/>
  <c r="S175" i="61"/>
  <c r="S2287" i="61"/>
  <c r="S47" i="61"/>
  <c r="S574" i="61"/>
  <c r="S1049" i="61"/>
  <c r="S508" i="61"/>
  <c r="S149" i="61"/>
  <c r="S3103" i="61"/>
  <c r="S2622" i="61"/>
  <c r="S2259" i="61"/>
  <c r="S1023" i="61"/>
  <c r="S2146" i="61"/>
  <c r="S1224" i="61"/>
  <c r="S2621" i="61"/>
  <c r="S803" i="61"/>
  <c r="S2043" i="61"/>
  <c r="S1117" i="61"/>
  <c r="S2353" i="61"/>
  <c r="S1844" i="61"/>
  <c r="S1605" i="61"/>
  <c r="S3227" i="61"/>
  <c r="S694" i="61"/>
  <c r="S3223" i="61"/>
  <c r="S1897" i="61"/>
  <c r="S1051" i="61"/>
  <c r="S3282" i="61"/>
  <c r="S26" i="61"/>
  <c r="S274" i="61"/>
  <c r="S211" i="61"/>
  <c r="S135" i="61"/>
  <c r="S1726" i="61"/>
  <c r="S2235" i="61"/>
  <c r="S1968" i="61"/>
  <c r="S1388" i="61"/>
  <c r="S1341" i="61"/>
  <c r="S1387" i="61"/>
  <c r="S2823" i="61"/>
  <c r="S1090" i="61"/>
  <c r="S2760" i="61"/>
  <c r="S2116" i="61"/>
  <c r="S1481" i="61"/>
  <c r="S2759" i="61"/>
  <c r="S2689" i="61"/>
  <c r="S2851" i="61"/>
  <c r="S2215" i="61"/>
  <c r="S1236" i="61"/>
  <c r="S1711" i="61"/>
  <c r="S440" i="61"/>
  <c r="S2741" i="61"/>
  <c r="S8" i="61"/>
  <c r="S3275" i="61"/>
  <c r="S413" i="61"/>
  <c r="S1941" i="61"/>
  <c r="S1264" i="61"/>
  <c r="S1785" i="61"/>
  <c r="S3076" i="61"/>
  <c r="S1795" i="61"/>
  <c r="S1204" i="61"/>
  <c r="S2430" i="61"/>
  <c r="S2893" i="61"/>
  <c r="S2936" i="61"/>
  <c r="S1445" i="61"/>
  <c r="S1297" i="61"/>
  <c r="S1529" i="61"/>
  <c r="S2715" i="61"/>
  <c r="S1851" i="61"/>
  <c r="S1586" i="61"/>
  <c r="S1980" i="61"/>
  <c r="S2956" i="61"/>
  <c r="S228" i="61"/>
  <c r="S3243" i="61"/>
  <c r="S860" i="61"/>
  <c r="S2912" i="61"/>
  <c r="S1607" i="61"/>
  <c r="S2501" i="61"/>
  <c r="S2500" i="61"/>
  <c r="S660" i="61"/>
  <c r="S1622" i="61"/>
  <c r="S1178" i="61"/>
  <c r="S252" i="61"/>
  <c r="S1569" i="61"/>
  <c r="S2273" i="61"/>
  <c r="S1399" i="61"/>
  <c r="R2067" i="61"/>
  <c r="S2067" i="61" s="1"/>
  <c r="S638" i="61"/>
  <c r="S2555" i="61"/>
  <c r="S621" i="61"/>
  <c r="S1921" i="61"/>
  <c r="S1632" i="61"/>
  <c r="S591" i="61"/>
  <c r="S2002" i="61"/>
  <c r="S3102" i="61"/>
  <c r="S1537" i="61"/>
  <c r="S1413" i="61"/>
  <c r="S1412" i="61"/>
  <c r="S2087" i="61"/>
  <c r="S1645" i="61"/>
  <c r="S329" i="61"/>
  <c r="S746" i="61"/>
  <c r="S2402" i="61"/>
  <c r="S3137" i="61"/>
  <c r="S1316" i="61"/>
  <c r="S391" i="61"/>
  <c r="S859" i="61"/>
  <c r="S219" i="61"/>
  <c r="S1818" i="61"/>
  <c r="S2704" i="61"/>
  <c r="S858" i="61"/>
  <c r="S2174" i="61"/>
  <c r="S2620" i="61"/>
  <c r="S2018" i="61"/>
  <c r="S745" i="61"/>
  <c r="S1005" i="61"/>
  <c r="R2688" i="61"/>
  <c r="S2688" i="61" s="1"/>
  <c r="S507" i="61"/>
  <c r="S1282" i="61"/>
  <c r="S268" i="61"/>
  <c r="S237" i="61"/>
  <c r="R477" i="61"/>
  <c r="S477" i="61" s="1"/>
  <c r="S3273" i="61"/>
  <c r="S1022" i="61"/>
  <c r="S2694" i="61"/>
  <c r="S506" i="61"/>
  <c r="S1101" i="61"/>
  <c r="S1116" i="61"/>
  <c r="S1050" i="61"/>
  <c r="S2596" i="61"/>
  <c r="S857" i="61"/>
  <c r="S688" i="61"/>
  <c r="S1940" i="61"/>
  <c r="S2138" i="61"/>
  <c r="S1144" i="61"/>
  <c r="S802" i="61"/>
  <c r="S2812" i="61"/>
  <c r="S2822" i="61"/>
  <c r="S280" i="61"/>
  <c r="S1896" i="61"/>
  <c r="S279" i="61"/>
  <c r="S2892" i="61"/>
  <c r="S2214" i="61"/>
  <c r="S1704" i="61"/>
  <c r="S86" i="61"/>
  <c r="S704" i="61"/>
  <c r="S2651" i="61"/>
  <c r="S2692" i="61"/>
  <c r="S2850" i="61"/>
  <c r="S505" i="61"/>
  <c r="S1235" i="61"/>
  <c r="S3003" i="61"/>
  <c r="S1203" i="61"/>
  <c r="S2923" i="61"/>
  <c r="S2758" i="61"/>
  <c r="S359" i="61"/>
  <c r="S1873" i="61"/>
  <c r="S1480" i="61"/>
  <c r="S7" i="61"/>
  <c r="S439" i="61"/>
  <c r="S2429" i="61"/>
  <c r="S1794" i="61"/>
  <c r="S412" i="61"/>
  <c r="R1766" i="61"/>
  <c r="S1766" i="61" s="1"/>
  <c r="S2568" i="61"/>
  <c r="S2869" i="61"/>
  <c r="S1688" i="61"/>
  <c r="S2382" i="61"/>
  <c r="S2381" i="61"/>
  <c r="S2367" i="61"/>
  <c r="S2191" i="61"/>
  <c r="S665" i="61"/>
  <c r="S1872" i="61"/>
  <c r="S1511" i="61"/>
  <c r="S3045" i="61"/>
  <c r="S3008" i="61"/>
  <c r="S2879" i="61"/>
  <c r="S1644" i="61"/>
  <c r="S2474" i="61"/>
  <c r="S1568" i="61"/>
  <c r="S3101" i="61"/>
  <c r="S56" i="61"/>
  <c r="S581" i="61"/>
  <c r="S504" i="61"/>
  <c r="S3064" i="61"/>
  <c r="S95" i="61"/>
  <c r="S1177" i="61"/>
  <c r="S2977" i="61"/>
  <c r="S503" i="61"/>
  <c r="S2499" i="61"/>
  <c r="S1411" i="61"/>
  <c r="S2320" i="61"/>
  <c r="S856" i="61"/>
  <c r="S1536" i="61"/>
  <c r="S2086" i="61"/>
  <c r="S3136" i="61"/>
  <c r="S1444" i="61"/>
  <c r="S620" i="61"/>
  <c r="S1912" i="61"/>
  <c r="S1993" i="61"/>
  <c r="S1621" i="61"/>
  <c r="S2789" i="61"/>
  <c r="S744" i="61"/>
  <c r="S55" i="61"/>
  <c r="S685" i="61"/>
  <c r="S1817" i="61"/>
  <c r="S1479" i="61"/>
  <c r="S2178" i="61"/>
  <c r="S743" i="61"/>
  <c r="S742" i="61"/>
  <c r="S855" i="61"/>
  <c r="S390" i="61"/>
  <c r="S1223" i="61"/>
  <c r="S854" i="61"/>
  <c r="S2714" i="61"/>
  <c r="R2687" i="61"/>
  <c r="S2687" i="61" s="1"/>
  <c r="S853" i="61"/>
  <c r="R389" i="61"/>
  <c r="S389" i="61" s="1"/>
  <c r="S2137" i="61"/>
  <c r="S2136" i="61"/>
  <c r="S1140" i="61"/>
  <c r="S2619" i="61"/>
  <c r="S1895" i="61"/>
  <c r="S2346" i="61"/>
  <c r="S2345" i="61"/>
  <c r="S153" i="61"/>
  <c r="S2145" i="61"/>
  <c r="S1115" i="61"/>
  <c r="S2042" i="61"/>
  <c r="S2453" i="61"/>
  <c r="S1567" i="61"/>
  <c r="S1021" i="61"/>
  <c r="S2144" i="61"/>
  <c r="S134" i="61"/>
  <c r="S2258" i="61"/>
  <c r="S1234" i="61"/>
  <c r="S2757" i="61"/>
  <c r="S2849" i="61"/>
  <c r="S801" i="61"/>
  <c r="S2976" i="61"/>
  <c r="S2380" i="61"/>
  <c r="S703" i="61"/>
  <c r="S438" i="61"/>
  <c r="S1478" i="61"/>
  <c r="S6" i="61"/>
  <c r="S2428" i="61"/>
  <c r="S1765" i="61"/>
  <c r="S2906" i="61"/>
  <c r="S2991" i="61"/>
  <c r="S1793" i="61"/>
  <c r="S2352" i="61"/>
  <c r="S1263" i="61"/>
  <c r="S1296" i="61"/>
  <c r="S957" i="61"/>
  <c r="S94" i="61"/>
  <c r="S1836" i="61"/>
  <c r="S2935" i="61"/>
  <c r="S93" i="61"/>
  <c r="S1340" i="61"/>
  <c r="S2955" i="61"/>
  <c r="S1339" i="61"/>
  <c r="S251" i="61"/>
  <c r="S2286" i="61"/>
  <c r="S1939" i="61"/>
  <c r="S2208" i="61"/>
  <c r="S2798" i="61"/>
  <c r="S590" i="61"/>
  <c r="S1176" i="61"/>
  <c r="S54" i="61"/>
  <c r="S1160" i="61"/>
  <c r="S2498" i="61"/>
  <c r="S1535" i="61"/>
  <c r="S1443" i="61"/>
  <c r="S2135" i="61"/>
  <c r="S2419" i="61"/>
  <c r="S3242" i="61"/>
  <c r="S1062" i="61"/>
  <c r="S852" i="61"/>
  <c r="S1992" i="61"/>
  <c r="S3218" i="61"/>
  <c r="S1620" i="61"/>
  <c r="S637" i="61"/>
  <c r="S2036" i="61"/>
  <c r="S1281" i="61"/>
  <c r="S619" i="61"/>
  <c r="S1643" i="61"/>
  <c r="S3135" i="61"/>
  <c r="S1398" i="61"/>
  <c r="S741" i="61"/>
  <c r="S53" i="61"/>
  <c r="S328" i="61"/>
  <c r="S2322" i="61"/>
  <c r="S502" i="61"/>
  <c r="S989" i="61"/>
  <c r="S120" i="61"/>
  <c r="S148" i="61"/>
  <c r="S1371" i="61"/>
  <c r="S1332" i="61"/>
  <c r="S2581" i="61"/>
  <c r="S501" i="61"/>
  <c r="S1331" i="61"/>
  <c r="S2618" i="61"/>
  <c r="S2729" i="61"/>
  <c r="S678" i="61"/>
  <c r="S851" i="61"/>
  <c r="S1593" i="61"/>
  <c r="S500" i="61"/>
  <c r="S2249" i="61"/>
  <c r="S2017" i="61"/>
  <c r="S2177" i="61"/>
  <c r="S2176" i="61"/>
  <c r="S351" i="61"/>
  <c r="R2418" i="61"/>
  <c r="S2418" i="61" s="1"/>
  <c r="S1816" i="61"/>
  <c r="S1020" i="61"/>
  <c r="S468" i="61"/>
  <c r="S850" i="61"/>
  <c r="S1486" i="61"/>
  <c r="S3087" i="61"/>
  <c r="S499" i="61"/>
  <c r="S573" i="61"/>
  <c r="S174" i="61"/>
  <c r="S396" i="61"/>
  <c r="S3174" i="61"/>
  <c r="S455" i="61"/>
  <c r="S1278" i="61"/>
  <c r="S498" i="61"/>
  <c r="S317" i="61"/>
  <c r="S2612" i="61"/>
  <c r="S1202" i="61"/>
  <c r="S180" i="61"/>
  <c r="S849" i="61"/>
  <c r="S981" i="61"/>
  <c r="S2543" i="61"/>
  <c r="S702" i="61"/>
  <c r="S2306" i="61"/>
  <c r="S1222" i="61"/>
  <c r="S800" i="61"/>
  <c r="S133" i="61"/>
  <c r="S1497" i="61"/>
  <c r="S25" i="61"/>
  <c r="S2567" i="61"/>
  <c r="S1664" i="61"/>
  <c r="S172" i="61"/>
  <c r="S2756" i="61"/>
  <c r="S3188" i="61"/>
  <c r="S1019" i="61"/>
  <c r="S1894" i="61"/>
  <c r="S2213" i="61"/>
  <c r="S1671" i="61"/>
  <c r="S2595" i="61"/>
  <c r="S2041" i="61"/>
  <c r="S1100" i="61"/>
  <c r="S1687" i="61"/>
  <c r="S3178" i="61"/>
  <c r="S1871" i="61"/>
  <c r="S278" i="61"/>
  <c r="S3197" i="61"/>
  <c r="S664" i="61"/>
  <c r="S85" i="61"/>
  <c r="S370" i="61"/>
  <c r="S2190" i="61"/>
  <c r="S1753" i="61"/>
  <c r="S1741" i="61"/>
  <c r="R1442" i="61"/>
  <c r="S1442" i="61" s="1"/>
  <c r="S1510" i="61"/>
  <c r="S3044" i="61"/>
  <c r="S2473" i="61"/>
  <c r="S2864" i="61"/>
  <c r="S1561" i="61"/>
  <c r="S1233" i="61"/>
  <c r="S2755" i="61"/>
  <c r="S2472" i="61"/>
  <c r="S2911" i="61"/>
  <c r="S2143" i="61"/>
  <c r="S2922" i="61"/>
  <c r="S437" i="61"/>
  <c r="S1477" i="61"/>
  <c r="S848" i="61"/>
  <c r="S1792" i="61"/>
  <c r="S2333" i="61"/>
  <c r="S3234" i="61"/>
  <c r="S2905" i="61"/>
  <c r="S2934" i="61"/>
  <c r="S309" i="61"/>
  <c r="S2427" i="61"/>
  <c r="S411" i="61"/>
  <c r="S2891" i="61"/>
  <c r="S1363" i="61"/>
  <c r="S2115" i="61"/>
  <c r="S497" i="61"/>
  <c r="S1938" i="61"/>
  <c r="S358" i="61"/>
  <c r="S2811" i="61"/>
  <c r="S2821" i="61"/>
  <c r="S1710" i="61"/>
  <c r="S1175" i="61"/>
  <c r="R1764" i="61"/>
  <c r="S1764" i="61" s="1"/>
  <c r="S1763" i="61"/>
  <c r="S1606" i="61"/>
  <c r="R2497" i="61"/>
  <c r="S2497" i="61" s="1"/>
  <c r="S3063" i="61"/>
  <c r="S1850" i="61"/>
  <c r="S218" i="61"/>
  <c r="S1441" i="61"/>
  <c r="S3217" i="61"/>
  <c r="S636" i="61"/>
  <c r="S617" i="61"/>
  <c r="S2034" i="61"/>
  <c r="S1534" i="61"/>
  <c r="S1410" i="61"/>
  <c r="S376" i="61"/>
  <c r="S1061" i="61"/>
  <c r="S231" i="61"/>
  <c r="S1642" i="61"/>
  <c r="S3241" i="61"/>
  <c r="S2085" i="61"/>
  <c r="S327" i="61"/>
  <c r="S2272" i="61"/>
  <c r="S52" i="61"/>
  <c r="S740" i="61"/>
  <c r="S2401" i="61"/>
  <c r="S3134" i="61"/>
  <c r="S2379" i="61"/>
  <c r="S1060" i="61"/>
  <c r="S3007" i="61"/>
  <c r="S2175" i="61"/>
  <c r="S2248" i="61"/>
  <c r="S1815" i="61"/>
  <c r="S1089" i="61"/>
  <c r="S1762" i="61"/>
  <c r="S326" i="61"/>
  <c r="S580" i="61"/>
  <c r="S1315" i="61"/>
  <c r="S1314" i="61"/>
  <c r="S2285" i="61"/>
  <c r="S1289" i="61"/>
  <c r="S739" i="61"/>
  <c r="S496" i="61"/>
  <c r="R1937" i="61"/>
  <c r="S1937" i="61" s="1"/>
  <c r="S277" i="61"/>
  <c r="S2820" i="61"/>
  <c r="S2819" i="61"/>
  <c r="S956" i="61"/>
  <c r="S2471" i="61"/>
  <c r="S2686" i="61"/>
  <c r="S1566" i="61"/>
  <c r="S2754" i="61"/>
  <c r="S51" i="61"/>
  <c r="S2257" i="61"/>
  <c r="S3240" i="61"/>
  <c r="S1172" i="61"/>
  <c r="S1761" i="61"/>
  <c r="S3006" i="61"/>
  <c r="S436" i="61"/>
  <c r="S5" i="61"/>
  <c r="S495" i="61"/>
  <c r="S847" i="61"/>
  <c r="S3075" i="61"/>
  <c r="S2542" i="61"/>
  <c r="S462" i="61"/>
  <c r="S1849" i="61"/>
  <c r="S2426" i="61"/>
  <c r="S2332" i="61"/>
  <c r="S1262" i="61"/>
  <c r="S410" i="61"/>
  <c r="S1641" i="61"/>
  <c r="S846" i="61"/>
  <c r="S3239" i="61"/>
  <c r="S2459" i="61"/>
  <c r="S2496" i="61"/>
  <c r="S980" i="61"/>
  <c r="S979" i="61"/>
  <c r="S2378" i="61"/>
  <c r="S217" i="61"/>
  <c r="R1232" i="61"/>
  <c r="S1232" i="61" s="1"/>
  <c r="S2863" i="61"/>
  <c r="S659" i="61"/>
  <c r="S3100" i="61"/>
  <c r="S2084" i="61"/>
  <c r="S325" i="61"/>
  <c r="S3133" i="61"/>
  <c r="S2753" i="61"/>
  <c r="S494" i="61"/>
  <c r="S2797" i="61"/>
  <c r="S493" i="61"/>
  <c r="R2066" i="61"/>
  <c r="S2066" i="61" s="1"/>
  <c r="S2400" i="61"/>
  <c r="S1440" i="61"/>
  <c r="S2617" i="61"/>
  <c r="S845" i="61"/>
  <c r="S1004" i="61"/>
  <c r="S844" i="61"/>
  <c r="S843" i="61"/>
  <c r="S2016" i="61"/>
  <c r="S3238" i="61"/>
  <c r="S2234" i="61"/>
  <c r="S1201" i="61"/>
  <c r="S2256" i="61"/>
  <c r="S236" i="61"/>
  <c r="R3099" i="61"/>
  <c r="S3099" i="61" s="1"/>
  <c r="S1042" i="61"/>
  <c r="S2788" i="61"/>
  <c r="R2495" i="61"/>
  <c r="S2495" i="61" s="1"/>
  <c r="S476" i="61"/>
  <c r="S799" i="61"/>
  <c r="S36" i="61"/>
  <c r="S2554" i="61"/>
  <c r="S1604" i="61"/>
  <c r="S84" i="61"/>
  <c r="S2008" i="61"/>
  <c r="S1991" i="61"/>
  <c r="S2616" i="61"/>
  <c r="S1099" i="61"/>
  <c r="S1114" i="61"/>
  <c r="S2284" i="61"/>
  <c r="S2040" i="61"/>
  <c r="S2693" i="61"/>
  <c r="S2594" i="61"/>
  <c r="S1979" i="61"/>
  <c r="R2142" i="61"/>
  <c r="S2142" i="61" s="1"/>
  <c r="S1887" i="61"/>
  <c r="S166" i="61"/>
  <c r="S571" i="61"/>
  <c r="S375" i="61"/>
  <c r="S2615" i="61"/>
  <c r="S24" i="61"/>
  <c r="S1310" i="61"/>
  <c r="S2713" i="61"/>
  <c r="S2712" i="61"/>
  <c r="S1670" i="61"/>
  <c r="S3222" i="61"/>
  <c r="S955" i="61"/>
  <c r="S3005" i="61"/>
  <c r="S2494" i="61"/>
  <c r="S3280" i="61"/>
  <c r="S1231" i="61"/>
  <c r="S2990" i="61"/>
  <c r="S1760" i="61"/>
  <c r="S435" i="61"/>
  <c r="S4" i="61"/>
  <c r="S1174" i="61"/>
  <c r="S308" i="61"/>
  <c r="S409" i="61"/>
  <c r="S132" i="61"/>
  <c r="S2331" i="61"/>
  <c r="S2425" i="61"/>
  <c r="S2351" i="61"/>
  <c r="S1791" i="61"/>
  <c r="S357" i="61"/>
  <c r="S3237" i="61"/>
  <c r="S2141" i="61"/>
  <c r="S1436" i="61"/>
  <c r="S324" i="61"/>
  <c r="S492" i="61"/>
  <c r="S2586" i="61"/>
  <c r="S2740" i="61"/>
  <c r="S2848" i="61"/>
  <c r="S2933" i="61"/>
  <c r="S2377" i="61"/>
  <c r="S1230" i="61"/>
  <c r="S2752" i="61"/>
  <c r="S1476" i="61"/>
  <c r="S276" i="61"/>
  <c r="S2728" i="61"/>
  <c r="S1261" i="61"/>
  <c r="S701" i="61"/>
  <c r="S2114" i="61"/>
  <c r="S1338" i="61"/>
  <c r="S1784" i="61"/>
  <c r="S1936" i="61"/>
  <c r="S2818" i="61"/>
  <c r="S1640" i="61"/>
  <c r="S2975" i="61"/>
  <c r="S2954" i="61"/>
  <c r="S1978" i="61"/>
  <c r="S1439" i="61"/>
  <c r="S3096" i="61"/>
  <c r="S3097" i="61"/>
  <c r="S2366" i="61"/>
  <c r="S3236" i="61"/>
  <c r="S3235" i="61"/>
  <c r="S159" i="61"/>
  <c r="S1759" i="61"/>
  <c r="S250" i="61"/>
  <c r="S2189" i="61"/>
  <c r="S2470" i="61"/>
  <c r="S249" i="61"/>
  <c r="S491" i="61"/>
  <c r="S1171" i="61"/>
  <c r="S216" i="61"/>
  <c r="S635" i="61"/>
  <c r="S1706" i="61"/>
  <c r="S605" i="61"/>
  <c r="R2493" i="61"/>
  <c r="S2493" i="61" s="1"/>
  <c r="S3272" i="61"/>
  <c r="S2134" i="61"/>
  <c r="S1397" i="61"/>
  <c r="S490" i="61"/>
  <c r="S2065" i="61"/>
  <c r="S634" i="61"/>
  <c r="S616" i="61"/>
  <c r="S1283" i="61"/>
  <c r="S1362" i="61"/>
  <c r="S1911" i="61"/>
  <c r="S1523" i="61"/>
  <c r="S2083" i="61"/>
  <c r="S738" i="61"/>
  <c r="S1669" i="61"/>
  <c r="S1059" i="61"/>
  <c r="S323" i="61"/>
  <c r="S3132" i="61"/>
  <c r="S842" i="61"/>
  <c r="S2133" i="61"/>
  <c r="R841" i="61"/>
  <c r="S841" i="61" s="1"/>
  <c r="S2170" i="61"/>
  <c r="S2015" i="61"/>
  <c r="S2014" i="61"/>
  <c r="S1814" i="61"/>
  <c r="S2013" i="61"/>
  <c r="S1709" i="61"/>
  <c r="S2817" i="61"/>
  <c r="S489" i="61"/>
  <c r="S2365" i="61"/>
  <c r="S1592" i="61"/>
  <c r="R3098" i="61"/>
  <c r="S3098" i="61" s="1"/>
  <c r="S2553" i="61"/>
  <c r="S2492" i="61"/>
  <c r="S3131" i="61"/>
  <c r="S235" i="61"/>
  <c r="S2541" i="61"/>
  <c r="S1200" i="61"/>
  <c r="S3004" i="61"/>
  <c r="S2271" i="61"/>
  <c r="S2614" i="61"/>
  <c r="S3177" i="61"/>
  <c r="S3187" i="61"/>
  <c r="S1752" i="61"/>
  <c r="S1740" i="61"/>
  <c r="S2566" i="61"/>
  <c r="S1098" i="61"/>
  <c r="S1113" i="61"/>
  <c r="S2039" i="61"/>
  <c r="S2593" i="61"/>
  <c r="S2592" i="61"/>
  <c r="S1585" i="61"/>
  <c r="S1565" i="61"/>
  <c r="S2212" i="61"/>
  <c r="S954" i="61"/>
  <c r="S1870" i="61"/>
  <c r="S1686" i="61"/>
  <c r="S700" i="61"/>
  <c r="S663" i="61"/>
  <c r="S488" i="61"/>
  <c r="S2200" i="61"/>
  <c r="S1088" i="61"/>
  <c r="S3083" i="61"/>
  <c r="S1668" i="61"/>
  <c r="S2921" i="61"/>
  <c r="S197" i="61"/>
  <c r="S1639" i="61"/>
  <c r="S131" i="61"/>
  <c r="S2376" i="61"/>
  <c r="S487" i="61"/>
  <c r="S3196" i="61"/>
  <c r="S1496" i="61"/>
  <c r="S2974" i="61"/>
  <c r="S1509" i="61"/>
  <c r="S3043" i="61"/>
  <c r="S486" i="61"/>
  <c r="S1869" i="61"/>
  <c r="S2237" i="61"/>
  <c r="S1003" i="61"/>
  <c r="S1173" i="61"/>
  <c r="S275" i="61"/>
  <c r="S2739" i="61"/>
  <c r="S840" i="61"/>
  <c r="S2738" i="61"/>
  <c r="S839" i="61"/>
  <c r="S215" i="61"/>
  <c r="S3" i="61"/>
  <c r="S798" i="61"/>
  <c r="S978" i="61"/>
  <c r="S1229" i="61"/>
  <c r="S92" i="61"/>
  <c r="S2364" i="61"/>
  <c r="S2751" i="61"/>
  <c r="S838" i="61"/>
  <c r="S2283" i="61"/>
  <c r="S1295" i="61"/>
  <c r="S2330" i="61"/>
  <c r="S91" i="61"/>
  <c r="S1170" i="61"/>
  <c r="S1790" i="61"/>
  <c r="S1058" i="61"/>
  <c r="S408" i="61"/>
  <c r="S307" i="61"/>
  <c r="S2424" i="61"/>
  <c r="S837" i="61"/>
  <c r="S1260" i="61"/>
  <c r="S1758" i="61"/>
  <c r="S633" i="61"/>
  <c r="S618" i="61"/>
  <c r="S1910" i="61"/>
  <c r="S589" i="61"/>
  <c r="S1631" i="61"/>
  <c r="S3095" i="61"/>
  <c r="S2796" i="61"/>
  <c r="S836" i="61"/>
  <c r="S1977" i="61"/>
  <c r="S485" i="61"/>
  <c r="S1835" i="61"/>
  <c r="S1438" i="61"/>
  <c r="S2491" i="61"/>
  <c r="S1337" i="61"/>
  <c r="S1935" i="61"/>
  <c r="S1533" i="61"/>
  <c r="S658" i="61"/>
  <c r="S229" i="61"/>
  <c r="S2910" i="61"/>
  <c r="S230" i="61"/>
  <c r="S267" i="61"/>
  <c r="S434" i="61"/>
  <c r="S1475" i="61"/>
  <c r="S322" i="61"/>
  <c r="S2399" i="61"/>
  <c r="S2113" i="61"/>
  <c r="S1708" i="61"/>
  <c r="S195" i="61"/>
  <c r="S2458" i="61"/>
  <c r="S3167" i="61"/>
  <c r="S90" i="61"/>
  <c r="S484" i="61"/>
  <c r="S2082" i="61"/>
  <c r="F3098" i="61" l="1"/>
  <c r="F2977" i="61"/>
  <c r="F2392" i="61"/>
  <c r="F2548" i="61" l="1"/>
  <c r="F1949" i="61"/>
  <c r="G3037" i="61" l="1"/>
  <c r="G3038" i="61"/>
  <c r="G3039" i="61"/>
  <c r="G3040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3" i="61"/>
  <c r="G3054" i="61"/>
  <c r="G3055" i="61"/>
  <c r="G3056" i="61"/>
  <c r="G3057" i="61"/>
  <c r="G3058" i="61"/>
  <c r="G3059" i="61"/>
  <c r="G3060" i="61"/>
  <c r="G3061" i="61"/>
  <c r="G3062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5" i="61"/>
  <c r="G3076" i="61"/>
  <c r="G3077" i="61"/>
  <c r="G3078" i="61"/>
  <c r="G3079" i="61"/>
  <c r="G3080" i="61"/>
  <c r="G3081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4" i="61"/>
  <c r="G3105" i="61"/>
  <c r="G3106" i="61"/>
  <c r="G3107" i="61"/>
  <c r="G3108" i="61"/>
  <c r="G3109" i="61"/>
  <c r="G3110" i="61"/>
  <c r="G3111" i="61"/>
  <c r="G3112" i="61"/>
  <c r="G3113" i="61"/>
  <c r="G3114" i="61"/>
  <c r="G3115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2" i="61"/>
  <c r="G3133" i="61"/>
  <c r="G3134" i="61"/>
  <c r="G3135" i="61"/>
  <c r="G3136" i="61"/>
  <c r="G3137" i="61"/>
  <c r="G3138" i="61"/>
  <c r="G3139" i="61"/>
  <c r="G3140" i="61"/>
  <c r="G3141" i="61"/>
  <c r="G3142" i="61"/>
  <c r="G3143" i="61"/>
  <c r="G3144" i="61"/>
  <c r="G3145" i="61"/>
  <c r="G3146" i="61"/>
  <c r="G3147" i="61"/>
  <c r="G3148" i="61"/>
  <c r="G3149" i="61"/>
  <c r="G3150" i="61"/>
  <c r="G3151" i="61"/>
  <c r="G3152" i="61"/>
  <c r="G3153" i="61"/>
  <c r="G3154" i="61"/>
  <c r="G3155" i="61"/>
  <c r="G3156" i="61"/>
  <c r="G3157" i="61"/>
  <c r="G3158" i="61"/>
  <c r="G3159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2" i="61"/>
  <c r="G3173" i="61"/>
  <c r="G3174" i="61"/>
  <c r="G3175" i="61"/>
  <c r="G3176" i="61"/>
  <c r="G3177" i="61"/>
  <c r="G3178" i="61"/>
  <c r="G3179" i="61"/>
  <c r="G3180" i="61"/>
  <c r="G3181" i="61"/>
  <c r="G3182" i="61"/>
  <c r="G3183" i="61"/>
  <c r="G3184" i="61"/>
  <c r="G3185" i="61"/>
  <c r="G3186" i="61"/>
  <c r="G3187" i="61"/>
  <c r="G3188" i="61"/>
  <c r="G3189" i="61"/>
  <c r="G3190" i="61"/>
  <c r="G3191" i="61"/>
  <c r="G3192" i="61"/>
  <c r="G3193" i="61"/>
  <c r="G3194" i="61"/>
  <c r="G3195" i="61"/>
  <c r="G3196" i="61"/>
  <c r="G3197" i="61"/>
  <c r="G3198" i="61"/>
  <c r="G3199" i="61"/>
  <c r="G3200" i="61"/>
  <c r="G3201" i="61"/>
  <c r="G3202" i="61"/>
  <c r="G3203" i="61"/>
  <c r="G3204" i="61"/>
  <c r="G3205" i="61"/>
  <c r="G3206" i="61"/>
  <c r="G3207" i="61"/>
  <c r="G3208" i="61"/>
  <c r="G3209" i="61"/>
  <c r="G3210" i="61"/>
  <c r="G3211" i="61"/>
  <c r="G3212" i="61"/>
  <c r="G3213" i="61"/>
  <c r="G3214" i="61"/>
  <c r="G3215" i="61"/>
  <c r="G3216" i="61"/>
  <c r="G3217" i="61"/>
  <c r="G3218" i="61"/>
  <c r="G3219" i="61"/>
  <c r="G3220" i="61"/>
  <c r="G3221" i="61"/>
  <c r="G3222" i="61"/>
  <c r="G3223" i="61"/>
  <c r="G3224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0" i="61"/>
  <c r="G3241" i="61"/>
  <c r="G3242" i="61"/>
  <c r="G3243" i="61"/>
  <c r="G3244" i="61"/>
  <c r="G3245" i="61"/>
  <c r="G3246" i="61"/>
  <c r="G3247" i="61"/>
  <c r="G3248" i="61"/>
  <c r="G3249" i="61"/>
  <c r="G3250" i="61"/>
  <c r="G3251" i="61"/>
  <c r="G3252" i="61"/>
  <c r="G3253" i="61"/>
  <c r="G3254" i="61"/>
  <c r="G3255" i="61"/>
  <c r="G3256" i="61"/>
  <c r="G3257" i="61"/>
  <c r="G3258" i="61"/>
  <c r="G3259" i="61"/>
  <c r="G3260" i="61"/>
  <c r="G3261" i="61"/>
  <c r="G3262" i="61"/>
  <c r="G3263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6" i="61"/>
  <c r="G3277" i="61"/>
  <c r="G3278" i="61"/>
  <c r="G3279" i="61"/>
  <c r="G3280" i="61"/>
  <c r="G3281" i="61"/>
  <c r="G3282" i="61"/>
  <c r="G3283" i="61"/>
  <c r="G3284" i="61"/>
  <c r="F2846" i="61"/>
  <c r="F2645" i="61" l="1"/>
  <c r="H372" i="38"/>
  <c r="H373" i="38"/>
  <c r="H374" i="38"/>
  <c r="H375" i="38"/>
  <c r="H376" i="38"/>
  <c r="H377" i="38"/>
  <c r="H378" i="38"/>
  <c r="H379" i="38"/>
  <c r="H380" i="38"/>
  <c r="H357" i="38" l="1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56" i="38"/>
  <c r="H355" i="38"/>
  <c r="H354" i="38"/>
  <c r="H353" i="38"/>
  <c r="H352" i="38"/>
  <c r="H351" i="38"/>
  <c r="H350" i="38"/>
  <c r="H349" i="38"/>
  <c r="F2212" i="61"/>
  <c r="F1508" i="61"/>
  <c r="F1302" i="61" l="1"/>
  <c r="F1116" i="61"/>
  <c r="F907" i="61"/>
  <c r="F1869" i="61" l="1"/>
  <c r="F1899" i="61" l="1"/>
  <c r="F1729" i="61"/>
  <c r="F1012" i="61"/>
  <c r="F122" i="61" l="1"/>
  <c r="G2676" i="61" l="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F2493" i="61" l="1"/>
  <c r="F2464" i="61"/>
  <c r="F1028" i="61"/>
  <c r="F2404" i="61" l="1"/>
  <c r="F2366" i="61"/>
  <c r="F1940" i="61"/>
  <c r="F2403" i="61" l="1"/>
  <c r="F2120" i="61" l="1"/>
  <c r="F2056" i="61" l="1"/>
  <c r="F1668" i="61"/>
  <c r="F1475" i="61"/>
  <c r="F1310" i="61" l="1"/>
  <c r="F2001" i="61" l="1"/>
  <c r="F1799" i="61"/>
  <c r="F1786" i="61" l="1"/>
  <c r="F764" i="61"/>
  <c r="F1791" i="61" l="1"/>
  <c r="F1725" i="61"/>
  <c r="F1623" i="61" l="1"/>
  <c r="F1645" i="61" l="1"/>
  <c r="F1357" i="61"/>
  <c r="F1318" i="61"/>
  <c r="F1629" i="61" l="1"/>
  <c r="F372" i="61"/>
  <c r="F1456" i="61" l="1"/>
  <c r="F1388" i="61"/>
  <c r="F1379" i="61"/>
  <c r="F1375" i="61"/>
  <c r="F1154" i="61"/>
  <c r="F991" i="61" l="1"/>
  <c r="F620" i="61"/>
  <c r="F521" i="61"/>
  <c r="F519" i="61"/>
  <c r="F1117" i="61" l="1"/>
  <c r="F615" i="61"/>
  <c r="F883" i="61" l="1"/>
  <c r="F336" i="61"/>
  <c r="F1097" i="61" l="1"/>
  <c r="F975" i="61"/>
  <c r="F1034" i="61" l="1"/>
  <c r="F884" i="61"/>
  <c r="F784" i="61" l="1"/>
  <c r="F573" i="61"/>
  <c r="F424" i="61" l="1"/>
  <c r="F233" i="61"/>
  <c r="F142" i="61"/>
  <c r="G714" i="61" l="1"/>
  <c r="G715" i="61"/>
  <c r="G716" i="61"/>
  <c r="G717" i="61"/>
  <c r="G718" i="61"/>
  <c r="G719" i="61"/>
  <c r="G720" i="61"/>
  <c r="G721" i="61"/>
  <c r="G722" i="61"/>
  <c r="G723" i="61"/>
  <c r="G724" i="61"/>
  <c r="G725" i="61"/>
  <c r="G726" i="61"/>
  <c r="G727" i="61"/>
  <c r="F650" i="61"/>
  <c r="G640" i="61"/>
  <c r="G641" i="61"/>
  <c r="G642" i="61"/>
  <c r="G142" i="61"/>
  <c r="F339" i="61" l="1"/>
  <c r="F250" i="61" l="1"/>
  <c r="F216" i="61"/>
  <c r="F261" i="61" l="1"/>
  <c r="BBR17" i="72"/>
  <c r="BBR18" i="72" s="1"/>
  <c r="BBR19" i="72" s="1"/>
  <c r="BBR20" i="72" s="1"/>
  <c r="BBR21" i="72" s="1"/>
  <c r="BBR22" i="72" s="1"/>
  <c r="BBR23" i="72" s="1"/>
  <c r="BBR24" i="72" s="1"/>
  <c r="BBR25" i="72"/>
  <c r="BBR26" i="72"/>
  <c r="BBR27" i="72"/>
  <c r="BBR28" i="72"/>
  <c r="BBR29" i="72"/>
  <c r="BBR16" i="72"/>
  <c r="F297" i="61" l="1"/>
  <c r="F236" i="61"/>
  <c r="F111" i="61"/>
  <c r="G17" i="95" l="1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H346" i="38" l="1"/>
  <c r="H347" i="38"/>
  <c r="H348" i="38"/>
  <c r="G3033" i="61" l="1"/>
  <c r="G3034" i="61"/>
  <c r="G3035" i="61"/>
  <c r="G3036" i="61"/>
  <c r="G3285" i="61"/>
  <c r="G3032" i="61"/>
  <c r="G3031" i="61"/>
  <c r="G3030" i="61"/>
  <c r="G3029" i="61"/>
  <c r="G1425" i="61" l="1"/>
  <c r="G1426" i="61"/>
  <c r="G1427" i="61"/>
  <c r="G1428" i="61"/>
  <c r="G1429" i="61"/>
  <c r="G1430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1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518" i="61" l="1"/>
  <c r="G1450" i="61" l="1"/>
  <c r="G1431" i="61" l="1"/>
  <c r="G799" i="61" l="1"/>
  <c r="G117" i="61" l="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16" i="61"/>
  <c r="G2959" i="61" l="1"/>
  <c r="G2960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2810" i="61" l="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2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4" i="61"/>
  <c r="G2875" i="61"/>
  <c r="G2876" i="61"/>
  <c r="G2877" i="61"/>
  <c r="G2878" i="61"/>
  <c r="G2879" i="61"/>
  <c r="G2880" i="61"/>
  <c r="G2881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H284" i="38" l="1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G2139" i="61" l="1"/>
  <c r="G2140" i="6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1762" i="61" l="1"/>
  <c r="G1763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BBR12" i="72" l="1"/>
  <c r="G461" i="61" l="1"/>
  <c r="G462" i="61"/>
  <c r="G463" i="61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G2809" i="61" l="1"/>
  <c r="G2808" i="61"/>
  <c r="G2807" i="61"/>
  <c r="G2806" i="61"/>
  <c r="G2805" i="61"/>
  <c r="G2804" i="61"/>
  <c r="G2803" i="61"/>
  <c r="G2802" i="61"/>
  <c r="G2801" i="61"/>
  <c r="G2800" i="61"/>
  <c r="G2799" i="61"/>
  <c r="G2798" i="61"/>
  <c r="G2797" i="61"/>
  <c r="G2796" i="61"/>
  <c r="G2795" i="61"/>
  <c r="G2794" i="61"/>
  <c r="G2793" i="61"/>
  <c r="G2792" i="61"/>
  <c r="G2791" i="61"/>
  <c r="G2790" i="61"/>
  <c r="G2789" i="61"/>
  <c r="G2788" i="61"/>
  <c r="G2787" i="61"/>
  <c r="G2786" i="61"/>
  <c r="G2785" i="61"/>
  <c r="G2784" i="61"/>
  <c r="G2783" i="61"/>
  <c r="G2782" i="61"/>
  <c r="G2781" i="61"/>
  <c r="G2780" i="61"/>
  <c r="G2779" i="61"/>
  <c r="G2778" i="61"/>
  <c r="G2777" i="61"/>
  <c r="G2776" i="61"/>
  <c r="G2775" i="61"/>
  <c r="G2774" i="61"/>
  <c r="G2773" i="61"/>
  <c r="G2772" i="61"/>
  <c r="G2771" i="61"/>
  <c r="G2770" i="61"/>
  <c r="G2769" i="61"/>
  <c r="G2768" i="61"/>
  <c r="G2767" i="61"/>
  <c r="G2766" i="61"/>
  <c r="G2765" i="61"/>
  <c r="G2764" i="61"/>
  <c r="G2763" i="61"/>
  <c r="G2762" i="61"/>
  <c r="G2761" i="61"/>
  <c r="G2760" i="61"/>
  <c r="G2759" i="61"/>
  <c r="G2758" i="61"/>
  <c r="G2757" i="61"/>
  <c r="G2756" i="61"/>
  <c r="G2755" i="61"/>
  <c r="G2754" i="61"/>
  <c r="G2753" i="61"/>
  <c r="G2752" i="61"/>
  <c r="G2751" i="61"/>
  <c r="G2750" i="61"/>
  <c r="G2749" i="61"/>
  <c r="G2748" i="61"/>
  <c r="G2747" i="61"/>
  <c r="G2746" i="61"/>
  <c r="G2745" i="61"/>
  <c r="G2744" i="61"/>
  <c r="G2743" i="61"/>
  <c r="G2742" i="61"/>
  <c r="G2741" i="61"/>
  <c r="G2740" i="61"/>
  <c r="G2739" i="61"/>
  <c r="G2738" i="61"/>
  <c r="G2737" i="61"/>
  <c r="G2736" i="61"/>
  <c r="G2735" i="61"/>
  <c r="G2734" i="61"/>
  <c r="G2733" i="61"/>
  <c r="G2732" i="61"/>
  <c r="G2731" i="61"/>
  <c r="G2730" i="61"/>
  <c r="G2729" i="61"/>
  <c r="G2728" i="61"/>
  <c r="G2727" i="61"/>
  <c r="G2726" i="61"/>
  <c r="G1952" i="61" l="1"/>
  <c r="G1953" i="61"/>
  <c r="G1954" i="61"/>
  <c r="G1964" i="61" l="1"/>
  <c r="G1965" i="61"/>
  <c r="G467" i="61" l="1"/>
  <c r="G466" i="61"/>
  <c r="G465" i="61"/>
  <c r="G464" i="61"/>
  <c r="G460" i="61"/>
  <c r="G459" i="61"/>
  <c r="G458" i="61"/>
  <c r="G457" i="61"/>
  <c r="G456" i="61"/>
  <c r="G455" i="61"/>
  <c r="G454" i="61"/>
  <c r="G453" i="61"/>
  <c r="G452" i="61"/>
  <c r="G451" i="61"/>
  <c r="G450" i="61"/>
  <c r="G449" i="61"/>
  <c r="G448" i="61"/>
  <c r="G447" i="61"/>
  <c r="G446" i="61"/>
  <c r="G445" i="61"/>
  <c r="G444" i="61"/>
  <c r="G443" i="61"/>
  <c r="G442" i="61"/>
  <c r="G441" i="61"/>
  <c r="G440" i="61"/>
  <c r="G439" i="61"/>
  <c r="G438" i="61"/>
  <c r="G437" i="61"/>
  <c r="G436" i="61"/>
  <c r="G435" i="61"/>
  <c r="G434" i="61"/>
  <c r="G12" i="61" l="1"/>
  <c r="G1168" i="61" l="1"/>
  <c r="G1167" i="61"/>
  <c r="G1166" i="61"/>
  <c r="G1165" i="61"/>
  <c r="G1164" i="61"/>
  <c r="G1163" i="61"/>
  <c r="G1162" i="61"/>
  <c r="G1161" i="61"/>
  <c r="G383" i="38" l="1"/>
  <c r="E383" i="38"/>
  <c r="H382" i="38"/>
  <c r="H381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92" i="38" l="1"/>
  <c r="G2549" i="61"/>
  <c r="G2550" i="61"/>
  <c r="G2551" i="61"/>
  <c r="G2552" i="61"/>
  <c r="G2473" i="61" l="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138" i="61" l="1"/>
  <c r="G2137" i="61"/>
  <c r="G2136" i="61"/>
  <c r="G2135" i="61"/>
  <c r="G2134" i="61"/>
  <c r="G2133" i="61"/>
  <c r="G2132" i="61"/>
  <c r="G2131" i="61"/>
  <c r="G2130" i="61"/>
  <c r="G2040" i="61" l="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1902" i="61" l="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RS18" i="72" l="1"/>
  <c r="RS19" i="72"/>
  <c r="RS20" i="72"/>
  <c r="RS21" i="72"/>
  <c r="RS22" i="72"/>
  <c r="RS23" i="72"/>
  <c r="RS24" i="72"/>
  <c r="RS25" i="72"/>
  <c r="RS26" i="72"/>
  <c r="G770" i="61" l="1"/>
  <c r="G769" i="61"/>
  <c r="G768" i="61"/>
  <c r="G767" i="61"/>
  <c r="G766" i="61"/>
  <c r="G765" i="61"/>
  <c r="G764" i="61"/>
  <c r="G763" i="61"/>
  <c r="G762" i="61"/>
  <c r="G761" i="61"/>
  <c r="G760" i="61"/>
  <c r="G759" i="61"/>
  <c r="G758" i="61"/>
  <c r="G757" i="61"/>
  <c r="G756" i="61"/>
  <c r="G755" i="61"/>
  <c r="G754" i="61"/>
  <c r="G753" i="61"/>
  <c r="G752" i="61"/>
  <c r="G751" i="61"/>
  <c r="G750" i="61"/>
  <c r="G749" i="61"/>
  <c r="G748" i="61"/>
  <c r="G747" i="61"/>
  <c r="G746" i="61"/>
  <c r="G745" i="61"/>
  <c r="G744" i="61"/>
  <c r="G743" i="61"/>
  <c r="G742" i="61"/>
  <c r="G741" i="61"/>
  <c r="G740" i="61"/>
  <c r="G739" i="61"/>
  <c r="G738" i="61"/>
  <c r="G737" i="61"/>
  <c r="G736" i="61"/>
  <c r="G735" i="61"/>
  <c r="G734" i="61"/>
  <c r="G733" i="61"/>
  <c r="G732" i="61"/>
  <c r="G731" i="61"/>
  <c r="G730" i="61"/>
  <c r="G729" i="61"/>
  <c r="G728" i="61"/>
  <c r="H2" i="72" l="1"/>
  <c r="H31" i="73" l="1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ET39" i="72"/>
  <c r="BET40" i="72"/>
  <c r="BET41" i="72"/>
  <c r="BET42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17" i="73" l="1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859" i="73"/>
  <c r="H860" i="73"/>
  <c r="H861" i="73"/>
  <c r="H862" i="73"/>
  <c r="H863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G82" i="61"/>
  <c r="G83" i="61"/>
  <c r="G84" i="61"/>
  <c r="G85" i="61"/>
  <c r="G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G2276" i="61" l="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G1240" i="61"/>
  <c r="G1239" i="61"/>
  <c r="G1238" i="61"/>
  <c r="G1237" i="61"/>
  <c r="G1236" i="61"/>
  <c r="G1235" i="61"/>
  <c r="G1234" i="61"/>
  <c r="G1233" i="61"/>
  <c r="G1232" i="61"/>
  <c r="G1231" i="61"/>
  <c r="G1230" i="61"/>
  <c r="G1229" i="61"/>
  <c r="G1228" i="61"/>
  <c r="G1227" i="61"/>
  <c r="G1226" i="61"/>
  <c r="G1225" i="61"/>
  <c r="G1224" i="61"/>
  <c r="G1223" i="61"/>
  <c r="G1222" i="61"/>
  <c r="G1221" i="61"/>
  <c r="G1220" i="61"/>
  <c r="G1219" i="61"/>
  <c r="G1218" i="61"/>
  <c r="G1217" i="61"/>
  <c r="G1216" i="61"/>
  <c r="G1215" i="61"/>
  <c r="G1214" i="61"/>
  <c r="G1213" i="61"/>
  <c r="G1212" i="61"/>
  <c r="G1211" i="61"/>
  <c r="G1210" i="61"/>
  <c r="G1209" i="61"/>
  <c r="G1208" i="61"/>
  <c r="G1207" i="61"/>
  <c r="G1206" i="61"/>
  <c r="G1205" i="61"/>
  <c r="G1204" i="61"/>
  <c r="G1203" i="61"/>
  <c r="G1202" i="61"/>
  <c r="G1201" i="61"/>
  <c r="G1200" i="61"/>
  <c r="G1199" i="61"/>
  <c r="G1198" i="61"/>
  <c r="G1197" i="61"/>
  <c r="G1196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64" i="73"/>
  <c r="H865" i="73"/>
  <c r="DS3" i="4" l="1"/>
  <c r="BT3" i="4"/>
  <c r="G2270" i="61"/>
  <c r="G2271" i="61"/>
  <c r="G2272" i="61"/>
  <c r="G2273" i="61"/>
  <c r="JQ3" i="4" l="1"/>
  <c r="CB3" i="4"/>
  <c r="G2274" i="61"/>
  <c r="G2275" i="61"/>
  <c r="D3287" i="61"/>
  <c r="F3287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G2036" i="61"/>
  <c r="AVW3" i="4" l="1"/>
  <c r="ACF3" i="4" s="1"/>
  <c r="HM3" i="4"/>
  <c r="GK3" i="4"/>
  <c r="TW3" i="4" s="1"/>
  <c r="ASQ3" i="4" l="1"/>
  <c r="AOW3" i="4"/>
  <c r="G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ALQ3" i="4" l="1"/>
  <c r="AKO3" i="4"/>
  <c r="DZ3" i="4" s="1"/>
  <c r="AKV3" i="4" s="1"/>
  <c r="H866" i="73"/>
  <c r="H867" i="73"/>
  <c r="AFS3" i="4" l="1"/>
  <c r="EN3" i="4"/>
  <c r="ALJ3" i="4" s="1"/>
  <c r="EG3" i="4"/>
  <c r="ALC3" i="4" s="1"/>
  <c r="AFZ3" i="4" s="1"/>
  <c r="G394" i="61"/>
  <c r="G395" i="61"/>
  <c r="G396" i="61"/>
  <c r="G397" i="61"/>
  <c r="AIR3" i="4" l="1"/>
  <c r="YS3" i="4"/>
  <c r="AJF3" i="4" s="1"/>
  <c r="AFL3" i="4" s="1"/>
  <c r="YL3" i="4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5" i="61"/>
  <c r="G1153" i="61"/>
  <c r="G1154" i="61"/>
  <c r="G1156" i="61"/>
  <c r="G1157" i="61"/>
  <c r="G1158" i="61"/>
  <c r="G1159" i="61"/>
  <c r="G1160" i="61"/>
  <c r="G1169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241" i="61"/>
  <c r="G1242" i="61"/>
  <c r="G1243" i="61"/>
  <c r="G1244" i="61"/>
  <c r="G1245" i="61"/>
  <c r="G1246" i="61"/>
  <c r="G1247" i="61"/>
  <c r="G124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5" i="61"/>
  <c r="G1956" i="61"/>
  <c r="G1957" i="61"/>
  <c r="G1958" i="61"/>
  <c r="G1959" i="61"/>
  <c r="G1960" i="61"/>
  <c r="G1961" i="61"/>
  <c r="G1962" i="61"/>
  <c r="G1963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7" i="61"/>
  <c r="G2038" i="61"/>
  <c r="G2039" i="61"/>
  <c r="G2102" i="61"/>
  <c r="G2103" i="61"/>
  <c r="G2104" i="61"/>
  <c r="G2105" i="61"/>
  <c r="G2106" i="61"/>
  <c r="G2107" i="61"/>
  <c r="G2108" i="61"/>
  <c r="G2109" i="61"/>
  <c r="G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68" i="73"/>
  <c r="H869" i="73"/>
  <c r="E870" i="73"/>
  <c r="G870" i="73"/>
  <c r="H870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G72" i="61" l="1"/>
  <c r="G73" i="61"/>
  <c r="G74" i="61"/>
  <c r="G75" i="61"/>
  <c r="G76" i="61"/>
  <c r="G77" i="61"/>
  <c r="G78" i="61"/>
  <c r="G79" i="61"/>
  <c r="G80" i="61"/>
  <c r="G81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71" i="61"/>
  <c r="G70" i="61"/>
  <c r="G5" i="61"/>
  <c r="G6" i="61"/>
  <c r="G7" i="61"/>
  <c r="G8" i="61"/>
  <c r="G9" i="61"/>
  <c r="G10" i="61"/>
  <c r="G11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4" i="61"/>
  <c r="G3" i="61"/>
  <c r="G3286" i="61" l="1"/>
  <c r="G263" i="61"/>
  <c r="G262" i="61"/>
  <c r="G261" i="61"/>
  <c r="G260" i="61"/>
  <c r="G259" i="61"/>
  <c r="G258" i="61"/>
  <c r="G257" i="61"/>
  <c r="G256" i="61"/>
  <c r="G255" i="61"/>
  <c r="G254" i="61"/>
  <c r="G253" i="61"/>
  <c r="G252" i="61"/>
  <c r="G251" i="61"/>
  <c r="G250" i="61"/>
  <c r="G249" i="61"/>
  <c r="G248" i="61"/>
  <c r="G247" i="61"/>
  <c r="G246" i="61"/>
  <c r="G245" i="61"/>
  <c r="G244" i="61"/>
  <c r="G243" i="61"/>
  <c r="G242" i="61"/>
  <c r="G241" i="61"/>
  <c r="G240" i="61"/>
  <c r="G239" i="61"/>
  <c r="G238" i="61"/>
  <c r="G237" i="61"/>
  <c r="G236" i="61"/>
  <c r="G235" i="61"/>
  <c r="G234" i="61"/>
  <c r="G233" i="61"/>
  <c r="G232" i="61"/>
  <c r="G231" i="61"/>
  <c r="G230" i="61"/>
  <c r="G229" i="61"/>
  <c r="G228" i="61"/>
  <c r="G227" i="61"/>
  <c r="G226" i="61"/>
  <c r="G225" i="61"/>
  <c r="G224" i="61"/>
  <c r="G223" i="61"/>
  <c r="G222" i="61"/>
  <c r="G221" i="61"/>
  <c r="G69" i="61"/>
  <c r="G68" i="61"/>
  <c r="G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7" i="72"/>
  <c r="BBR8" i="72" s="1"/>
  <c r="BBR9" i="72" s="1"/>
  <c r="BBR14" i="72" s="1"/>
  <c r="BBR15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AOG34" i="72" l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D3294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D49" i="72" l="1"/>
  <c r="Q49" i="72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HQ2" i="72" s="1"/>
  <c r="BIN2" i="72" s="1"/>
  <c r="BIV2" i="72"/>
  <c r="BFR2" i="72"/>
  <c r="BEA2" i="72"/>
  <c r="BEH2" i="72" s="1"/>
  <c r="BAY2" i="72"/>
  <c r="BAR2" i="72"/>
  <c r="BJK2" i="72"/>
  <c r="BKG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<sst xmlns="http://schemas.openxmlformats.org/spreadsheetml/2006/main" count="28076" uniqueCount="4433">
  <si>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</si>
  <si>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</si>
  <si>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</si>
  <si>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</si>
  <si>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</si>
  <si>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</si>
  <si>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</si>
  <si>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</si>
  <si>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</si>
  <si>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</si>
  <si>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</si>
  <si>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</si>
  <si>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</si>
  <si>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</si>
  <si>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</si>
  <si>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</si>
  <si>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</si>
  <si>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</si>
  <si>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</si>
  <si>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</si>
  <si>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</si>
  <si>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</si>
  <si>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</si>
  <si>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</si>
  <si>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</si>
  <si>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</si>
  <si>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</si>
  <si>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</si>
  <si>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</si>
  <si>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</si>
  <si>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</si>
  <si>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</si>
  <si>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</si>
  <si>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</si>
  <si>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</si>
  <si>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</si>
  <si>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</si>
  <si>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</si>
  <si>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</si>
  <si>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</si>
  <si>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</si>
  <si>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</si>
  <si>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</si>
  <si>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</si>
  <si>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</si>
  <si>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</si>
  <si>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</si>
  <si>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</si>
  <si>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</si>
  <si>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</si>
  <si>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</si>
  <si>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</si>
  <si>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</si>
  <si>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</si>
  <si>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</si>
  <si>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</si>
  <si>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</si>
  <si>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</si>
  <si>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</si>
  <si>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</si>
  <si>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</si>
  <si>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</si>
  <si>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</si>
  <si>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</si>
  <si>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</si>
  <si>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</si>
  <si>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</si>
  <si>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</si>
  <si>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</si>
  <si>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</si>
  <si>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</si>
  <si>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</si>
  <si>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</si>
  <si>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</si>
  <si>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</si>
  <si>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</si>
  <si>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</si>
  <si>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</si>
  <si>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</si>
  <si>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</si>
  <si>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</si>
  <si>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</si>
  <si>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</si>
  <si>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</si>
  <si>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</si>
  <si>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</si>
  <si>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</si>
  <si>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</si>
  <si>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</si>
  <si>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</si>
  <si>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</si>
  <si>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</si>
  <si>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</si>
  <si>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</si>
  <si>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</si>
  <si>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</si>
  <si>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</si>
  <si>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</si>
  <si>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</si>
  <si>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</si>
  <si>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</si>
  <si>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</si>
  <si>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</si>
  <si>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</si>
  <si>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</si>
  <si>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</si>
  <si>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</si>
  <si>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</si>
  <si>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</si>
  <si>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</si>
  <si>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</si>
  <si>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</si>
  <si>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</si>
  <si>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</si>
  <si>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</si>
  <si>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</si>
  <si>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</si>
  <si>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</si>
  <si>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</si>
  <si>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</si>
  <si>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</si>
  <si>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</si>
  <si>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</si>
  <si>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</si>
  <si>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</si>
  <si>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</si>
  <si>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</si>
  <si>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</si>
  <si>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</si>
  <si>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</si>
  <si>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</si>
  <si>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</si>
  <si>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</si>
  <si>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</si>
  <si>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</si>
  <si>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</si>
  <si>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</si>
  <si>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</si>
  <si>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</si>
  <si>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</si>
  <si>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</si>
  <si>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</si>
  <si>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</si>
  <si>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</si>
  <si>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</si>
  <si>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</si>
  <si>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</si>
  <si>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</si>
  <si>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</si>
  <si>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</si>
  <si>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</si>
  <si>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</si>
  <si>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</si>
  <si>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</si>
  <si>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</si>
  <si>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</si>
  <si>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</si>
  <si>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</si>
  <si>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</si>
  <si>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</si>
  <si>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</si>
  <si>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</si>
  <si>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</si>
  <si>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</si>
  <si>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</si>
  <si>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</si>
  <si>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</si>
  <si>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</si>
  <si>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</si>
  <si>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</si>
  <si>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</si>
  <si>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</si>
  <si>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</si>
  <si>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</si>
  <si>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</si>
  <si>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</si>
  <si>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</si>
  <si>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</si>
  <si>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</si>
  <si>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</si>
  <si>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</si>
  <si>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</si>
  <si>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</si>
  <si>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</si>
  <si>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</si>
  <si>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</si>
  <si>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</si>
  <si>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</si>
  <si>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</si>
  <si>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</si>
  <si>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</si>
  <si>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</si>
  <si>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</si>
  <si>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</si>
  <si>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</si>
  <si>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</si>
  <si>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</si>
  <si>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</si>
  <si>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</si>
  <si>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</si>
  <si>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</si>
  <si>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</si>
  <si>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</si>
  <si>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</si>
  <si>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</si>
  <si>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</si>
  <si>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</si>
  <si>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</si>
  <si>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</si>
  <si>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</si>
  <si>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</si>
  <si>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</si>
  <si>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</si>
  <si>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</si>
  <si>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</si>
  <si>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</si>
  <si>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</si>
  <si>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</si>
  <si>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</si>
  <si>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</si>
  <si>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</si>
  <si>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</si>
  <si>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</si>
  <si>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</si>
  <si>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</si>
  <si>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</si>
  <si>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</si>
  <si>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</si>
  <si>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</si>
  <si>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</si>
  <si>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</si>
  <si>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</si>
  <si>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</si>
  <si>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</si>
  <si>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</si>
  <si>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</si>
  <si>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</si>
  <si>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</si>
  <si>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</si>
  <si>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</si>
  <si>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</si>
  <si>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</si>
  <si>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</si>
  <si>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</si>
  <si>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</si>
  <si>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</si>
  <si>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</si>
  <si>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</si>
  <si>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</si>
  <si>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</si>
  <si>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</si>
  <si>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</si>
  <si>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</si>
  <si>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</si>
  <si>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</si>
  <si>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</si>
  <si>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</si>
  <si>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</si>
  <si>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</si>
  <si>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</si>
  <si>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</si>
  <si>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</si>
  <si>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</si>
  <si>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</si>
  <si>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</si>
  <si>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</si>
  <si>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</si>
  <si>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</si>
  <si>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</si>
  <si>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</si>
  <si>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</si>
  <si>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</si>
  <si>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</si>
  <si>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</si>
  <si>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</si>
  <si>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</si>
  <si>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</si>
  <si>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</si>
  <si>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</si>
  <si>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</si>
  <si>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</si>
  <si>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</si>
  <si>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</si>
  <si>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</si>
  <si>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</si>
  <si>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</si>
  <si>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</si>
  <si>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</si>
  <si>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</si>
  <si>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</si>
  <si>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</si>
  <si>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</si>
  <si>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</si>
  <si>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</si>
  <si>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</si>
  <si>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</si>
  <si>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</si>
  <si>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</si>
  <si>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</si>
  <si>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</si>
  <si>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</si>
  <si>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</si>
  <si>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</si>
  <si>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</si>
  <si>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</si>
  <si>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</si>
  <si>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</si>
  <si>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</si>
  <si>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</si>
  <si>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</si>
  <si>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</si>
  <si>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</si>
  <si>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</si>
  <si>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</si>
  <si>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</si>
  <si>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</si>
  <si>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</si>
  <si>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</si>
  <si>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</si>
  <si>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</si>
  <si>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</si>
  <si>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</si>
  <si>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</si>
  <si>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</si>
  <si>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</si>
  <si>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</si>
  <si>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</si>
  <si>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</si>
  <si>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</si>
  <si>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</si>
  <si>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</si>
  <si>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</si>
  <si>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</si>
  <si>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</si>
  <si>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</si>
  <si>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</si>
  <si>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</si>
  <si>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</si>
  <si>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</si>
  <si>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</si>
  <si>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</si>
  <si>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</si>
  <si>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</si>
  <si>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</si>
  <si>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</si>
  <si>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</si>
  <si>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</si>
  <si>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</si>
  <si>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</si>
  <si>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</si>
  <si>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</si>
  <si>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</si>
  <si>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</si>
  <si>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</si>
  <si>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</si>
  <si>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</si>
  <si>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</si>
  <si>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</si>
  <si>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</si>
  <si>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</si>
  <si>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</si>
  <si>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</si>
  <si>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</si>
  <si>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</si>
  <si>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</si>
  <si>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</si>
  <si>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</si>
  <si>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</si>
  <si>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</si>
  <si>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</si>
  <si>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</si>
  <si>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</si>
  <si>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</si>
  <si>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</si>
  <si>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</si>
  <si>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</si>
  <si>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</si>
  <si>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</si>
  <si>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</si>
  <si>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</si>
  <si>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</si>
  <si>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</si>
  <si>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</si>
  <si>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</si>
  <si>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</si>
  <si>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</si>
  <si>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</si>
  <si>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</si>
  <si>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</si>
  <si>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</si>
  <si>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</si>
  <si>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</si>
  <si>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</si>
  <si>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</si>
  <si>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</si>
  <si>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</si>
  <si>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</si>
  <si>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</si>
  <si>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</si>
  <si>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</si>
  <si>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</si>
  <si>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</si>
  <si>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</si>
  <si>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</si>
  <si>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</si>
  <si>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</si>
  <si>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</si>
  <si>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</si>
  <si>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</si>
  <si>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</si>
  <si>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</si>
  <si>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</si>
  <si>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</si>
  <si>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</si>
  <si>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</si>
  <si>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</si>
  <si>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</si>
  <si>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</si>
  <si>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</si>
  <si>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</si>
  <si>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</si>
  <si>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</si>
  <si>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</si>
  <si>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</si>
  <si>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</si>
  <si>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</si>
  <si>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</si>
  <si>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</si>
  <si>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</si>
  <si>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</si>
  <si>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</si>
  <si>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</si>
  <si>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</si>
  <si>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</si>
  <si>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</si>
  <si>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</si>
  <si>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</si>
  <si>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</si>
  <si>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</si>
  <si>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</si>
  <si>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</si>
  <si>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</si>
  <si>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</si>
  <si>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</si>
  <si>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</si>
  <si>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</si>
  <si>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</si>
  <si>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</si>
  <si>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</si>
  <si>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</si>
  <si>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</si>
  <si>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</si>
  <si>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</si>
  <si>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</si>
  <si>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</si>
  <si>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</si>
  <si>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</si>
  <si>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</si>
  <si>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</si>
  <si>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</si>
  <si>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</si>
  <si>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</si>
  <si>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</si>
  <si>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</si>
  <si>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</si>
  <si>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</si>
  <si>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</si>
  <si>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</si>
  <si>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</si>
  <si>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</si>
  <si>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</si>
  <si>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</si>
  <si>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</si>
  <si>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</si>
  <si>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</si>
  <si>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</si>
  <si>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</si>
  <si>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</si>
  <si>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</si>
  <si>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</si>
  <si>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</si>
  <si>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</si>
  <si>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</si>
  <si>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</si>
  <si>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</si>
  <si>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</si>
  <si>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</si>
  <si>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</si>
  <si>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</si>
  <si>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</si>
  <si>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</si>
  <si>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</si>
  <si>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</si>
  <si>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</si>
  <si>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</si>
  <si>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</si>
  <si>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</si>
  <si>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</si>
  <si>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</si>
  <si>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</si>
  <si>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</si>
  <si>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</si>
  <si>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</si>
  <si>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</si>
  <si>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</si>
  <si>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</si>
  <si>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</si>
  <si>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</si>
  <si>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</si>
  <si>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</si>
  <si>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</si>
  <si>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</si>
  <si>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</si>
  <si>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</si>
  <si>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</si>
  <si>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</si>
  <si>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</si>
  <si>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</si>
  <si>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</si>
  <si>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</si>
  <si>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</si>
  <si>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</si>
  <si>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</si>
  <si>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</si>
  <si>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</si>
  <si>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</si>
  <si>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</si>
  <si>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</si>
  <si>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</si>
  <si>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</si>
  <si>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</si>
  <si>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</si>
  <si>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</si>
  <si>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</si>
  <si>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</si>
  <si>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</si>
  <si>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</si>
  <si>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</si>
  <si>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</si>
  <si>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</si>
  <si>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</si>
  <si>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</si>
  <si>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</si>
  <si>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</si>
  <si>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</si>
  <si>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</si>
  <si>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</si>
  <si>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</si>
  <si>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</si>
  <si>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</si>
  <si>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</si>
  <si>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</si>
  <si>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</si>
  <si>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</si>
  <si>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</si>
  <si>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</si>
  <si>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</si>
  <si>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</si>
  <si>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</si>
  <si>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</si>
  <si>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</si>
  <si>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</si>
  <si>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</si>
  <si>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</si>
  <si>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</si>
  <si>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</si>
  <si>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</si>
  <si>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</si>
  <si>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</si>
  <si>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</si>
  <si>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</si>
  <si>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</si>
  <si>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</si>
  <si>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</si>
  <si>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</si>
  <si>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</si>
  <si>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</si>
  <si>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</si>
  <si>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</si>
  <si>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</si>
  <si>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</si>
  <si>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</si>
  <si>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</si>
  <si>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</si>
  <si>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</si>
  <si>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</si>
  <si>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</si>
  <si>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</si>
  <si>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</si>
  <si>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</si>
  <si>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</si>
  <si>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</si>
  <si>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</si>
  <si>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</si>
  <si>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</si>
  <si>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</si>
  <si>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</si>
  <si>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</si>
  <si>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</si>
  <si>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</si>
  <si>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</si>
  <si>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</si>
  <si>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</si>
  <si>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</si>
  <si>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</si>
  <si>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</si>
  <si>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</si>
  <si>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</si>
  <si>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</si>
  <si>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</si>
  <si>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</si>
  <si>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</si>
  <si>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</si>
  <si>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</si>
  <si>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</si>
  <si>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</si>
  <si>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</si>
  <si>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</si>
  <si>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</si>
  <si>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</si>
  <si>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</si>
  <si>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</si>
  <si>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</si>
  <si>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</si>
  <si>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</si>
  <si>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</si>
  <si>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</si>
  <si>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</si>
  <si>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</si>
  <si>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</si>
  <si>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</si>
  <si>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</si>
  <si>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</si>
  <si>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</si>
  <si>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</si>
  <si>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</si>
  <si>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</si>
  <si>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</si>
  <si>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</si>
  <si>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</si>
  <si>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</si>
  <si>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</si>
  <si>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</si>
  <si>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</si>
  <si>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</si>
  <si>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</si>
  <si>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</si>
  <si>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</si>
  <si>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</si>
  <si>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</si>
  <si>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</si>
  <si>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</si>
  <si>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</si>
  <si>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</si>
  <si>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</si>
  <si>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</si>
  <si>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</si>
  <si>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</si>
  <si>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</si>
  <si>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</si>
  <si>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</si>
  <si>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</si>
  <si>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</si>
  <si>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</si>
  <si>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</si>
  <si>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</si>
  <si>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</si>
  <si>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</si>
  <si>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</si>
  <si>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</si>
  <si>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</si>
  <si>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</si>
  <si>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</si>
  <si>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</si>
  <si>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</si>
  <si>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</si>
  <si>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</si>
  <si>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</si>
  <si>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</si>
  <si>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</si>
  <si>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</si>
  <si>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</si>
  <si>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</si>
  <si>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</si>
  <si>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</si>
  <si>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</si>
  <si>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</si>
  <si>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</si>
  <si>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</si>
  <si>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</si>
  <si>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</si>
  <si>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</si>
  <si>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</si>
  <si>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</si>
  <si>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</si>
  <si>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</si>
  <si>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</si>
  <si>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</si>
  <si>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</si>
  <si>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</si>
  <si>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</si>
  <si>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</si>
  <si>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</si>
  <si>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</si>
  <si>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</si>
  <si>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</si>
  <si>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</si>
  <si>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</si>
  <si>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</si>
  <si>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</si>
  <si>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</si>
  <si>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</si>
  <si>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</si>
  <si>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</si>
  <si>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</si>
  <si>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</si>
  <si>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</si>
  <si>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</si>
  <si>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</si>
  <si>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</si>
  <si>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</si>
  <si>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</si>
  <si>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</si>
  <si>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</si>
  <si>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</si>
  <si>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</si>
  <si>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</si>
  <si>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</si>
  <si>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</si>
  <si>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</si>
  <si>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</si>
  <si>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</si>
  <si>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</si>
  <si>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</si>
  <si>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</si>
  <si>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</si>
  <si>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</si>
  <si>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</si>
  <si>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</si>
  <si>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</si>
  <si>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</si>
  <si>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</si>
  <si>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</si>
  <si>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</si>
  <si>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</si>
  <si>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</si>
  <si>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</si>
  <si>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</si>
  <si>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</si>
  <si>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</si>
  <si>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</si>
  <si>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</si>
  <si>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</si>
  <si>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</si>
  <si>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</si>
  <si>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</si>
  <si>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</si>
  <si>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</si>
  <si>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</si>
  <si>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</si>
  <si>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</si>
  <si>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</si>
  <si>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</si>
  <si>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</si>
  <si>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</si>
  <si>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</si>
  <si>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</si>
  <si>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</si>
  <si>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</si>
  <si>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</si>
  <si>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</si>
  <si>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</si>
  <si>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</si>
  <si>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</si>
  <si>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</si>
  <si>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</si>
  <si>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</si>
  <si>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</si>
  <si>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</si>
  <si>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</si>
  <si>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</si>
  <si>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</si>
  <si>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</si>
  <si>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</si>
  <si>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</si>
  <si>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</si>
  <si>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</si>
  <si>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</si>
  <si>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</si>
  <si>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</si>
  <si>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</si>
  <si>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</si>
  <si>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</si>
  <si>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</si>
  <si>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</si>
  <si>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</si>
  <si>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</si>
  <si>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</si>
  <si>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</si>
  <si>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</si>
  <si>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</si>
  <si>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</si>
  <si>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</si>
  <si>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</si>
  <si>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</si>
  <si>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</si>
  <si>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</si>
  <si>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</si>
  <si>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</si>
  <si>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</si>
  <si>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</si>
  <si>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</si>
  <si>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</si>
  <si>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</si>
  <si>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</si>
  <si>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</si>
  <si>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</si>
  <si>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</si>
  <si>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</si>
  <si>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</si>
  <si>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</si>
  <si>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</si>
  <si>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</si>
  <si>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</si>
  <si>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</si>
  <si>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</si>
  <si>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</si>
  <si>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</si>
  <si>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</si>
  <si>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</si>
  <si>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</si>
  <si>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</si>
  <si>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</si>
  <si>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</si>
  <si>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</si>
  <si>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</si>
  <si>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</si>
  <si>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</si>
  <si>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</si>
  <si>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</si>
  <si>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</si>
  <si>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</si>
  <si>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</si>
  <si>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</si>
  <si>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</si>
  <si>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</si>
  <si>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</si>
  <si>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</si>
  <si>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</si>
  <si>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</si>
  <si>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</si>
  <si>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</si>
  <si>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</si>
  <si>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</si>
  <si>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</si>
  <si>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</si>
  <si>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</si>
  <si>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</si>
  <si>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</si>
  <si>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</si>
  <si>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</si>
  <si>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</si>
  <si>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</si>
  <si>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</si>
  <si>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</si>
  <si>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</si>
  <si>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</si>
  <si>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</si>
  <si>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</si>
  <si>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</si>
  <si>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</si>
  <si>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</si>
  <si>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</si>
  <si>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</si>
  <si>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</si>
  <si>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</si>
  <si>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</si>
  <si>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</si>
  <si>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</si>
  <si>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</si>
  <si>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</si>
  <si>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</si>
  <si>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</si>
  <si>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</si>
  <si>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</si>
  <si>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</si>
  <si>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</si>
  <si>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</si>
  <si>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</si>
  <si>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</si>
  <si>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</si>
  <si>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</si>
  <si>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</si>
  <si>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</si>
  <si>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</si>
  <si>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</si>
  <si>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</si>
  <si>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</si>
  <si>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</si>
  <si>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</si>
  <si>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</si>
  <si>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</si>
  <si>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</si>
  <si>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</si>
  <si>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</si>
  <si>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</si>
  <si>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</si>
  <si>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</si>
  <si>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</si>
  <si>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</si>
  <si>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</si>
  <si>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</si>
  <si>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</si>
  <si>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</si>
  <si>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</si>
  <si>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</si>
  <si>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</si>
  <si>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</si>
  <si>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</si>
  <si>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</si>
  <si>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</si>
  <si>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</si>
  <si>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</si>
  <si>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</si>
  <si>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</si>
  <si>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</si>
  <si>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</si>
  <si>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</si>
  <si>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</si>
  <si>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</si>
  <si>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</si>
  <si>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</si>
  <si>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</si>
  <si>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</si>
  <si>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</si>
  <si>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</si>
  <si>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</si>
  <si>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</si>
  <si>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</si>
  <si>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</si>
  <si>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</si>
  <si>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</si>
  <si>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</si>
  <si>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</si>
  <si>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</si>
  <si>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</si>
  <si>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</si>
  <si>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</si>
  <si>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</si>
  <si>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</si>
  <si>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</si>
  <si>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</si>
  <si>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</si>
  <si>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</si>
  <si>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</si>
  <si>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</si>
  <si>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</si>
  <si>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</si>
  <si>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</si>
  <si>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</si>
  <si>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</si>
  <si>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</si>
  <si>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</si>
  <si>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</si>
  <si>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</si>
  <si>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</si>
  <si>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</si>
  <si>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</si>
  <si>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</si>
  <si>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</si>
  <si>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</si>
  <si>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</si>
  <si>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</si>
  <si>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</si>
  <si>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</si>
  <si>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</si>
  <si>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</si>
  <si>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</si>
  <si>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</si>
  <si>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</si>
  <si>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</si>
  <si>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</si>
  <si>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</si>
  <si>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</si>
  <si>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</si>
  <si>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</si>
  <si>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</si>
  <si>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</si>
  <si>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</si>
  <si>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</si>
  <si>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</si>
  <si>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</si>
  <si>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</si>
  <si>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</si>
  <si>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</si>
  <si>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</si>
  <si>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</si>
  <si>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</si>
  <si>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</si>
  <si>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</si>
  <si>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</si>
  <si>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</si>
  <si>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</si>
  <si>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</si>
  <si>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</si>
  <si>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</si>
  <si>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</si>
  <si>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</si>
  <si>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</si>
  <si>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</si>
  <si>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</si>
  <si>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</si>
  <si>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</si>
  <si>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</si>
  <si>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</si>
  <si>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</si>
  <si>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</si>
  <si>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</si>
  <si>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</si>
  <si>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</si>
  <si>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</si>
  <si>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</si>
  <si>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</si>
  <si>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</si>
  <si>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</si>
  <si>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</si>
  <si>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</si>
  <si>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</si>
  <si>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</si>
  <si>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</si>
  <si>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</si>
  <si>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</si>
  <si>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</si>
  <si>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</si>
  <si>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</si>
  <si>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</si>
  <si>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</si>
  <si>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</si>
  <si>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</si>
  <si>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</si>
  <si>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</si>
  <si>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</si>
  <si>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</si>
  <si>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</si>
  <si>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</si>
  <si>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</si>
  <si>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</si>
  <si>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</si>
  <si>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</si>
  <si>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</si>
  <si>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</si>
  <si>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</si>
  <si>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</si>
  <si>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</si>
  <si>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</si>
  <si>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</si>
  <si>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</si>
  <si>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</si>
  <si>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</si>
  <si>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</si>
  <si>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</si>
  <si>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</si>
  <si>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</si>
  <si>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</si>
  <si>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</si>
  <si>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</si>
  <si>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</si>
  <si>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</si>
  <si>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</si>
  <si>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</si>
  <si>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</si>
  <si>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</si>
  <si>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</si>
  <si>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</si>
  <si>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</si>
  <si>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</si>
  <si>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</si>
  <si>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</si>
  <si>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</si>
  <si>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</si>
  <si>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</si>
  <si>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</si>
  <si>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</si>
  <si>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</si>
  <si>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</si>
  <si>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</si>
  <si>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</si>
  <si>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</si>
  <si>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</si>
  <si>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</si>
  <si>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</si>
  <si>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</si>
  <si>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</si>
  <si>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</si>
  <si>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</si>
  <si>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</si>
  <si>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</si>
  <si>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</si>
  <si>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</si>
  <si>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</si>
  <si>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</si>
  <si>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</si>
  <si>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</si>
  <si>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</si>
  <si>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</si>
  <si>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</si>
  <si>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</si>
  <si>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</si>
  <si>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</si>
  <si>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</si>
  <si>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</si>
  <si>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</si>
  <si>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</si>
  <si>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</si>
  <si>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</si>
  <si>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</si>
  <si>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</si>
  <si>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</si>
  <si>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</si>
  <si>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</si>
  <si>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</si>
  <si>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</si>
  <si>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</si>
  <si>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</si>
  <si>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</si>
  <si>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</si>
  <si>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</si>
  <si>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</si>
  <si>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</si>
  <si>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</si>
  <si>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</si>
  <si>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</si>
  <si>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</si>
  <si>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</si>
  <si>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</si>
  <si>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</si>
  <si>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</si>
  <si>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</si>
  <si>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</si>
  <si>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</si>
  <si>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</si>
  <si>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</si>
  <si>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</si>
  <si>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</si>
  <si>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</si>
  <si>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</si>
  <si>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</si>
  <si>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</si>
  <si>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</si>
  <si>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</si>
  <si>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</si>
  <si>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</si>
  <si>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</si>
  <si>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</si>
  <si>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</si>
  <si>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</si>
  <si>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</si>
  <si>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</si>
  <si>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</si>
  <si>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</si>
  <si>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</si>
  <si>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</si>
  <si>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</si>
  <si>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</si>
  <si>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</si>
  <si>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</si>
  <si>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</si>
  <si>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</si>
  <si>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</si>
  <si>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</si>
  <si>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</si>
  <si>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</si>
  <si>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</si>
  <si>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</si>
  <si>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</si>
  <si>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</si>
  <si>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</si>
  <si>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</si>
  <si>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</si>
  <si>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</si>
  <si>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</si>
  <si>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</si>
  <si>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</si>
  <si>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</si>
  <si>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</si>
  <si>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</si>
  <si>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</si>
  <si>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</si>
  <si>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</si>
  <si>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</si>
  <si>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</si>
  <si>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</si>
  <si>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</si>
  <si>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</si>
  <si>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</si>
  <si>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</si>
  <si>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</si>
  <si>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</si>
  <si>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</si>
  <si>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</si>
  <si>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</si>
  <si>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</si>
  <si>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</si>
  <si>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</si>
  <si>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</si>
  <si>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</si>
  <si>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</si>
  <si>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</si>
  <si>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</si>
  <si>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</si>
  <si>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</si>
  <si>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</si>
  <si>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</si>
  <si>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</si>
  <si>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</si>
  <si>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</si>
  <si>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</si>
  <si>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</si>
  <si>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</si>
  <si>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</si>
  <si>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</si>
  <si>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</si>
  <si>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</si>
  <si>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</si>
  <si>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</si>
  <si>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</si>
  <si>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</si>
  <si>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</si>
  <si>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</si>
  <si>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</si>
  <si>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</si>
  <si>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</si>
  <si>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</si>
  <si>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</si>
  <si>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</si>
  <si>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</si>
  <si>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</si>
  <si>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</si>
  <si>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</si>
  <si>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</si>
  <si>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</si>
  <si>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</si>
  <si>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</si>
  <si>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</si>
  <si>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</si>
  <si>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</si>
  <si>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</si>
  <si>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</si>
  <si>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</si>
  <si>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</si>
  <si>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</si>
  <si>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</si>
  <si>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</si>
  <si>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</si>
  <si>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</si>
  <si>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</si>
  <si>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</si>
  <si>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</si>
  <si>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</si>
  <si>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</si>
  <si>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</si>
  <si>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</si>
  <si>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</si>
  <si>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</si>
  <si>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</si>
  <si>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</si>
  <si>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</si>
  <si>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</si>
  <si>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</si>
  <si>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</si>
  <si>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</si>
  <si>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</si>
  <si>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</si>
  <si>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</si>
  <si>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</si>
  <si>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</si>
  <si>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</si>
  <si>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</si>
  <si>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</si>
  <si>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</si>
  <si>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</si>
  <si>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</si>
  <si>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</si>
  <si>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</si>
  <si>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</si>
  <si>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</si>
  <si>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</si>
  <si>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</si>
  <si>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</si>
  <si>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</si>
  <si>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</si>
  <si>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</si>
  <si>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</si>
  <si>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</si>
  <si>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</si>
  <si>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</si>
  <si>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</si>
  <si>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</si>
  <si>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</si>
  <si>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</si>
  <si>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</si>
  <si>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</si>
  <si>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</si>
  <si>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</si>
  <si>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</si>
  <si>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</si>
  <si>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</si>
  <si>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</si>
  <si>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</si>
  <si>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</si>
  <si>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</si>
  <si>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</si>
  <si>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</si>
  <si>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</si>
  <si>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</si>
  <si>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</si>
  <si>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</si>
  <si>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</si>
  <si>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</si>
  <si>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</si>
  <si>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</si>
  <si>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</si>
  <si>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</si>
  <si>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</si>
  <si>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</si>
  <si>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</si>
  <si>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</si>
  <si>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</si>
  <si>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</si>
  <si>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</si>
  <si>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</si>
  <si>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</si>
  <si>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</si>
  <si>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</si>
  <si>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</si>
  <si>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</si>
  <si>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</si>
  <si>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</si>
  <si>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</si>
  <si>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</si>
  <si>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</si>
  <si>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</si>
  <si>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</si>
  <si>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</si>
  <si>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</si>
  <si>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</si>
  <si>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</si>
  <si>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</si>
  <si>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</si>
  <si>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</si>
  <si>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</si>
  <si>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</si>
  <si>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</si>
  <si>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</si>
  <si>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</si>
  <si>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</si>
  <si>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</si>
  <si>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</si>
  <si>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</si>
  <si>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</si>
  <si>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</si>
  <si>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</si>
  <si>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</si>
  <si>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</si>
  <si>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</si>
  <si>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</si>
  <si>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</si>
  <si>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</si>
  <si>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</si>
  <si>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</si>
  <si>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</si>
  <si>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</si>
  <si>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</si>
  <si>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</si>
  <si>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</si>
  <si>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</si>
  <si>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</si>
  <si>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</si>
  <si>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</si>
  <si>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</si>
  <si>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</si>
  <si>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</si>
  <si>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</si>
  <si>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</si>
  <si>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</si>
  <si>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</si>
  <si>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</si>
  <si>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</si>
  <si>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</si>
  <si>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</si>
  <si>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</si>
  <si>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</si>
  <si>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</si>
  <si>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</si>
  <si>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</si>
  <si>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</si>
  <si>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</si>
  <si>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</si>
  <si>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</si>
  <si>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</si>
  <si>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</si>
  <si>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</si>
  <si>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</si>
  <si>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</si>
  <si>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</si>
  <si>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</si>
  <si>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</si>
  <si>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</si>
  <si>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</si>
  <si>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</si>
  <si>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</si>
  <si>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</si>
  <si>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</si>
  <si>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</si>
  <si>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</si>
  <si>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</si>
  <si>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</si>
  <si>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</si>
  <si>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</si>
  <si>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</si>
  <si>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</si>
  <si>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</si>
  <si>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</si>
  <si>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</si>
  <si>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</si>
  <si>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</si>
  <si>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</si>
  <si>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</si>
  <si>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</si>
  <si>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</si>
  <si>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</si>
  <si>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</si>
  <si>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</si>
  <si>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</si>
  <si>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</si>
  <si>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</si>
  <si>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</si>
  <si>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</si>
  <si>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</si>
  <si>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</si>
  <si>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</si>
  <si>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</si>
  <si>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</si>
  <si>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</si>
  <si>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</si>
  <si>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</si>
  <si>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</si>
  <si>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</si>
  <si>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</si>
  <si>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</si>
  <si>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</si>
  <si>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</si>
  <si>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</si>
  <si>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</si>
  <si>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</si>
  <si>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</si>
  <si>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</si>
  <si>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</si>
  <si>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</si>
  <si>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</si>
  <si>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</si>
  <si>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</si>
  <si>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</si>
  <si>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</si>
  <si>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</si>
  <si>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</si>
  <si>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</si>
  <si>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</si>
  <si>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</si>
  <si>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</si>
  <si>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</si>
  <si>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</si>
  <si>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</si>
  <si>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</si>
  <si>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</si>
  <si>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</si>
  <si>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</si>
  <si>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</si>
  <si>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</si>
  <si>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</si>
  <si>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</si>
  <si>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</si>
  <si>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</si>
  <si>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</si>
  <si>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</si>
  <si>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</si>
  <si>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</si>
  <si>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</si>
  <si>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</si>
  <si>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</si>
  <si>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</si>
  <si>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</si>
  <si>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</si>
  <si>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</si>
  <si>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</si>
  <si>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</si>
  <si>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</si>
  <si>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</si>
  <si>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</si>
  <si>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</si>
  <si>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</si>
  <si>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</si>
  <si>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</si>
  <si>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</si>
  <si>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</si>
  <si>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</si>
  <si>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</si>
  <si>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</si>
  <si>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</si>
  <si>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</si>
  <si>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</si>
  <si>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</si>
  <si>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</si>
  <si>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</si>
  <si>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</si>
  <si>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</si>
  <si>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</si>
  <si>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</si>
  <si>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</si>
  <si>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</si>
  <si>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</si>
  <si>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</si>
  <si>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</si>
  <si>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</si>
  <si>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</si>
  <si>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</si>
  <si>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</si>
  <si>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</si>
  <si>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</si>
  <si>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</si>
  <si>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</si>
  <si>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</si>
  <si>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</si>
  <si>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</si>
  <si>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</si>
  <si>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</si>
  <si>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</si>
  <si>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</si>
  <si>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</si>
  <si>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</si>
  <si>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</si>
  <si>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</si>
  <si>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</si>
  <si>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</si>
  <si>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</si>
  <si>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</si>
  <si>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</si>
  <si>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</si>
  <si>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</si>
  <si>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</si>
  <si>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</si>
  <si>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</si>
  <si>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</si>
  <si>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</si>
  <si>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</si>
  <si>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</si>
  <si>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</si>
  <si>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</si>
  <si>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</si>
  <si>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</si>
  <si>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</si>
  <si>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</si>
  <si>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</si>
  <si>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</si>
  <si>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</si>
  <si>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</si>
  <si>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</si>
  <si>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</si>
  <si>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</si>
  <si>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</si>
  <si>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</si>
  <si>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</si>
  <si>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</si>
  <si>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</si>
  <si>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</si>
  <si>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</si>
  <si>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</si>
  <si>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</si>
  <si>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</si>
  <si>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</si>
  <si>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</si>
  <si>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</si>
  <si>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</si>
  <si>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</si>
  <si>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</si>
  <si>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</si>
  <si>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</si>
  <si>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</si>
  <si>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</si>
  <si>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</si>
  <si>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</si>
  <si>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</si>
  <si>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</si>
  <si>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</si>
  <si>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</si>
  <si>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</si>
  <si>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</si>
  <si>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</si>
  <si>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</si>
  <si>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</si>
  <si>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</si>
  <si>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</si>
  <si>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</si>
  <si>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</si>
  <si>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</si>
  <si>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</si>
  <si>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</si>
  <si>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</si>
  <si>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</si>
  <si>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</si>
  <si>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</si>
  <si>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</si>
  <si>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</si>
  <si>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</si>
  <si>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</si>
  <si>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</si>
  <si>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</si>
  <si>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</si>
  <si>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</si>
  <si>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</si>
  <si>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</si>
  <si>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</si>
  <si>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</si>
  <si>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</si>
  <si>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</si>
  <si>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</si>
  <si>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</si>
  <si>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</si>
  <si>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</si>
  <si>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</si>
  <si>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</si>
  <si>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</si>
  <si>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</si>
  <si>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</si>
  <si>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</si>
  <si>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</si>
  <si>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</si>
  <si>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</si>
  <si>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</si>
  <si>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</si>
  <si>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</si>
  <si>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</si>
  <si>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</si>
  <si>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</si>
  <si>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</si>
  <si>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</si>
  <si>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</si>
  <si>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</si>
  <si>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</si>
  <si>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</si>
  <si>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</si>
  <si>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</si>
  <si>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</si>
  <si>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</si>
  <si>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</si>
  <si>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</si>
  <si>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</si>
  <si>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</si>
  <si>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</si>
  <si>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</si>
  <si>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</si>
  <si>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</si>
  <si>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</si>
  <si>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</si>
  <si>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</si>
  <si>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</si>
  <si>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</si>
  <si>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</si>
  <si>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</si>
  <si>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</si>
  <si>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</si>
  <si>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</si>
  <si>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</si>
  <si>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</si>
  <si>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</si>
  <si>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</si>
  <si>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</si>
  <si>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</si>
  <si>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</si>
  <si>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</si>
  <si>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</si>
  <si>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</si>
  <si>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</si>
  <si>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</si>
  <si>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</si>
  <si>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</si>
  <si>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</si>
  <si>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</si>
  <si>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</si>
  <si>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</si>
  <si>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</si>
  <si>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</si>
  <si>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</si>
  <si>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</si>
  <si>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</si>
  <si>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</si>
  <si>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</si>
  <si>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</si>
  <si>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</si>
  <si>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</si>
  <si>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</si>
  <si>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</si>
  <si>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</si>
  <si>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</si>
  <si>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</si>
  <si>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</si>
  <si>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</si>
  <si>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</si>
  <si>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</si>
  <si>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</si>
  <si>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</si>
  <si>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</si>
  <si>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</si>
  <si>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</si>
  <si>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</si>
  <si>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</si>
  <si>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</si>
  <si>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</si>
  <si>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</si>
  <si>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</si>
  <si>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</si>
  <si>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</si>
  <si>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</si>
  <si>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</si>
  <si>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</si>
  <si>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</si>
  <si>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</si>
  <si>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</si>
  <si>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</si>
  <si>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</si>
  <si>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</si>
  <si>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</si>
  <si>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</si>
  <si>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</si>
  <si>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</si>
  <si>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</si>
  <si>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</si>
  <si>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</si>
  <si>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</si>
  <si>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</si>
  <si>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</si>
  <si>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</si>
  <si>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</si>
  <si>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</si>
  <si>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</si>
  <si>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</si>
  <si>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</si>
  <si>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</si>
  <si>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</si>
  <si>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</si>
  <si>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</si>
  <si>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</si>
  <si>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</si>
  <si>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</si>
  <si>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</si>
  <si>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</si>
  <si>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</si>
  <si>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</si>
  <si>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</si>
  <si>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</si>
  <si>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</si>
  <si>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</si>
  <si>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</si>
  <si>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</si>
  <si>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</si>
  <si>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</si>
  <si>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</si>
  <si>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</si>
  <si>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</si>
  <si>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</si>
  <si>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</si>
  <si>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</si>
  <si>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</si>
  <si>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</si>
  <si>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</si>
  <si>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</si>
  <si>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</si>
  <si>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</si>
  <si>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</si>
  <si>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</si>
  <si>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</si>
  <si>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</si>
  <si>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</si>
  <si>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</si>
  <si>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</si>
  <si>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</si>
  <si>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</si>
  <si>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</si>
  <si>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</si>
  <si>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</si>
  <si>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</si>
  <si>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</si>
  <si>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</si>
  <si>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</si>
  <si>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</si>
  <si>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</si>
  <si>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</si>
  <si>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</si>
  <si>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</si>
  <si>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</si>
  <si>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</si>
  <si>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</si>
  <si>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</si>
  <si>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</si>
  <si>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</si>
  <si>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</si>
  <si>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</si>
  <si>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</si>
  <si>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</si>
  <si>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</si>
  <si>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</si>
  <si>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</si>
  <si>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</si>
  <si>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</si>
  <si>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</si>
  <si>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</si>
  <si>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</si>
  <si>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</si>
  <si>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</si>
  <si>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</si>
  <si>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</si>
  <si>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</si>
  <si>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</si>
  <si>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</si>
  <si>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</si>
  <si>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</si>
  <si>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</si>
  <si>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</si>
  <si>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</si>
  <si>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</si>
  <si>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</si>
  <si>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</si>
  <si>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</si>
  <si>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</si>
  <si>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</si>
  <si>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</si>
  <si>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</si>
  <si>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</si>
  <si>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</si>
  <si>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</si>
  <si>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</si>
  <si>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</si>
  <si>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</si>
  <si>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</si>
  <si>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</si>
  <si>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</si>
  <si>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</si>
  <si>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</si>
  <si>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</si>
  <si>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</si>
  <si>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</si>
  <si>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</si>
  <si>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</si>
  <si>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</si>
  <si>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</si>
  <si>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</si>
  <si>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</si>
  <si>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</si>
  <si>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</si>
  <si>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</si>
  <si>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</si>
  <si>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</si>
  <si>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</si>
  <si>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</si>
  <si>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</si>
  <si>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</si>
  <si>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</si>
  <si>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</si>
  <si>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</si>
  <si>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</si>
  <si>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</si>
  <si>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</si>
  <si>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</si>
  <si>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</si>
  <si>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</si>
  <si>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</si>
  <si>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</si>
  <si>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</si>
  <si>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</si>
  <si>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</si>
  <si>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</si>
  <si>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</si>
  <si>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</si>
  <si>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</si>
  <si>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</si>
  <si>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</si>
  <si>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</si>
  <si>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</si>
  <si>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</si>
  <si>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</si>
  <si>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</si>
  <si>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</si>
  <si>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</si>
  <si>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</si>
  <si>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</si>
  <si>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</si>
  <si>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</si>
  <si>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</si>
  <si>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</si>
  <si>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</si>
  <si>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</si>
  <si>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</si>
  <si>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</si>
  <si>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</si>
  <si>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</si>
  <si>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</si>
  <si>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</si>
  <si>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</si>
  <si>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</si>
  <si>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</si>
  <si>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</si>
  <si>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</si>
  <si>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</si>
  <si>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</si>
  <si>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</si>
  <si>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</si>
  <si>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</si>
  <si>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</si>
  <si>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</si>
  <si>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</si>
  <si>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</si>
  <si>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</si>
  <si>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</si>
  <si>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</si>
  <si>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</si>
  <si>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</si>
  <si>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</si>
  <si>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</si>
  <si>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</si>
  <si>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</si>
  <si>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</si>
  <si>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</si>
  <si>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</si>
  <si>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</si>
  <si>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</si>
  <si>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</si>
  <si>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</si>
  <si>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</si>
  <si>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</si>
  <si>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</si>
  <si>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</si>
  <si>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</si>
  <si>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</si>
  <si>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</si>
  <si>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</si>
  <si>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</si>
  <si>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</si>
  <si>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</si>
  <si>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</si>
  <si>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</si>
  <si>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</si>
  <si>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</si>
  <si>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</si>
  <si>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</si>
  <si>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</si>
  <si>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</si>
  <si>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</si>
  <si>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</si>
  <si>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</si>
  <si>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</si>
  <si>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</si>
  <si>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</si>
  <si>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</si>
  <si>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</si>
  <si>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</si>
  <si>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</si>
  <si>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</si>
  <si>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</si>
  <si>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</si>
  <si>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</si>
  <si>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</si>
  <si>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</si>
  <si>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</si>
  <si>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</si>
  <si>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</si>
  <si>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</si>
  <si>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</si>
  <si>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</si>
  <si>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</si>
  <si>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</si>
  <si>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</si>
  <si>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</si>
  <si>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</si>
  <si>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</si>
  <si>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</si>
  <si>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</si>
  <si>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</si>
  <si>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</si>
  <si>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</si>
  <si>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</si>
  <si>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</si>
  <si>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</si>
  <si>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</si>
  <si>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</si>
  <si>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</si>
  <si>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</si>
  <si>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</si>
  <si>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</si>
  <si>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</si>
  <si>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</si>
  <si>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</si>
  <si>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</si>
  <si>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</si>
  <si>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</si>
  <si>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</si>
  <si>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</si>
  <si>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</si>
  <si>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</si>
  <si>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</si>
  <si>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</si>
  <si>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</si>
  <si>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</si>
  <si>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</si>
  <si>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</si>
  <si>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</si>
  <si>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</si>
  <si>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</si>
  <si>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</si>
  <si>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</si>
  <si>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</si>
  <si>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</si>
  <si>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</si>
  <si>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</si>
  <si>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</si>
  <si>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</si>
  <si>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</si>
  <si>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</si>
  <si>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</si>
  <si>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</si>
  <si>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</si>
  <si>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</si>
  <si>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</si>
  <si>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</si>
  <si>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</si>
  <si>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</si>
  <si>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</si>
  <si>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</si>
  <si>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</si>
  <si>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</si>
  <si>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</si>
  <si>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</si>
  <si>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</si>
  <si>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</si>
  <si>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</si>
  <si>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</si>
  <si>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</si>
  <si>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</si>
  <si>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</si>
  <si>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</si>
  <si>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</si>
  <si>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</si>
  <si>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</si>
  <si>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</si>
  <si>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</si>
  <si>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</si>
  <si>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</si>
  <si>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</si>
  <si>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</si>
  <si>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</si>
  <si>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</si>
  <si>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</si>
  <si>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</si>
  <si>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</si>
  <si>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</si>
  <si>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</si>
  <si>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</si>
  <si>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</si>
  <si>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</si>
  <si>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</si>
  <si>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</si>
  <si>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</si>
  <si>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</si>
  <si>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</si>
  <si>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</si>
  <si>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</si>
  <si>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</si>
  <si>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</si>
  <si>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</si>
  <si>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</si>
  <si>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</si>
  <si>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</si>
  <si>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</si>
  <si>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</si>
  <si>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</si>
  <si>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</si>
  <si>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</si>
  <si>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</si>
  <si>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</si>
  <si>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</si>
  <si>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</si>
  <si>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</si>
  <si>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</si>
  <si>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</si>
  <si>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</si>
  <si>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</si>
  <si>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</si>
  <si>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</si>
  <si>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</si>
  <si>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</si>
  <si>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</si>
  <si>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</si>
  <si>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</si>
  <si>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</si>
  <si>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</si>
  <si>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</si>
  <si>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</si>
  <si>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</si>
  <si>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</si>
  <si>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</si>
  <si>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</si>
  <si>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</si>
  <si>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</si>
  <si>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</si>
  <si>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</si>
  <si>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</si>
  <si>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</si>
  <si>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</si>
  <si>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</si>
  <si>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</si>
  <si>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</si>
  <si>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</si>
  <si>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</si>
  <si>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</si>
  <si>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</si>
  <si>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</si>
  <si>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</si>
  <si>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</si>
  <si>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</si>
  <si>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</si>
  <si>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</si>
  <si>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</si>
  <si>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</si>
  <si>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</si>
  <si>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</si>
  <si>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</si>
  <si>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</si>
  <si>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</si>
  <si>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</si>
  <si>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</si>
  <si>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</si>
  <si>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</si>
  <si>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</si>
  <si>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</si>
  <si>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</si>
  <si>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</si>
  <si>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</si>
  <si>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</si>
  <si>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</si>
  <si>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</si>
  <si>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</si>
  <si>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</si>
  <si>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</si>
  <si>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</si>
  <si>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</si>
  <si>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</si>
  <si>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</si>
  <si>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</si>
  <si>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</si>
  <si>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</si>
  <si>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</si>
  <si>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</si>
  <si>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</si>
  <si>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</si>
  <si>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</si>
  <si>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</si>
  <si>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</si>
  <si>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</si>
  <si>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</si>
  <si>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</si>
  <si>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</si>
  <si>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</si>
  <si>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</si>
  <si>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</si>
  <si>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</si>
  <si>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</si>
  <si>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</si>
  <si>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</si>
  <si>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</si>
  <si>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</si>
  <si>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</si>
  <si>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</si>
  <si>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</si>
  <si>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</si>
  <si>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</si>
  <si>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</si>
  <si>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</si>
  <si>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</si>
  <si>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</si>
  <si>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</si>
  <si>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</si>
  <si>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</si>
  <si>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</si>
  <si>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</si>
  <si>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</si>
  <si>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</si>
  <si>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</si>
  <si>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</si>
  <si>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</si>
  <si>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</si>
  <si>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</si>
  <si>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</si>
  <si>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</si>
  <si>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</si>
  <si>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</si>
  <si>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</si>
  <si>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</si>
  <si>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</si>
  <si>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</si>
  <si>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</si>
  <si>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</si>
  <si>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</si>
  <si>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</si>
  <si>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</si>
  <si>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</si>
  <si>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</si>
  <si>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</si>
  <si>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</si>
  <si>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</si>
  <si>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</si>
  <si>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</si>
  <si>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</si>
  <si>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</si>
  <si>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</si>
  <si>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</si>
  <si>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</si>
  <si>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</si>
  <si>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</si>
  <si>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</si>
  <si>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</si>
  <si>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</si>
  <si>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</si>
  <si>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</si>
  <si>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</si>
  <si>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</si>
  <si>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</si>
  <si>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</si>
  <si>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</si>
  <si>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</si>
  <si>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</si>
  <si>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</si>
  <si>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</si>
  <si>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</si>
  <si>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</si>
  <si>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</si>
  <si>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</si>
  <si>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</si>
  <si>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</si>
  <si>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</si>
  <si>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</si>
  <si>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</si>
  <si>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</si>
  <si>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</si>
  <si>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</si>
  <si>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</si>
  <si>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</si>
  <si>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</si>
  <si>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</si>
  <si>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</si>
  <si>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</si>
  <si>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</si>
  <si>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</si>
  <si>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</si>
  <si>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</si>
  <si>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</si>
  <si>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</si>
  <si>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</si>
  <si>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</si>
  <si>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</si>
  <si>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</si>
  <si>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</si>
  <si>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</si>
  <si>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</si>
  <si>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</si>
  <si>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</si>
  <si>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</si>
  <si>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</si>
  <si>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</si>
  <si>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</si>
  <si>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</si>
  <si>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</si>
  <si>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 xml:space="preserve">Productos para Aves y Animales S.A. de C.V. </t>
  </si>
  <si>
    <t>321-A</t>
  </si>
  <si>
    <t>443-A</t>
  </si>
  <si>
    <t>SOBRANTE SOBRE DEPOSITOS</t>
  </si>
  <si>
    <t>,0322 X1</t>
  </si>
  <si>
    <t>566-A</t>
  </si>
  <si>
    <t>,0829 x1</t>
  </si>
  <si>
    <t>Super de las Lomas Victorino S.A. de C.V.</t>
  </si>
  <si>
    <t>ABOGADO</t>
  </si>
  <si>
    <t>,0327 Y1</t>
  </si>
  <si>
    <t>,0833 Y1</t>
  </si>
  <si>
    <t xml:space="preserve">Trifundio Tepetlixpa Meliton </t>
  </si>
  <si>
    <t xml:space="preserve">Cerezo Gamez Jose Felix 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</si>
  <si>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</si>
  <si>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</si>
  <si>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</si>
  <si>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</si>
  <si>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</si>
  <si>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</si>
  <si>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</si>
  <si>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</si>
  <si>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</si>
  <si>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</si>
  <si>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</si>
  <si>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</si>
  <si>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</si>
  <si>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</si>
  <si>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</si>
  <si>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</si>
  <si>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</si>
  <si>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</si>
  <si>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</si>
  <si>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</si>
  <si>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</si>
  <si>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</si>
  <si>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</si>
  <si>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</si>
  <si>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Hernández Aguilar Sergio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</si>
  <si>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</si>
  <si>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</si>
  <si>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</si>
  <si>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</si>
  <si>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</si>
  <si>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</si>
  <si>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</si>
  <si>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</si>
  <si>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</si>
  <si>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</si>
  <si>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</si>
  <si>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</si>
  <si>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</si>
  <si>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</si>
  <si>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</si>
  <si>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</si>
  <si>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</si>
  <si>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</si>
  <si>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</si>
  <si>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</si>
  <si>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</si>
  <si>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</si>
  <si>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</si>
  <si>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</si>
  <si>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</si>
  <si>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</si>
  <si>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</si>
  <si>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</si>
  <si>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</si>
  <si>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</si>
  <si>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</si>
  <si>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</si>
  <si>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</si>
  <si>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Arellano Sánchez Antonio</t>
  </si>
  <si>
    <t xml:space="preserve">Tecuatl Tlachi Beatriz </t>
  </si>
  <si>
    <t>Local SM</t>
  </si>
  <si>
    <t>3750 nva</t>
  </si>
  <si>
    <t>Super Descuentos Victorino S.A de C.V</t>
  </si>
  <si>
    <t>Cantero Perez Jose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</si>
  <si>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</si>
  <si>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</si>
  <si>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</si>
  <si>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</si>
  <si>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</si>
  <si>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</si>
  <si>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</si>
  <si>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</si>
  <si>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</si>
  <si>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Ortega Sara</t>
  </si>
  <si>
    <t>5632 nva</t>
  </si>
  <si>
    <t>2785-A</t>
  </si>
  <si>
    <t>2597-A</t>
  </si>
  <si>
    <t>2716-A</t>
  </si>
  <si>
    <t>S/N</t>
  </si>
  <si>
    <t>LA FOGATA</t>
  </si>
  <si>
    <t>,0536 D2</t>
  </si>
  <si>
    <t xml:space="preserve">Arevalo Garcia Victoria Karina </t>
  </si>
  <si>
    <t>3098-A</t>
  </si>
  <si>
    <t>3001-A</t>
  </si>
  <si>
    <t>3152-A</t>
  </si>
  <si>
    <t>6279 nva</t>
  </si>
  <si>
    <t>7630 nva</t>
  </si>
  <si>
    <t>7033 nva</t>
  </si>
  <si>
    <t>7660 nva</t>
  </si>
  <si>
    <t>CARNES Y EMBUTIDOS DELEITA SA DE CV</t>
  </si>
  <si>
    <t xml:space="preserve">Pulido Barba Gerardo </t>
  </si>
  <si>
    <t>Xochihua Sarmiento Jose Miguel Rosalio</t>
  </si>
  <si>
    <t xml:space="preserve">Gonzalez Martinez Alejandro Lorenzo </t>
  </si>
  <si>
    <t>3616-A</t>
  </si>
  <si>
    <t>3617-A</t>
  </si>
  <si>
    <t>DIC.,2014</t>
  </si>
  <si>
    <t>ENE.,2015</t>
  </si>
  <si>
    <t>Nov.,2014</t>
  </si>
  <si>
    <t>2250</t>
  </si>
  <si>
    <t>3670-A</t>
  </si>
  <si>
    <t>1960</t>
  </si>
  <si>
    <t xml:space="preserve">Gonzalez Amaya Maria del Pilar </t>
  </si>
  <si>
    <t xml:space="preserve">Martinez Mendoza Clementina </t>
  </si>
  <si>
    <t>MARCO ANTONIO GONZALEZ MARTINEZ</t>
  </si>
  <si>
    <t>Rosas Ocelotl Gabriel</t>
  </si>
  <si>
    <t>4272-A</t>
  </si>
  <si>
    <t>3930-A</t>
  </si>
  <si>
    <t>4035-A</t>
  </si>
  <si>
    <t>Rosas Mitznahualt Juan Carlos</t>
  </si>
  <si>
    <t>Quia Rosas Demetrio</t>
  </si>
  <si>
    <t>Mayor Tiro Andres</t>
  </si>
  <si>
    <t>Neri Cabrera María Gloria del Rosario</t>
  </si>
  <si>
    <t>Sanchez Garcia Javier</t>
  </si>
  <si>
    <t>Raquel Garcia Rodriguez</t>
  </si>
  <si>
    <t>4628-A</t>
  </si>
  <si>
    <t>FEB.,2015</t>
  </si>
  <si>
    <t>Mar.,2015</t>
  </si>
  <si>
    <t>LUIS LUNA</t>
  </si>
  <si>
    <t>Popoca Cantero Dionicia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</si>
  <si>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</si>
  <si>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</si>
  <si>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</si>
  <si>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</si>
  <si>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</si>
  <si>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</si>
  <si>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</si>
  <si>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</si>
  <si>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DANIEL</t>
  </si>
  <si>
    <t>JUSTO</t>
  </si>
  <si>
    <t>Bello Coyotl Julia</t>
  </si>
  <si>
    <t>1980</t>
  </si>
  <si>
    <t>Ximello González Lino Felipe</t>
  </si>
  <si>
    <t>BERNARDO JIMENEZ</t>
  </si>
  <si>
    <t>REMISIONES DE   A B R I L          2 0 1 5</t>
  </si>
  <si>
    <t>VICTOR HUGO BELLO+</t>
  </si>
  <si>
    <t>AA</t>
  </si>
  <si>
    <t>,0279</t>
  </si>
  <si>
    <t>,0330</t>
  </si>
  <si>
    <t>LA PRINCESITA</t>
  </si>
  <si>
    <t>4228</t>
  </si>
  <si>
    <t>1513.6</t>
  </si>
  <si>
    <t>286999.8</t>
  </si>
  <si>
    <t>4744-A</t>
  </si>
  <si>
    <t>4858-A</t>
  </si>
  <si>
    <t>5000-A</t>
  </si>
  <si>
    <t>5128-A</t>
  </si>
  <si>
    <t>1876</t>
  </si>
  <si>
    <t>Escobar Ramírez Juan</t>
  </si>
  <si>
    <t>el 7 Abril dio ch dado por 164,110.27   lo cambio por efectivos el dia 13 de abril $ 129,000.00+ 14-Abril  $ 35,110.00</t>
  </si>
  <si>
    <t>LOS PRIMOS</t>
  </si>
  <si>
    <t>SELECTA</t>
  </si>
  <si>
    <t>1190</t>
  </si>
  <si>
    <t>Comercializadora de alimentos caferra SA de CV</t>
  </si>
  <si>
    <t>GERARDO</t>
  </si>
  <si>
    <t>1298.6</t>
  </si>
  <si>
    <t>1728.6</t>
  </si>
  <si>
    <t>Guevara Vera Luisa</t>
  </si>
  <si>
    <t>Gregorio Tiro Leonel</t>
  </si>
  <si>
    <t>24353.5</t>
  </si>
  <si>
    <t>264999.9</t>
  </si>
  <si>
    <t>Guevara Escobar Rogelio</t>
  </si>
  <si>
    <t>1995</t>
  </si>
  <si>
    <t>Mastranzo Trinidad Eduardo</t>
  </si>
  <si>
    <t>1890</t>
  </si>
  <si>
    <t>1642.6</t>
  </si>
  <si>
    <t>5399-A</t>
  </si>
  <si>
    <t>5260-A</t>
  </si>
  <si>
    <t>5518-A</t>
  </si>
  <si>
    <t>1938.3</t>
  </si>
  <si>
    <t>,0334</t>
  </si>
  <si>
    <t>REMISIONES DE      M A Y O          2 0 1 5</t>
  </si>
  <si>
    <t>REMISIONES   O B R A D O R   M A Y O    2015</t>
  </si>
  <si>
    <t xml:space="preserve"> F A C T U R A S       DE    M A Y O         2 0 1 5</t>
  </si>
  <si>
    <t>2015-05-01T08:56:41</t>
  </si>
  <si>
    <t>5770</t>
  </si>
  <si>
    <t>1836</t>
  </si>
  <si>
    <t>2015-05-01T08:57:48</t>
  </si>
  <si>
    <t>5771</t>
  </si>
  <si>
    <t>2015-05-01T08:58:54</t>
  </si>
  <si>
    <t>5772</t>
  </si>
  <si>
    <t>1357.2</t>
  </si>
  <si>
    <t>2015-05-01T09:00:22</t>
  </si>
  <si>
    <t>5773</t>
  </si>
  <si>
    <t>1870</t>
  </si>
  <si>
    <t>2015-05-01T10:54:37</t>
  </si>
  <si>
    <t>5774</t>
  </si>
  <si>
    <t>2015-05-01T10:57:32</t>
  </si>
  <si>
    <t>5775</t>
  </si>
  <si>
    <t>2015-05-01T10:59:28</t>
  </si>
  <si>
    <t>5776</t>
  </si>
  <si>
    <t>1313.55</t>
  </si>
  <si>
    <t>2015-05-01T11:00:32</t>
  </si>
  <si>
    <t>5777</t>
  </si>
  <si>
    <t>1425</t>
  </si>
  <si>
    <t>2015-05-01T11:01:54</t>
  </si>
  <si>
    <t>5778</t>
  </si>
  <si>
    <t>1779.4</t>
  </si>
  <si>
    <t>2015-05-01T11:03:14</t>
  </si>
  <si>
    <t>5779</t>
  </si>
  <si>
    <t>1849.92</t>
  </si>
  <si>
    <t>2015-05-01T11:04:30</t>
  </si>
  <si>
    <t>5780</t>
  </si>
  <si>
    <t>2015-05-01T11:05:56</t>
  </si>
  <si>
    <t>5781</t>
  </si>
  <si>
    <t>2015-05-01T11:07:01</t>
  </si>
  <si>
    <t>5782</t>
  </si>
  <si>
    <t>2015-05-01T11:07:59</t>
  </si>
  <si>
    <t>5783</t>
  </si>
  <si>
    <t>2015-05-01T11:09:16</t>
  </si>
  <si>
    <t>5784</t>
  </si>
  <si>
    <t>2015-05-01T11:51:23</t>
  </si>
  <si>
    <t>5785</t>
  </si>
  <si>
    <t>2015-05-01T11:52:32</t>
  </si>
  <si>
    <t>5786</t>
  </si>
  <si>
    <t>2015-05-01T14:02:45</t>
  </si>
  <si>
    <t>5787</t>
  </si>
  <si>
    <t>113035.35</t>
  </si>
  <si>
    <t>2015-05-01T14:48:56</t>
  </si>
  <si>
    <t>5788</t>
  </si>
  <si>
    <t>4791.6</t>
  </si>
  <si>
    <t>2015-05-01T15:16:57</t>
  </si>
  <si>
    <t>5789</t>
  </si>
  <si>
    <t>30649.99</t>
  </si>
  <si>
    <t>2015-05-02T09:06:22</t>
  </si>
  <si>
    <t>5790</t>
  </si>
  <si>
    <t>2015-05-02T09:42:28</t>
  </si>
  <si>
    <t>5791</t>
  </si>
  <si>
    <t>1156</t>
  </si>
  <si>
    <t>2015-05-02T15:27:44</t>
  </si>
  <si>
    <t>5792</t>
  </si>
  <si>
    <t>1140</t>
  </si>
  <si>
    <t>2015-05-03T10:07:30</t>
  </si>
  <si>
    <t>5793</t>
  </si>
  <si>
    <t>29074.05</t>
  </si>
  <si>
    <t>2015-05-03T10:08:58</t>
  </si>
  <si>
    <t>5794</t>
  </si>
  <si>
    <t>1454.25</t>
  </si>
  <si>
    <t>2015-05-03T10:28:18</t>
  </si>
  <si>
    <t>5795</t>
  </si>
  <si>
    <t>1820</t>
  </si>
  <si>
    <t>2015-05-03T10:31:16</t>
  </si>
  <si>
    <t>5796</t>
  </si>
  <si>
    <t>1731.6</t>
  </si>
  <si>
    <t>2015-05-03T10:33:37</t>
  </si>
  <si>
    <t>5797</t>
  </si>
  <si>
    <t>1996</t>
  </si>
  <si>
    <t>2015-05-03T10:34:39</t>
  </si>
  <si>
    <t>5798</t>
  </si>
  <si>
    <t>1858.5</t>
  </si>
  <si>
    <t>2015-05-03T10:35:30</t>
  </si>
  <si>
    <t>5799</t>
  </si>
  <si>
    <t>1862</t>
  </si>
  <si>
    <t>2015-05-03T10:36:45</t>
  </si>
  <si>
    <t>5800</t>
  </si>
  <si>
    <t>1865.5</t>
  </si>
  <si>
    <t>2015-05-03T10:37:47</t>
  </si>
  <si>
    <t>5801</t>
  </si>
  <si>
    <t>2015-05-03T10:42:11</t>
  </si>
  <si>
    <t>5802</t>
  </si>
  <si>
    <t>1972.63</t>
  </si>
  <si>
    <t>2015-05-03T10:43:44</t>
  </si>
  <si>
    <t>5803</t>
  </si>
  <si>
    <t>2015-05-03T10:46:26</t>
  </si>
  <si>
    <t>5804</t>
  </si>
  <si>
    <t>2015-05-03T10:49:14</t>
  </si>
  <si>
    <t>5805</t>
  </si>
  <si>
    <t>2015-05-03T10:50:44</t>
  </si>
  <si>
    <t>5806</t>
  </si>
  <si>
    <t>2015-05-04T07:15:35</t>
  </si>
  <si>
    <t>5807</t>
  </si>
  <si>
    <t>1435</t>
  </si>
  <si>
    <t>2015-05-04T07:16:36</t>
  </si>
  <si>
    <t>5808</t>
  </si>
  <si>
    <t>2015-05-04T07:17:33</t>
  </si>
  <si>
    <t>5809</t>
  </si>
  <si>
    <t>2015-05-04T07:52:00</t>
  </si>
  <si>
    <t>5810</t>
  </si>
  <si>
    <t>992</t>
  </si>
  <si>
    <t>2015-05-04T08:18:06</t>
  </si>
  <si>
    <t>5811</t>
  </si>
  <si>
    <t>1691.2</t>
  </si>
  <si>
    <t>2015-05-04T08:19:37</t>
  </si>
  <si>
    <t>5812</t>
  </si>
  <si>
    <t>Coyotl Coyotl Arturo</t>
  </si>
  <si>
    <t>1872</t>
  </si>
  <si>
    <t>2015-05-04T08:21:08</t>
  </si>
  <si>
    <t>5813</t>
  </si>
  <si>
    <t>782</t>
  </si>
  <si>
    <t>2015-05-04T08:22:20</t>
  </si>
  <si>
    <t>5814</t>
  </si>
  <si>
    <t>1485.9</t>
  </si>
  <si>
    <t>2015-05-04T09:16:24</t>
  </si>
  <si>
    <t>5815</t>
  </si>
  <si>
    <t>278316</t>
  </si>
  <si>
    <t>2015-05-04T11:02:47</t>
  </si>
  <si>
    <t>5816</t>
  </si>
  <si>
    <t>2015-05-04T11:04:10</t>
  </si>
  <si>
    <t>5817</t>
  </si>
  <si>
    <t>2015-05-04T11:05:49</t>
  </si>
  <si>
    <t>5818</t>
  </si>
  <si>
    <t>2015-05-04T11:07:34</t>
  </si>
  <si>
    <t>5819</t>
  </si>
  <si>
    <t>1855</t>
  </si>
  <si>
    <t>2015-05-04T11:09:37</t>
  </si>
  <si>
    <t>5820</t>
  </si>
  <si>
    <t>2015-05-04T11:11:03</t>
  </si>
  <si>
    <t>5821</t>
  </si>
  <si>
    <t>2015-05-04T15:22:58</t>
  </si>
  <si>
    <t>5822</t>
  </si>
  <si>
    <t>25073.5</t>
  </si>
  <si>
    <t>2015-05-04T15:23:48</t>
  </si>
  <si>
    <t>5823</t>
  </si>
  <si>
    <t>2015-05-04T15:26:08</t>
  </si>
  <si>
    <t>5824</t>
  </si>
  <si>
    <t>2015-05-04T15:27:27</t>
  </si>
  <si>
    <t>5825</t>
  </si>
  <si>
    <t>6776</t>
  </si>
  <si>
    <t>2015-05-04T17:14:49</t>
  </si>
  <si>
    <t>5826</t>
  </si>
  <si>
    <t>2015-05-04T17:15:57</t>
  </si>
  <si>
    <t>5827</t>
  </si>
  <si>
    <t>329269.8</t>
  </si>
  <si>
    <t>2015-05-04T17:16:47</t>
  </si>
  <si>
    <t>5828</t>
  </si>
  <si>
    <t>297999.9</t>
  </si>
  <si>
    <t>2015-05-05T08:46:19</t>
  </si>
  <si>
    <t>5829</t>
  </si>
  <si>
    <t>1966.2</t>
  </si>
  <si>
    <t>2015-05-05T09:08:50</t>
  </si>
  <si>
    <t>5830</t>
  </si>
  <si>
    <t>344047.8</t>
  </si>
  <si>
    <t>2015-05-05T09:34:21</t>
  </si>
  <si>
    <t>5831</t>
  </si>
  <si>
    <t>35127.81</t>
  </si>
  <si>
    <t>2015-05-05T13:34:40</t>
  </si>
  <si>
    <t>5832</t>
  </si>
  <si>
    <t>872.9</t>
  </si>
  <si>
    <t>2015-05-05T13:35:28</t>
  </si>
  <si>
    <t>5833</t>
  </si>
  <si>
    <t>2015-05-05T13:37:12</t>
  </si>
  <si>
    <t>5834</t>
  </si>
  <si>
    <t>2015-05-05T13:38:20</t>
  </si>
  <si>
    <t>5835</t>
  </si>
  <si>
    <t>2015-05-05T13:39:26</t>
  </si>
  <si>
    <t>5836</t>
  </si>
  <si>
    <t>2015-05-05T13:40:34</t>
  </si>
  <si>
    <t>5837</t>
  </si>
  <si>
    <t>2015-05-05T13:41:47</t>
  </si>
  <si>
    <t>5838</t>
  </si>
  <si>
    <t>1778.2</t>
  </si>
  <si>
    <t>2015-05-05T13:42:31</t>
  </si>
  <si>
    <t>5839</t>
  </si>
  <si>
    <t>1910.8</t>
  </si>
  <si>
    <t>2015-05-05T13:44:07</t>
  </si>
  <si>
    <t>5840</t>
  </si>
  <si>
    <t>1910</t>
  </si>
  <si>
    <t>2015-05-05T13:45:11</t>
  </si>
  <si>
    <t>5841</t>
  </si>
  <si>
    <t>1835</t>
  </si>
  <si>
    <t>2015-05-05T13:47:11</t>
  </si>
  <si>
    <t>5842</t>
  </si>
  <si>
    <t>1265</t>
  </si>
  <si>
    <t>2015-05-05T13:48:08</t>
  </si>
  <si>
    <t>5843</t>
  </si>
  <si>
    <t>1925</t>
  </si>
  <si>
    <t>2015-05-05T13:49:16</t>
  </si>
  <si>
    <t>5844</t>
  </si>
  <si>
    <t>1988.25</t>
  </si>
  <si>
    <t>2015-05-05T13:50:26</t>
  </si>
  <si>
    <t>5845</t>
  </si>
  <si>
    <t>1996.5</t>
  </si>
  <si>
    <t>2015-05-05T13:51:26</t>
  </si>
  <si>
    <t>5846</t>
  </si>
  <si>
    <t>1974.5</t>
  </si>
  <si>
    <t>2015-05-05T13:52:23</t>
  </si>
  <si>
    <t>5847</t>
  </si>
  <si>
    <t>2015-05-06T16:25:59</t>
  </si>
  <si>
    <t>5848</t>
  </si>
  <si>
    <t>347620.8</t>
  </si>
  <si>
    <t>2015-05-06T16:27:04</t>
  </si>
  <si>
    <t>5849</t>
  </si>
  <si>
    <t>236736</t>
  </si>
  <si>
    <t>2015-05-07T10:23:37</t>
  </si>
  <si>
    <t>5850</t>
  </si>
  <si>
    <t>277890</t>
  </si>
  <si>
    <t>2015-05-07T11:15:54</t>
  </si>
  <si>
    <t>5851</t>
  </si>
  <si>
    <t>21251.6</t>
  </si>
  <si>
    <t>2015-05-07T11:23:16</t>
  </si>
  <si>
    <t>5852</t>
  </si>
  <si>
    <t>2015-05-07T11:24:25</t>
  </si>
  <si>
    <t>5853</t>
  </si>
  <si>
    <t>11829.9</t>
  </si>
  <si>
    <t>2015-05-07T11:29:13</t>
  </si>
  <si>
    <t>5854</t>
  </si>
  <si>
    <t>2015-05-07T11:45:37</t>
  </si>
  <si>
    <t>5855</t>
  </si>
  <si>
    <t>3645.6</t>
  </si>
  <si>
    <t>2015-05-07T11:46:34</t>
  </si>
  <si>
    <t>5856</t>
  </si>
  <si>
    <t>2041.2</t>
  </si>
  <si>
    <t>2015-05-07T11:48:13</t>
  </si>
  <si>
    <t>5857</t>
  </si>
  <si>
    <t>13672</t>
  </si>
  <si>
    <t>2015-05-07T11:49:18</t>
  </si>
  <si>
    <t>5858</t>
  </si>
  <si>
    <t>1596</t>
  </si>
  <si>
    <t>2015-05-07T11:51:05</t>
  </si>
  <si>
    <t>5859</t>
  </si>
  <si>
    <t>2015-05-07T11:51:46</t>
  </si>
  <si>
    <t>5860</t>
  </si>
  <si>
    <t>2015-05-07T11:56:47</t>
  </si>
  <si>
    <t>5861</t>
  </si>
  <si>
    <t>2015-05-07T13:48:38</t>
  </si>
  <si>
    <t>5862</t>
  </si>
  <si>
    <t>2015-05-08T07:34:30</t>
  </si>
  <si>
    <t>5863</t>
  </si>
  <si>
    <t>2015-05-08T07:35:23</t>
  </si>
  <si>
    <t>5864</t>
  </si>
  <si>
    <t>2015-05-08T07:36:27</t>
  </si>
  <si>
    <t>5865</t>
  </si>
  <si>
    <t>2015-05-08T07:37:40</t>
  </si>
  <si>
    <t>5866</t>
  </si>
  <si>
    <t>1110</t>
  </si>
  <si>
    <t>2015-05-08T07:38:44</t>
  </si>
  <si>
    <t>5867</t>
  </si>
  <si>
    <t>925</t>
  </si>
  <si>
    <t>2015-05-08T09:05:26</t>
  </si>
  <si>
    <t>5868</t>
  </si>
  <si>
    <t>2015-05-08T09:06:57</t>
  </si>
  <si>
    <t>5869</t>
  </si>
  <si>
    <t>1988</t>
  </si>
  <si>
    <t>2015-05-08T09:37:55</t>
  </si>
  <si>
    <t>5870</t>
  </si>
  <si>
    <t>2015-05-08T09:38:54</t>
  </si>
  <si>
    <t>5871</t>
  </si>
  <si>
    <t>2015-05-08T10:30:21</t>
  </si>
  <si>
    <t>5872</t>
  </si>
  <si>
    <t>2015-05-08T10:32:51</t>
  </si>
  <si>
    <t>5873</t>
  </si>
  <si>
    <t>2015-05-08T10:34:47</t>
  </si>
  <si>
    <t>5874</t>
  </si>
  <si>
    <t>2015-05-08T10:36:59</t>
  </si>
  <si>
    <t>5875</t>
  </si>
  <si>
    <t>2015-05-08T10:38:51</t>
  </si>
  <si>
    <t>5876</t>
  </si>
  <si>
    <t>2015-05-08T11:13:19</t>
  </si>
  <si>
    <t>5877</t>
  </si>
  <si>
    <t>2015-05-08T11:14:55</t>
  </si>
  <si>
    <t>5878</t>
  </si>
  <si>
    <t>2015-05-08T11:16:01</t>
  </si>
  <si>
    <t>5879</t>
  </si>
  <si>
    <t>2015-05-08T13:42:50</t>
  </si>
  <si>
    <t>5880</t>
  </si>
  <si>
    <t>2015-05-08T13:47:18</t>
  </si>
  <si>
    <t>5881</t>
  </si>
  <si>
    <t>2015-05-08T13:57:16</t>
  </si>
  <si>
    <t>5882</t>
  </si>
  <si>
    <t>2015-05-08T13:58:45</t>
  </si>
  <si>
    <t>5883</t>
  </si>
  <si>
    <t>40390.4</t>
  </si>
  <si>
    <t>2015-05-08T13:59:48</t>
  </si>
  <si>
    <t>5884</t>
  </si>
  <si>
    <t>3553.2</t>
  </si>
  <si>
    <t>2015-05-08T14:02:04</t>
  </si>
  <si>
    <t>5885</t>
  </si>
  <si>
    <t>6726.6</t>
  </si>
  <si>
    <t>2015-05-08T14:04:54</t>
  </si>
  <si>
    <t>5886</t>
  </si>
  <si>
    <t>1612.3</t>
  </si>
  <si>
    <t>2015-05-08T14:13:20</t>
  </si>
  <si>
    <t>5887</t>
  </si>
  <si>
    <t>1535.86</t>
  </si>
  <si>
    <t>2015-05-08T14:13:59</t>
  </si>
  <si>
    <t>5888</t>
  </si>
  <si>
    <t>2015-05-08T14:14:43</t>
  </si>
  <si>
    <t>5889</t>
  </si>
  <si>
    <t>2015-05-08T14:16:00</t>
  </si>
  <si>
    <t>5890</t>
  </si>
  <si>
    <t>1797.6</t>
  </si>
  <si>
    <t>2015-05-08T14:16:44</t>
  </si>
  <si>
    <t>5891</t>
  </si>
  <si>
    <t>LUIS GUILLERMO SALAZAR ANDRADe</t>
  </si>
  <si>
    <t>JUAN MANUEL</t>
  </si>
  <si>
    <t>SRA, CORONA</t>
  </si>
  <si>
    <t>OMAR CONTRERAS</t>
  </si>
  <si>
    <t>ALMA</t>
  </si>
  <si>
    <t>JOSE DANIEL</t>
  </si>
  <si>
    <t>HARBANO</t>
  </si>
  <si>
    <t>ARMANDO ESCUDERO</t>
  </si>
  <si>
    <t>ANTOJITOS SN MIGUEL</t>
  </si>
  <si>
    <t>SAGRADO CORAZON CENTRO</t>
  </si>
  <si>
    <t>ANTOJITOS HERNANDEZ</t>
  </si>
  <si>
    <t>CATALINA CORONA</t>
  </si>
  <si>
    <t>K´BRIONES</t>
  </si>
  <si>
    <t>OSCAR ZOQUIAPAN</t>
  </si>
  <si>
    <t>GUSTAVO JIMENES</t>
  </si>
  <si>
    <t>GONZALO RAMOS</t>
  </si>
  <si>
    <t>JOSE LUIS PEREZ VALDEZ</t>
  </si>
  <si>
    <t>CIC 11 SUR</t>
  </si>
  <si>
    <t>ALBERTO RODRIGUEZ</t>
  </si>
  <si>
    <t>LA SELECTA</t>
  </si>
  <si>
    <t>CIC LA CENTRAL</t>
  </si>
  <si>
    <t>JESUS PACHECO</t>
  </si>
  <si>
    <t>RODRIGO SILVA</t>
  </si>
  <si>
    <t>SERGIO JUQUILITA</t>
  </si>
  <si>
    <t>PABLO BAEZ</t>
  </si>
  <si>
    <t>CARNES DIAZ</t>
  </si>
  <si>
    <t>CARNICERIA BARBIE</t>
  </si>
  <si>
    <t xml:space="preserve">CARNICERIA SANTA ANA </t>
  </si>
  <si>
    <t>JOSE CORDERO</t>
  </si>
  <si>
    <t>ROBERTO BARRERA</t>
  </si>
  <si>
    <t>EDUARDO MASTRANZO</t>
  </si>
  <si>
    <t>JOSE LUIS CANTERO</t>
  </si>
  <si>
    <t>MIGUEL XOCHIHUATL</t>
  </si>
  <si>
    <t>GABRIEL CLEMENTE</t>
  </si>
  <si>
    <t>MIGUEL ANGEL MORENO</t>
  </si>
  <si>
    <t>CRISTOBAL ALCANTARA</t>
  </si>
  <si>
    <t>RODOLFO ZOQUIAPAN</t>
  </si>
  <si>
    <t>MOISES ARCE</t>
  </si>
  <si>
    <t>FLORES</t>
  </si>
  <si>
    <t xml:space="preserve">CIC HERRADURA </t>
  </si>
  <si>
    <t>FELIPE GUERRERO</t>
  </si>
  <si>
    <t>ANGELES</t>
  </si>
  <si>
    <t>ROBERTO FLORES</t>
  </si>
  <si>
    <t>ARTURO BERNAL</t>
  </si>
  <si>
    <t>CRISTIAN---GRACIELA</t>
  </si>
  <si>
    <t>MARIO MASTRANZO</t>
  </si>
  <si>
    <t>JUAN ESCOBAR</t>
  </si>
  <si>
    <t>BENITO GARCIA</t>
  </si>
  <si>
    <t>SAMUEL ALFONSO</t>
  </si>
  <si>
    <t>HIPOLITO SANTIAGO</t>
  </si>
  <si>
    <t>SAGRADO CORAZON ZAVALETA</t>
  </si>
  <si>
    <t>NARCICO ROMERO CAMALEON</t>
  </si>
  <si>
    <t>ALEJANDRO RAMIREZ</t>
  </si>
  <si>
    <t>SAGRADO CORAZON CUAUTLANCINGO</t>
  </si>
  <si>
    <t>SEBASTIAN PEREZ VALDEZ</t>
  </si>
  <si>
    <t>EL GALLOTOTE</t>
  </si>
  <si>
    <t>COCHINITO</t>
  </si>
  <si>
    <t>MARIO GARZA</t>
  </si>
  <si>
    <t>PONCE</t>
  </si>
  <si>
    <t xml:space="preserve">LOS TAQUIX X </t>
  </si>
  <si>
    <t>EL PASTORCITO II</t>
  </si>
  <si>
    <t>EL PASTORCITO 1</t>
  </si>
  <si>
    <t>PEDRO ALDAMA</t>
  </si>
  <si>
    <t>JORGE ARRIAGA JR</t>
  </si>
  <si>
    <t>SUPER DESCUENTO VICTORINO</t>
  </si>
  <si>
    <t>SUPER DE LAS LOMAS VICTORINO</t>
  </si>
  <si>
    <t>MICHOACAN ( ELIAS )</t>
  </si>
  <si>
    <t>FERNANDO GALCIA</t>
  </si>
  <si>
    <t>PABLO BAUTISTA</t>
  </si>
  <si>
    <t>ANTONIO HERNANDEZ</t>
  </si>
  <si>
    <t>SR. CORONA</t>
  </si>
  <si>
    <t>PACO DIAZ</t>
  </si>
  <si>
    <t>JAIME MASTRANZO</t>
  </si>
  <si>
    <t>LEONARDO SAUZA CORONA</t>
  </si>
  <si>
    <t>JOSE LUIS JUAREZ</t>
  </si>
  <si>
    <t>LUIS ZAYAS</t>
  </si>
  <si>
    <t>LUIS HERRERIAS</t>
  </si>
  <si>
    <t>CIC COMERCIO</t>
  </si>
  <si>
    <t xml:space="preserve">CARNES SELECTAS </t>
  </si>
  <si>
    <t>LUIS CORDERO</t>
  </si>
  <si>
    <t>GRUPO GANADERO GURA S PR DE RL</t>
  </si>
  <si>
    <t>CARNES FRIAS DE CALIDAD</t>
  </si>
  <si>
    <t>JAVIER ROCHA</t>
  </si>
  <si>
    <t>ANTONIO ROLDAN</t>
  </si>
  <si>
    <t>OMAR REYES</t>
  </si>
  <si>
    <t>MARCO SANCHEZ</t>
  </si>
  <si>
    <t>ALFONSO TORRES</t>
  </si>
  <si>
    <t>VENTA DE MOSTRADOR</t>
  </si>
  <si>
    <t>SERGIO JUQUILITA II</t>
  </si>
  <si>
    <t>SAGRADO CORAZON MORILLOTLA</t>
  </si>
  <si>
    <t>JOSE HERNANDEZ</t>
  </si>
  <si>
    <t>NARCISO ROMERO CAMALEON</t>
  </si>
  <si>
    <t>SAGRADO CORAZON HEROES</t>
  </si>
  <si>
    <t>RUBEN</t>
  </si>
  <si>
    <t>PERI´S</t>
  </si>
  <si>
    <t>GUMARO MARQUEZ</t>
  </si>
  <si>
    <t>BEATRIZ LUNA</t>
  </si>
  <si>
    <t>MIRIAM</t>
  </si>
  <si>
    <t>SAGRADO DE LA 95</t>
  </si>
  <si>
    <t>VICTOR GARCIA</t>
  </si>
  <si>
    <t>VALERIO FIGUEROA</t>
  </si>
  <si>
    <t>RICARDO DELEITA</t>
  </si>
  <si>
    <t>GABRIEL DOROTEO</t>
  </si>
  <si>
    <t>ADRIAN</t>
  </si>
  <si>
    <t>ALFREDO ALDUCIN</t>
  </si>
  <si>
    <t>RAY LOPEZ</t>
  </si>
  <si>
    <t>LA UNION</t>
  </si>
  <si>
    <t>LEONARDO SANCHEZ</t>
  </si>
  <si>
    <t>JAIME PALMA</t>
  </si>
  <si>
    <t>RODRIGO LEYVA SALAS</t>
  </si>
  <si>
    <t>DIONICIO TLAXCO</t>
  </si>
  <si>
    <t>OK  PAGADA</t>
  </si>
  <si>
    <t xml:space="preserve">OK   PAGADA </t>
  </si>
  <si>
    <t xml:space="preserve">01-Mayo-- 03-Mayo </t>
  </si>
  <si>
    <t xml:space="preserve">02-Mayo ----03-Mayo </t>
  </si>
  <si>
    <t>MELITON CUAUTENCOS</t>
  </si>
  <si>
    <t>MARIO GUTIERREZ</t>
  </si>
  <si>
    <t xml:space="preserve">RUBEN </t>
  </si>
  <si>
    <t>JUAN APANGO</t>
  </si>
  <si>
    <t>FRANCO MORALES PEREZ</t>
  </si>
  <si>
    <t>GABRIEL TUXPAN</t>
  </si>
  <si>
    <t>CARMELO VAZQUEZ</t>
  </si>
  <si>
    <t>MARCO ANTONIO GONZALEZ</t>
  </si>
  <si>
    <t xml:space="preserve">03-Mayo---04-Mayo </t>
  </si>
  <si>
    <t>GUILLERMINA ZOQUIAPAN</t>
  </si>
  <si>
    <t>LINO FELIPE</t>
  </si>
  <si>
    <t>TERMINAL</t>
  </si>
  <si>
    <t>FRANCISCO ARMENTA</t>
  </si>
  <si>
    <t>JAIME SUAREZ</t>
  </si>
  <si>
    <t>ROGELIO ESCOBAR TLAXCO</t>
  </si>
  <si>
    <t>SAGRADO 14 SUR</t>
  </si>
  <si>
    <t>SAGRADO 3 CRUCES</t>
  </si>
  <si>
    <t>VECTOR 11 SUR</t>
  </si>
  <si>
    <t>RAUL GTZ</t>
  </si>
  <si>
    <t xml:space="preserve">BENITO </t>
  </si>
  <si>
    <t>JUANA PORTILLO</t>
  </si>
  <si>
    <t>DARIO TIRO</t>
  </si>
  <si>
    <t>ALFREDO MEDINA TEHUACAN</t>
  </si>
  <si>
    <t>JAVIER FLORES</t>
  </si>
  <si>
    <t>FERNANDO ROMERO</t>
  </si>
  <si>
    <t>MIGUEL JUAREZ</t>
  </si>
  <si>
    <t xml:space="preserve">ALIMENTOS SUPREMOS DE ORIENTE </t>
  </si>
  <si>
    <t xml:space="preserve">PRODUCTOS PARA AVES Y ANIMALES SA DE CV </t>
  </si>
  <si>
    <t>ARTURO VERACRUZ</t>
  </si>
  <si>
    <t>FORTINO VERACRUZ</t>
  </si>
  <si>
    <t>CAFERRA</t>
  </si>
  <si>
    <t>SRA. SARA VERACRUZ</t>
  </si>
  <si>
    <t>BERNARDO VERACRUZ</t>
  </si>
  <si>
    <t>ALFREDO VERACRUZ</t>
  </si>
  <si>
    <t>CARLOS VERACRUZ</t>
  </si>
  <si>
    <t>SERGIO HDEZ VERACRUZ</t>
  </si>
  <si>
    <t>HECTOR VERACRUZ</t>
  </si>
  <si>
    <t>CAMPO FIEL</t>
  </si>
  <si>
    <t>NERY RUEDA</t>
  </si>
  <si>
    <t>BALDEMAR GONZALEZ GARRIDO</t>
  </si>
  <si>
    <t>GERARDO CARMONA VER</t>
  </si>
  <si>
    <t>PEDRO CERVANTES</t>
  </si>
  <si>
    <t>GERARDO VERACRUZ</t>
  </si>
  <si>
    <t xml:space="preserve">ALEJANDRO HERNANDEZ ( VER ) </t>
  </si>
  <si>
    <t>MIGUEL VERACRUZ</t>
  </si>
  <si>
    <t xml:space="preserve">03-Mayo --05-Mayo </t>
  </si>
  <si>
    <t>FRANCISCO MACHORRO</t>
  </si>
  <si>
    <t>LOMA VERDE</t>
  </si>
  <si>
    <t xml:space="preserve">GONZALO RAMOS </t>
  </si>
  <si>
    <t>MARINE ZACATELCO</t>
  </si>
  <si>
    <t>OMAR ATLIXCO</t>
  </si>
  <si>
    <t>MINERVA PEREZ HEERNANDEZ</t>
  </si>
  <si>
    <t>EMILIO LOPEZ</t>
  </si>
  <si>
    <t>BERNARDO JIMENEZ MTZ</t>
  </si>
  <si>
    <t xml:space="preserve">05-Mayo---06-Mayo </t>
  </si>
  <si>
    <t>RUBEN PEREZ</t>
  </si>
  <si>
    <t>RUBEN CHISING</t>
  </si>
  <si>
    <t xml:space="preserve">SALMUEL ALFONSO </t>
  </si>
  <si>
    <t>RAUL GALICIA</t>
  </si>
  <si>
    <t>PROSUBCA SA DE C V</t>
  </si>
  <si>
    <t>ENRIQUE HERRERIAS</t>
  </si>
  <si>
    <t>CHEMA</t>
  </si>
  <si>
    <t>DORMIDO</t>
  </si>
  <si>
    <t>FRANCISCO SANCHEZ</t>
  </si>
  <si>
    <t xml:space="preserve">MARCO ANTONIO  </t>
  </si>
  <si>
    <t>REFUGIO CARRILLO</t>
  </si>
  <si>
    <t>LEONARDO LINARES</t>
  </si>
  <si>
    <t xml:space="preserve">JULIO </t>
  </si>
  <si>
    <t>MICHOACANA ( ELIAS )</t>
  </si>
  <si>
    <t>ANGEN FLORES</t>
  </si>
  <si>
    <t>ISIDORO COYOTL</t>
  </si>
  <si>
    <t>VICTOR 11 SUR</t>
  </si>
  <si>
    <t>GIOVANNI RIOS</t>
  </si>
  <si>
    <t>LA IMPERIAL</t>
  </si>
  <si>
    <t>ANGEL RIOS</t>
  </si>
  <si>
    <t>ART URO BERNAL</t>
  </si>
  <si>
    <t>CHINOS CAPU</t>
  </si>
  <si>
    <t>JOVANY CUATEPOTZO</t>
  </si>
  <si>
    <t>VALERIO VERACRUZ</t>
  </si>
  <si>
    <t>DON JULIO</t>
  </si>
  <si>
    <t xml:space="preserve">AIDA ( VER ) </t>
  </si>
  <si>
    <t>SRA CORONA</t>
  </si>
  <si>
    <t xml:space="preserve">07-Mayo ---08-Mayo </t>
  </si>
  <si>
    <t xml:space="preserve">02-Mayo--08-Mayo </t>
  </si>
  <si>
    <t>CRECENCIO RAMIREZ</t>
  </si>
  <si>
    <t>CARNES SELECTAS</t>
  </si>
  <si>
    <t>RODOLFO LINARES JR</t>
  </si>
  <si>
    <t>RAYMUNDO PEREZ</t>
  </si>
  <si>
    <t>DOLORES SIERRA</t>
  </si>
  <si>
    <t xml:space="preserve">CIC 11 SUR </t>
  </si>
  <si>
    <t>TARCILA</t>
  </si>
  <si>
    <t>GERMAN CEBADA SALAMANCA</t>
  </si>
  <si>
    <t>FELIX SANCHEZ</t>
  </si>
  <si>
    <t>GERARDO MALAQUIAS ALVARADO</t>
  </si>
  <si>
    <t>Rem 19234</t>
  </si>
  <si>
    <t>Rem 19674</t>
  </si>
  <si>
    <t>09-Mayo FACTURA  5786-A</t>
  </si>
  <si>
    <t>Rem 20017</t>
  </si>
  <si>
    <t>09-Mayo FACTURA  5880-A</t>
  </si>
  <si>
    <t xml:space="preserve">06-Mayo--09-Mayo </t>
  </si>
  <si>
    <t xml:space="preserve">08-Mayo --09-Mayo </t>
  </si>
  <si>
    <t>AURELIO HERNANDEZ</t>
  </si>
  <si>
    <t>GUILERMINA ZOQUIAPAN</t>
  </si>
  <si>
    <t>NOE MASIAS</t>
  </si>
  <si>
    <t xml:space="preserve">RUBEN  </t>
  </si>
  <si>
    <t>MARY CRUZ</t>
  </si>
  <si>
    <t>JAVIER HERRERIAS</t>
  </si>
  <si>
    <t>JUAN BARRERA</t>
  </si>
  <si>
    <t xml:space="preserve">09-Mayo --10-Mayo </t>
  </si>
  <si>
    <t>BENTO ANGULO</t>
  </si>
  <si>
    <t>OSWALDO SANCHEZ</t>
  </si>
  <si>
    <t>10-May--11-May</t>
  </si>
  <si>
    <t xml:space="preserve">AUSENCIO </t>
  </si>
  <si>
    <t>GONZALO RAMIREZ</t>
  </si>
  <si>
    <t>HIPOLDITO SANTIAGO</t>
  </si>
  <si>
    <t>MARCO MERINO</t>
  </si>
  <si>
    <t>GRNAJERO FELIZ DE RL DE CV</t>
  </si>
  <si>
    <t>2015-05-11T08:20:32</t>
  </si>
  <si>
    <t>5892</t>
  </si>
  <si>
    <t>1740.6</t>
  </si>
  <si>
    <t>2015-05-11T08:22:48</t>
  </si>
  <si>
    <t>5893</t>
  </si>
  <si>
    <t>2015-05-11T08:25:12</t>
  </si>
  <si>
    <t>5894</t>
  </si>
  <si>
    <t xml:space="preserve">Abarrotes El Borrego S.A de C.V </t>
  </si>
  <si>
    <t>60000.22</t>
  </si>
  <si>
    <t>2015-05-11T08:26:19</t>
  </si>
  <si>
    <t>5895</t>
  </si>
  <si>
    <t>1972</t>
  </si>
  <si>
    <t>2015-05-11T09:41:24</t>
  </si>
  <si>
    <t>5896</t>
  </si>
  <si>
    <t>30</t>
  </si>
  <si>
    <t>2015-05-11T09:43:03</t>
  </si>
  <si>
    <t>5897</t>
  </si>
  <si>
    <t>208986.9</t>
  </si>
  <si>
    <t>2015-05-11T09:44:42</t>
  </si>
  <si>
    <t>5898</t>
  </si>
  <si>
    <t>306492</t>
  </si>
  <si>
    <t>2015-05-11T11:02:47</t>
  </si>
  <si>
    <t>5899</t>
  </si>
  <si>
    <t>2015-05-11T11:04:48</t>
  </si>
  <si>
    <t>5900</t>
  </si>
  <si>
    <t xml:space="preserve">Quintana Arias Welmer </t>
  </si>
  <si>
    <t>1653</t>
  </si>
  <si>
    <t>2015-05-11T11:08:11</t>
  </si>
  <si>
    <t>5901</t>
  </si>
  <si>
    <t>2015-05-11T11:10:59</t>
  </si>
  <si>
    <t>5902</t>
  </si>
  <si>
    <t>2015-05-11T11:12:35</t>
  </si>
  <si>
    <t>5903</t>
  </si>
  <si>
    <t>2015-05-11T11:14:23</t>
  </si>
  <si>
    <t>5904</t>
  </si>
  <si>
    <t>2015-05-11T11:16:19</t>
  </si>
  <si>
    <t>5905</t>
  </si>
  <si>
    <t>2015-05-11T11:17:19</t>
  </si>
  <si>
    <t>5906</t>
  </si>
  <si>
    <t>1800</t>
  </si>
  <si>
    <t>2015-05-11T11:20:18</t>
  </si>
  <si>
    <t>5907</t>
  </si>
  <si>
    <t>2015-05-11T11:23:18</t>
  </si>
  <si>
    <t>5908</t>
  </si>
  <si>
    <t xml:space="preserve">Aldama de los Santos Pedro </t>
  </si>
  <si>
    <t>1900</t>
  </si>
  <si>
    <t>2015-05-11T11:24:19</t>
  </si>
  <si>
    <t>5909</t>
  </si>
  <si>
    <t>2015-05-11T11:25:19</t>
  </si>
  <si>
    <t>5910</t>
  </si>
  <si>
    <t>1810</t>
  </si>
  <si>
    <t>2015-05-11T11:28:26</t>
  </si>
  <si>
    <t>5911</t>
  </si>
  <si>
    <t>1850</t>
  </si>
  <si>
    <t>2015-05-11T11:29:22</t>
  </si>
  <si>
    <t>5912</t>
  </si>
  <si>
    <t>1830</t>
  </si>
  <si>
    <t>2015-05-11T11:30:07</t>
  </si>
  <si>
    <t>5913</t>
  </si>
  <si>
    <t>2015-05-11T11:42:35</t>
  </si>
  <si>
    <t>5914</t>
  </si>
  <si>
    <t>2015-05-11T11:43:55</t>
  </si>
  <si>
    <t>5915</t>
  </si>
  <si>
    <t>2015-05-11T11:45:02</t>
  </si>
  <si>
    <t>5916</t>
  </si>
  <si>
    <t>1988.1</t>
  </si>
  <si>
    <t>2015-05-11T13:01:59</t>
  </si>
  <si>
    <t>5917</t>
  </si>
  <si>
    <t>Carnes Finas Hermanos Rocha SA de CV</t>
  </si>
  <si>
    <t>13286.7</t>
  </si>
  <si>
    <t>2015-05-11T13:03:31</t>
  </si>
  <si>
    <t>5918</t>
  </si>
  <si>
    <t>2015-05-11T13:04:21</t>
  </si>
  <si>
    <t>5919</t>
  </si>
  <si>
    <t>1732.9</t>
  </si>
  <si>
    <t>2015-05-11T13:23:11</t>
  </si>
  <si>
    <t>5920</t>
  </si>
  <si>
    <t>41191.55</t>
  </si>
  <si>
    <t>2015-05-11T13:24:45</t>
  </si>
  <si>
    <t>5921</t>
  </si>
  <si>
    <t>Alfonso Ceballos Sánchez</t>
  </si>
  <si>
    <t>31635.11</t>
  </si>
  <si>
    <t>2015-05-11T13:29:19</t>
  </si>
  <si>
    <t>5922</t>
  </si>
  <si>
    <t>2015-05-11T13:30:15</t>
  </si>
  <si>
    <t>5923</t>
  </si>
  <si>
    <t>1646.9</t>
  </si>
  <si>
    <t>2015-05-11T13:31:13</t>
  </si>
  <si>
    <t>5924</t>
  </si>
  <si>
    <t>1517.9</t>
  </si>
  <si>
    <t>2015-05-11T13:32:09</t>
  </si>
  <si>
    <t>5925</t>
  </si>
  <si>
    <t>2015-05-12T09:10:48</t>
  </si>
  <si>
    <t>5926</t>
  </si>
  <si>
    <t>311239.8</t>
  </si>
  <si>
    <t>2015-05-12T09:11:53</t>
  </si>
  <si>
    <t>5927</t>
  </si>
  <si>
    <t>318000</t>
  </si>
  <si>
    <t>2015-05-12T09:12:47</t>
  </si>
  <si>
    <t>5928</t>
  </si>
  <si>
    <t>312000</t>
  </si>
  <si>
    <t>2015-05-12T09:14:04</t>
  </si>
  <si>
    <t>5929</t>
  </si>
  <si>
    <t>333076.8</t>
  </si>
  <si>
    <t>2015-05-12T11:46:56</t>
  </si>
  <si>
    <t>5930</t>
  </si>
  <si>
    <t>2015-05-12T11:48:02</t>
  </si>
  <si>
    <t>5931</t>
  </si>
  <si>
    <t>2015-05-12T11:49:13</t>
  </si>
  <si>
    <t>5932</t>
  </si>
  <si>
    <t>2015-05-12T11:50:14</t>
  </si>
  <si>
    <t>5933</t>
  </si>
  <si>
    <t>2015-05-12T11:52:43</t>
  </si>
  <si>
    <t>5934</t>
  </si>
  <si>
    <t>2015-05-12T11:54:56</t>
  </si>
  <si>
    <t>5935</t>
  </si>
  <si>
    <t>2015-05-12T11:56:10</t>
  </si>
  <si>
    <t>5936</t>
  </si>
  <si>
    <t>1966.5</t>
  </si>
  <si>
    <t>2015-05-12T11:57:19</t>
  </si>
  <si>
    <t>5937</t>
  </si>
  <si>
    <t>2015-05-12T12:01:29</t>
  </si>
  <si>
    <t>5938</t>
  </si>
  <si>
    <t xml:space="preserve">Espidio Tobon Amelia </t>
  </si>
  <si>
    <t>7503.45</t>
  </si>
  <si>
    <t>2015-05-12T12:03:56</t>
  </si>
  <si>
    <t>5939</t>
  </si>
  <si>
    <t>18504</t>
  </si>
  <si>
    <t>2015-05-12T12:07:06</t>
  </si>
  <si>
    <t>5940</t>
  </si>
  <si>
    <t>23584.7</t>
  </si>
  <si>
    <t>2015-05-12T12:19:54</t>
  </si>
  <si>
    <t>5941</t>
  </si>
  <si>
    <t>2015-05-12T13:07:17</t>
  </si>
  <si>
    <t>5942</t>
  </si>
  <si>
    <t>2015-05-12T13:08:36</t>
  </si>
  <si>
    <t>5943</t>
  </si>
  <si>
    <t>Alimentos Supremos de Oriente S.A. de C.V.</t>
  </si>
  <si>
    <t>9309.6</t>
  </si>
  <si>
    <t>2015-05-12T13:12:46</t>
  </si>
  <si>
    <t>5944</t>
  </si>
  <si>
    <t>2015-05-12T13:14:24</t>
  </si>
  <si>
    <t>5945</t>
  </si>
  <si>
    <t>1415.6</t>
  </si>
  <si>
    <t>2015-05-12T13:15:38</t>
  </si>
  <si>
    <t>5946</t>
  </si>
  <si>
    <t>1192</t>
  </si>
  <si>
    <t>2015-05-12T13:16:51</t>
  </si>
  <si>
    <t>5947</t>
  </si>
  <si>
    <t>1750</t>
  </si>
  <si>
    <t>2015-05-12T13:17:30</t>
  </si>
  <si>
    <t>5948</t>
  </si>
  <si>
    <t>1785</t>
  </si>
  <si>
    <t>2015-05-12T13:18:21</t>
  </si>
  <si>
    <t>5949</t>
  </si>
  <si>
    <t>1767.5</t>
  </si>
  <si>
    <t>2015-05-12T13:18:55</t>
  </si>
  <si>
    <t>5950</t>
  </si>
  <si>
    <t>1802.5</t>
  </si>
  <si>
    <t>2015-05-12T13:19:28</t>
  </si>
  <si>
    <t>5951</t>
  </si>
  <si>
    <t>2015-05-12T13:20:04</t>
  </si>
  <si>
    <t>5952</t>
  </si>
  <si>
    <t>1837.5</t>
  </si>
  <si>
    <t>2015-05-12T13:38:04</t>
  </si>
  <si>
    <t>5953</t>
  </si>
  <si>
    <t>56294.36</t>
  </si>
  <si>
    <t>2015-05-12T16:21:05</t>
  </si>
  <si>
    <t>5954</t>
  </si>
  <si>
    <t>21229.88</t>
  </si>
  <si>
    <t>2015-05-12T16:30:25</t>
  </si>
  <si>
    <t>5955</t>
  </si>
  <si>
    <t>Filomeno Rojas Carmen</t>
  </si>
  <si>
    <t>1856</t>
  </si>
  <si>
    <t>2015-05-12T16:31:46</t>
  </si>
  <si>
    <t>5956</t>
  </si>
  <si>
    <t>1832</t>
  </si>
  <si>
    <t>2015-05-12T16:35:43</t>
  </si>
  <si>
    <t>5957</t>
  </si>
  <si>
    <t>2015-05-12T16:36:39</t>
  </si>
  <si>
    <t>5958</t>
  </si>
  <si>
    <t>1911.25</t>
  </si>
  <si>
    <t>2015-05-12T16:37:48</t>
  </si>
  <si>
    <t>5959</t>
  </si>
  <si>
    <t>1889.25</t>
  </si>
  <si>
    <t>2015-05-13T09:37:38</t>
  </si>
  <si>
    <t>5960</t>
  </si>
  <si>
    <t>272706</t>
  </si>
  <si>
    <t>2015-05-14T09:00:49</t>
  </si>
  <si>
    <t>5961</t>
  </si>
  <si>
    <t>354969.9</t>
  </si>
  <si>
    <t>2015-05-14T09:01:58</t>
  </si>
  <si>
    <t>5962</t>
  </si>
  <si>
    <t>336499.8</t>
  </si>
  <si>
    <t>2015-05-14T09:03:11</t>
  </si>
  <si>
    <t>5963</t>
  </si>
  <si>
    <t>318999.9</t>
  </si>
  <si>
    <t>2015-05-14T13:14:23</t>
  </si>
  <si>
    <t>5964</t>
  </si>
  <si>
    <t>1255.8</t>
  </si>
  <si>
    <t>2015-05-14T13:15:23</t>
  </si>
  <si>
    <t>5965</t>
  </si>
  <si>
    <t>2015-05-14T13:16:34</t>
  </si>
  <si>
    <t>5966</t>
  </si>
  <si>
    <t>9090</t>
  </si>
  <si>
    <t>2015-05-14T13:22:53</t>
  </si>
  <si>
    <t>5967</t>
  </si>
  <si>
    <t>Productora de Ganado de Calidad S.C. de R.L. de C.V.</t>
  </si>
  <si>
    <t>31969.2</t>
  </si>
  <si>
    <t>2015-05-14T13:26:33</t>
  </si>
  <si>
    <t>5968</t>
  </si>
  <si>
    <t>21383.6</t>
  </si>
  <si>
    <t>2015-05-14T13:27:53</t>
  </si>
  <si>
    <t>5969</t>
  </si>
  <si>
    <t>Embutidos Caseros de Chipilo S. de R.L.M.I</t>
  </si>
  <si>
    <t>1963.8</t>
  </si>
  <si>
    <t>2015-05-14T13:28:35</t>
  </si>
  <si>
    <t>5970</t>
  </si>
  <si>
    <t>2015-05-14T13:29:18</t>
  </si>
  <si>
    <t>5971</t>
  </si>
  <si>
    <t>2015-05-14T13:30:09</t>
  </si>
  <si>
    <t>5972</t>
  </si>
  <si>
    <t>2015-05-14T13:31:27</t>
  </si>
  <si>
    <t>5973</t>
  </si>
  <si>
    <t>2015-05-14T13:32:22</t>
  </si>
  <si>
    <t>5974</t>
  </si>
  <si>
    <t>2015-05-14T13:33:05</t>
  </si>
  <si>
    <t>5975</t>
  </si>
  <si>
    <t>2015-05-14T13:33:48</t>
  </si>
  <si>
    <t>5976</t>
  </si>
  <si>
    <t>2015-05-14T13:34:25</t>
  </si>
  <si>
    <t>5977</t>
  </si>
  <si>
    <t>2015-05-14T13:35:11</t>
  </si>
  <si>
    <t>5978</t>
  </si>
  <si>
    <t>2015-05-14T13:35:57</t>
  </si>
  <si>
    <t>5979</t>
  </si>
  <si>
    <t>2015-05-14T16:23:37</t>
  </si>
  <si>
    <t>5980</t>
  </si>
  <si>
    <t>6380</t>
  </si>
  <si>
    <t>2015-05-14T16:26:42</t>
  </si>
  <si>
    <t>5981</t>
  </si>
  <si>
    <t>564</t>
  </si>
  <si>
    <t>2015-05-14T16:28:25</t>
  </si>
  <si>
    <t>5982</t>
  </si>
  <si>
    <t>6182.6</t>
  </si>
  <si>
    <t>2015-05-14T16:29:42</t>
  </si>
  <si>
    <t>5983</t>
  </si>
  <si>
    <t>2578.4</t>
  </si>
  <si>
    <t>2015-05-14T16:32:14</t>
  </si>
  <si>
    <t>5984</t>
  </si>
  <si>
    <t>26958.8</t>
  </si>
  <si>
    <t>2015-05-15T07:23:54</t>
  </si>
  <si>
    <t>5985</t>
  </si>
  <si>
    <t>Tuxpan Pedraza Gabriel</t>
  </si>
  <si>
    <t>2015-05-15T07:25:27</t>
  </si>
  <si>
    <t>5986</t>
  </si>
  <si>
    <t>2015-05-15T07:27:12</t>
  </si>
  <si>
    <t>5987</t>
  </si>
  <si>
    <t>2015-05-15T07:28:30</t>
  </si>
  <si>
    <t>5988</t>
  </si>
  <si>
    <t>2015-05-15T07:29:08</t>
  </si>
  <si>
    <t>5989</t>
  </si>
  <si>
    <t>2015-05-15T07:29:47</t>
  </si>
  <si>
    <t>5990</t>
  </si>
  <si>
    <t>2015-05-15T08:56:37</t>
  </si>
  <si>
    <t>5991</t>
  </si>
  <si>
    <t>2015-05-15T08:59:10</t>
  </si>
  <si>
    <t>5992</t>
  </si>
  <si>
    <t>1745.8</t>
  </si>
  <si>
    <t>2015-05-15T09:01:06</t>
  </si>
  <si>
    <t>5993</t>
  </si>
  <si>
    <t>2015-05-15T09:02:01</t>
  </si>
  <si>
    <t>5994</t>
  </si>
  <si>
    <t>2015-05-15T09:03:09</t>
  </si>
  <si>
    <t>5995</t>
  </si>
  <si>
    <t>2015-05-15T09:04:19</t>
  </si>
  <si>
    <t>5996</t>
  </si>
  <si>
    <t>2015-05-15T09:05:42</t>
  </si>
  <si>
    <t>5997</t>
  </si>
  <si>
    <t>2015-05-15T09:07:53</t>
  </si>
  <si>
    <t>5998</t>
  </si>
  <si>
    <t>1342</t>
  </si>
  <si>
    <t>2015-05-15T09:22:58</t>
  </si>
  <si>
    <t>5999</t>
  </si>
  <si>
    <t>390000</t>
  </si>
  <si>
    <t>2015-05-15T11:59:28</t>
  </si>
  <si>
    <t>6000</t>
  </si>
  <si>
    <t>2015-05-15T12:03:22</t>
  </si>
  <si>
    <t>6001</t>
  </si>
  <si>
    <t>2015-05-15T12:04:58</t>
  </si>
  <si>
    <t>6002</t>
  </si>
  <si>
    <t>2015-05-15T12:06:22</t>
  </si>
  <si>
    <t>6003</t>
  </si>
  <si>
    <t>18351.6</t>
  </si>
  <si>
    <t>2015-05-15T12:07:41</t>
  </si>
  <si>
    <t>6004</t>
  </si>
  <si>
    <t>2015-05-15T12:08:47</t>
  </si>
  <si>
    <t>6005</t>
  </si>
  <si>
    <t>2015-05-15T12:19:27</t>
  </si>
  <si>
    <t>6006</t>
  </si>
  <si>
    <t>GERARDO PEREZ CASTILLO</t>
  </si>
  <si>
    <t>2015-05-15T12:21:16</t>
  </si>
  <si>
    <t>6007</t>
  </si>
  <si>
    <t>1995.1</t>
  </si>
  <si>
    <t>2015-05-15T12:21:59</t>
  </si>
  <si>
    <t>6008</t>
  </si>
  <si>
    <t>1959.6</t>
  </si>
  <si>
    <t>2015-05-15T12:22:53</t>
  </si>
  <si>
    <t>6009</t>
  </si>
  <si>
    <t>1980.9</t>
  </si>
  <si>
    <t>2015-05-15T14:09:24</t>
  </si>
  <si>
    <t>6010</t>
  </si>
  <si>
    <t>2015-05-16T07:20:45</t>
  </si>
  <si>
    <t>6011</t>
  </si>
  <si>
    <t>La Iglesia de Jesucristo de los Santos de los Últimos Días en México A.R.</t>
  </si>
  <si>
    <t>3517.3</t>
  </si>
  <si>
    <t>2015-05-16T07:46:11</t>
  </si>
  <si>
    <t>6012</t>
  </si>
  <si>
    <t>1288</t>
  </si>
  <si>
    <t>2015-05-16T10:42:22</t>
  </si>
  <si>
    <t>6013</t>
  </si>
  <si>
    <t>6121.8</t>
  </si>
  <si>
    <t>2015-05-16T10:43:38</t>
  </si>
  <si>
    <t>6014</t>
  </si>
  <si>
    <t>7831.8</t>
  </si>
  <si>
    <t>2015-05-16T10:50:22</t>
  </si>
  <si>
    <t>6015</t>
  </si>
  <si>
    <t>35234.2</t>
  </si>
  <si>
    <t>2015-05-16T10:51:13</t>
  </si>
  <si>
    <t>6016</t>
  </si>
  <si>
    <t>2015-05-16T10:51:46</t>
  </si>
  <si>
    <t>6017</t>
  </si>
  <si>
    <t>2015-05-16T10:52:22</t>
  </si>
  <si>
    <t>6018</t>
  </si>
  <si>
    <t>2015-05-16T10:53:02</t>
  </si>
  <si>
    <t>6019</t>
  </si>
  <si>
    <t>2015-05-16T10:53:42</t>
  </si>
  <si>
    <t>6020</t>
  </si>
  <si>
    <t>2015-05-16T10:54:15</t>
  </si>
  <si>
    <t>6021</t>
  </si>
  <si>
    <t>2015-05-16T10:54:53</t>
  </si>
  <si>
    <t>6022</t>
  </si>
  <si>
    <t>2015-05-16T10:57:53</t>
  </si>
  <si>
    <t>6023</t>
  </si>
  <si>
    <t>2015-05-16T10:59:09</t>
  </si>
  <si>
    <t>6024</t>
  </si>
  <si>
    <t>1840</t>
  </si>
  <si>
    <t>2015-05-16T10:59:47</t>
  </si>
  <si>
    <t>6025</t>
  </si>
  <si>
    <t>1886</t>
  </si>
  <si>
    <t>2015-05-16T11:00:28</t>
  </si>
  <si>
    <t>6026</t>
  </si>
  <si>
    <t>1932</t>
  </si>
  <si>
    <t>2015-05-16T11:01:05</t>
  </si>
  <si>
    <t>6027</t>
  </si>
  <si>
    <t>1978</t>
  </si>
  <si>
    <t>2015-05-16T11:02:21</t>
  </si>
  <si>
    <t>6028</t>
  </si>
  <si>
    <t>1885</t>
  </si>
  <si>
    <t>2015-05-16T11:16:39</t>
  </si>
  <si>
    <t>6029</t>
  </si>
  <si>
    <t>371758.8</t>
  </si>
  <si>
    <t>2015-05-16T11:17:53</t>
  </si>
  <si>
    <t>6030</t>
  </si>
  <si>
    <t>352687.8</t>
  </si>
  <si>
    <t>2015-05-18T07:59:55</t>
  </si>
  <si>
    <t>6031</t>
  </si>
  <si>
    <t>1408</t>
  </si>
  <si>
    <t>2015-05-18T08:01:07</t>
  </si>
  <si>
    <t>6032</t>
  </si>
  <si>
    <t>1983.1</t>
  </si>
  <si>
    <t>2015-05-18T08:03:58</t>
  </si>
  <si>
    <t>6033</t>
  </si>
  <si>
    <t>2015-05-18T08:04:40</t>
  </si>
  <si>
    <t>6034</t>
  </si>
  <si>
    <t>2015-05-18T08:05:34</t>
  </si>
  <si>
    <t>6035</t>
  </si>
  <si>
    <t>2015-05-18T08:06:26</t>
  </si>
  <si>
    <t>6036</t>
  </si>
  <si>
    <t>2015-05-18T08:07:19</t>
  </si>
  <si>
    <t>6037</t>
  </si>
  <si>
    <t>2015-05-18T08:08:38</t>
  </si>
  <si>
    <t>6038</t>
  </si>
  <si>
    <t>2015-05-18T10:58:01</t>
  </si>
  <si>
    <t>6039</t>
  </si>
  <si>
    <t>20554.55</t>
  </si>
  <si>
    <t>2015-05-18T10:59:47</t>
  </si>
  <si>
    <t>6040</t>
  </si>
  <si>
    <t>17952.4</t>
  </si>
  <si>
    <t>2015-05-18T11:02:55</t>
  </si>
  <si>
    <t>6041</t>
  </si>
  <si>
    <t>2015-05-18T11:04:58</t>
  </si>
  <si>
    <t>6042</t>
  </si>
  <si>
    <t>354067.8</t>
  </si>
  <si>
    <t>2015-05-18T11:05:48</t>
  </si>
  <si>
    <t>6043</t>
  </si>
  <si>
    <t>2015-05-18T11:06:26</t>
  </si>
  <si>
    <t>6044</t>
  </si>
  <si>
    <t>304143.9</t>
  </si>
  <si>
    <t>2015-05-18T11:08:16</t>
  </si>
  <si>
    <t>6045</t>
  </si>
  <si>
    <t>1961</t>
  </si>
  <si>
    <t>2015-05-18T11:09:46</t>
  </si>
  <si>
    <t>6046</t>
  </si>
  <si>
    <t>2015-05-18T11:11:25</t>
  </si>
  <si>
    <t>6047</t>
  </si>
  <si>
    <t xml:space="preserve">Olguin Zavaleta Lucia </t>
  </si>
  <si>
    <t>1350</t>
  </si>
  <si>
    <t>2015-05-18T11:27:38</t>
  </si>
  <si>
    <t>6048</t>
  </si>
  <si>
    <t>8152</t>
  </si>
  <si>
    <t>2015-05-18T11:29:46</t>
  </si>
  <si>
    <t>6049</t>
  </si>
  <si>
    <t>24645.15</t>
  </si>
  <si>
    <t>2015-05-18T11:32:53</t>
  </si>
  <si>
    <t>6050</t>
  </si>
  <si>
    <t>1974</t>
  </si>
  <si>
    <t>2015-05-18T11:33:40</t>
  </si>
  <si>
    <t>6051</t>
  </si>
  <si>
    <t>1981.05</t>
  </si>
  <si>
    <t>2015-05-18T11:40:54</t>
  </si>
  <si>
    <t>6052</t>
  </si>
  <si>
    <t>8291.8</t>
  </si>
  <si>
    <t>2015-05-18T11:43:06</t>
  </si>
  <si>
    <t>6053</t>
  </si>
  <si>
    <t>1797.4</t>
  </si>
  <si>
    <t>2015-05-18T11:43:44</t>
  </si>
  <si>
    <t>6054</t>
  </si>
  <si>
    <t>2015-05-18T11:44:26</t>
  </si>
  <si>
    <t>6055</t>
  </si>
  <si>
    <t>2015-05-18T11:45:10</t>
  </si>
  <si>
    <t>6056</t>
  </si>
  <si>
    <t>2015-05-18T11:46:03</t>
  </si>
  <si>
    <t>6057</t>
  </si>
  <si>
    <t>1636.6</t>
  </si>
  <si>
    <t>2015-05-18T11:46:37</t>
  </si>
  <si>
    <t>6058</t>
  </si>
  <si>
    <t>2015-05-18T11:47:44</t>
  </si>
  <si>
    <t>6059</t>
  </si>
  <si>
    <t>2015-05-18T11:48:23</t>
  </si>
  <si>
    <t>6060</t>
  </si>
  <si>
    <t>2015-05-18T11:51:10</t>
  </si>
  <si>
    <t>6061</t>
  </si>
  <si>
    <t>1931.16</t>
  </si>
  <si>
    <t>2015-05-18T11:52:06</t>
  </si>
  <si>
    <t>6062</t>
  </si>
  <si>
    <t>2015-05-18T11:53:58</t>
  </si>
  <si>
    <t>6063</t>
  </si>
  <si>
    <t>2015-05-18T11:54:42</t>
  </si>
  <si>
    <t>6064</t>
  </si>
  <si>
    <t>2015-05-18T11:55:21</t>
  </si>
  <si>
    <t>6065</t>
  </si>
  <si>
    <t>2015-05-18T11:57:12</t>
  </si>
  <si>
    <t>6066</t>
  </si>
  <si>
    <t>2015-05-18T11:58:02</t>
  </si>
  <si>
    <t>6067</t>
  </si>
  <si>
    <t>2015-05-18T16:10:16</t>
  </si>
  <si>
    <t>6068</t>
  </si>
  <si>
    <t>Martinez Hernandez Bernardo</t>
  </si>
  <si>
    <t>2015-05-18T16:11:20</t>
  </si>
  <si>
    <t>6069</t>
  </si>
  <si>
    <t>1860</t>
  </si>
  <si>
    <t>2015-05-18T16:12:14</t>
  </si>
  <si>
    <t>6070</t>
  </si>
  <si>
    <t>2015-05-18T16:13:11</t>
  </si>
  <si>
    <t>6071</t>
  </si>
  <si>
    <t>1920</t>
  </si>
  <si>
    <t>2015-05-18T16:16:20</t>
  </si>
  <si>
    <t>6072</t>
  </si>
  <si>
    <t>24645.6</t>
  </si>
  <si>
    <t>2015-05-18T16:18:07</t>
  </si>
  <si>
    <t>6073</t>
  </si>
  <si>
    <t>2015-05-18T16:21:31</t>
  </si>
  <si>
    <t>6074</t>
  </si>
  <si>
    <t>1461.6</t>
  </si>
  <si>
    <t>2015-05-18T16:39:08</t>
  </si>
  <si>
    <t>6075</t>
  </si>
  <si>
    <t>792</t>
  </si>
  <si>
    <t>2015-05-18T16:40:53</t>
  </si>
  <si>
    <t>6076</t>
  </si>
  <si>
    <t>860</t>
  </si>
  <si>
    <t>2015-05-18T16:41:43</t>
  </si>
  <si>
    <t>6077</t>
  </si>
  <si>
    <t>2015-05-18T16:42:33</t>
  </si>
  <si>
    <t>6078</t>
  </si>
  <si>
    <t>1634</t>
  </si>
  <si>
    <t>2015-05-18T16:43:22</t>
  </si>
  <si>
    <t>6079</t>
  </si>
  <si>
    <t>1302.9</t>
  </si>
  <si>
    <t>2015-05-18T16:44:10</t>
  </si>
  <si>
    <t>6080</t>
  </si>
  <si>
    <t>2015-05-18T16:45:14</t>
  </si>
  <si>
    <t>6081</t>
  </si>
  <si>
    <t>1204</t>
  </si>
  <si>
    <t>2015-05-18T16:46:05</t>
  </si>
  <si>
    <t>6082</t>
  </si>
  <si>
    <t>2015-05-18T16:46:47</t>
  </si>
  <si>
    <t>6083</t>
  </si>
  <si>
    <t>1904</t>
  </si>
  <si>
    <t>2015-05-18T16:48:14</t>
  </si>
  <si>
    <t>6084</t>
  </si>
  <si>
    <t>2015-05-18T16:49:13</t>
  </si>
  <si>
    <t>6085</t>
  </si>
  <si>
    <t>2015-05-18T16:50:04</t>
  </si>
  <si>
    <t>6086</t>
  </si>
  <si>
    <t>1475</t>
  </si>
  <si>
    <t>2015-05-18T16:50:52</t>
  </si>
  <si>
    <t>6087</t>
  </si>
  <si>
    <t>1950</t>
  </si>
  <si>
    <t>2015-05-18T16:51:37</t>
  </si>
  <si>
    <t>6088</t>
  </si>
  <si>
    <t>1956</t>
  </si>
  <si>
    <t>2015-05-18T16:55:07</t>
  </si>
  <si>
    <t>6089</t>
  </si>
  <si>
    <t>2015-05-19T09:39:07</t>
  </si>
  <si>
    <t>6090</t>
  </si>
  <si>
    <t>331365.9</t>
  </si>
  <si>
    <t>2015-05-19T09:40:14</t>
  </si>
  <si>
    <t>6091</t>
  </si>
  <si>
    <t>325071.9</t>
  </si>
  <si>
    <t>2015-05-19T09:41:35</t>
  </si>
  <si>
    <t>6092</t>
  </si>
  <si>
    <t>270621</t>
  </si>
  <si>
    <t>PIZZAS LALO</t>
  </si>
  <si>
    <t>AIDA ( VER )</t>
  </si>
  <si>
    <t>PAU PAU</t>
  </si>
  <si>
    <t>VALEERIO VERACRUZ</t>
  </si>
  <si>
    <t>S/F</t>
  </si>
  <si>
    <t xml:space="preserve">04-Mayo --08-Mayo --12-May </t>
  </si>
  <si>
    <t>Rem 20164</t>
  </si>
  <si>
    <t>12-Mayo FACTURA 5862-A</t>
  </si>
  <si>
    <t xml:space="preserve">9-Mayo --12-Mayo </t>
  </si>
  <si>
    <t>ARTURO COCOTL</t>
  </si>
  <si>
    <t>ANTONIO NAJERA</t>
  </si>
  <si>
    <t xml:space="preserve">08-MaYO--13-Mayo </t>
  </si>
  <si>
    <t xml:space="preserve">11-May --13-May </t>
  </si>
  <si>
    <t>PROSUBCA SA DE CV</t>
  </si>
  <si>
    <t>JUAN PORTILLO</t>
  </si>
  <si>
    <t>CARLOS CHANTES</t>
  </si>
  <si>
    <t>CARNICERIAS SANTA ANA</t>
  </si>
  <si>
    <t>FELIX Sanchez</t>
  </si>
  <si>
    <t>Rem 19982</t>
  </si>
  <si>
    <t>14-Mayo FACTURA  5823-A</t>
  </si>
  <si>
    <t xml:space="preserve">07-May --14-May </t>
  </si>
  <si>
    <t>05-May--14-Mayo</t>
  </si>
  <si>
    <t>08-May--14-May</t>
  </si>
  <si>
    <t>9-May --14-May</t>
  </si>
  <si>
    <t>JUDITH URBY</t>
  </si>
  <si>
    <t xml:space="preserve">JORGE  </t>
  </si>
  <si>
    <t xml:space="preserve">INDUSTRIAL DE ABASTOS </t>
  </si>
  <si>
    <t>MA. DEL ROSARIO ( CARDEL )</t>
  </si>
  <si>
    <t>FELIX VERACRUZ</t>
  </si>
  <si>
    <t>CONSUELO PADILLA</t>
  </si>
  <si>
    <t>Rem 20326</t>
  </si>
  <si>
    <t>09-Mayo FACTURA   5881-A</t>
  </si>
  <si>
    <t>Rem 20777</t>
  </si>
  <si>
    <t>13-Mayo FACTURA  5944-A</t>
  </si>
  <si>
    <t>JUANITA</t>
  </si>
  <si>
    <t>REMISIONES DE   MAYO          2 0 1 5</t>
  </si>
  <si>
    <t>CELSO</t>
  </si>
  <si>
    <t xml:space="preserve">PEDRO </t>
  </si>
  <si>
    <t>Victor Hugo Bello</t>
  </si>
  <si>
    <t>DELFINO</t>
  </si>
  <si>
    <t xml:space="preserve">LA NOBLEZA </t>
  </si>
  <si>
    <t>Rem 19646</t>
  </si>
  <si>
    <t>15-Mayo FACTURA  5775-A</t>
  </si>
  <si>
    <t>Rem 19953</t>
  </si>
  <si>
    <t>15-Mayo FACTURA   5820-A</t>
  </si>
  <si>
    <t>Rem 19965</t>
  </si>
  <si>
    <t>15-Mayo FACTURA   5816-A</t>
  </si>
  <si>
    <t>Rem 20366</t>
  </si>
  <si>
    <t>15-Mayo FACTURA 5875-A</t>
  </si>
  <si>
    <t>Rem 20367</t>
  </si>
  <si>
    <t>15-Mayo FACTURA 5876-A</t>
  </si>
  <si>
    <t>Rem 20421</t>
  </si>
  <si>
    <t>15-Mayo FACTURA 5872-A</t>
  </si>
  <si>
    <t>Rem 20434</t>
  </si>
  <si>
    <t>15-Mayo FACTURA 5879-A</t>
  </si>
  <si>
    <t xml:space="preserve">12-May --15-May </t>
  </si>
  <si>
    <t xml:space="preserve">13-Mayo---15-Mayo </t>
  </si>
  <si>
    <t xml:space="preserve">14-Mayo --15-Mayo </t>
  </si>
  <si>
    <t>FELIX CUEVAS</t>
  </si>
  <si>
    <t>GABRIELCLEMENTE</t>
  </si>
  <si>
    <t>ALEJANDRO CANO</t>
  </si>
  <si>
    <t>JORGE ARRIGA JR</t>
  </si>
  <si>
    <t>NU3</t>
  </si>
  <si>
    <t>PATRICIA SANCHEZ</t>
  </si>
  <si>
    <t>ECONOMICA</t>
  </si>
  <si>
    <t>EL PASTOCITO II</t>
  </si>
  <si>
    <t xml:space="preserve">JORGE ARRIAGA </t>
  </si>
  <si>
    <t xml:space="preserve">4-Mayo -16-Mayo </t>
  </si>
  <si>
    <t>16-Mayo FACTURA 6010-A</t>
  </si>
  <si>
    <t>Rem 21071</t>
  </si>
  <si>
    <t>15-May--16-May</t>
  </si>
  <si>
    <t xml:space="preserve">ALAN </t>
  </si>
  <si>
    <t>ANGEL FLORES</t>
  </si>
  <si>
    <t>RAMON YAÑEZ</t>
  </si>
  <si>
    <t>MIGUEL H</t>
  </si>
  <si>
    <t>DIARIO TIRO</t>
  </si>
  <si>
    <t>CHINOS AGUA SANTA</t>
  </si>
  <si>
    <t>JULIO LOPEZ</t>
  </si>
  <si>
    <t xml:space="preserve">13-May --17-May </t>
  </si>
  <si>
    <t xml:space="preserve">16-May --17-May </t>
  </si>
  <si>
    <t>MELITON CUATENCOS</t>
  </si>
  <si>
    <t>EDUARDO CARMONA</t>
  </si>
  <si>
    <t>17-May --18-May</t>
  </si>
  <si>
    <t xml:space="preserve">16-May --18-May </t>
  </si>
  <si>
    <t xml:space="preserve">JULIO  </t>
  </si>
  <si>
    <t xml:space="preserve">BENITO ALFONSO </t>
  </si>
  <si>
    <t xml:space="preserve">SALOME </t>
  </si>
  <si>
    <t>POMPO</t>
  </si>
  <si>
    <t>CHINOS CRISTAL</t>
  </si>
  <si>
    <t>EL RINCON DE LOS ANGELES</t>
  </si>
  <si>
    <t>PRODUCTO PARA AVES Y ANIMALES SA DE CV</t>
  </si>
  <si>
    <t xml:space="preserve">15-May --19-Mayo </t>
  </si>
  <si>
    <t>17-May --18-May---19-May</t>
  </si>
  <si>
    <t xml:space="preserve">CIC  </t>
  </si>
  <si>
    <t>Rem 0802-D2</t>
  </si>
  <si>
    <t>EDUARDO PALMA</t>
  </si>
  <si>
    <t>GUILLERMO BAUTISTA</t>
  </si>
  <si>
    <t>EMILIO CUAUTLE</t>
  </si>
  <si>
    <t>PIZZA LALO</t>
  </si>
  <si>
    <t>TONATIUH GARDUÑO MTZ</t>
  </si>
  <si>
    <t xml:space="preserve">18-May --19-May--20-May </t>
  </si>
  <si>
    <t>19-May ----20-Ma y</t>
  </si>
  <si>
    <t>CARNICERIA HUGO´S</t>
  </si>
  <si>
    <t>ANGEL CORDOBA</t>
  </si>
  <si>
    <t>ALIMENTOS SUPRESMOS DE ORIENTE SA DE CV</t>
  </si>
  <si>
    <t xml:space="preserve">MARCO ANTONIO </t>
  </si>
  <si>
    <t xml:space="preserve">19-May--21-May </t>
  </si>
  <si>
    <t>LUIS MANUEL GOMEZ</t>
  </si>
  <si>
    <t>Rem 19658</t>
  </si>
  <si>
    <t>22-Mayo FACTURA  5774-A</t>
  </si>
  <si>
    <t>Rem 19952</t>
  </si>
  <si>
    <t>22-Mayo FACTURA  5821-A</t>
  </si>
  <si>
    <t>Rem 20139</t>
  </si>
  <si>
    <t>22-Mayo FACTURA  5852-A</t>
  </si>
  <si>
    <t>Rem 20365</t>
  </si>
  <si>
    <t>22-Mayo FACTURA  5874-A</t>
  </si>
  <si>
    <t>Rem 20742</t>
  </si>
  <si>
    <t>22-Mayo FACTURA  5899-A</t>
  </si>
  <si>
    <t>Rem 21179</t>
  </si>
  <si>
    <t>22-Mayo FACTURA  6002-A</t>
  </si>
  <si>
    <t xml:space="preserve">RAUL </t>
  </si>
  <si>
    <t>JAVIER ROSAS CHIPOTLE</t>
  </si>
  <si>
    <t xml:space="preserve">18-May --23-May </t>
  </si>
  <si>
    <t xml:space="preserve">21-May --23-May </t>
  </si>
  <si>
    <t xml:space="preserve"> GERARDO PULIDO</t>
  </si>
  <si>
    <t>LUIS CORDEREO</t>
  </si>
  <si>
    <t>BURRRO NORTEÑO</t>
  </si>
  <si>
    <t>ENRIQUE ATENCO</t>
  </si>
  <si>
    <t>PLAZA ATLIXCO CHINOS</t>
  </si>
  <si>
    <t>EL PASTORICITO 1</t>
  </si>
  <si>
    <t>22-May--24-May</t>
  </si>
  <si>
    <t xml:space="preserve">23--May --24-May </t>
  </si>
  <si>
    <t>LEANDRO FLORES</t>
  </si>
  <si>
    <t xml:space="preserve">MICHOACANA ( ELIAS ) </t>
  </si>
  <si>
    <t>HIGINIO MORALES</t>
  </si>
  <si>
    <t>Rem 18954</t>
  </si>
  <si>
    <t xml:space="preserve">21-May --25-May </t>
  </si>
  <si>
    <t>24-May --25-May</t>
  </si>
  <si>
    <t xml:space="preserve">DARIO TIRO </t>
  </si>
  <si>
    <t>CHINOS MALASIA</t>
  </si>
  <si>
    <t>PRODUCTOS PARA AVES Y ANIMALES SA DE CV</t>
  </si>
  <si>
    <t>5823-A</t>
  </si>
  <si>
    <t>Rem 20769</t>
  </si>
  <si>
    <t>5942-A</t>
  </si>
  <si>
    <t>14-May FACTURA 5942-A</t>
  </si>
  <si>
    <t xml:space="preserve">12-May --26-May </t>
  </si>
  <si>
    <t xml:space="preserve">23-May --26-May </t>
  </si>
  <si>
    <t xml:space="preserve">25-May --26-May </t>
  </si>
  <si>
    <t>MCIHOACANA ( ELIAS )</t>
  </si>
  <si>
    <t>FELICIANA PEREZ APARICIO</t>
  </si>
  <si>
    <t xml:space="preserve">ANGELES </t>
  </si>
  <si>
    <t xml:space="preserve">FOGONCITO </t>
  </si>
  <si>
    <t xml:space="preserve">20-May--27-May </t>
  </si>
  <si>
    <t>10-May ---27-Mayo</t>
  </si>
  <si>
    <t xml:space="preserve">18-May --27-May </t>
  </si>
  <si>
    <t>CARNIERIA BARBIE</t>
  </si>
  <si>
    <t>OCTAVIO LINARES</t>
  </si>
  <si>
    <t xml:space="preserve">DORMIDO </t>
  </si>
  <si>
    <t xml:space="preserve">21-May--28-May </t>
  </si>
  <si>
    <t>GEERMAN CEBADA SALAMANCA</t>
  </si>
  <si>
    <t>JOSE  LUIS PEREZ VALDEZ</t>
  </si>
  <si>
    <t xml:space="preserve">JORGE   </t>
  </si>
  <si>
    <t>LOS PARADOS</t>
  </si>
  <si>
    <t>RUTILIO CARRETO</t>
  </si>
  <si>
    <t>CHIBNOS TLAXCALA</t>
  </si>
  <si>
    <t>CHINOS OCOTLAN</t>
  </si>
  <si>
    <t>ANTONIO ALVAREZ</t>
  </si>
  <si>
    <t>COMPAITO</t>
  </si>
  <si>
    <t>SAGRADO ZAVALETA</t>
  </si>
  <si>
    <t>EDITH</t>
  </si>
  <si>
    <t>SALOMON</t>
  </si>
  <si>
    <t>27-May --29-May</t>
  </si>
  <si>
    <t>25-May ---29-May</t>
  </si>
  <si>
    <t>13-May ---26-May --29-May</t>
  </si>
  <si>
    <t xml:space="preserve">16-May ---29-May </t>
  </si>
  <si>
    <t xml:space="preserve">23-May --29-May </t>
  </si>
  <si>
    <t>BIKY</t>
  </si>
  <si>
    <t>25-May--29-May</t>
  </si>
  <si>
    <t>ALFREDO LOPEZ</t>
  </si>
  <si>
    <t>Rem 19675</t>
  </si>
  <si>
    <t>30-May FACTURA 5785-A</t>
  </si>
  <si>
    <t>Rem 19956</t>
  </si>
  <si>
    <t>30-May FACTURA   5818-A</t>
  </si>
  <si>
    <t>Rem 20396</t>
  </si>
  <si>
    <t>30-May FACTURA    5877-A</t>
  </si>
  <si>
    <t>Rem 20399</t>
  </si>
  <si>
    <t>30-May FACTURA   5878-A</t>
  </si>
  <si>
    <t>Rem 20426</t>
  </si>
  <si>
    <t>30-May FACTURA 5873-A</t>
  </si>
  <si>
    <t>Rem 20720</t>
  </si>
  <si>
    <t>30-May FACTURA 5902-A</t>
  </si>
  <si>
    <t>Rem 20721</t>
  </si>
  <si>
    <t>30-May FACTURA 5904-A</t>
  </si>
  <si>
    <t>Rem 20724</t>
  </si>
  <si>
    <t>30-May  FACTURA  5903-A</t>
  </si>
  <si>
    <t>Rem 20740</t>
  </si>
  <si>
    <t>30-May FACTURA  5901-A</t>
  </si>
  <si>
    <t>Rem 20750</t>
  </si>
  <si>
    <t>30-May FACTURA  5914-A</t>
  </si>
  <si>
    <t>Rem 20906</t>
  </si>
  <si>
    <t>30-May FACTURA  6005-A</t>
  </si>
  <si>
    <t>Rem 21163</t>
  </si>
  <si>
    <t>30-May FACTURA  6000-A</t>
  </si>
  <si>
    <t>Rem 21164</t>
  </si>
  <si>
    <t>30-May FACTURA  6001-A</t>
  </si>
  <si>
    <t>Rem 21456</t>
  </si>
  <si>
    <t>30-May FACTURA 6041-A</t>
  </si>
  <si>
    <t>Rem 21457</t>
  </si>
  <si>
    <t>30-May FACTURA 6043-A</t>
  </si>
  <si>
    <t xml:space="preserve">27-May --30-May </t>
  </si>
  <si>
    <t>2015-05-20T09:36:38</t>
  </si>
  <si>
    <t>6093</t>
  </si>
  <si>
    <t>309949.8</t>
  </si>
  <si>
    <t>2015-05-20T09:37:35</t>
  </si>
  <si>
    <t>6094</t>
  </si>
  <si>
    <t>301506.9</t>
  </si>
  <si>
    <t>2015-05-20T09:38:36</t>
  </si>
  <si>
    <t>6095</t>
  </si>
  <si>
    <t>293941.8</t>
  </si>
  <si>
    <t>2015-05-21T08:14:14</t>
  </si>
  <si>
    <t>6096</t>
  </si>
  <si>
    <t>Gonzalez Zayas Julio</t>
  </si>
  <si>
    <t>1979.52</t>
  </si>
  <si>
    <t>2015-05-21T08:22:46</t>
  </si>
  <si>
    <t>6097</t>
  </si>
  <si>
    <t>Guadalupe Gómez Soria</t>
  </si>
  <si>
    <t>8500</t>
  </si>
  <si>
    <t>2015-05-21T08:29:55</t>
  </si>
  <si>
    <t>6098</t>
  </si>
  <si>
    <t>31887.2</t>
  </si>
  <si>
    <t>2015-05-21T09:01:49</t>
  </si>
  <si>
    <t>6099</t>
  </si>
  <si>
    <t>270948</t>
  </si>
  <si>
    <t>2015-05-21T09:34:30</t>
  </si>
  <si>
    <t>6100</t>
  </si>
  <si>
    <t xml:space="preserve">Distribuidora Pepe Filete de Puebla S.A de C.V </t>
  </si>
  <si>
    <t>82922.4</t>
  </si>
  <si>
    <t>2015-05-21T09:35:27</t>
  </si>
  <si>
    <t>6101</t>
  </si>
  <si>
    <t>41026.5</t>
  </si>
  <si>
    <t>2015-05-21T09:38:52</t>
  </si>
  <si>
    <t>6102</t>
  </si>
  <si>
    <t>25540.47</t>
  </si>
  <si>
    <t>2015-05-21T09:40:16</t>
  </si>
  <si>
    <t>6103</t>
  </si>
  <si>
    <t>11050.4</t>
  </si>
  <si>
    <t>2015-05-21T09:41:50</t>
  </si>
  <si>
    <t>6104</t>
  </si>
  <si>
    <t>11315.6</t>
  </si>
  <si>
    <t>2015-05-21T09:50:07</t>
  </si>
  <si>
    <t>6105</t>
  </si>
  <si>
    <t>1910.64</t>
  </si>
  <si>
    <t>2015-05-21T09:51:58</t>
  </si>
  <si>
    <t>6106</t>
  </si>
  <si>
    <t>2015-05-21T09:52:39</t>
  </si>
  <si>
    <t>6107</t>
  </si>
  <si>
    <t>2015-05-21T09:53:22</t>
  </si>
  <si>
    <t>6108</t>
  </si>
  <si>
    <t>2015-05-21T09:53:57</t>
  </si>
  <si>
    <t>6109</t>
  </si>
  <si>
    <t>2015-05-21T09:57:01</t>
  </si>
  <si>
    <t>6110</t>
  </si>
  <si>
    <t>2015-05-21T09:57:56</t>
  </si>
  <si>
    <t>6111</t>
  </si>
  <si>
    <t>2015-05-21T09:58:38</t>
  </si>
  <si>
    <t>6112</t>
  </si>
  <si>
    <t>2015-05-21T09:59:31</t>
  </si>
  <si>
    <t>6113</t>
  </si>
  <si>
    <t>2015-05-21T10:00:25</t>
  </si>
  <si>
    <t>6114</t>
  </si>
  <si>
    <t>2015-05-21T10:07:41</t>
  </si>
  <si>
    <t>6115</t>
  </si>
  <si>
    <t>Mancilla Iturralde Humberto</t>
  </si>
  <si>
    <t>1536</t>
  </si>
  <si>
    <t>2015-05-21T10:11:47</t>
  </si>
  <si>
    <t>6116</t>
  </si>
  <si>
    <t>158276.14</t>
  </si>
  <si>
    <t>2015-05-21T10:14:28</t>
  </si>
  <si>
    <t>6117</t>
  </si>
  <si>
    <t>24919</t>
  </si>
  <si>
    <t>2015-05-21T10:46:00</t>
  </si>
  <si>
    <t>6118</t>
  </si>
  <si>
    <t>70828.73</t>
  </si>
  <si>
    <t>2015-05-21T10:47:05</t>
  </si>
  <si>
    <t>6119</t>
  </si>
  <si>
    <t>21641.83</t>
  </si>
  <si>
    <t>2015-05-21T10:48:55</t>
  </si>
  <si>
    <t>6120</t>
  </si>
  <si>
    <t>655.2</t>
  </si>
  <si>
    <t>2015-05-21T11:11:24</t>
  </si>
  <si>
    <t>6121</t>
  </si>
  <si>
    <t>22882.54</t>
  </si>
  <si>
    <t>2015-05-21T11:21:28</t>
  </si>
  <si>
    <t>6122</t>
  </si>
  <si>
    <t>30330.62</t>
  </si>
  <si>
    <t>2015-05-22T07:33:59</t>
  </si>
  <si>
    <t>6123</t>
  </si>
  <si>
    <t>2015-05-22T07:35:14</t>
  </si>
  <si>
    <t>6124</t>
  </si>
  <si>
    <t>2015-05-22T07:36:35</t>
  </si>
  <si>
    <t>6125</t>
  </si>
  <si>
    <t>1982.5</t>
  </si>
  <si>
    <t>2015-05-22T07:37:57</t>
  </si>
  <si>
    <t>6126</t>
  </si>
  <si>
    <t>2015-05-22T07:39:41</t>
  </si>
  <si>
    <t>6127</t>
  </si>
  <si>
    <t>1214.4</t>
  </si>
  <si>
    <t>2015-05-22T07:41:38</t>
  </si>
  <si>
    <t>6128</t>
  </si>
  <si>
    <t>1248</t>
  </si>
  <si>
    <t>2015-05-22T07:44:00</t>
  </si>
  <si>
    <t>6129</t>
  </si>
  <si>
    <t>3543.15</t>
  </si>
  <si>
    <t>2015-05-22T07:45:12</t>
  </si>
  <si>
    <t>6130</t>
  </si>
  <si>
    <t xml:space="preserve">Corona Luna Graciela </t>
  </si>
  <si>
    <t>1914</t>
  </si>
  <si>
    <t>2015-05-22T07:48:42</t>
  </si>
  <si>
    <t>6131</t>
  </si>
  <si>
    <t>LOPEZ RAMOS ANTONIO</t>
  </si>
  <si>
    <t>19950</t>
  </si>
  <si>
    <t>2015-05-22T08:05:03</t>
  </si>
  <si>
    <t>6132</t>
  </si>
  <si>
    <t>1944</t>
  </si>
  <si>
    <t>2015-05-22T08:07:26</t>
  </si>
  <si>
    <t>6133</t>
  </si>
  <si>
    <t>2015-05-22T08:09:20</t>
  </si>
  <si>
    <t>6134</t>
  </si>
  <si>
    <t>2015-05-22T08:15:19</t>
  </si>
  <si>
    <t>6135</t>
  </si>
  <si>
    <t>9028.8</t>
  </si>
  <si>
    <t>2015-05-22T08:17:04</t>
  </si>
  <si>
    <t>6136</t>
  </si>
  <si>
    <t>7038</t>
  </si>
  <si>
    <t>2015-05-22T08:22:42</t>
  </si>
  <si>
    <t>6137</t>
  </si>
  <si>
    <t xml:space="preserve">Córdoba Juarez Armando </t>
  </si>
  <si>
    <t>36090.9</t>
  </si>
  <si>
    <t>2015-05-22T08:25:33</t>
  </si>
  <si>
    <t>6138</t>
  </si>
  <si>
    <t>25848.29</t>
  </si>
  <si>
    <t>2015-05-22T09:19:21</t>
  </si>
  <si>
    <t>6139</t>
  </si>
  <si>
    <t>272556</t>
  </si>
  <si>
    <t>2015-05-22T11:40:18</t>
  </si>
  <si>
    <t>6140</t>
  </si>
  <si>
    <t>Distribuidora Pepe Filete Del Centro S.A. de C.V.</t>
  </si>
  <si>
    <t>228040</t>
  </si>
  <si>
    <t>2015-05-22T11:43:47</t>
  </si>
  <si>
    <t>6141</t>
  </si>
  <si>
    <t>2015-05-22T11:46:23</t>
  </si>
  <si>
    <t>6142</t>
  </si>
  <si>
    <t>2015-05-22T11:48:53</t>
  </si>
  <si>
    <t>6143</t>
  </si>
  <si>
    <t>2015-05-22T11:51:22</t>
  </si>
  <si>
    <t>6144</t>
  </si>
  <si>
    <t>2015-05-22T11:55:16</t>
  </si>
  <si>
    <t>6145</t>
  </si>
  <si>
    <t>14641.68</t>
  </si>
  <si>
    <t>2015-05-22T12:01:03</t>
  </si>
  <si>
    <t>6146</t>
  </si>
  <si>
    <t>33025.9</t>
  </si>
  <si>
    <t>2015-05-22T12:02:45</t>
  </si>
  <si>
    <t>6147</t>
  </si>
  <si>
    <t>2015-05-22T12:04:42</t>
  </si>
  <si>
    <t>6148</t>
  </si>
  <si>
    <t>2015-05-22T12:05:16</t>
  </si>
  <si>
    <t>6149</t>
  </si>
  <si>
    <t>1924</t>
  </si>
  <si>
    <t>2015-05-22T12:06:21</t>
  </si>
  <si>
    <t>6150</t>
  </si>
  <si>
    <t>1887</t>
  </si>
  <si>
    <t>2015-05-22T12:07:00</t>
  </si>
  <si>
    <t>6151</t>
  </si>
  <si>
    <t>2015-05-22T12:07:53</t>
  </si>
  <si>
    <t>6152</t>
  </si>
  <si>
    <t>1979.5</t>
  </si>
  <si>
    <t>2015-05-22T12:09:10</t>
  </si>
  <si>
    <t>6153</t>
  </si>
  <si>
    <t>1946.2</t>
  </si>
  <si>
    <t>2015-05-22T12:26:33</t>
  </si>
  <si>
    <t>6154</t>
  </si>
  <si>
    <t>156353.53</t>
  </si>
  <si>
    <t>2015-05-22T12:28:48</t>
  </si>
  <si>
    <t>6155</t>
  </si>
  <si>
    <t>23674.6</t>
  </si>
  <si>
    <t>2015-05-22T12:30:25</t>
  </si>
  <si>
    <t>6156</t>
  </si>
  <si>
    <t>6740.2</t>
  </si>
  <si>
    <t>2015-05-22T12:31:48</t>
  </si>
  <si>
    <t>6157</t>
  </si>
  <si>
    <t xml:space="preserve">Robles Flores Ana Laura </t>
  </si>
  <si>
    <t>10322.92</t>
  </si>
  <si>
    <t>2015-05-22T12:34:34</t>
  </si>
  <si>
    <t>6158</t>
  </si>
  <si>
    <t>1981</t>
  </si>
  <si>
    <t>2015-05-22T12:35:20</t>
  </si>
  <si>
    <t>6159</t>
  </si>
  <si>
    <t>2015-05-22T12:36:06</t>
  </si>
  <si>
    <t>6160</t>
  </si>
  <si>
    <t>2015-05-22T12:37:08</t>
  </si>
  <si>
    <t>6161</t>
  </si>
  <si>
    <t>2015-05-22T12:38:34</t>
  </si>
  <si>
    <t>6162</t>
  </si>
  <si>
    <t>2015-05-22T12:39:48</t>
  </si>
  <si>
    <t>6163</t>
  </si>
  <si>
    <t>2015-05-22T12:40:37</t>
  </si>
  <si>
    <t>6164</t>
  </si>
  <si>
    <t>2015-05-22T12:41:47</t>
  </si>
  <si>
    <t>6165</t>
  </si>
  <si>
    <t>2015-05-22T12:43:11</t>
  </si>
  <si>
    <t>6166</t>
  </si>
  <si>
    <t>1728.8</t>
  </si>
  <si>
    <t>2015-05-22T12:45:38</t>
  </si>
  <si>
    <t>6167</t>
  </si>
  <si>
    <t>2015-05-22T12:46:48</t>
  </si>
  <si>
    <t>6168</t>
  </si>
  <si>
    <t>2015-05-22T12:48:49</t>
  </si>
  <si>
    <t>6169</t>
  </si>
  <si>
    <t>2015-05-22T12:49:45</t>
  </si>
  <si>
    <t>6170</t>
  </si>
  <si>
    <t>1736.8</t>
  </si>
  <si>
    <t>2015-05-22T12:51:16</t>
  </si>
  <si>
    <t>6171</t>
  </si>
  <si>
    <t>1987.5</t>
  </si>
  <si>
    <t>2015-05-22T12:52:02</t>
  </si>
  <si>
    <t>6172</t>
  </si>
  <si>
    <t>2015-05-22T12:53:01</t>
  </si>
  <si>
    <t>6173</t>
  </si>
  <si>
    <t>2015-05-22T12:53:51</t>
  </si>
  <si>
    <t>6174</t>
  </si>
  <si>
    <t>2015-05-22T12:54:59</t>
  </si>
  <si>
    <t>6175</t>
  </si>
  <si>
    <t>2015-05-22T12:55:41</t>
  </si>
  <si>
    <t>6176</t>
  </si>
  <si>
    <t>2015-05-22T12:56:28</t>
  </si>
  <si>
    <t>6177</t>
  </si>
  <si>
    <t>2015-05-22T12:59:38</t>
  </si>
  <si>
    <t>6178</t>
  </si>
  <si>
    <t>2015-05-22T13:00:32</t>
  </si>
  <si>
    <t>6179</t>
  </si>
  <si>
    <t>2015-05-22T13:02:09</t>
  </si>
  <si>
    <t>6180</t>
  </si>
  <si>
    <t>1932.3</t>
  </si>
  <si>
    <t>2015-05-22T13:03:20</t>
  </si>
  <si>
    <t>6181</t>
  </si>
  <si>
    <t>1841</t>
  </si>
  <si>
    <t>2015-05-22T13:04:05</t>
  </si>
  <si>
    <t>6182</t>
  </si>
  <si>
    <t>2015-05-22T13:04:50</t>
  </si>
  <si>
    <t>6183</t>
  </si>
  <si>
    <t>2015-05-22T13:05:31</t>
  </si>
  <si>
    <t>6184</t>
  </si>
  <si>
    <t>2015-05-22T13:06:32</t>
  </si>
  <si>
    <t>6185</t>
  </si>
  <si>
    <t>2015-05-22T13:07:14</t>
  </si>
  <si>
    <t>6186</t>
  </si>
  <si>
    <t>1935.5</t>
  </si>
  <si>
    <t>2015-05-22T13:07:55</t>
  </si>
  <si>
    <t>6187</t>
  </si>
  <si>
    <t>2015-05-22T13:08:51</t>
  </si>
  <si>
    <t>6188</t>
  </si>
  <si>
    <t>2015-05-22T13:09:35</t>
  </si>
  <si>
    <t>6189</t>
  </si>
  <si>
    <t>2015-05-23T08:11:34</t>
  </si>
  <si>
    <t>6190</t>
  </si>
  <si>
    <t>1549.8</t>
  </si>
  <si>
    <t>2015-05-23T08:14:15</t>
  </si>
  <si>
    <t>6191</t>
  </si>
  <si>
    <t>1927</t>
  </si>
  <si>
    <t>2015-05-23T08:16:27</t>
  </si>
  <si>
    <t>6192</t>
  </si>
  <si>
    <t>2015-05-23T08:28:14</t>
  </si>
  <si>
    <t>6193</t>
  </si>
  <si>
    <t>7815.8</t>
  </si>
  <si>
    <t>2015-05-23T09:03:39</t>
  </si>
  <si>
    <t>6194</t>
  </si>
  <si>
    <t>2015-05-23T09:05:20</t>
  </si>
  <si>
    <t>6195</t>
  </si>
  <si>
    <t>2015-05-23T09:35:38</t>
  </si>
  <si>
    <t>6196</t>
  </si>
  <si>
    <t>229539.9</t>
  </si>
  <si>
    <t>2015-05-23T15:07:23</t>
  </si>
  <si>
    <t>6197</t>
  </si>
  <si>
    <t>Vazquez Flores Mireya</t>
  </si>
  <si>
    <t>2015-05-23T15:08:30</t>
  </si>
  <si>
    <t>6198</t>
  </si>
  <si>
    <t>2015-05-23T15:09:41</t>
  </si>
  <si>
    <t>6199</t>
  </si>
  <si>
    <t>2015-05-23T15:11:37</t>
  </si>
  <si>
    <t>6200</t>
  </si>
  <si>
    <t>2015-05-23T15:13:05</t>
  </si>
  <si>
    <t>6201</t>
  </si>
  <si>
    <t>2015-05-23T15:14:14</t>
  </si>
  <si>
    <t>6202</t>
  </si>
  <si>
    <t>2015-05-23T15:17:14</t>
  </si>
  <si>
    <t>6203</t>
  </si>
  <si>
    <t>2015-05-23T15:18:16</t>
  </si>
  <si>
    <t>6204</t>
  </si>
  <si>
    <t>2015-05-23T15:19:35</t>
  </si>
  <si>
    <t>6205</t>
  </si>
  <si>
    <t>2015-05-23T15:21:01</t>
  </si>
  <si>
    <t>6206</t>
  </si>
  <si>
    <t>2015-05-23T15:23:26</t>
  </si>
  <si>
    <t>6207</t>
  </si>
  <si>
    <t>2015-05-23T15:25:12</t>
  </si>
  <si>
    <t>6208</t>
  </si>
  <si>
    <t>2015-05-23T15:27:01</t>
  </si>
  <si>
    <t>6209</t>
  </si>
  <si>
    <t>2015-05-23T15:28:59</t>
  </si>
  <si>
    <t>6210</t>
  </si>
  <si>
    <t>2015-05-23T15:31:07</t>
  </si>
  <si>
    <t>6211</t>
  </si>
  <si>
    <t>2015-05-24T11:10:32</t>
  </si>
  <si>
    <t>6212</t>
  </si>
  <si>
    <t>11966.15</t>
  </si>
  <si>
    <t>2015-05-25T09:14:49</t>
  </si>
  <si>
    <t>6213</t>
  </si>
  <si>
    <t>277500</t>
  </si>
  <si>
    <t>2015-05-25T10:09:14</t>
  </si>
  <si>
    <t>6214</t>
  </si>
  <si>
    <t>2015-05-25T10:12:47</t>
  </si>
  <si>
    <t>6215</t>
  </si>
  <si>
    <t>2015-05-25T10:18:40</t>
  </si>
  <si>
    <t>6216</t>
  </si>
  <si>
    <t>2015-05-25T10:22:03</t>
  </si>
  <si>
    <t>6217</t>
  </si>
  <si>
    <t>2015-05-25T10:24:09</t>
  </si>
  <si>
    <t>6218</t>
  </si>
  <si>
    <t>2015-05-25T10:31:10</t>
  </si>
  <si>
    <t>6219</t>
  </si>
  <si>
    <t>1935</t>
  </si>
  <si>
    <t>2015-05-25T10:32:41</t>
  </si>
  <si>
    <t>6220</t>
  </si>
  <si>
    <t>1290</t>
  </si>
  <si>
    <t>2015-05-25T10:33:29</t>
  </si>
  <si>
    <t>6221</t>
  </si>
  <si>
    <t>868.6</t>
  </si>
  <si>
    <t>2015-05-25T10:34:30</t>
  </si>
  <si>
    <t>6222</t>
  </si>
  <si>
    <t>1729.89</t>
  </si>
  <si>
    <t>2015-05-25T10:35:25</t>
  </si>
  <si>
    <t>6223</t>
  </si>
  <si>
    <t>1514.89</t>
  </si>
  <si>
    <t>2015-05-25T10:36:12</t>
  </si>
  <si>
    <t>6224</t>
  </si>
  <si>
    <t>1300.32</t>
  </si>
  <si>
    <t>2015-05-25T10:37:16</t>
  </si>
  <si>
    <t>6225</t>
  </si>
  <si>
    <t>2015-05-25T10:37:57</t>
  </si>
  <si>
    <t>6226</t>
  </si>
  <si>
    <t>1944.93</t>
  </si>
  <si>
    <t>2015-05-25T10:38:55</t>
  </si>
  <si>
    <t>6227</t>
  </si>
  <si>
    <t>1911.5</t>
  </si>
  <si>
    <t>2015-05-25T10:41:51</t>
  </si>
  <si>
    <t>6228</t>
  </si>
  <si>
    <t>1928</t>
  </si>
  <si>
    <t>2015-05-25T10:42:45</t>
  </si>
  <si>
    <t>6229</t>
  </si>
  <si>
    <t xml:space="preserve">Osio Muñoz Armando </t>
  </si>
  <si>
    <t>2015-05-25T10:43:47</t>
  </si>
  <si>
    <t>6230</t>
  </si>
  <si>
    <t>Ortiz de la Paz Francisco</t>
  </si>
  <si>
    <t>1977</t>
  </si>
  <si>
    <t>2015-05-25T10:45:26</t>
  </si>
  <si>
    <t>6231</t>
  </si>
  <si>
    <t>1080</t>
  </si>
  <si>
    <t>2015-05-25T10:47:15</t>
  </si>
  <si>
    <t>6232</t>
  </si>
  <si>
    <t>2015-05-26T08:45:11</t>
  </si>
  <si>
    <t>6233</t>
  </si>
  <si>
    <t>1548</t>
  </si>
  <si>
    <t>2015-05-26T09:22:03</t>
  </si>
  <si>
    <t>6234</t>
  </si>
  <si>
    <t>70320</t>
  </si>
  <si>
    <t>2015-05-26T09:28:08</t>
  </si>
  <si>
    <t>6235</t>
  </si>
  <si>
    <t>292431</t>
  </si>
  <si>
    <t>2015-05-26T09:28:57</t>
  </si>
  <si>
    <t>6236</t>
  </si>
  <si>
    <t>355731.9</t>
  </si>
  <si>
    <t>2015-05-26T09:30:56</t>
  </si>
  <si>
    <t>6237</t>
  </si>
  <si>
    <t>309999.9</t>
  </si>
  <si>
    <t>2015-05-26T12:58:00</t>
  </si>
  <si>
    <t>6238</t>
  </si>
  <si>
    <t>157658.62</t>
  </si>
  <si>
    <t>2015-05-26T13:01:57</t>
  </si>
  <si>
    <t>6239</t>
  </si>
  <si>
    <t>29192.87</t>
  </si>
  <si>
    <t>2015-05-26T13:03:23</t>
  </si>
  <si>
    <t>6240</t>
  </si>
  <si>
    <t>37666.05</t>
  </si>
  <si>
    <t>2015-05-26T13:04:36</t>
  </si>
  <si>
    <t>6241</t>
  </si>
  <si>
    <t>26687.96</t>
  </si>
  <si>
    <t>2015-05-26T13:05:54</t>
  </si>
  <si>
    <t>6242</t>
  </si>
  <si>
    <t>2560</t>
  </si>
  <si>
    <t>2015-05-26T13:07:24</t>
  </si>
  <si>
    <t>6243</t>
  </si>
  <si>
    <t>2015-05-26T13:08:46</t>
  </si>
  <si>
    <t>6244</t>
  </si>
  <si>
    <t>2015-05-26T13:19:48</t>
  </si>
  <si>
    <t>6245</t>
  </si>
  <si>
    <t>24356</t>
  </si>
  <si>
    <t>2015-05-26T13:20:50</t>
  </si>
  <si>
    <t>6246</t>
  </si>
  <si>
    <t>2015-05-26T13:22:11</t>
  </si>
  <si>
    <t>6247</t>
  </si>
  <si>
    <t>1538.8</t>
  </si>
  <si>
    <t>2015-05-26T13:25:06</t>
  </si>
  <si>
    <t>6248</t>
  </si>
  <si>
    <t>27250.9</t>
  </si>
  <si>
    <t>2015-05-26T13:29:16</t>
  </si>
  <si>
    <t>6249</t>
  </si>
  <si>
    <t>Benites Vasquez Florentino</t>
  </si>
  <si>
    <t>1500.1</t>
  </si>
  <si>
    <t>2015-05-26T14:07:33</t>
  </si>
  <si>
    <t>6250</t>
  </si>
  <si>
    <t>2015-05-26T14:08:32</t>
  </si>
  <si>
    <t>6251</t>
  </si>
  <si>
    <t>2015-05-26T14:09:51</t>
  </si>
  <si>
    <t>6252</t>
  </si>
  <si>
    <t>2015-05-26T14:11:39</t>
  </si>
  <si>
    <t>6253</t>
  </si>
  <si>
    <t>2015-05-26T14:17:33</t>
  </si>
  <si>
    <t>6254</t>
  </si>
  <si>
    <t>2015-05-26T14:18:49</t>
  </si>
  <si>
    <t>6255</t>
  </si>
  <si>
    <t>1443.2</t>
  </si>
  <si>
    <t>2015-05-26T14:22:02</t>
  </si>
  <si>
    <t>6256</t>
  </si>
  <si>
    <t>2015-05-26T14:23:06</t>
  </si>
  <si>
    <t>6257</t>
  </si>
  <si>
    <t>2015-05-26T14:25:56</t>
  </si>
  <si>
    <t>6258</t>
  </si>
  <si>
    <t>2015-05-26T14:30:46</t>
  </si>
  <si>
    <t>6259</t>
  </si>
  <si>
    <t>2015-05-26T14:31:37</t>
  </si>
  <si>
    <t>6260</t>
  </si>
  <si>
    <t>2015-05-26T14:32:36</t>
  </si>
  <si>
    <t>6261</t>
  </si>
  <si>
    <t>2015-05-26T15:18:25</t>
  </si>
  <si>
    <t>6262</t>
  </si>
  <si>
    <t>2015-05-26T15:19:05</t>
  </si>
  <si>
    <t>6263</t>
  </si>
  <si>
    <t>2015-05-26T15:20:19</t>
  </si>
  <si>
    <t>6264</t>
  </si>
  <si>
    <t>2015-05-26T15:21:41</t>
  </si>
  <si>
    <t>6265</t>
  </si>
  <si>
    <t>1952</t>
  </si>
  <si>
    <t>2015-05-26T15:22:45</t>
  </si>
  <si>
    <t>6266</t>
  </si>
  <si>
    <t>2015-05-26T15:46:58</t>
  </si>
  <si>
    <t>6267</t>
  </si>
  <si>
    <t>5558</t>
  </si>
  <si>
    <t>2015-05-26T15:48:25</t>
  </si>
  <si>
    <t>6268</t>
  </si>
  <si>
    <t>2015-05-27T09:38:06</t>
  </si>
  <si>
    <t>6269</t>
  </si>
  <si>
    <t>325644.9</t>
  </si>
  <si>
    <t>2015-05-27T09:39:04</t>
  </si>
  <si>
    <t>6270</t>
  </si>
  <si>
    <t>325236</t>
  </si>
  <si>
    <t>2015-05-28T08:45:19</t>
  </si>
  <si>
    <t>6271</t>
  </si>
  <si>
    <t>8940.4</t>
  </si>
  <si>
    <t>2015-05-28T08:53:43</t>
  </si>
  <si>
    <t>6272</t>
  </si>
  <si>
    <t>2015-05-28T08:55:37</t>
  </si>
  <si>
    <t>6273</t>
  </si>
  <si>
    <t>798</t>
  </si>
  <si>
    <t>2015-05-28T09:04:46</t>
  </si>
  <si>
    <t>6274</t>
  </si>
  <si>
    <t>9194.6</t>
  </si>
  <si>
    <t>2015-05-28T09:06:45</t>
  </si>
  <si>
    <t>6275</t>
  </si>
  <si>
    <t>3127.41</t>
  </si>
  <si>
    <t>2015-05-28T09:21:11</t>
  </si>
  <si>
    <t>6276</t>
  </si>
  <si>
    <t>258000</t>
  </si>
  <si>
    <t>2015-05-28T14:45:03</t>
  </si>
  <si>
    <t>6277</t>
  </si>
  <si>
    <t>28115.2</t>
  </si>
  <si>
    <t>2015-05-28T16:49:35</t>
  </si>
  <si>
    <t>6278</t>
  </si>
  <si>
    <t>23553.57</t>
  </si>
  <si>
    <t>2015-05-28T16:51:25</t>
  </si>
  <si>
    <t>6279</t>
  </si>
  <si>
    <t>3805</t>
  </si>
  <si>
    <t>2015-05-28T16:55:17</t>
  </si>
  <si>
    <t>6280</t>
  </si>
  <si>
    <t>41769.4</t>
  </si>
  <si>
    <t>2015-05-28T17:02:15</t>
  </si>
  <si>
    <t>6281</t>
  </si>
  <si>
    <t>5418.4</t>
  </si>
  <si>
    <t>2015-05-28T17:06:18</t>
  </si>
  <si>
    <t>6282</t>
  </si>
  <si>
    <t>2015-05-28T17:07:26</t>
  </si>
  <si>
    <t>6283</t>
  </si>
  <si>
    <t>2015-05-28T17:08:33</t>
  </si>
  <si>
    <t>6284</t>
  </si>
  <si>
    <t>1947</t>
  </si>
  <si>
    <t>2015-05-28T17:09:33</t>
  </si>
  <si>
    <t>6285</t>
  </si>
  <si>
    <t>2015-05-28T17:10:32</t>
  </si>
  <si>
    <t>6286</t>
  </si>
  <si>
    <t>8578.5</t>
  </si>
  <si>
    <t>2015-05-28T17:13:17</t>
  </si>
  <si>
    <t>6287</t>
  </si>
  <si>
    <t>19428.2</t>
  </si>
  <si>
    <t>2015-05-29T07:22:11</t>
  </si>
  <si>
    <t>6288</t>
  </si>
  <si>
    <t>1839.6</t>
  </si>
  <si>
    <t>2015-05-29T11:57:40</t>
  </si>
  <si>
    <t>6289</t>
  </si>
  <si>
    <t>46912.4</t>
  </si>
  <si>
    <t>2015-05-29T12:05:08</t>
  </si>
  <si>
    <t>6290</t>
  </si>
  <si>
    <t>2015-05-29T12:06:52</t>
  </si>
  <si>
    <t>6291</t>
  </si>
  <si>
    <t>12393.6</t>
  </si>
  <si>
    <t>2015-05-29T12:12:41</t>
  </si>
  <si>
    <t>6292</t>
  </si>
  <si>
    <t>2015-05-29T12:14:50</t>
  </si>
  <si>
    <t>6293</t>
  </si>
  <si>
    <t>2015-05-29T12:16:37</t>
  </si>
  <si>
    <t>6294</t>
  </si>
  <si>
    <t>2015-05-29T12:18:21</t>
  </si>
  <si>
    <t>6295</t>
  </si>
  <si>
    <t>1411</t>
  </si>
  <si>
    <t>2015-05-29T12:19:20</t>
  </si>
  <si>
    <t>6296</t>
  </si>
  <si>
    <t>2015-05-29T12:23:01</t>
  </si>
  <si>
    <t>6297</t>
  </si>
  <si>
    <t>30576.6</t>
  </si>
  <si>
    <t>2015-05-29T12:24:53</t>
  </si>
  <si>
    <t>6298</t>
  </si>
  <si>
    <t xml:space="preserve">Dominguez Corona Catalina Irma </t>
  </si>
  <si>
    <t>2265.3</t>
  </si>
  <si>
    <t>2015-05-29T12:26:02</t>
  </si>
  <si>
    <t>6299</t>
  </si>
  <si>
    <t>2015-05-29T12:27:05</t>
  </si>
  <si>
    <t>6300</t>
  </si>
  <si>
    <t>2015-05-29T12:32:59</t>
  </si>
  <si>
    <t>6301</t>
  </si>
  <si>
    <t>Sanchez Rodriguez Cecilio</t>
  </si>
  <si>
    <t>2015-05-29T12:34:39</t>
  </si>
  <si>
    <t>6302</t>
  </si>
  <si>
    <t>2015-05-29T12:35:40</t>
  </si>
  <si>
    <t>6303</t>
  </si>
  <si>
    <t>2015-05-29T12:37:57</t>
  </si>
  <si>
    <t>6304</t>
  </si>
  <si>
    <t>1968</t>
  </si>
  <si>
    <t>2015-05-29T12:39:52</t>
  </si>
  <si>
    <t>6305</t>
  </si>
  <si>
    <t>2015-05-29T12:45:59</t>
  </si>
  <si>
    <t>6306</t>
  </si>
  <si>
    <t>Flores Espidio Javier</t>
  </si>
  <si>
    <t>20805.6</t>
  </si>
  <si>
    <t>2015-05-29T12:55:44</t>
  </si>
  <si>
    <t>6307</t>
  </si>
  <si>
    <t>143477.28</t>
  </si>
  <si>
    <t>2015-05-29T13:46:10</t>
  </si>
  <si>
    <t>6308</t>
  </si>
  <si>
    <t>GOMEZ LAUREANO MARIA YUVANI</t>
  </si>
  <si>
    <t>2015-05-29T17:42:07</t>
  </si>
  <si>
    <t>6309</t>
  </si>
  <si>
    <t>2015-05-29T23:47:16</t>
  </si>
  <si>
    <t>6310</t>
  </si>
  <si>
    <t>368236.8</t>
  </si>
  <si>
    <t>2015-05-29T23:53:17</t>
  </si>
  <si>
    <t>6311</t>
  </si>
  <si>
    <t>369331.8</t>
  </si>
  <si>
    <t>2015-05-30T09:39:57</t>
  </si>
  <si>
    <t>6312</t>
  </si>
  <si>
    <t xml:space="preserve">Galicia Mendoza Fernando </t>
  </si>
  <si>
    <t>16677.96</t>
  </si>
  <si>
    <t>2015-05-30T09:42:16</t>
  </si>
  <si>
    <t>6313</t>
  </si>
  <si>
    <t>19251.56</t>
  </si>
  <si>
    <t>2015-05-30T09:44:02</t>
  </si>
  <si>
    <t>6314</t>
  </si>
  <si>
    <t>17974.84</t>
  </si>
  <si>
    <t>2015-05-30T09:46:54</t>
  </si>
  <si>
    <t>6315</t>
  </si>
  <si>
    <t>18950.04</t>
  </si>
  <si>
    <t>2015-05-30T09:48:14</t>
  </si>
  <si>
    <t>6316</t>
  </si>
  <si>
    <t>19299.08</t>
  </si>
  <si>
    <t>2015-05-30T09:50:31</t>
  </si>
  <si>
    <t>6317</t>
  </si>
  <si>
    <t>Galicia Mendoza Abigail</t>
  </si>
  <si>
    <t>8508.72</t>
  </si>
  <si>
    <t>2015-05-30T09:51:55</t>
  </si>
  <si>
    <t>6318</t>
  </si>
  <si>
    <t>9022.32</t>
  </si>
  <si>
    <t>2015-05-30T09:53:26</t>
  </si>
  <si>
    <t>6319</t>
  </si>
  <si>
    <t>8425.44</t>
  </si>
  <si>
    <t>2015-05-30T09:55:07</t>
  </si>
  <si>
    <t>6320</t>
  </si>
  <si>
    <t>8625.46</t>
  </si>
  <si>
    <t>2015-05-30T10:00:18</t>
  </si>
  <si>
    <t>6321</t>
  </si>
  <si>
    <t xml:space="preserve">Meneses Cervantes Ana Line </t>
  </si>
  <si>
    <t>8235</t>
  </si>
  <si>
    <t>2015-05-30T10:01:21</t>
  </si>
  <si>
    <t>6322</t>
  </si>
  <si>
    <t>2015-05-30T10:03:15</t>
  </si>
  <si>
    <t>6323</t>
  </si>
  <si>
    <t>8456.6</t>
  </si>
  <si>
    <t>2015-05-30T10:05:23</t>
  </si>
  <si>
    <t>6324</t>
  </si>
  <si>
    <t>Galicia Mendoza Geovanny</t>
  </si>
  <si>
    <t>9665.38</t>
  </si>
  <si>
    <t>2015-05-30T10:06:51</t>
  </si>
  <si>
    <t>6325</t>
  </si>
  <si>
    <t>9971.28</t>
  </si>
  <si>
    <t>2015-05-30T10:08:42</t>
  </si>
  <si>
    <t>6326</t>
  </si>
  <si>
    <t>9301.68</t>
  </si>
  <si>
    <t>2015-05-30T10:10:23</t>
  </si>
  <si>
    <t>6327</t>
  </si>
  <si>
    <t>9663.12</t>
  </si>
  <si>
    <t>2015-05-30T10:12:02</t>
  </si>
  <si>
    <t>6328</t>
  </si>
  <si>
    <t>2015-05-30T10:13:27</t>
  </si>
  <si>
    <t>6329</t>
  </si>
  <si>
    <t>2015-05-30T10:14:33</t>
  </si>
  <si>
    <t>6330</t>
  </si>
  <si>
    <t>2015-05-30T10:15:37</t>
  </si>
  <si>
    <t>6331</t>
  </si>
  <si>
    <t>2015-05-30T10:17:00</t>
  </si>
  <si>
    <t>6332</t>
  </si>
  <si>
    <t>2015-05-30T10:18:50</t>
  </si>
  <si>
    <t>6333</t>
  </si>
  <si>
    <t>1251.2</t>
  </si>
  <si>
    <t>2015-05-30T10:21:26</t>
  </si>
  <si>
    <t>6334</t>
  </si>
  <si>
    <t>1200</t>
  </si>
  <si>
    <t>2015-05-30T10:23:36</t>
  </si>
  <si>
    <t>6335</t>
  </si>
  <si>
    <t>2015-05-30T11:10:12</t>
  </si>
  <si>
    <t>6336</t>
  </si>
  <si>
    <t>2956.8</t>
  </si>
  <si>
    <t>2015-05-30T11:18:13</t>
  </si>
  <si>
    <t>6337</t>
  </si>
  <si>
    <t>2015-05-30T13:30:11</t>
  </si>
  <si>
    <t>6338</t>
  </si>
  <si>
    <t>Doroteo Otlica Gabriel</t>
  </si>
  <si>
    <t>9360</t>
  </si>
  <si>
    <t>2015-05-30T16:00:45</t>
  </si>
  <si>
    <t>6339</t>
  </si>
  <si>
    <t>Pomposo Garcia Javier Epifanio</t>
  </si>
  <si>
    <t>1195.1</t>
  </si>
  <si>
    <t>2015-05-30T16:01:32</t>
  </si>
  <si>
    <t>6340</t>
  </si>
  <si>
    <t>2015-05-30T16:02:13</t>
  </si>
  <si>
    <t>6341</t>
  </si>
  <si>
    <t>2015-05-30T16:02:55</t>
  </si>
  <si>
    <t>6342</t>
  </si>
  <si>
    <t>1953</t>
  </si>
  <si>
    <t>2015-05-30T16:03:40</t>
  </si>
  <si>
    <t>6343</t>
  </si>
  <si>
    <t>1946</t>
  </si>
  <si>
    <t>2015-05-30T16:04:32</t>
  </si>
  <si>
    <t>6344</t>
  </si>
  <si>
    <t>Rem 21664</t>
  </si>
  <si>
    <t>30-May FACTURA 6134-A</t>
  </si>
  <si>
    <t>Rem 21896</t>
  </si>
  <si>
    <t>30-May FACTURA   6144-A</t>
  </si>
  <si>
    <t>Rem 21919</t>
  </si>
  <si>
    <t>30-May FACTURA 6141-A</t>
  </si>
  <si>
    <t xml:space="preserve">25-May--27-May -30-May </t>
  </si>
  <si>
    <t>Rem 22524--22526</t>
  </si>
  <si>
    <t>30-May FACTURA 6307-A</t>
  </si>
  <si>
    <t>JAIME JUAREZ</t>
  </si>
  <si>
    <t>OSCAR RODRIGUEZ</t>
  </si>
  <si>
    <t>LEONARDDO SANCHEZ</t>
  </si>
  <si>
    <t>CANCELADA       CRISTIAN---GRACIELA</t>
  </si>
  <si>
    <t>27-May --28-May --31-May -15</t>
  </si>
  <si>
    <t>30-May--31-May</t>
  </si>
  <si>
    <t>30-may --31-May</t>
  </si>
  <si>
    <t>Rem 21518</t>
  </si>
  <si>
    <t>Rem 22220</t>
  </si>
  <si>
    <t>Rem 21895</t>
  </si>
  <si>
    <t>Rem 21918</t>
  </si>
  <si>
    <t>Rem 22169</t>
  </si>
  <si>
    <t>Rem 22171</t>
  </si>
  <si>
    <t>Rem 22401--22406</t>
  </si>
  <si>
    <t>Rem 22225----22541</t>
  </si>
  <si>
    <t>Rem 22168</t>
  </si>
  <si>
    <t>Rem 22172</t>
  </si>
  <si>
    <t>Rem 22396</t>
  </si>
  <si>
    <t>Rem 22629</t>
  </si>
  <si>
    <t>Rem 22634</t>
  </si>
  <si>
    <t>Rem 20652</t>
  </si>
  <si>
    <t>Rem 21653</t>
  </si>
  <si>
    <t>Rem 20909</t>
  </si>
  <si>
    <t>Rem 22230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</si>
</sst>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3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41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35" fillId="0" borderId="0" xfId="1" applyFont="1" applyFill="1" applyBorder="1"/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11" xfId="0" applyFont="1" applyFill="1" applyBorder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" fillId="0" borderId="15" xfId="1" applyFont="1" applyFill="1" applyBorder="1"/>
    <xf numFmtId="165" fontId="3" fillId="7" borderId="16" xfId="1" applyNumberFormat="1" applyFont="1" applyFill="1" applyBorder="1" applyAlignment="1">
      <alignment horizontal="center"/>
    </xf>
    <xf numFmtId="165" fontId="1" fillId="2" borderId="111" xfId="1" applyNumberFormat="1" applyFont="1" applyFill="1" applyBorder="1" applyAlignment="1">
      <alignment horizontal="center" wrapText="1"/>
    </xf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44" fontId="122" fillId="0" borderId="0" xfId="1" applyFont="1" applyFill="1" applyBorder="1" applyAlignment="1"/>
    <xf numFmtId="44" fontId="117" fillId="0" borderId="0" xfId="1" applyFont="1" applyFill="1"/>
    <xf numFmtId="44" fontId="1" fillId="0" borderId="1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8" fontId="124" fillId="0" borderId="0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4" fillId="0" borderId="0" xfId="2" applyNumberFormat="1" applyFont="1" applyFill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21" fillId="0" borderId="20" xfId="0" applyFont="1" applyFill="1" applyBorder="1"/>
    <xf numFmtId="0" fontId="124" fillId="0" borderId="0" xfId="0" applyFont="1" applyFill="1" applyBorder="1"/>
    <xf numFmtId="14" fontId="12" fillId="0" borderId="20" xfId="0" applyNumberFormat="1" applyFont="1" applyFill="1" applyBorder="1"/>
    <xf numFmtId="165" fontId="124" fillId="0" borderId="35" xfId="1" applyNumberFormat="1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72" fontId="94" fillId="0" borderId="0" xfId="1" applyNumberFormat="1" applyFont="1" applyFill="1"/>
    <xf numFmtId="0" fontId="1" fillId="0" borderId="0" xfId="0" applyFont="1" applyFill="1" applyAlignment="1">
      <alignment horizontal="center"/>
    </xf>
    <xf numFmtId="0" fontId="121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35" fillId="0" borderId="0" xfId="0" applyFont="1" applyBorder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66" fillId="0" borderId="0" xfId="0" applyNumberFormat="1" applyFont="1" applyFill="1" applyBorder="1"/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" fontId="121" fillId="0" borderId="20" xfId="0" applyNumberFormat="1" applyFont="1" applyFill="1" applyBorder="1" applyAlignment="1">
      <alignment horizontal="left" wrapText="1"/>
    </xf>
    <xf numFmtId="0" fontId="1" fillId="0" borderId="20" xfId="0" applyNumberFormat="1" applyFont="1" applyFill="1" applyBorder="1" applyAlignment="1">
      <alignment horizontal="center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1" fontId="12" fillId="0" borderId="20" xfId="0" applyNumberFormat="1" applyFont="1" applyFill="1" applyBorder="1" applyAlignment="1">
      <alignment horizontal="left"/>
    </xf>
    <xf numFmtId="44" fontId="2" fillId="7" borderId="0" xfId="1" applyFont="1" applyFill="1" applyAlignment="1">
      <alignment horizontal="center" wrapText="1"/>
    </xf>
    <xf numFmtId="44" fontId="121" fillId="0" borderId="15" xfId="1" applyFont="1" applyFill="1" applyBorder="1"/>
    <xf numFmtId="0" fontId="1" fillId="0" borderId="0" xfId="0" applyFont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5" fontId="1" fillId="25" borderId="0" xfId="1" applyNumberFormat="1" applyFont="1" applyFill="1" applyBorder="1"/>
    <xf numFmtId="164" fontId="124" fillId="25" borderId="17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" fillId="23" borderId="0" xfId="0" applyFont="1" applyFill="1"/>
    <xf numFmtId="3" fontId="124" fillId="0" borderId="20" xfId="0" applyNumberFormat="1" applyFont="1" applyFill="1" applyBorder="1" applyAlignment="1">
      <alignment horizontal="center"/>
    </xf>
    <xf numFmtId="164" fontId="121" fillId="0" borderId="20" xfId="0" applyNumberFormat="1" applyFont="1" applyFill="1" applyBorder="1"/>
    <xf numFmtId="44" fontId="12" fillId="0" borderId="15" xfId="1" applyFont="1" applyFill="1" applyBorder="1"/>
    <xf numFmtId="164" fontId="124" fillId="0" borderId="20" xfId="0" applyNumberFormat="1" applyFont="1" applyFill="1" applyBorder="1" applyAlignment="1">
      <alignment horizontal="left"/>
    </xf>
    <xf numFmtId="0" fontId="124" fillId="10" borderId="20" xfId="0" applyFont="1" applyFill="1" applyBorder="1"/>
    <xf numFmtId="44" fontId="124" fillId="10" borderId="15" xfId="1" applyFont="1" applyFill="1" applyBorder="1"/>
    <xf numFmtId="44" fontId="121" fillId="0" borderId="20" xfId="1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6" fontId="35" fillId="11" borderId="0" xfId="0" applyNumberFormat="1" applyFont="1" applyFill="1"/>
    <xf numFmtId="164" fontId="35" fillId="11" borderId="0" xfId="0" applyNumberFormat="1" applyFont="1" applyFill="1"/>
    <xf numFmtId="166" fontId="35" fillId="11" borderId="0" xfId="2" applyNumberFormat="1" applyFont="1" applyFill="1"/>
    <xf numFmtId="0" fontId="164" fillId="0" borderId="20" xfId="0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FF3300"/>
      <color rgb="FFFF99FF"/>
      <color rgb="FF00FF00"/>
      <color rgb="FFFF66CC"/>
      <color rgb="FFFF5050"/>
      <color rgb="FFFF66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383</xdr:row>
      <xdr:rowOff>104775</xdr:rowOff>
    </xdr:from>
    <xdr:to>
      <xdr:col>4</xdr:col>
      <xdr:colOff>533404</xdr:colOff>
      <xdr:row>385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383</xdr:row>
      <xdr:rowOff>57949</xdr:rowOff>
    </xdr:from>
    <xdr:to>
      <xdr:col>6</xdr:col>
      <xdr:colOff>391320</xdr:colOff>
      <xdr:row>384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388</xdr:row>
      <xdr:rowOff>28577</xdr:rowOff>
    </xdr:from>
    <xdr:to>
      <xdr:col>6</xdr:col>
      <xdr:colOff>200027</xdr:colOff>
      <xdr:row>391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383</xdr:row>
      <xdr:rowOff>104775</xdr:rowOff>
    </xdr:from>
    <xdr:to>
      <xdr:col>4</xdr:col>
      <xdr:colOff>533404</xdr:colOff>
      <xdr:row>385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383</xdr:row>
      <xdr:rowOff>57949</xdr:rowOff>
    </xdr:from>
    <xdr:to>
      <xdr:col>6</xdr:col>
      <xdr:colOff>391320</xdr:colOff>
      <xdr:row>384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388</xdr:row>
      <xdr:rowOff>28577</xdr:rowOff>
    </xdr:from>
    <xdr:to>
      <xdr:col>6</xdr:col>
      <xdr:colOff>200027</xdr:colOff>
      <xdr:row>391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383</xdr:row>
      <xdr:rowOff>104775</xdr:rowOff>
    </xdr:from>
    <xdr:to>
      <xdr:col>4</xdr:col>
      <xdr:colOff>533404</xdr:colOff>
      <xdr:row>385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383</xdr:row>
      <xdr:rowOff>57949</xdr:rowOff>
    </xdr:from>
    <xdr:to>
      <xdr:col>6</xdr:col>
      <xdr:colOff>391320</xdr:colOff>
      <xdr:row>384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388</xdr:row>
      <xdr:rowOff>28577</xdr:rowOff>
    </xdr:from>
    <xdr:to>
      <xdr:col>6</xdr:col>
      <xdr:colOff>200027</xdr:colOff>
      <xdr:row>391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383</xdr:row>
      <xdr:rowOff>104775</xdr:rowOff>
    </xdr:from>
    <xdr:to>
      <xdr:col>4</xdr:col>
      <xdr:colOff>533404</xdr:colOff>
      <xdr:row>385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383</xdr:row>
      <xdr:rowOff>57949</xdr:rowOff>
    </xdr:from>
    <xdr:to>
      <xdr:col>6</xdr:col>
      <xdr:colOff>391320</xdr:colOff>
      <xdr:row>384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388</xdr:row>
      <xdr:rowOff>28577</xdr:rowOff>
    </xdr:from>
    <xdr:to>
      <xdr:col>6</xdr:col>
      <xdr:colOff>200027</xdr:colOff>
      <xdr:row>391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14" t="s">
        <v>111</v>
      </c>
      <c r="B1" s="2214"/>
      <c r="C1" s="2214"/>
      <c r="D1" s="2214"/>
      <c r="E1" s="2214"/>
      <c r="F1" s="2214"/>
      <c r="G1" s="21">
        <v>1</v>
      </c>
      <c r="H1" s="2214" t="str">
        <f>A1</f>
        <v>ESTADO DE CUENTA POR CLIENTE</v>
      </c>
      <c r="I1" s="2214"/>
      <c r="J1" s="2214"/>
      <c r="K1" s="2214"/>
      <c r="L1" s="2214"/>
      <c r="M1" s="2214"/>
      <c r="N1" s="21">
        <f>G1+1</f>
        <v>2</v>
      </c>
      <c r="O1" s="2214" t="str">
        <f>H1</f>
        <v>ESTADO DE CUENTA POR CLIENTE</v>
      </c>
      <c r="P1" s="2214"/>
      <c r="Q1" s="2214"/>
      <c r="R1" s="2214"/>
      <c r="S1" s="2214"/>
      <c r="T1" s="2214"/>
      <c r="U1" s="21">
        <f>N1+1</f>
        <v>3</v>
      </c>
      <c r="V1" s="2214" t="str">
        <f>H1</f>
        <v>ESTADO DE CUENTA POR CLIENTE</v>
      </c>
      <c r="W1" s="2214"/>
      <c r="X1" s="2214"/>
      <c r="Y1" s="2214"/>
      <c r="Z1" s="2214"/>
      <c r="AA1" s="2214"/>
      <c r="AB1" s="21">
        <f>U1+1</f>
        <v>4</v>
      </c>
      <c r="AC1" s="2214" t="str">
        <f>H1</f>
        <v>ESTADO DE CUENTA POR CLIENTE</v>
      </c>
      <c r="AD1" s="2214"/>
      <c r="AE1" s="2214"/>
      <c r="AF1" s="2214"/>
      <c r="AG1" s="2214"/>
      <c r="AH1" s="2214"/>
      <c r="AI1" s="21">
        <f>AB1+1</f>
        <v>5</v>
      </c>
      <c r="AJ1" s="2214" t="str">
        <f>O1</f>
        <v>ESTADO DE CUENTA POR CLIENTE</v>
      </c>
      <c r="AK1" s="2214"/>
      <c r="AL1" s="2214"/>
      <c r="AM1" s="2214"/>
      <c r="AN1" s="2214"/>
      <c r="AO1" s="2214"/>
      <c r="AP1" s="21">
        <f>AI1+1</f>
        <v>6</v>
      </c>
      <c r="AQ1" s="2214" t="str">
        <f>V1</f>
        <v>ESTADO DE CUENTA POR CLIENTE</v>
      </c>
      <c r="AR1" s="2214"/>
      <c r="AS1" s="2214"/>
      <c r="AT1" s="2214"/>
      <c r="AU1" s="2214"/>
      <c r="AV1" s="2214"/>
      <c r="AW1" s="21">
        <f>AP1+1</f>
        <v>7</v>
      </c>
      <c r="AX1" s="2214" t="str">
        <f>V1</f>
        <v>ESTADO DE CUENTA POR CLIENTE</v>
      </c>
      <c r="AY1" s="2214"/>
      <c r="AZ1" s="2214"/>
      <c r="BA1" s="2214"/>
      <c r="BB1" s="2214"/>
      <c r="BC1" s="2214"/>
      <c r="BD1" s="21">
        <f>AW1+1</f>
        <v>8</v>
      </c>
      <c r="BE1" s="2214" t="str">
        <f>V1</f>
        <v>ESTADO DE CUENTA POR CLIENTE</v>
      </c>
      <c r="BF1" s="2214"/>
      <c r="BG1" s="2214"/>
      <c r="BH1" s="2214"/>
      <c r="BI1" s="2214"/>
      <c r="BJ1" s="2214"/>
      <c r="BK1" s="21">
        <f>BD1+1</f>
        <v>9</v>
      </c>
      <c r="BL1" s="2214" t="str">
        <f>AC1</f>
        <v>ESTADO DE CUENTA POR CLIENTE</v>
      </c>
      <c r="BM1" s="2214"/>
      <c r="BN1" s="2214"/>
      <c r="BO1" s="2214"/>
      <c r="BP1" s="2214"/>
      <c r="BQ1" s="2214"/>
      <c r="BR1" s="21">
        <f>BK1+1</f>
        <v>10</v>
      </c>
      <c r="BS1" s="2214" t="str">
        <f>BE1</f>
        <v>ESTADO DE CUENTA POR CLIENTE</v>
      </c>
      <c r="BT1" s="2214"/>
      <c r="BU1" s="2214"/>
      <c r="BV1" s="2214"/>
      <c r="BW1" s="2214"/>
      <c r="BX1" s="2214"/>
      <c r="BY1" s="21">
        <f>BR1+1</f>
        <v>11</v>
      </c>
      <c r="BZ1" s="2214" t="str">
        <f>BL1</f>
        <v>ESTADO DE CUENTA POR CLIENTE</v>
      </c>
      <c r="CA1" s="2214"/>
      <c r="CB1" s="2214"/>
      <c r="CC1" s="2214"/>
      <c r="CD1" s="2214"/>
      <c r="CE1" s="2214"/>
      <c r="CF1" s="21">
        <f>BY1+1</f>
        <v>12</v>
      </c>
      <c r="CG1" s="2214" t="str">
        <f>BS1</f>
        <v>ESTADO DE CUENTA POR CLIENTE</v>
      </c>
      <c r="CH1" s="2214"/>
      <c r="CI1" s="2214"/>
      <c r="CJ1" s="2214"/>
      <c r="CK1" s="2214"/>
      <c r="CL1" s="2214"/>
      <c r="CM1" s="21">
        <f>CF1+1</f>
        <v>13</v>
      </c>
      <c r="CN1" s="2214" t="str">
        <f>BZ1</f>
        <v>ESTADO DE CUENTA POR CLIENTE</v>
      </c>
      <c r="CO1" s="2214"/>
      <c r="CP1" s="2214"/>
      <c r="CQ1" s="2214"/>
      <c r="CR1" s="2214"/>
      <c r="CS1" s="2214"/>
      <c r="CT1" s="21">
        <f>CM1+1</f>
        <v>14</v>
      </c>
      <c r="CU1" s="2214" t="s">
        <v>59</v>
      </c>
      <c r="CV1" s="2214"/>
      <c r="CW1" s="2214"/>
      <c r="CX1" s="2214"/>
      <c r="CY1" s="2214"/>
      <c r="CZ1" s="2214"/>
      <c r="DA1" s="21">
        <f>CT1+1</f>
        <v>15</v>
      </c>
      <c r="DB1" s="2214" t="s">
        <v>59</v>
      </c>
      <c r="DC1" s="2214"/>
      <c r="DD1" s="2214"/>
      <c r="DE1" s="2214"/>
      <c r="DF1" s="2214"/>
      <c r="DG1" s="2214"/>
      <c r="DH1" s="21">
        <f>DA1+1</f>
        <v>16</v>
      </c>
      <c r="DI1" s="2214" t="s">
        <v>59</v>
      </c>
      <c r="DJ1" s="2214"/>
      <c r="DK1" s="2214"/>
      <c r="DL1" s="2214"/>
      <c r="DM1" s="2214"/>
      <c r="DN1" s="2214"/>
      <c r="DO1" s="21">
        <f>DH1+1</f>
        <v>17</v>
      </c>
      <c r="DP1" s="2214" t="s">
        <v>59</v>
      </c>
      <c r="DQ1" s="2214"/>
      <c r="DR1" s="2214"/>
      <c r="DS1" s="2214"/>
      <c r="DT1" s="2214"/>
      <c r="DU1" s="2214"/>
      <c r="DV1" s="21">
        <f>DO1+1</f>
        <v>18</v>
      </c>
      <c r="DW1" s="2214" t="s">
        <v>59</v>
      </c>
      <c r="DX1" s="2214"/>
      <c r="DY1" s="2214"/>
      <c r="DZ1" s="2214"/>
      <c r="EA1" s="2214"/>
      <c r="EB1" s="2214"/>
      <c r="EC1" s="21">
        <f>DV1+1</f>
        <v>19</v>
      </c>
      <c r="ED1" s="2214" t="s">
        <v>59</v>
      </c>
      <c r="EE1" s="2214"/>
      <c r="EF1" s="2214"/>
      <c r="EG1" s="2214"/>
      <c r="EH1" s="2214"/>
      <c r="EI1" s="2214"/>
      <c r="EJ1" s="21">
        <f>DV1+1</f>
        <v>19</v>
      </c>
      <c r="EK1" s="2214" t="s">
        <v>59</v>
      </c>
      <c r="EL1" s="2214"/>
      <c r="EM1" s="2214"/>
      <c r="EN1" s="2214"/>
      <c r="EO1" s="2214"/>
      <c r="EP1" s="2214"/>
      <c r="EQ1" s="21">
        <f>EJ1+1</f>
        <v>20</v>
      </c>
      <c r="ER1" s="2214" t="s">
        <v>59</v>
      </c>
      <c r="ES1" s="2214"/>
      <c r="ET1" s="2214"/>
      <c r="EU1" s="2214"/>
      <c r="EV1" s="2214"/>
      <c r="EW1" s="2214"/>
      <c r="EX1" s="21">
        <f>EQ1+1</f>
        <v>21</v>
      </c>
      <c r="EY1" s="2214" t="s">
        <v>59</v>
      </c>
      <c r="EZ1" s="2214"/>
      <c r="FA1" s="2214"/>
      <c r="FB1" s="2214"/>
      <c r="FC1" s="2214"/>
      <c r="FD1" s="2214"/>
      <c r="FE1" s="21">
        <f>EX1+1</f>
        <v>22</v>
      </c>
      <c r="FF1" s="2214" t="s">
        <v>59</v>
      </c>
      <c r="FG1" s="2214"/>
      <c r="FH1" s="2214"/>
      <c r="FI1" s="2214"/>
      <c r="FJ1" s="2214"/>
      <c r="FK1" s="2214"/>
      <c r="FL1" s="21">
        <f>FE1+1</f>
        <v>23</v>
      </c>
      <c r="FM1" s="2214" t="s">
        <v>59</v>
      </c>
      <c r="FN1" s="2214"/>
      <c r="FO1" s="2214"/>
      <c r="FP1" s="2214"/>
      <c r="FQ1" s="2214"/>
      <c r="FR1" s="2214"/>
      <c r="FS1" s="21">
        <f>FL1+1</f>
        <v>24</v>
      </c>
      <c r="FT1" s="2214" t="s">
        <v>59</v>
      </c>
      <c r="FU1" s="2214"/>
      <c r="FV1" s="2214"/>
      <c r="FW1" s="2214"/>
      <c r="FX1" s="2214"/>
      <c r="FY1" s="2214"/>
      <c r="FZ1" s="21">
        <f>FS1+1</f>
        <v>25</v>
      </c>
      <c r="GA1" s="2214" t="s">
        <v>59</v>
      </c>
      <c r="GB1" s="2214"/>
      <c r="GC1" s="2214"/>
      <c r="GD1" s="2214"/>
      <c r="GE1" s="2214"/>
      <c r="GF1" s="2214"/>
      <c r="GG1" s="21">
        <f>FZ1+1</f>
        <v>26</v>
      </c>
      <c r="GH1" s="2214" t="s">
        <v>59</v>
      </c>
      <c r="GI1" s="2214"/>
      <c r="GJ1" s="2214"/>
      <c r="GK1" s="2214"/>
      <c r="GL1" s="2214"/>
      <c r="GM1" s="2214"/>
      <c r="GN1" s="21">
        <f>GG1+1</f>
        <v>27</v>
      </c>
      <c r="GO1" s="2214" t="s">
        <v>59</v>
      </c>
      <c r="GP1" s="2214"/>
      <c r="GQ1" s="2214"/>
      <c r="GR1" s="2214"/>
      <c r="GS1" s="2214"/>
      <c r="GT1" s="2214"/>
      <c r="GU1" s="21">
        <f>GN1+1</f>
        <v>28</v>
      </c>
      <c r="GV1" s="2214" t="s">
        <v>59</v>
      </c>
      <c r="GW1" s="2214"/>
      <c r="GX1" s="2214"/>
      <c r="GY1" s="2214"/>
      <c r="GZ1" s="2214"/>
      <c r="HA1" s="2214"/>
      <c r="HB1" s="21">
        <f>GU1+1</f>
        <v>29</v>
      </c>
      <c r="HC1" s="2214" t="s">
        <v>59</v>
      </c>
      <c r="HD1" s="2214"/>
      <c r="HE1" s="2214"/>
      <c r="HF1" s="2214"/>
      <c r="HG1" s="2214"/>
      <c r="HH1" s="2214"/>
      <c r="HI1" s="21">
        <f>HB1+1</f>
        <v>30</v>
      </c>
      <c r="HJ1" s="2214" t="s">
        <v>59</v>
      </c>
      <c r="HK1" s="2214"/>
      <c r="HL1" s="2214"/>
      <c r="HM1" s="2214"/>
      <c r="HN1" s="2214"/>
      <c r="HO1" s="2214"/>
      <c r="HP1" s="21">
        <f>HI1+1</f>
        <v>31</v>
      </c>
      <c r="HQ1" s="2214" t="s">
        <v>59</v>
      </c>
      <c r="HR1" s="2214"/>
      <c r="HS1" s="2214"/>
      <c r="HT1" s="2214"/>
      <c r="HU1" s="2214"/>
      <c r="HV1" s="2214"/>
      <c r="HW1" s="21">
        <f>HP1+1</f>
        <v>32</v>
      </c>
      <c r="HX1" s="2214" t="s">
        <v>59</v>
      </c>
      <c r="HY1" s="2214"/>
      <c r="HZ1" s="2214"/>
      <c r="IA1" s="2214"/>
      <c r="IB1" s="2214"/>
      <c r="IC1" s="2214"/>
      <c r="ID1" s="21">
        <f>HW1+1</f>
        <v>33</v>
      </c>
      <c r="IE1" s="2214" t="s">
        <v>59</v>
      </c>
      <c r="IF1" s="2214"/>
      <c r="IG1" s="2214"/>
      <c r="IH1" s="2214"/>
      <c r="II1" s="2214"/>
      <c r="IJ1" s="2214"/>
      <c r="IK1" s="21">
        <f>ID1+1</f>
        <v>34</v>
      </c>
      <c r="IL1" s="2214" t="s">
        <v>59</v>
      </c>
      <c r="IM1" s="2214"/>
      <c r="IN1" s="2214"/>
      <c r="IO1" s="2214"/>
      <c r="IP1" s="2214"/>
      <c r="IQ1" s="2214"/>
      <c r="IR1" s="21">
        <f>IK1+1</f>
        <v>35</v>
      </c>
      <c r="IS1" s="2214" t="s">
        <v>59</v>
      </c>
      <c r="IT1" s="2214"/>
      <c r="IU1" s="2214"/>
      <c r="IV1" s="2214"/>
      <c r="IW1" s="2214"/>
      <c r="IX1" s="2214"/>
      <c r="IY1" s="21">
        <f>IR1+1</f>
        <v>36</v>
      </c>
      <c r="IZ1" s="2214" t="s">
        <v>59</v>
      </c>
      <c r="JA1" s="2214"/>
      <c r="JB1" s="2214"/>
      <c r="JC1" s="2214"/>
      <c r="JD1" s="2214"/>
      <c r="JE1" s="2214"/>
      <c r="JF1" s="21">
        <f>IY1+1</f>
        <v>37</v>
      </c>
      <c r="JG1" s="2214" t="s">
        <v>59</v>
      </c>
      <c r="JH1" s="2214"/>
      <c r="JI1" s="2214"/>
      <c r="JJ1" s="2214"/>
      <c r="JK1" s="2214"/>
      <c r="JL1" s="2214"/>
      <c r="JM1" s="21">
        <f>JF1+1</f>
        <v>38</v>
      </c>
      <c r="JN1" s="2214" t="s">
        <v>59</v>
      </c>
      <c r="JO1" s="2214"/>
      <c r="JP1" s="2214"/>
      <c r="JQ1" s="2214"/>
      <c r="JR1" s="2214"/>
      <c r="JS1" s="2214"/>
      <c r="JT1" s="21">
        <f>JM1+1</f>
        <v>39</v>
      </c>
      <c r="JU1" s="2214" t="s">
        <v>59</v>
      </c>
      <c r="JV1" s="2214"/>
      <c r="JW1" s="2214"/>
      <c r="JX1" s="2214"/>
      <c r="JY1" s="2214"/>
      <c r="JZ1" s="2214"/>
      <c r="KA1" s="21">
        <f>JT1+1</f>
        <v>40</v>
      </c>
      <c r="KB1" s="2214" t="s">
        <v>59</v>
      </c>
      <c r="KC1" s="2214"/>
      <c r="KD1" s="2214"/>
      <c r="KE1" s="2214"/>
      <c r="KF1" s="2214"/>
      <c r="KG1" s="2214"/>
      <c r="KH1" s="21">
        <f>KA1+1</f>
        <v>41</v>
      </c>
      <c r="KI1" s="2214" t="s">
        <v>59</v>
      </c>
      <c r="KJ1" s="2214"/>
      <c r="KK1" s="2214"/>
      <c r="KL1" s="2214"/>
      <c r="KM1" s="2214"/>
      <c r="KN1" s="2214"/>
      <c r="KO1" s="21">
        <f>KH1+1</f>
        <v>42</v>
      </c>
      <c r="KP1" s="2214" t="s">
        <v>59</v>
      </c>
      <c r="KQ1" s="2214"/>
      <c r="KR1" s="2214"/>
      <c r="KS1" s="2214"/>
      <c r="KT1" s="2214"/>
      <c r="KU1" s="2214"/>
      <c r="KV1" s="21">
        <f>KO1+1</f>
        <v>43</v>
      </c>
      <c r="KW1" s="2214" t="s">
        <v>59</v>
      </c>
      <c r="KX1" s="2214"/>
      <c r="KY1" s="2214"/>
      <c r="KZ1" s="2214"/>
      <c r="LA1" s="2214"/>
      <c r="LB1" s="2214"/>
      <c r="LC1" s="21">
        <f>KV1+1</f>
        <v>44</v>
      </c>
      <c r="LD1" s="2214" t="s">
        <v>59</v>
      </c>
      <c r="LE1" s="2214"/>
      <c r="LF1" s="2214"/>
      <c r="LG1" s="2214"/>
      <c r="LH1" s="2214"/>
      <c r="LI1" s="2214"/>
      <c r="LJ1" s="21">
        <f>LC1+1</f>
        <v>45</v>
      </c>
      <c r="LK1" s="2214" t="s">
        <v>59</v>
      </c>
      <c r="LL1" s="2214"/>
      <c r="LM1" s="2214"/>
      <c r="LN1" s="2214"/>
      <c r="LO1" s="2214"/>
      <c r="LP1" s="2214"/>
      <c r="LQ1" s="21">
        <f>LJ1+1</f>
        <v>46</v>
      </c>
      <c r="LR1" s="2214" t="s">
        <v>59</v>
      </c>
      <c r="LS1" s="2214"/>
      <c r="LT1" s="2214"/>
      <c r="LU1" s="2214"/>
      <c r="LV1" s="2214"/>
      <c r="LW1" s="2214"/>
      <c r="LX1" s="21">
        <f>LQ1+1</f>
        <v>47</v>
      </c>
      <c r="LY1" s="2214" t="s">
        <v>59</v>
      </c>
      <c r="LZ1" s="2214"/>
      <c r="MA1" s="2214"/>
      <c r="MB1" s="2214"/>
      <c r="MC1" s="2214"/>
      <c r="MD1" s="2214"/>
      <c r="ME1" s="21">
        <f>LX1+1</f>
        <v>48</v>
      </c>
      <c r="MF1" s="2214" t="s">
        <v>59</v>
      </c>
      <c r="MG1" s="2214"/>
      <c r="MH1" s="2214"/>
      <c r="MI1" s="2214"/>
      <c r="MJ1" s="2214"/>
      <c r="MK1" s="2214"/>
      <c r="MM1" s="2214" t="s">
        <v>59</v>
      </c>
      <c r="MN1" s="2214"/>
      <c r="MO1" s="2214"/>
      <c r="MP1" s="2214"/>
      <c r="MQ1" s="2214"/>
      <c r="MR1" s="2214"/>
      <c r="MT1" s="2214" t="s">
        <v>59</v>
      </c>
      <c r="MU1" s="2214"/>
      <c r="MV1" s="2214"/>
      <c r="MW1" s="2214"/>
      <c r="MX1" s="2214"/>
      <c r="MY1" s="2214"/>
      <c r="NA1" s="2214" t="s">
        <v>59</v>
      </c>
      <c r="NB1" s="2214"/>
      <c r="NC1" s="2214"/>
      <c r="ND1" s="2214"/>
      <c r="NE1" s="2214"/>
      <c r="NF1" s="2214"/>
      <c r="NH1" s="2214" t="s">
        <v>59</v>
      </c>
      <c r="NI1" s="2214"/>
      <c r="NJ1" s="2214"/>
      <c r="NK1" s="2214"/>
      <c r="NL1" s="2214"/>
      <c r="NM1" s="2214"/>
      <c r="NO1" s="2214" t="s">
        <v>59</v>
      </c>
      <c r="NP1" s="2214"/>
      <c r="NQ1" s="2214"/>
      <c r="NR1" s="2214"/>
      <c r="NS1" s="2214"/>
      <c r="NT1" s="2214"/>
      <c r="NV1" s="2214" t="s">
        <v>59</v>
      </c>
      <c r="NW1" s="2214"/>
      <c r="NX1" s="2214"/>
      <c r="NY1" s="2214"/>
      <c r="NZ1" s="2214"/>
      <c r="OA1" s="2214"/>
      <c r="OC1" s="2214" t="s">
        <v>59</v>
      </c>
      <c r="OD1" s="2214"/>
      <c r="OE1" s="2214"/>
      <c r="OF1" s="2214"/>
      <c r="OG1" s="2214"/>
      <c r="OH1" s="2214"/>
      <c r="OJ1" s="2214" t="s">
        <v>59</v>
      </c>
      <c r="OK1" s="2214"/>
      <c r="OL1" s="2214"/>
      <c r="OM1" s="2214"/>
      <c r="ON1" s="2214"/>
      <c r="OO1" s="2214"/>
      <c r="OQ1" s="2214" t="s">
        <v>59</v>
      </c>
      <c r="OR1" s="2214"/>
      <c r="OS1" s="2214"/>
      <c r="OT1" s="2214"/>
      <c r="OU1" s="2214"/>
      <c r="OV1" s="2214"/>
      <c r="OX1" s="2214" t="s">
        <v>59</v>
      </c>
      <c r="OY1" s="2214"/>
      <c r="OZ1" s="2214"/>
      <c r="PA1" s="2214"/>
      <c r="PB1" s="2214"/>
      <c r="PC1" s="2214"/>
      <c r="PE1" s="2214" t="s">
        <v>59</v>
      </c>
      <c r="PF1" s="2214"/>
      <c r="PG1" s="2214"/>
      <c r="PH1" s="2214"/>
      <c r="PI1" s="2214"/>
      <c r="PJ1" s="2214"/>
      <c r="PL1" s="2214" t="s">
        <v>59</v>
      </c>
      <c r="PM1" s="2214"/>
      <c r="PN1" s="2214"/>
      <c r="PO1" s="2214"/>
      <c r="PP1" s="2214"/>
      <c r="PQ1" s="2214"/>
      <c r="PS1" s="2214" t="s">
        <v>59</v>
      </c>
      <c r="PT1" s="2214"/>
      <c r="PU1" s="2214"/>
      <c r="PV1" s="2214"/>
      <c r="PW1" s="2214"/>
      <c r="PX1" s="2214"/>
      <c r="PZ1" s="2214" t="s">
        <v>59</v>
      </c>
      <c r="QA1" s="2214"/>
      <c r="QB1" s="2214"/>
      <c r="QC1" s="2214"/>
      <c r="QD1" s="2214"/>
      <c r="QE1" s="2214"/>
      <c r="QG1" s="2214" t="s">
        <v>59</v>
      </c>
      <c r="QH1" s="2214"/>
      <c r="QI1" s="2214"/>
      <c r="QJ1" s="2214"/>
      <c r="QK1" s="2214"/>
      <c r="QL1" s="2214"/>
      <c r="QN1" s="2214" t="s">
        <v>59</v>
      </c>
      <c r="QO1" s="2214"/>
      <c r="QP1" s="2214"/>
      <c r="QQ1" s="2214"/>
      <c r="QR1" s="2214"/>
      <c r="QS1" s="2214"/>
      <c r="QU1" s="2214" t="s">
        <v>59</v>
      </c>
      <c r="QV1" s="2214"/>
      <c r="QW1" s="2214"/>
      <c r="QX1" s="2214"/>
      <c r="QY1" s="2214"/>
      <c r="QZ1" s="2214"/>
      <c r="RB1" s="2214" t="s">
        <v>59</v>
      </c>
      <c r="RC1" s="2214"/>
      <c r="RD1" s="2214"/>
      <c r="RE1" s="2214"/>
      <c r="RF1" s="2214"/>
      <c r="RG1" s="2214"/>
      <c r="RI1" s="2214" t="s">
        <v>59</v>
      </c>
      <c r="RJ1" s="2214"/>
      <c r="RK1" s="2214"/>
      <c r="RL1" s="2214"/>
      <c r="RM1" s="2214"/>
      <c r="RN1" s="2214"/>
      <c r="RP1" s="2214" t="s">
        <v>59</v>
      </c>
      <c r="RQ1" s="2214"/>
      <c r="RR1" s="2214"/>
      <c r="RS1" s="2214"/>
      <c r="RT1" s="2214"/>
      <c r="RU1" s="2214"/>
      <c r="RW1" s="2214" t="s">
        <v>59</v>
      </c>
      <c r="RX1" s="2214"/>
      <c r="RY1" s="2214"/>
      <c r="RZ1" s="2214"/>
      <c r="SA1" s="2214"/>
      <c r="SB1" s="2214"/>
      <c r="SD1" s="2214" t="s">
        <v>59</v>
      </c>
      <c r="SE1" s="2214"/>
      <c r="SF1" s="2214"/>
      <c r="SG1" s="2214"/>
      <c r="SH1" s="2214"/>
      <c r="SI1" s="2214"/>
      <c r="SK1" s="2214" t="s">
        <v>59</v>
      </c>
      <c r="SL1" s="2214"/>
      <c r="SM1" s="2214"/>
      <c r="SN1" s="2214"/>
      <c r="SO1" s="2214"/>
      <c r="SP1" s="2214"/>
      <c r="SR1" s="2214" t="s">
        <v>59</v>
      </c>
      <c r="SS1" s="2214"/>
      <c r="ST1" s="2214"/>
      <c r="SU1" s="2214"/>
      <c r="SV1" s="2214"/>
      <c r="SW1" s="2214"/>
      <c r="SY1" s="2214" t="s">
        <v>59</v>
      </c>
      <c r="SZ1" s="2214"/>
      <c r="TA1" s="2214"/>
      <c r="TB1" s="2214"/>
      <c r="TC1" s="2214"/>
      <c r="TD1" s="2214"/>
      <c r="TF1" s="2214" t="s">
        <v>59</v>
      </c>
      <c r="TG1" s="2214"/>
      <c r="TH1" s="2214"/>
      <c r="TI1" s="2214"/>
      <c r="TJ1" s="2214"/>
      <c r="TK1" s="2214"/>
      <c r="TM1" s="2214" t="s">
        <v>59</v>
      </c>
      <c r="TN1" s="2214"/>
      <c r="TO1" s="2214"/>
      <c r="TP1" s="2214"/>
      <c r="TQ1" s="2214"/>
      <c r="TR1" s="2214"/>
      <c r="TT1" s="2214" t="s">
        <v>59</v>
      </c>
      <c r="TU1" s="2214"/>
      <c r="TV1" s="2214"/>
      <c r="TW1" s="2214"/>
      <c r="TX1" s="2214"/>
      <c r="TY1" s="2214"/>
      <c r="UA1" s="2214" t="s">
        <v>59</v>
      </c>
      <c r="UB1" s="2214"/>
      <c r="UC1" s="2214"/>
      <c r="UD1" s="2214"/>
      <c r="UE1" s="2214"/>
      <c r="UF1" s="2214"/>
      <c r="UH1" s="2214" t="s">
        <v>59</v>
      </c>
      <c r="UI1" s="2214"/>
      <c r="UJ1" s="2214"/>
      <c r="UK1" s="2214"/>
      <c r="UL1" s="2214"/>
      <c r="UM1" s="2214"/>
      <c r="UO1" s="2214" t="s">
        <v>59</v>
      </c>
      <c r="UP1" s="2214"/>
      <c r="UQ1" s="2214"/>
      <c r="UR1" s="2214"/>
      <c r="US1" s="2214"/>
      <c r="UT1" s="2214"/>
      <c r="UV1" s="2214" t="s">
        <v>59</v>
      </c>
      <c r="UW1" s="2214"/>
      <c r="UX1" s="2214"/>
      <c r="UY1" s="2214"/>
      <c r="UZ1" s="2214"/>
      <c r="VA1" s="2214"/>
      <c r="VB1" s="21">
        <f>UU2+1</f>
        <v>77</v>
      </c>
      <c r="VC1" s="2214" t="s">
        <v>59</v>
      </c>
      <c r="VD1" s="2214"/>
      <c r="VE1" s="2214"/>
      <c r="VF1" s="2214"/>
      <c r="VG1" s="2214"/>
      <c r="VH1" s="2214"/>
      <c r="VI1" s="21">
        <f>VB1+1</f>
        <v>78</v>
      </c>
      <c r="VJ1" s="2214" t="s">
        <v>59</v>
      </c>
      <c r="VK1" s="2214"/>
      <c r="VL1" s="2214"/>
      <c r="VM1" s="2214"/>
      <c r="VN1" s="2214"/>
      <c r="VO1" s="2214"/>
      <c r="VP1" s="21">
        <f>VI1+1</f>
        <v>79</v>
      </c>
      <c r="VQ1" s="2214" t="s">
        <v>59</v>
      </c>
      <c r="VR1" s="2214"/>
      <c r="VS1" s="2214"/>
      <c r="VT1" s="2214"/>
      <c r="VU1" s="2214"/>
      <c r="VV1" s="2214"/>
      <c r="VW1" s="21">
        <f>VP1+1</f>
        <v>80</v>
      </c>
      <c r="VX1" s="2214" t="s">
        <v>59</v>
      </c>
      <c r="VY1" s="2214"/>
      <c r="VZ1" s="2214"/>
      <c r="WA1" s="2214"/>
      <c r="WB1" s="2214"/>
      <c r="WC1" s="2214"/>
      <c r="WD1" s="117"/>
      <c r="WE1" s="2214" t="s">
        <v>59</v>
      </c>
      <c r="WF1" s="2214"/>
      <c r="WG1" s="2214"/>
      <c r="WH1" s="2214"/>
      <c r="WI1" s="2214"/>
      <c r="WJ1" s="2214"/>
      <c r="WL1" s="2214" t="s">
        <v>59</v>
      </c>
      <c r="WM1" s="2214"/>
      <c r="WN1" s="2214"/>
      <c r="WO1" s="2214"/>
      <c r="WP1" s="2214"/>
      <c r="WQ1" s="2214"/>
      <c r="WS1" s="2214" t="s">
        <v>59</v>
      </c>
      <c r="WT1" s="2214"/>
      <c r="WU1" s="2214"/>
      <c r="WV1" s="2214"/>
      <c r="WW1" s="2214"/>
      <c r="WX1" s="2214"/>
      <c r="WZ1" s="2214" t="s">
        <v>59</v>
      </c>
      <c r="XA1" s="2214"/>
      <c r="XB1" s="2214"/>
      <c r="XC1" s="2214"/>
      <c r="XD1" s="2214"/>
      <c r="XE1" s="2214"/>
      <c r="XG1" s="2214" t="s">
        <v>59</v>
      </c>
      <c r="XH1" s="2214"/>
      <c r="XI1" s="2214"/>
      <c r="XJ1" s="2214"/>
      <c r="XK1" s="2214"/>
      <c r="XL1" s="2214"/>
      <c r="XN1" s="2214" t="s">
        <v>59</v>
      </c>
      <c r="XO1" s="2214"/>
      <c r="XP1" s="2214"/>
      <c r="XQ1" s="2214"/>
      <c r="XR1" s="2214"/>
      <c r="XS1" s="2214"/>
      <c r="XU1" s="2214" t="s">
        <v>59</v>
      </c>
      <c r="XV1" s="2214"/>
      <c r="XW1" s="2214"/>
      <c r="XX1" s="2214"/>
      <c r="XY1" s="2214"/>
      <c r="XZ1" s="2214"/>
      <c r="YB1" s="2214" t="s">
        <v>59</v>
      </c>
      <c r="YC1" s="2214"/>
      <c r="YD1" s="2214"/>
      <c r="YE1" s="2214"/>
      <c r="YF1" s="2214"/>
      <c r="YG1" s="2214"/>
      <c r="YI1" s="2214" t="s">
        <v>59</v>
      </c>
      <c r="YJ1" s="2214"/>
      <c r="YK1" s="2214"/>
      <c r="YL1" s="2214"/>
      <c r="YM1" s="2214"/>
      <c r="YN1" s="2214"/>
      <c r="YP1" s="2214" t="s">
        <v>59</v>
      </c>
      <c r="YQ1" s="2214"/>
      <c r="YR1" s="2214"/>
      <c r="YS1" s="2214"/>
      <c r="YT1" s="2214"/>
      <c r="YU1" s="2214"/>
      <c r="YW1" s="2214" t="s">
        <v>59</v>
      </c>
      <c r="YX1" s="2214"/>
      <c r="YY1" s="2214"/>
      <c r="YZ1" s="2214"/>
      <c r="ZA1" s="2214"/>
      <c r="ZB1" s="2214"/>
      <c r="ZD1" s="2214" t="s">
        <v>59</v>
      </c>
      <c r="ZE1" s="2214"/>
      <c r="ZF1" s="2214"/>
      <c r="ZG1" s="2214"/>
      <c r="ZH1" s="2214"/>
      <c r="ZI1" s="2214"/>
      <c r="ZK1" s="2214" t="s">
        <v>59</v>
      </c>
      <c r="ZL1" s="2214"/>
      <c r="ZM1" s="2214"/>
      <c r="ZN1" s="2214"/>
      <c r="ZO1" s="2214"/>
      <c r="ZP1" s="2214"/>
      <c r="ZR1" s="2214" t="s">
        <v>59</v>
      </c>
      <c r="ZS1" s="2214"/>
      <c r="ZT1" s="2214"/>
      <c r="ZU1" s="2214"/>
      <c r="ZV1" s="2214"/>
      <c r="ZW1" s="2214"/>
      <c r="ZY1" s="2214" t="s">
        <v>59</v>
      </c>
      <c r="ZZ1" s="2214"/>
      <c r="AAA1" s="2214"/>
      <c r="AAB1" s="2214"/>
      <c r="AAC1" s="2214"/>
      <c r="AAD1" s="2214"/>
      <c r="AAF1" s="2214" t="s">
        <v>59</v>
      </c>
      <c r="AAG1" s="2214"/>
      <c r="AAH1" s="2214"/>
      <c r="AAI1" s="2214"/>
      <c r="AAJ1" s="2214"/>
      <c r="AAK1" s="2214"/>
      <c r="AAM1" s="2214" t="s">
        <v>59</v>
      </c>
      <c r="AAN1" s="2214"/>
      <c r="AAO1" s="2214"/>
      <c r="AAP1" s="2214"/>
      <c r="AAQ1" s="2214"/>
      <c r="AAR1" s="2214"/>
      <c r="AAT1" s="2214" t="s">
        <v>59</v>
      </c>
      <c r="AAU1" s="2214"/>
      <c r="AAV1" s="2214"/>
      <c r="AAW1" s="2214"/>
      <c r="AAX1" s="2214"/>
      <c r="AAY1" s="2214"/>
      <c r="ABA1" s="2214" t="s">
        <v>59</v>
      </c>
      <c r="ABB1" s="2214"/>
      <c r="ABC1" s="2214"/>
      <c r="ABD1" s="2214"/>
      <c r="ABE1" s="2214"/>
      <c r="ABF1" s="2214"/>
      <c r="ABH1" s="2214" t="s">
        <v>59</v>
      </c>
      <c r="ABI1" s="2214"/>
      <c r="ABJ1" s="2214"/>
      <c r="ABK1" s="2214"/>
      <c r="ABL1" s="2214"/>
      <c r="ABM1" s="2214"/>
      <c r="ABO1" s="2214" t="s">
        <v>59</v>
      </c>
      <c r="ABP1" s="2214"/>
      <c r="ABQ1" s="2214"/>
      <c r="ABR1" s="2214"/>
      <c r="ABS1" s="2214"/>
      <c r="ABT1" s="2214"/>
      <c r="ABV1" s="2214" t="s">
        <v>59</v>
      </c>
      <c r="ABW1" s="2214"/>
      <c r="ABX1" s="2214"/>
      <c r="ABY1" s="2214"/>
      <c r="ABZ1" s="2214"/>
      <c r="ACA1" s="2214"/>
      <c r="ACC1" s="2214" t="s">
        <v>59</v>
      </c>
      <c r="ACD1" s="2214"/>
      <c r="ACE1" s="2214"/>
      <c r="ACF1" s="2214"/>
      <c r="ACG1" s="2214"/>
      <c r="ACH1" s="2214"/>
      <c r="ACJ1" s="2214" t="s">
        <v>59</v>
      </c>
      <c r="ACK1" s="2214"/>
      <c r="ACL1" s="2214"/>
      <c r="ACM1" s="2214"/>
      <c r="ACN1" s="2214"/>
      <c r="ACO1" s="2214"/>
      <c r="ACQ1" s="2214" t="s">
        <v>59</v>
      </c>
      <c r="ACR1" s="2214"/>
      <c r="ACS1" s="2214"/>
      <c r="ACT1" s="2214"/>
      <c r="ACU1" s="2214"/>
      <c r="ACV1" s="2214"/>
      <c r="ACX1" s="2214" t="s">
        <v>59</v>
      </c>
      <c r="ACY1" s="2214"/>
      <c r="ACZ1" s="2214"/>
      <c r="ADA1" s="2214"/>
      <c r="ADB1" s="2214"/>
      <c r="ADC1" s="2214"/>
      <c r="ADE1" s="2214" t="s">
        <v>59</v>
      </c>
      <c r="ADF1" s="2214"/>
      <c r="ADG1" s="2214"/>
      <c r="ADH1" s="2214"/>
      <c r="ADI1" s="2214"/>
      <c r="ADJ1" s="2214"/>
      <c r="ADL1" s="2214" t="s">
        <v>59</v>
      </c>
      <c r="ADM1" s="2214"/>
      <c r="ADN1" s="2214"/>
      <c r="ADO1" s="2214"/>
      <c r="ADP1" s="2214"/>
      <c r="ADQ1" s="2214"/>
      <c r="ADS1" s="2214" t="s">
        <v>59</v>
      </c>
      <c r="ADT1" s="2214"/>
      <c r="ADU1" s="2214"/>
      <c r="ADV1" s="2214"/>
      <c r="ADW1" s="2214"/>
      <c r="ADX1" s="2214"/>
      <c r="ADZ1" s="2214" t="s">
        <v>59</v>
      </c>
      <c r="AEA1" s="2214"/>
      <c r="AEB1" s="2214"/>
      <c r="AEC1" s="2214"/>
      <c r="AED1" s="2214"/>
      <c r="AEE1" s="2214"/>
      <c r="AEG1" s="2214" t="s">
        <v>59</v>
      </c>
      <c r="AEH1" s="2214"/>
      <c r="AEI1" s="2214"/>
      <c r="AEJ1" s="2214"/>
      <c r="AEK1" s="2214"/>
      <c r="AEL1" s="2214"/>
      <c r="AEN1" s="2214" t="s">
        <v>59</v>
      </c>
      <c r="AEO1" s="2214"/>
      <c r="AEP1" s="2214"/>
      <c r="AEQ1" s="2214"/>
      <c r="AER1" s="2214"/>
      <c r="AES1" s="2214"/>
      <c r="AEU1" s="2214" t="s">
        <v>59</v>
      </c>
      <c r="AEV1" s="2214"/>
      <c r="AEW1" s="2214"/>
      <c r="AEX1" s="2214"/>
      <c r="AEY1" s="2214"/>
      <c r="AEZ1" s="2214"/>
      <c r="AFB1" s="2214" t="s">
        <v>59</v>
      </c>
      <c r="AFC1" s="2214"/>
      <c r="AFD1" s="2214"/>
      <c r="AFE1" s="2214"/>
      <c r="AFF1" s="2214"/>
      <c r="AFG1" s="2214"/>
      <c r="AFI1" s="2214" t="s">
        <v>59</v>
      </c>
      <c r="AFJ1" s="2214"/>
      <c r="AFK1" s="2214"/>
      <c r="AFL1" s="2214"/>
      <c r="AFM1" s="2214"/>
      <c r="AFN1" s="2214"/>
      <c r="AFP1" s="2214" t="s">
        <v>59</v>
      </c>
      <c r="AFQ1" s="2214"/>
      <c r="AFR1" s="2214"/>
      <c r="AFS1" s="2214"/>
      <c r="AFT1" s="2214"/>
      <c r="AFU1" s="2214"/>
      <c r="AFW1" s="2214" t="s">
        <v>59</v>
      </c>
      <c r="AFX1" s="2214"/>
      <c r="AFY1" s="2214"/>
      <c r="AFZ1" s="2214"/>
      <c r="AGA1" s="2214"/>
      <c r="AGB1" s="2214"/>
      <c r="AGD1" s="2214" t="s">
        <v>59</v>
      </c>
      <c r="AGE1" s="2214"/>
      <c r="AGF1" s="2214"/>
      <c r="AGG1" s="2214"/>
      <c r="AGH1" s="2214"/>
      <c r="AGI1" s="2214"/>
      <c r="AGK1" s="2214" t="s">
        <v>59</v>
      </c>
      <c r="AGL1" s="2214"/>
      <c r="AGM1" s="2214"/>
      <c r="AGN1" s="2214"/>
      <c r="AGO1" s="2214"/>
      <c r="AGP1" s="2214"/>
      <c r="AGR1" s="2214" t="s">
        <v>59</v>
      </c>
      <c r="AGS1" s="2214"/>
      <c r="AGT1" s="2214"/>
      <c r="AGU1" s="2214"/>
      <c r="AGV1" s="2214"/>
      <c r="AGW1" s="2214"/>
      <c r="AGY1" s="2214" t="s">
        <v>59</v>
      </c>
      <c r="AGZ1" s="2214"/>
      <c r="AHA1" s="2214"/>
      <c r="AHB1" s="2214"/>
      <c r="AHC1" s="2214"/>
      <c r="AHD1" s="2214"/>
      <c r="AHF1" s="2214" t="s">
        <v>59</v>
      </c>
      <c r="AHG1" s="2214"/>
      <c r="AHH1" s="2214"/>
      <c r="AHI1" s="2214"/>
      <c r="AHJ1" s="2214"/>
      <c r="AHK1" s="2214"/>
      <c r="AHM1" s="2214" t="s">
        <v>59</v>
      </c>
      <c r="AHN1" s="2214"/>
      <c r="AHO1" s="2214"/>
      <c r="AHP1" s="2214"/>
      <c r="AHQ1" s="2214"/>
      <c r="AHR1" s="2214"/>
      <c r="AHT1" s="2214" t="s">
        <v>59</v>
      </c>
      <c r="AHU1" s="2214"/>
      <c r="AHV1" s="2214"/>
      <c r="AHW1" s="2214"/>
      <c r="AHX1" s="2214"/>
      <c r="AHY1" s="2214"/>
      <c r="AIA1" s="2214" t="s">
        <v>59</v>
      </c>
      <c r="AIB1" s="2214"/>
      <c r="AIC1" s="2214"/>
      <c r="AID1" s="2214"/>
      <c r="AIE1" s="2214"/>
      <c r="AIF1" s="2214"/>
      <c r="AIH1" s="2214" t="s">
        <v>59</v>
      </c>
      <c r="AII1" s="2214"/>
      <c r="AIJ1" s="2214"/>
      <c r="AIK1" s="2214"/>
      <c r="AIL1" s="2214"/>
      <c r="AIM1" s="2214"/>
      <c r="AIO1" s="2214" t="s">
        <v>59</v>
      </c>
      <c r="AIP1" s="2214"/>
      <c r="AIQ1" s="2214"/>
      <c r="AIR1" s="2214"/>
      <c r="AIS1" s="2214"/>
      <c r="AIT1" s="2214"/>
      <c r="AIV1" s="2214" t="s">
        <v>59</v>
      </c>
      <c r="AIW1" s="2214"/>
      <c r="AIX1" s="2214"/>
      <c r="AIY1" s="2214"/>
      <c r="AIZ1" s="2214"/>
      <c r="AJA1" s="2214"/>
      <c r="AJC1" s="2214" t="s">
        <v>59</v>
      </c>
      <c r="AJD1" s="2214"/>
      <c r="AJE1" s="2214"/>
      <c r="AJF1" s="2214"/>
      <c r="AJG1" s="2214"/>
      <c r="AJH1" s="2214"/>
      <c r="AJJ1" s="2214" t="s">
        <v>59</v>
      </c>
      <c r="AJK1" s="2214"/>
      <c r="AJL1" s="2214"/>
      <c r="AJM1" s="2214"/>
      <c r="AJN1" s="2214"/>
      <c r="AJO1" s="2214"/>
      <c r="AJQ1" s="2214" t="s">
        <v>59</v>
      </c>
      <c r="AJR1" s="2214"/>
      <c r="AJS1" s="2214"/>
      <c r="AJT1" s="2214"/>
      <c r="AJU1" s="2214"/>
      <c r="AJV1" s="2214"/>
      <c r="AJX1" s="2214" t="s">
        <v>59</v>
      </c>
      <c r="AJY1" s="2214"/>
      <c r="AJZ1" s="2214"/>
      <c r="AKA1" s="2214"/>
      <c r="AKB1" s="2214"/>
      <c r="AKC1" s="2214"/>
      <c r="AKE1" s="2214" t="s">
        <v>59</v>
      </c>
      <c r="AKF1" s="2214"/>
      <c r="AKG1" s="2214"/>
      <c r="AKH1" s="2214"/>
      <c r="AKI1" s="2214"/>
      <c r="AKJ1" s="2214"/>
    </row>
    <row r="2" spans="1:973" ht="32.25" customHeight="1" thickBot="1" x14ac:dyDescent="0.6">
      <c r="A2" s="2215" t="s">
        <v>598</v>
      </c>
      <c r="B2" s="2215"/>
      <c r="C2" s="2215"/>
      <c r="D2" s="2215"/>
      <c r="E2" s="2215"/>
      <c r="F2" s="116"/>
      <c r="H2" s="2215" t="str">
        <f>A2</f>
        <v>FACTURAS    CENTRAL  MARZO      2011</v>
      </c>
      <c r="I2" s="2215"/>
      <c r="J2" s="2215"/>
      <c r="K2" s="2215"/>
      <c r="L2" s="2215"/>
      <c r="M2" s="132"/>
      <c r="N2" t="s">
        <v>170</v>
      </c>
      <c r="O2" s="2215" t="str">
        <f>H2</f>
        <v>FACTURAS    CENTRAL  MARZO      2011</v>
      </c>
      <c r="P2" s="2215"/>
      <c r="Q2" s="2215"/>
      <c r="R2" s="2215"/>
      <c r="S2" s="2215"/>
      <c r="T2" s="226"/>
      <c r="U2" t="s">
        <v>170</v>
      </c>
      <c r="V2" s="2215" t="str">
        <f>H2</f>
        <v>FACTURAS    CENTRAL  MARZO      2011</v>
      </c>
      <c r="W2" s="2215"/>
      <c r="X2" s="2215"/>
      <c r="Y2" s="2215"/>
      <c r="Z2" s="2215"/>
      <c r="AA2" s="209"/>
      <c r="AC2" s="2215" t="str">
        <f>H2</f>
        <v>FACTURAS    CENTRAL  MARZO      2011</v>
      </c>
      <c r="AD2" s="2215"/>
      <c r="AE2" s="2215"/>
      <c r="AF2" s="2215"/>
      <c r="AG2" s="2215"/>
      <c r="AH2" s="132"/>
      <c r="AJ2" s="2215" t="str">
        <f>O2</f>
        <v>FACTURAS    CENTRAL  MARZO      2011</v>
      </c>
      <c r="AK2" s="2215"/>
      <c r="AL2" s="2215"/>
      <c r="AM2" s="2215"/>
      <c r="AN2" s="2215"/>
      <c r="AO2" s="269"/>
      <c r="AQ2" s="2215" t="str">
        <f>V2</f>
        <v>FACTURAS    CENTRAL  MARZO      2011</v>
      </c>
      <c r="AR2" s="2215"/>
      <c r="AS2" s="2215"/>
      <c r="AT2" s="2215"/>
      <c r="AU2" s="2215"/>
      <c r="AV2" s="271"/>
      <c r="AX2" s="2215" t="str">
        <f>V2</f>
        <v>FACTURAS    CENTRAL  MARZO      2011</v>
      </c>
      <c r="AY2" s="2215"/>
      <c r="AZ2" s="2215"/>
      <c r="BA2" s="2215"/>
      <c r="BB2" s="2215"/>
      <c r="BC2" s="218"/>
      <c r="BE2" s="2215" t="str">
        <f>V2</f>
        <v>FACTURAS    CENTRAL  MARZO      2011</v>
      </c>
      <c r="BF2" s="2215"/>
      <c r="BG2" s="2215"/>
      <c r="BH2" s="2215"/>
      <c r="BI2" s="2215"/>
      <c r="BJ2" s="211"/>
      <c r="BL2" s="2215" t="str">
        <f>AC2</f>
        <v>FACTURAS    CENTRAL  MARZO      2011</v>
      </c>
      <c r="BM2" s="2215"/>
      <c r="BN2" s="2215"/>
      <c r="BO2" s="2215"/>
      <c r="BP2" s="2215"/>
      <c r="BQ2" s="132"/>
      <c r="BS2" s="2215" t="str">
        <f>BE2</f>
        <v>FACTURAS    CENTRAL  MARZO      2011</v>
      </c>
      <c r="BT2" s="2215"/>
      <c r="BU2" s="2215"/>
      <c r="BV2" s="2215"/>
      <c r="BW2" s="2215"/>
      <c r="BX2" s="211"/>
      <c r="BZ2" s="2215" t="str">
        <f>BL2</f>
        <v>FACTURAS    CENTRAL  MARZO      2011</v>
      </c>
      <c r="CA2" s="2215"/>
      <c r="CB2" s="2215"/>
      <c r="CC2" s="2215"/>
      <c r="CD2" s="2215"/>
      <c r="CE2" s="177"/>
      <c r="CG2" s="2215" t="str">
        <f>BS2</f>
        <v>FACTURAS    CENTRAL  MARZO      2011</v>
      </c>
      <c r="CH2" s="2215"/>
      <c r="CI2" s="2215"/>
      <c r="CJ2" s="2215"/>
      <c r="CK2" s="2215"/>
      <c r="CL2" s="277"/>
      <c r="CN2" s="2215" t="str">
        <f>BZ2</f>
        <v>FACTURAS    CENTRAL  MARZO      2011</v>
      </c>
      <c r="CO2" s="2215"/>
      <c r="CP2" s="2215"/>
      <c r="CQ2" s="2215"/>
      <c r="CR2" s="2215"/>
      <c r="CS2" s="189"/>
      <c r="CU2" s="2215" t="str">
        <f>CN2</f>
        <v>FACTURAS    CENTRAL  MARZO      2011</v>
      </c>
      <c r="CV2" s="2215"/>
      <c r="CW2" s="2215"/>
      <c r="CX2" s="2215"/>
      <c r="CY2" s="2215"/>
      <c r="CZ2" s="116"/>
      <c r="DB2" s="2215" t="str">
        <f>CU2</f>
        <v>FACTURAS    CENTRAL  MARZO      2011</v>
      </c>
      <c r="DC2" s="2215"/>
      <c r="DD2" s="2215"/>
      <c r="DE2" s="2215"/>
      <c r="DF2" s="2215"/>
      <c r="DG2" s="191"/>
      <c r="DI2" s="2215" t="str">
        <f>DB2</f>
        <v>FACTURAS    CENTRAL  MARZO      2011</v>
      </c>
      <c r="DJ2" s="2215"/>
      <c r="DK2" s="2215"/>
      <c r="DL2" s="2215"/>
      <c r="DM2" s="2215"/>
      <c r="DN2" s="248"/>
      <c r="DP2" s="2215" t="str">
        <f>DB2</f>
        <v>FACTURAS    CENTRAL  MARZO      2011</v>
      </c>
      <c r="DQ2" s="2215"/>
      <c r="DR2" s="2215"/>
      <c r="DS2" s="2215"/>
      <c r="DT2" s="2215"/>
      <c r="DU2" s="234"/>
      <c r="DW2" s="2215" t="str">
        <f>DP2</f>
        <v>FACTURAS    CENTRAL  MARZO      2011</v>
      </c>
      <c r="DX2" s="2215"/>
      <c r="DY2" s="2215"/>
      <c r="DZ2" s="2215"/>
      <c r="EA2" s="2215"/>
      <c r="EB2" s="236"/>
      <c r="ED2" s="2215" t="str">
        <f>DB2</f>
        <v>FACTURAS    CENTRAL  MARZO      2011</v>
      </c>
      <c r="EE2" s="2215"/>
      <c r="EF2" s="2215"/>
      <c r="EG2" s="2215"/>
      <c r="EH2" s="2215"/>
      <c r="EI2" s="177"/>
      <c r="EK2" s="2215" t="str">
        <f>ED2</f>
        <v>FACTURAS    CENTRAL  MARZO      2011</v>
      </c>
      <c r="EL2" s="2215"/>
      <c r="EM2" s="2215"/>
      <c r="EN2" s="2215"/>
      <c r="EO2" s="2215"/>
      <c r="EP2" s="189"/>
      <c r="ER2" s="2215" t="str">
        <f>EK2</f>
        <v>FACTURAS    CENTRAL  MARZO      2011</v>
      </c>
      <c r="ES2" s="2215"/>
      <c r="ET2" s="2215"/>
      <c r="EU2" s="2215"/>
      <c r="EV2" s="2215"/>
      <c r="EW2" s="256"/>
      <c r="EY2" s="2215" t="str">
        <f>ER2</f>
        <v>FACTURAS    CENTRAL  MARZO      2011</v>
      </c>
      <c r="EZ2" s="2215"/>
      <c r="FA2" s="2215"/>
      <c r="FB2" s="2215"/>
      <c r="FC2" s="2215"/>
      <c r="FD2" s="266"/>
      <c r="FF2" s="2215" t="str">
        <f>EK2</f>
        <v>FACTURAS    CENTRAL  MARZO      2011</v>
      </c>
      <c r="FG2" s="2215"/>
      <c r="FH2" s="2215"/>
      <c r="FI2" s="2215"/>
      <c r="FJ2" s="2215"/>
      <c r="FK2" s="132"/>
      <c r="FM2" s="2215" t="str">
        <f>ER2</f>
        <v>FACTURAS    CENTRAL  MARZO      2011</v>
      </c>
      <c r="FN2" s="2215"/>
      <c r="FO2" s="2215"/>
      <c r="FP2" s="2215"/>
      <c r="FQ2" s="2215"/>
      <c r="FR2" s="362"/>
      <c r="FT2" s="2215" t="str">
        <f>FF2</f>
        <v>FACTURAS    CENTRAL  MARZO      2011</v>
      </c>
      <c r="FU2" s="2215"/>
      <c r="FV2" s="2215"/>
      <c r="FW2" s="2215"/>
      <c r="FX2" s="2215"/>
      <c r="FY2" s="132"/>
      <c r="GA2" s="2215" t="str">
        <f>FT2</f>
        <v>FACTURAS    CENTRAL  MARZO      2011</v>
      </c>
      <c r="GB2" s="2215"/>
      <c r="GC2" s="2215"/>
      <c r="GD2" s="2215"/>
      <c r="GE2" s="2215"/>
      <c r="GF2" s="295"/>
      <c r="GH2" s="2215" t="str">
        <f>FT2</f>
        <v>FACTURAS    CENTRAL  MARZO      2011</v>
      </c>
      <c r="GI2" s="2215"/>
      <c r="GJ2" s="2215"/>
      <c r="GK2" s="2215"/>
      <c r="GL2" s="2215"/>
      <c r="GM2" s="226"/>
      <c r="GO2" s="2215" t="str">
        <f>GH2</f>
        <v>FACTURAS    CENTRAL  MARZO      2011</v>
      </c>
      <c r="GP2" s="2215"/>
      <c r="GQ2" s="2215"/>
      <c r="GR2" s="2215"/>
      <c r="GS2" s="2215"/>
      <c r="GT2" s="251"/>
      <c r="GV2" s="2215" t="str">
        <f>FT2</f>
        <v>FACTURAS    CENTRAL  MARZO      2011</v>
      </c>
      <c r="GW2" s="2215"/>
      <c r="GX2" s="2215"/>
      <c r="GY2" s="2215"/>
      <c r="GZ2" s="2215"/>
      <c r="HA2" s="218"/>
      <c r="HC2" s="2215" t="str">
        <f>GA2</f>
        <v>FACTURAS    CENTRAL  MARZO      2011</v>
      </c>
      <c r="HD2" s="2215"/>
      <c r="HE2" s="2215"/>
      <c r="HF2" s="2215"/>
      <c r="HG2" s="2215"/>
      <c r="HH2" s="367"/>
      <c r="HJ2" s="2215" t="str">
        <f>FT2</f>
        <v>FACTURAS    CENTRAL  MARZO      2011</v>
      </c>
      <c r="HK2" s="2215"/>
      <c r="HL2" s="2215"/>
      <c r="HM2" s="2215"/>
      <c r="HN2" s="2215"/>
      <c r="HO2" s="187"/>
      <c r="HQ2" s="2215" t="str">
        <f>HJ2</f>
        <v>FACTURAS    CENTRAL  MARZO      2011</v>
      </c>
      <c r="HR2" s="2215"/>
      <c r="HS2" s="2215"/>
      <c r="HT2" s="2215"/>
      <c r="HU2" s="2215"/>
      <c r="HV2" s="187"/>
      <c r="HX2" s="2215" t="str">
        <f>HQ2</f>
        <v>FACTURAS    CENTRAL  MARZO      2011</v>
      </c>
      <c r="HY2" s="2215"/>
      <c r="HZ2" s="2215"/>
      <c r="IA2" s="2215"/>
      <c r="IB2" s="2215"/>
      <c r="IC2" s="300"/>
      <c r="IE2" s="2215" t="str">
        <f>HQ2</f>
        <v>FACTURAS    CENTRAL  MARZO      2011</v>
      </c>
      <c r="IF2" s="2215"/>
      <c r="IG2" s="2215"/>
      <c r="IH2" s="2215"/>
      <c r="II2" s="2215"/>
      <c r="IJ2" s="132"/>
      <c r="IL2" s="2215" t="str">
        <f>IE2</f>
        <v>FACTURAS    CENTRAL  MARZO      2011</v>
      </c>
      <c r="IM2" s="2215"/>
      <c r="IN2" s="2215"/>
      <c r="IO2" s="2215"/>
      <c r="IP2" s="2215"/>
      <c r="IQ2" s="252"/>
      <c r="IS2" s="2"/>
      <c r="IT2" s="2215" t="str">
        <f>CU2</f>
        <v>FACTURAS    CENTRAL  MARZO      2011</v>
      </c>
      <c r="IU2" s="2215"/>
      <c r="IV2" s="2215"/>
      <c r="IW2" s="2215"/>
      <c r="IX2" s="2215"/>
      <c r="IZ2" s="2"/>
      <c r="JA2" s="2215" t="str">
        <f>FF2</f>
        <v>FACTURAS    CENTRAL  MARZO      2011</v>
      </c>
      <c r="JB2" s="2215"/>
      <c r="JC2" s="2215"/>
      <c r="JD2" s="2215"/>
      <c r="JE2" s="2215"/>
      <c r="JG2" s="2"/>
      <c r="JH2" s="2215" t="str">
        <f>FT2</f>
        <v>FACTURAS    CENTRAL  MARZO      2011</v>
      </c>
      <c r="JI2" s="2215"/>
      <c r="JJ2" s="2215"/>
      <c r="JK2" s="2215"/>
      <c r="JL2" s="2215"/>
      <c r="JN2" s="2"/>
      <c r="JO2" s="2215" t="str">
        <f>GH2</f>
        <v>FACTURAS    CENTRAL  MARZO      2011</v>
      </c>
      <c r="JP2" s="2215"/>
      <c r="JQ2" s="2215"/>
      <c r="JR2" s="2215"/>
      <c r="JS2" s="2215"/>
      <c r="JU2" s="2"/>
      <c r="JV2" s="2215" t="str">
        <f>IE2</f>
        <v>FACTURAS    CENTRAL  MARZO      2011</v>
      </c>
      <c r="JW2" s="2215"/>
      <c r="JX2" s="2215"/>
      <c r="JY2" s="2215"/>
      <c r="JZ2" s="2215"/>
      <c r="KB2" s="2"/>
      <c r="KC2" s="2215" t="str">
        <f>IL2</f>
        <v>FACTURAS    CENTRAL  MARZO      2011</v>
      </c>
      <c r="KD2" s="2215"/>
      <c r="KE2" s="2215"/>
      <c r="KF2" s="2215"/>
      <c r="KG2" s="2215"/>
      <c r="KI2" s="2"/>
      <c r="KJ2" s="2215" t="str">
        <f>KC2</f>
        <v>FACTURAS    CENTRAL  MARZO      2011</v>
      </c>
      <c r="KK2" s="2215"/>
      <c r="KL2" s="2215"/>
      <c r="KM2" s="2215"/>
      <c r="KN2" s="2215"/>
      <c r="KP2" s="2"/>
      <c r="KQ2" s="2215" t="str">
        <f>JV2</f>
        <v>FACTURAS    CENTRAL  MARZO      2011</v>
      </c>
      <c r="KR2" s="2215"/>
      <c r="KS2" s="2215"/>
      <c r="KT2" s="2215"/>
      <c r="KU2" s="2215"/>
      <c r="KW2" s="2"/>
      <c r="KX2" s="2215" t="str">
        <f>KQ2</f>
        <v>FACTURAS    CENTRAL  MARZO      2011</v>
      </c>
      <c r="KY2" s="2215"/>
      <c r="KZ2" s="2215"/>
      <c r="LA2" s="2215"/>
      <c r="LB2" s="2215"/>
      <c r="LD2" s="2"/>
      <c r="LE2" s="2215" t="str">
        <f>KX2</f>
        <v>FACTURAS    CENTRAL  MARZO      2011</v>
      </c>
      <c r="LF2" s="2215"/>
      <c r="LG2" s="2215"/>
      <c r="LH2" s="2215"/>
      <c r="LI2" s="2215"/>
      <c r="LK2" s="2"/>
      <c r="LL2" s="2215" t="str">
        <f>LE2</f>
        <v>FACTURAS    CENTRAL  MARZO      2011</v>
      </c>
      <c r="LM2" s="2215"/>
      <c r="LN2" s="2215"/>
      <c r="LO2" s="2215"/>
      <c r="LP2" s="2215"/>
      <c r="LR2" s="2"/>
      <c r="LS2" s="2215" t="str">
        <f>KQ2</f>
        <v>FACTURAS    CENTRAL  MARZO      2011</v>
      </c>
      <c r="LT2" s="2215"/>
      <c r="LU2" s="2215"/>
      <c r="LV2" s="2215"/>
      <c r="LW2" s="2215"/>
      <c r="LY2" s="2"/>
      <c r="LZ2" s="2215" t="str">
        <f>KX2</f>
        <v>FACTURAS    CENTRAL  MARZO      2011</v>
      </c>
      <c r="MA2" s="2215"/>
      <c r="MB2" s="2215"/>
      <c r="MC2" s="2215"/>
      <c r="MD2" s="2215"/>
      <c r="MF2" s="2"/>
      <c r="MG2" s="2215" t="str">
        <f>IT2</f>
        <v>FACTURAS    CENTRAL  MARZO      2011</v>
      </c>
      <c r="MH2" s="2215"/>
      <c r="MI2" s="2215"/>
      <c r="MJ2" s="2215"/>
      <c r="MK2" s="2215"/>
      <c r="ML2" s="21">
        <f>ME1+1</f>
        <v>49</v>
      </c>
      <c r="MM2" s="2"/>
      <c r="MN2" s="2215" t="str">
        <f>JA2</f>
        <v>FACTURAS    CENTRAL  MARZO      2011</v>
      </c>
      <c r="MO2" s="2215"/>
      <c r="MP2" s="2215"/>
      <c r="MQ2" s="2215"/>
      <c r="MR2" s="2215"/>
      <c r="MS2" s="21">
        <f>ML2+1</f>
        <v>50</v>
      </c>
      <c r="MT2" s="2"/>
      <c r="MU2" s="2215" t="str">
        <f>JH2</f>
        <v>FACTURAS    CENTRAL  MARZO      2011</v>
      </c>
      <c r="MV2" s="2215"/>
      <c r="MW2" s="2215"/>
      <c r="MX2" s="2215"/>
      <c r="MY2" s="2215"/>
      <c r="MZ2" s="21">
        <f>MS2+1</f>
        <v>51</v>
      </c>
      <c r="NA2" s="2"/>
      <c r="NB2" s="2215" t="str">
        <f>JH2</f>
        <v>FACTURAS    CENTRAL  MARZO      2011</v>
      </c>
      <c r="NC2" s="2215"/>
      <c r="ND2" s="2215"/>
      <c r="NE2" s="2215"/>
      <c r="NF2" s="2215"/>
      <c r="NG2" s="21">
        <f>MS2+1</f>
        <v>51</v>
      </c>
      <c r="NH2" s="2"/>
      <c r="NI2" s="2215" t="str">
        <f>JA2</f>
        <v>FACTURAS    CENTRAL  MARZO      2011</v>
      </c>
      <c r="NJ2" s="2215"/>
      <c r="NK2" s="2215"/>
      <c r="NL2" s="2215"/>
      <c r="NM2" s="2215"/>
      <c r="NN2" s="21">
        <f>NG2+1</f>
        <v>52</v>
      </c>
      <c r="NO2" s="2"/>
      <c r="NP2" s="2215" t="str">
        <f>JH2</f>
        <v>FACTURAS    CENTRAL  MARZO      2011</v>
      </c>
      <c r="NQ2" s="2215"/>
      <c r="NR2" s="2215"/>
      <c r="NS2" s="2215"/>
      <c r="NT2" s="2215"/>
      <c r="NU2" s="21">
        <f>NN2+1</f>
        <v>53</v>
      </c>
      <c r="NV2" s="2"/>
      <c r="NW2" s="2215" t="str">
        <f>JH2</f>
        <v>FACTURAS    CENTRAL  MARZO      2011</v>
      </c>
      <c r="NX2" s="2215"/>
      <c r="NY2" s="2215"/>
      <c r="NZ2" s="2215"/>
      <c r="OA2" s="2215"/>
      <c r="OB2" s="21">
        <f>NU2+1</f>
        <v>54</v>
      </c>
      <c r="OC2" s="2"/>
      <c r="OD2" s="2215" t="str">
        <f>MG2</f>
        <v>FACTURAS    CENTRAL  MARZO      2011</v>
      </c>
      <c r="OE2" s="2215"/>
      <c r="OF2" s="2215"/>
      <c r="OG2" s="2215"/>
      <c r="OH2" s="2215"/>
      <c r="OI2" s="21">
        <f>OB2+1</f>
        <v>55</v>
      </c>
      <c r="OJ2" s="2"/>
      <c r="OK2" s="2215" t="str">
        <f>MN2</f>
        <v>FACTURAS    CENTRAL  MARZO      2011</v>
      </c>
      <c r="OL2" s="2215"/>
      <c r="OM2" s="2215"/>
      <c r="ON2" s="2215"/>
      <c r="OO2" s="2215"/>
      <c r="OP2" s="21">
        <f>OI2+1</f>
        <v>56</v>
      </c>
      <c r="OQ2" s="2"/>
      <c r="OR2" s="2215" t="str">
        <f>NI2</f>
        <v>FACTURAS    CENTRAL  MARZO      2011</v>
      </c>
      <c r="OS2" s="2215"/>
      <c r="OT2" s="2215"/>
      <c r="OU2" s="2215"/>
      <c r="OV2" s="2215"/>
      <c r="OW2" s="21">
        <f>OP2+1</f>
        <v>57</v>
      </c>
      <c r="OX2" s="2"/>
      <c r="OY2" s="2215" t="str">
        <f>OD2</f>
        <v>FACTURAS    CENTRAL  MARZO      2011</v>
      </c>
      <c r="OZ2" s="2215"/>
      <c r="PA2" s="2215"/>
      <c r="PB2" s="2215"/>
      <c r="PC2" s="2215"/>
      <c r="PD2" s="21">
        <f>OI2+1</f>
        <v>56</v>
      </c>
      <c r="PE2" s="2"/>
      <c r="PF2" s="2215" t="str">
        <f>OR2</f>
        <v>FACTURAS    CENTRAL  MARZO      2011</v>
      </c>
      <c r="PG2" s="2215"/>
      <c r="PH2" s="2215"/>
      <c r="PI2" s="2215"/>
      <c r="PJ2" s="2215"/>
      <c r="PK2" s="21">
        <f>OW2+1</f>
        <v>58</v>
      </c>
      <c r="PL2" s="2"/>
      <c r="PM2" s="2215" t="str">
        <f>OY2</f>
        <v>FACTURAS    CENTRAL  MARZO      2011</v>
      </c>
      <c r="PN2" s="2215"/>
      <c r="PO2" s="2215"/>
      <c r="PP2" s="2215"/>
      <c r="PQ2" s="2215"/>
      <c r="PR2" s="21">
        <f>PK2+1</f>
        <v>59</v>
      </c>
      <c r="PS2" s="2"/>
      <c r="PT2" s="2215" t="str">
        <f>PF2</f>
        <v>FACTURAS    CENTRAL  MARZO      2011</v>
      </c>
      <c r="PU2" s="2215"/>
      <c r="PV2" s="2215"/>
      <c r="PW2" s="2215"/>
      <c r="PX2" s="2215"/>
      <c r="PY2" s="21">
        <f>PR2+1</f>
        <v>60</v>
      </c>
      <c r="PZ2" s="2"/>
      <c r="QA2" s="2215" t="str">
        <f>PM2</f>
        <v>FACTURAS    CENTRAL  MARZO      2011</v>
      </c>
      <c r="QB2" s="2215"/>
      <c r="QC2" s="2215"/>
      <c r="QD2" s="2215"/>
      <c r="QE2" s="2215"/>
      <c r="QF2" s="21">
        <f>PY2+1</f>
        <v>61</v>
      </c>
      <c r="QG2" s="2"/>
      <c r="QH2" s="2215" t="str">
        <f>OD2</f>
        <v>FACTURAS    CENTRAL  MARZO      2011</v>
      </c>
      <c r="QI2" s="2215"/>
      <c r="QJ2" s="2215"/>
      <c r="QK2" s="2215"/>
      <c r="QL2" s="2215"/>
      <c r="QM2" s="21">
        <f>PY2+1</f>
        <v>61</v>
      </c>
      <c r="QN2" s="2"/>
      <c r="QO2" s="2215" t="str">
        <f>OR2</f>
        <v>FACTURAS    CENTRAL  MARZO      2011</v>
      </c>
      <c r="QP2" s="2215"/>
      <c r="QQ2" s="2215"/>
      <c r="QR2" s="2215"/>
      <c r="QS2" s="2215"/>
      <c r="QT2" s="21">
        <f>QM2+1</f>
        <v>62</v>
      </c>
      <c r="QU2" s="2"/>
      <c r="QV2" s="2215" t="str">
        <f>OR2</f>
        <v>FACTURAS    CENTRAL  MARZO      2011</v>
      </c>
      <c r="QW2" s="2215"/>
      <c r="QX2" s="2215"/>
      <c r="QY2" s="2215"/>
      <c r="QZ2" s="2215"/>
      <c r="RA2" s="21">
        <f>QT2+1</f>
        <v>63</v>
      </c>
      <c r="RB2" s="2"/>
      <c r="RC2" s="2215" t="str">
        <f>OR2</f>
        <v>FACTURAS    CENTRAL  MARZO      2011</v>
      </c>
      <c r="RD2" s="2215"/>
      <c r="RE2" s="2215"/>
      <c r="RF2" s="2215"/>
      <c r="RG2" s="2215"/>
      <c r="RH2" s="21">
        <f>RA2+1</f>
        <v>64</v>
      </c>
      <c r="RI2" s="2"/>
      <c r="RJ2" s="2215" t="str">
        <f>OY2</f>
        <v>FACTURAS    CENTRAL  MARZO      2011</v>
      </c>
      <c r="RK2" s="2215"/>
      <c r="RL2" s="2215"/>
      <c r="RM2" s="2215"/>
      <c r="RN2" s="2215"/>
      <c r="RO2" s="21">
        <f>RH2+1</f>
        <v>65</v>
      </c>
      <c r="RP2" s="2"/>
      <c r="RQ2" s="2215" t="str">
        <f>PF2</f>
        <v>FACTURAS    CENTRAL  MARZO      2011</v>
      </c>
      <c r="RR2" s="2215"/>
      <c r="RS2" s="2215"/>
      <c r="RT2" s="2215"/>
      <c r="RU2" s="2215"/>
      <c r="RV2" s="21">
        <f>RO2+1</f>
        <v>66</v>
      </c>
      <c r="RW2" s="2"/>
      <c r="RX2" s="2215" t="str">
        <f>JH2</f>
        <v>FACTURAS    CENTRAL  MARZO      2011</v>
      </c>
      <c r="RY2" s="2215"/>
      <c r="RZ2" s="2215"/>
      <c r="SA2" s="2215"/>
      <c r="SB2" s="2215"/>
      <c r="SC2" s="21">
        <f>RV2+1</f>
        <v>67</v>
      </c>
      <c r="SD2" s="2"/>
      <c r="SE2" s="2215" t="str">
        <f>JO2</f>
        <v>FACTURAS    CENTRAL  MARZO      2011</v>
      </c>
      <c r="SF2" s="2215"/>
      <c r="SG2" s="2215"/>
      <c r="SH2" s="2215"/>
      <c r="SI2" s="2215"/>
      <c r="SJ2" s="21">
        <f>SC2+1</f>
        <v>68</v>
      </c>
      <c r="SK2" s="2"/>
      <c r="SL2" s="2215" t="str">
        <f>JV2</f>
        <v>FACTURAS    CENTRAL  MARZO      2011</v>
      </c>
      <c r="SM2" s="2215"/>
      <c r="SN2" s="2215"/>
      <c r="SO2" s="2215"/>
      <c r="SP2" s="2215"/>
      <c r="SQ2" s="21">
        <f>SJ2+1</f>
        <v>69</v>
      </c>
      <c r="SR2" s="2"/>
      <c r="SS2" s="2215" t="str">
        <f>KQ2</f>
        <v>FACTURAS    CENTRAL  MARZO      2011</v>
      </c>
      <c r="ST2" s="2215"/>
      <c r="SU2" s="2215"/>
      <c r="SV2" s="2215"/>
      <c r="SW2" s="2215"/>
      <c r="SX2" s="21">
        <f>SQ2+1</f>
        <v>70</v>
      </c>
      <c r="SY2" s="2"/>
      <c r="SZ2" s="2215" t="str">
        <f>KX2</f>
        <v>FACTURAS    CENTRAL  MARZO      2011</v>
      </c>
      <c r="TA2" s="2215"/>
      <c r="TB2" s="2215"/>
      <c r="TC2" s="2215"/>
      <c r="TD2" s="2215"/>
      <c r="TE2" s="21">
        <f>SX2+1</f>
        <v>71</v>
      </c>
      <c r="TF2" s="2"/>
      <c r="TG2" s="2215" t="str">
        <f>JV2</f>
        <v>FACTURAS    CENTRAL  MARZO      2011</v>
      </c>
      <c r="TH2" s="2215"/>
      <c r="TI2" s="2215"/>
      <c r="TJ2" s="2215"/>
      <c r="TK2" s="2215"/>
      <c r="TL2" s="21">
        <f>SX2+1</f>
        <v>71</v>
      </c>
      <c r="TM2" s="2"/>
      <c r="TN2" s="2215" t="str">
        <f>KQ2</f>
        <v>FACTURAS    CENTRAL  MARZO      2011</v>
      </c>
      <c r="TO2" s="2215"/>
      <c r="TP2" s="2215"/>
      <c r="TQ2" s="2215"/>
      <c r="TR2" s="2215"/>
      <c r="TS2" s="21">
        <f>TL2+1</f>
        <v>72</v>
      </c>
      <c r="TT2" s="2"/>
      <c r="TU2" s="2215" t="str">
        <f>MG2</f>
        <v>FACTURAS    CENTRAL  MARZO      2011</v>
      </c>
      <c r="TV2" s="2215"/>
      <c r="TW2" s="2215"/>
      <c r="TX2" s="2215"/>
      <c r="TY2" s="2215"/>
      <c r="TZ2" s="21">
        <f>TS2+1</f>
        <v>73</v>
      </c>
      <c r="UA2" s="2"/>
      <c r="UB2" s="2215" t="str">
        <f>OD2</f>
        <v>FACTURAS    CENTRAL  MARZO      2011</v>
      </c>
      <c r="UC2" s="2215"/>
      <c r="UD2" s="2215"/>
      <c r="UE2" s="2215"/>
      <c r="UF2" s="2215"/>
      <c r="UG2" s="21">
        <f>TZ2+1</f>
        <v>74</v>
      </c>
      <c r="UH2" s="2"/>
      <c r="UI2" s="2215" t="str">
        <f>OR2</f>
        <v>FACTURAS    CENTRAL  MARZO      2011</v>
      </c>
      <c r="UJ2" s="2215"/>
      <c r="UK2" s="2215"/>
      <c r="UL2" s="2215"/>
      <c r="UM2" s="2215"/>
      <c r="UN2" s="21">
        <f>UG2+1</f>
        <v>75</v>
      </c>
      <c r="UO2" s="2"/>
      <c r="UP2" s="2215" t="str">
        <f>OD2</f>
        <v>FACTURAS    CENTRAL  MARZO      2011</v>
      </c>
      <c r="UQ2" s="2215"/>
      <c r="UR2" s="2215"/>
      <c r="US2" s="2215"/>
      <c r="UT2" s="2215"/>
      <c r="UU2" s="21">
        <f>UN2+1</f>
        <v>76</v>
      </c>
      <c r="UW2" s="2215" t="str">
        <f>TU2</f>
        <v>FACTURAS    CENTRAL  MARZO      2011</v>
      </c>
      <c r="UX2" s="2215"/>
      <c r="UY2" s="2215"/>
      <c r="UZ2" s="2215"/>
      <c r="VA2" s="2215"/>
      <c r="VC2" s="2"/>
      <c r="VD2" s="2215" t="str">
        <f>UW2</f>
        <v>FACTURAS    CENTRAL  MARZO      2011</v>
      </c>
      <c r="VE2" s="2215"/>
      <c r="VF2" s="2215"/>
      <c r="VG2" s="2215"/>
      <c r="VH2" s="2215"/>
      <c r="VI2" s="96"/>
      <c r="VJ2" s="2"/>
      <c r="VK2" s="2215" t="str">
        <f>UW2</f>
        <v>FACTURAS    CENTRAL  MARZO      2011</v>
      </c>
      <c r="VL2" s="2215"/>
      <c r="VM2" s="2215"/>
      <c r="VN2" s="2215"/>
      <c r="VO2" s="2215"/>
      <c r="VQ2" s="2"/>
      <c r="VR2" s="2215" t="str">
        <f>VD2</f>
        <v>FACTURAS    CENTRAL  MARZO      2011</v>
      </c>
      <c r="VS2" s="2215"/>
      <c r="VT2" s="2215"/>
      <c r="VU2" s="2215"/>
      <c r="VV2" s="2215"/>
      <c r="VX2" s="2"/>
      <c r="VY2" s="2215" t="str">
        <f>VK2</f>
        <v>FACTURAS    CENTRAL  MARZO      2011</v>
      </c>
      <c r="VZ2" s="2215"/>
      <c r="WA2" s="2215"/>
      <c r="WB2" s="2215"/>
      <c r="WC2" s="2215"/>
      <c r="WD2" s="21">
        <f>VW1+1</f>
        <v>81</v>
      </c>
      <c r="WE2" s="2"/>
      <c r="WF2" s="2215" t="str">
        <f>VY2</f>
        <v>FACTURAS    CENTRAL  MARZO      2011</v>
      </c>
      <c r="WG2" s="2215"/>
      <c r="WH2" s="2215"/>
      <c r="WI2" s="2215"/>
      <c r="WJ2" s="2215"/>
      <c r="WK2" s="21">
        <f>WD2+1</f>
        <v>82</v>
      </c>
      <c r="WL2" s="2"/>
      <c r="WM2" s="2215" t="str">
        <f>WF2</f>
        <v>FACTURAS    CENTRAL  MARZO      2011</v>
      </c>
      <c r="WN2" s="2215"/>
      <c r="WO2" s="2215"/>
      <c r="WP2" s="2215"/>
      <c r="WQ2" s="2215"/>
      <c r="WR2" s="21">
        <f>WK2+1</f>
        <v>83</v>
      </c>
      <c r="WS2" s="2"/>
      <c r="WT2" s="2215" t="str">
        <f>WM2</f>
        <v>FACTURAS    CENTRAL  MARZO      2011</v>
      </c>
      <c r="WU2" s="2215"/>
      <c r="WV2" s="2215"/>
      <c r="WW2" s="2215"/>
      <c r="WX2" s="2215"/>
      <c r="WY2" s="21">
        <f>WR2+1</f>
        <v>84</v>
      </c>
      <c r="WZ2" s="2"/>
      <c r="XA2" s="2215" t="str">
        <f>WT2</f>
        <v>FACTURAS    CENTRAL  MARZO      2011</v>
      </c>
      <c r="XB2" s="2215"/>
      <c r="XC2" s="2215"/>
      <c r="XD2" s="2215"/>
      <c r="XE2" s="2215"/>
      <c r="XF2" s="21">
        <f>WY2+1</f>
        <v>85</v>
      </c>
      <c r="XG2" s="2"/>
      <c r="XH2" s="2215" t="str">
        <f>XA2</f>
        <v>FACTURAS    CENTRAL  MARZO      2011</v>
      </c>
      <c r="XI2" s="2215"/>
      <c r="XJ2" s="2215"/>
      <c r="XK2" s="2215"/>
      <c r="XL2" s="2215"/>
      <c r="XM2" s="21">
        <f>XF2+1</f>
        <v>86</v>
      </c>
      <c r="XN2" s="2"/>
      <c r="XO2" s="2215" t="str">
        <f>WT2</f>
        <v>FACTURAS    CENTRAL  MARZO      2011</v>
      </c>
      <c r="XP2" s="2215"/>
      <c r="XQ2" s="2215"/>
      <c r="XR2" s="2215"/>
      <c r="XS2" s="2215"/>
      <c r="XT2" s="21">
        <f>XM2+1</f>
        <v>87</v>
      </c>
      <c r="XU2" s="2"/>
      <c r="XV2" s="2215" t="str">
        <f>XA2</f>
        <v>FACTURAS    CENTRAL  MARZO      2011</v>
      </c>
      <c r="XW2" s="2215"/>
      <c r="XX2" s="2215"/>
      <c r="XY2" s="2215"/>
      <c r="XZ2" s="2215"/>
      <c r="YA2" s="21">
        <f>XT2+1</f>
        <v>88</v>
      </c>
      <c r="YB2" s="2"/>
      <c r="YC2" s="2215" t="str">
        <f>XA2</f>
        <v>FACTURAS    CENTRAL  MARZO      2011</v>
      </c>
      <c r="YD2" s="2215"/>
      <c r="YE2" s="2215"/>
      <c r="YF2" s="2215"/>
      <c r="YG2" s="2215"/>
      <c r="YH2" s="21">
        <f>YA2+1</f>
        <v>89</v>
      </c>
      <c r="YI2" s="2"/>
      <c r="YJ2" s="2215" t="str">
        <f>WM2</f>
        <v>FACTURAS    CENTRAL  MARZO      2011</v>
      </c>
      <c r="YK2" s="2215"/>
      <c r="YL2" s="2215"/>
      <c r="YM2" s="2215"/>
      <c r="YN2" s="2215"/>
      <c r="YO2" s="21">
        <f>YH2+1</f>
        <v>90</v>
      </c>
      <c r="YP2" s="2"/>
      <c r="YQ2" s="2215" t="str">
        <f>WT2</f>
        <v>FACTURAS    CENTRAL  MARZO      2011</v>
      </c>
      <c r="YR2" s="2215"/>
      <c r="YS2" s="2215"/>
      <c r="YT2" s="2215"/>
      <c r="YU2" s="2215"/>
      <c r="YV2" s="21">
        <f>YO2+1</f>
        <v>91</v>
      </c>
      <c r="YW2" s="2"/>
      <c r="YX2" s="2215" t="str">
        <f>WT2</f>
        <v>FACTURAS    CENTRAL  MARZO      2011</v>
      </c>
      <c r="YY2" s="2215"/>
      <c r="YZ2" s="2215"/>
      <c r="ZA2" s="2215"/>
      <c r="ZB2" s="2215"/>
      <c r="ZC2" s="21">
        <f>YV2+1</f>
        <v>92</v>
      </c>
      <c r="ZD2" s="2"/>
      <c r="ZE2" s="2215" t="str">
        <f>WM2</f>
        <v>FACTURAS    CENTRAL  MARZO      2011</v>
      </c>
      <c r="ZF2" s="2215"/>
      <c r="ZG2" s="2215"/>
      <c r="ZH2" s="2215"/>
      <c r="ZI2" s="2215"/>
      <c r="ZJ2" s="21">
        <f>ZC2+1</f>
        <v>93</v>
      </c>
      <c r="ZK2" s="2"/>
      <c r="ZL2" s="2215" t="str">
        <f>ZE2</f>
        <v>FACTURAS    CENTRAL  MARZO      2011</v>
      </c>
      <c r="ZM2" s="2215"/>
      <c r="ZN2" s="2215"/>
      <c r="ZO2" s="2215"/>
      <c r="ZP2" s="2215"/>
      <c r="ZQ2" s="21">
        <f>ZJ2+1</f>
        <v>94</v>
      </c>
      <c r="ZR2" s="2"/>
      <c r="ZS2" s="2215" t="str">
        <f>ZL2</f>
        <v>FACTURAS    CENTRAL  MARZO      2011</v>
      </c>
      <c r="ZT2" s="2215"/>
      <c r="ZU2" s="2215"/>
      <c r="ZV2" s="2215"/>
      <c r="ZW2" s="2215"/>
      <c r="ZX2" s="21">
        <f>ZQ2+1</f>
        <v>95</v>
      </c>
      <c r="ZY2" s="2"/>
      <c r="ZZ2" s="2215" t="str">
        <f>ZS2</f>
        <v>FACTURAS    CENTRAL  MARZO      2011</v>
      </c>
      <c r="AAA2" s="2215"/>
      <c r="AAB2" s="2215"/>
      <c r="AAC2" s="2215"/>
      <c r="AAD2" s="2215"/>
      <c r="AAE2" s="21">
        <f>ZX2+1</f>
        <v>96</v>
      </c>
      <c r="AAF2" s="2"/>
      <c r="AAG2" s="2215" t="str">
        <f>ZS2</f>
        <v>FACTURAS    CENTRAL  MARZO      2011</v>
      </c>
      <c r="AAH2" s="2215"/>
      <c r="AAI2" s="2215"/>
      <c r="AAJ2" s="2215"/>
      <c r="AAK2" s="2215"/>
      <c r="AAL2" s="21">
        <f>AAE2+1</f>
        <v>97</v>
      </c>
      <c r="AAM2" s="2"/>
      <c r="AAN2" s="2215" t="str">
        <f>WF2</f>
        <v>FACTURAS    CENTRAL  MARZO      2011</v>
      </c>
      <c r="AAO2" s="2215"/>
      <c r="AAP2" s="2215"/>
      <c r="AAQ2" s="2215"/>
      <c r="AAR2" s="2215"/>
      <c r="AAS2" s="21">
        <f>AAL2+1</f>
        <v>98</v>
      </c>
      <c r="AAT2" s="2"/>
      <c r="AAU2" s="2215" t="str">
        <f>WM2</f>
        <v>FACTURAS    CENTRAL  MARZO      2011</v>
      </c>
      <c r="AAV2" s="2215"/>
      <c r="AAW2" s="2215"/>
      <c r="AAX2" s="2215"/>
      <c r="AAY2" s="2215"/>
      <c r="AAZ2" s="21">
        <f>AAS2+1</f>
        <v>99</v>
      </c>
      <c r="ABA2" s="2"/>
      <c r="ABB2" s="2215" t="str">
        <f>WT2</f>
        <v>FACTURAS    CENTRAL  MARZO      2011</v>
      </c>
      <c r="ABC2" s="2215"/>
      <c r="ABD2" s="2215"/>
      <c r="ABE2" s="2215"/>
      <c r="ABF2" s="2215"/>
      <c r="ABG2" s="371">
        <f>AAZ2+1</f>
        <v>100</v>
      </c>
      <c r="ABH2" s="2"/>
      <c r="ABI2" s="2215" t="str">
        <f>WT2</f>
        <v>FACTURAS    CENTRAL  MARZO      2011</v>
      </c>
      <c r="ABJ2" s="2215"/>
      <c r="ABK2" s="2215"/>
      <c r="ABL2" s="2215"/>
      <c r="ABM2" s="2215"/>
      <c r="ABN2" s="371">
        <f>ABG2+1</f>
        <v>101</v>
      </c>
      <c r="ABO2" s="2"/>
      <c r="ABP2" s="2215" t="str">
        <f>WM2</f>
        <v>FACTURAS    CENTRAL  MARZO      2011</v>
      </c>
      <c r="ABQ2" s="2215"/>
      <c r="ABR2" s="2215"/>
      <c r="ABS2" s="2215"/>
      <c r="ABT2" s="2215"/>
      <c r="ABU2" s="21">
        <f>ABN2+1</f>
        <v>102</v>
      </c>
      <c r="ABV2" s="2"/>
      <c r="ABW2" s="2215" t="str">
        <f>WM2</f>
        <v>FACTURAS    CENTRAL  MARZO      2011</v>
      </c>
      <c r="ABX2" s="2215"/>
      <c r="ABY2" s="2215"/>
      <c r="ABZ2" s="2215"/>
      <c r="ACA2" s="2215"/>
      <c r="ACB2" s="371">
        <f>ABU2+1</f>
        <v>103</v>
      </c>
      <c r="ACC2" s="2"/>
      <c r="ACD2" s="2215" t="str">
        <f>WT2</f>
        <v>FACTURAS    CENTRAL  MARZO      2011</v>
      </c>
      <c r="ACE2" s="2215"/>
      <c r="ACF2" s="2215"/>
      <c r="ACG2" s="2215"/>
      <c r="ACH2" s="2215"/>
      <c r="ACI2" s="21">
        <f>ACB2+1</f>
        <v>104</v>
      </c>
      <c r="ACJ2" s="2"/>
      <c r="ACK2" s="2215" t="str">
        <f>XA2</f>
        <v>FACTURAS    CENTRAL  MARZO      2011</v>
      </c>
      <c r="ACL2" s="2215"/>
      <c r="ACM2" s="2215"/>
      <c r="ACN2" s="2215"/>
      <c r="ACO2" s="2215"/>
      <c r="ACP2" s="21">
        <f>ACI2+1</f>
        <v>105</v>
      </c>
      <c r="ACQ2" s="2"/>
      <c r="ACR2" s="2215" t="str">
        <f>XO2</f>
        <v>FACTURAS    CENTRAL  MARZO      2011</v>
      </c>
      <c r="ACS2" s="2215"/>
      <c r="ACT2" s="2215"/>
      <c r="ACU2" s="2215"/>
      <c r="ACV2" s="2215"/>
      <c r="ACW2" s="21">
        <f>ACP2+1</f>
        <v>106</v>
      </c>
      <c r="ACX2" s="2"/>
      <c r="ACY2" s="2215" t="str">
        <f>XV2</f>
        <v>FACTURAS    CENTRAL  MARZO      2011</v>
      </c>
      <c r="ACZ2" s="2215"/>
      <c r="ADA2" s="2215"/>
      <c r="ADB2" s="2215"/>
      <c r="ADC2" s="2215"/>
      <c r="ADD2" s="21">
        <f>ACW2+1</f>
        <v>107</v>
      </c>
      <c r="ADE2" s="2"/>
      <c r="ADF2" s="2215" t="str">
        <f>YC2</f>
        <v>FACTURAS    CENTRAL  MARZO      2011</v>
      </c>
      <c r="ADG2" s="2215"/>
      <c r="ADH2" s="2215"/>
      <c r="ADI2" s="2215"/>
      <c r="ADJ2" s="2215"/>
      <c r="ADK2" s="21">
        <f>ACW2+1</f>
        <v>107</v>
      </c>
      <c r="ADL2" s="2"/>
      <c r="ADM2" s="2215" t="str">
        <f>YJ2</f>
        <v>FACTURAS    CENTRAL  MARZO      2011</v>
      </c>
      <c r="ADN2" s="2215"/>
      <c r="ADO2" s="2215"/>
      <c r="ADP2" s="2215"/>
      <c r="ADQ2" s="2215"/>
      <c r="ADR2" s="21">
        <f>ADK2+1</f>
        <v>108</v>
      </c>
      <c r="ADS2" s="2"/>
      <c r="ADT2" s="2215" t="str">
        <f>WM2</f>
        <v>FACTURAS    CENTRAL  MARZO      2011</v>
      </c>
      <c r="ADU2" s="2215"/>
      <c r="ADV2" s="2215"/>
      <c r="ADW2" s="2215"/>
      <c r="ADX2" s="2215"/>
      <c r="ADY2" s="21">
        <f>ADR2+1</f>
        <v>109</v>
      </c>
      <c r="ADZ2" s="2"/>
      <c r="AEA2" s="2215" t="str">
        <f>AAN2</f>
        <v>FACTURAS    CENTRAL  MARZO      2011</v>
      </c>
      <c r="AEB2" s="2215"/>
      <c r="AEC2" s="2215"/>
      <c r="AED2" s="2215"/>
      <c r="AEE2" s="2215"/>
      <c r="AEF2" s="21">
        <f>ADY2+1</f>
        <v>110</v>
      </c>
      <c r="AEG2" s="2"/>
      <c r="AEH2" s="2215" t="str">
        <f>ABP2</f>
        <v>FACTURAS    CENTRAL  MARZO      2011</v>
      </c>
      <c r="AEI2" s="2215"/>
      <c r="AEJ2" s="2215"/>
      <c r="AEK2" s="2215"/>
      <c r="AEL2" s="2215"/>
      <c r="AEM2" s="21">
        <f>AEF2+1</f>
        <v>111</v>
      </c>
      <c r="AEN2" s="2"/>
      <c r="AEO2" s="2215" t="str">
        <f>ADT2</f>
        <v>FACTURAS    CENTRAL  MARZO      2011</v>
      </c>
      <c r="AEP2" s="2215"/>
      <c r="AEQ2" s="2215"/>
      <c r="AER2" s="2215"/>
      <c r="AES2" s="2215"/>
      <c r="AET2" s="21">
        <f>AEF2+1</f>
        <v>111</v>
      </c>
      <c r="AEU2" s="2"/>
      <c r="AEV2" s="2215" t="str">
        <f>WF2</f>
        <v>FACTURAS    CENTRAL  MARZO      2011</v>
      </c>
      <c r="AEW2" s="2215"/>
      <c r="AEX2" s="2215"/>
      <c r="AEY2" s="2215"/>
      <c r="AEZ2" s="2215"/>
      <c r="AFA2" s="21">
        <f>AET2+1</f>
        <v>112</v>
      </c>
      <c r="AFB2" s="2"/>
      <c r="AFC2" s="2215" t="str">
        <f>WM2</f>
        <v>FACTURAS    CENTRAL  MARZO      2011</v>
      </c>
      <c r="AFD2" s="2215"/>
      <c r="AFE2" s="2215"/>
      <c r="AFF2" s="2215"/>
      <c r="AFG2" s="2215"/>
      <c r="AFH2" s="21">
        <f>AFA2+1</f>
        <v>113</v>
      </c>
      <c r="AFI2" s="2"/>
      <c r="AFJ2" s="2215" t="str">
        <f>WT2</f>
        <v>FACTURAS    CENTRAL  MARZO      2011</v>
      </c>
      <c r="AFK2" s="2215"/>
      <c r="AFL2" s="2215"/>
      <c r="AFM2" s="2215"/>
      <c r="AFN2" s="2215"/>
      <c r="AFO2" s="21">
        <f>AFH2+1</f>
        <v>114</v>
      </c>
      <c r="AFP2" s="2"/>
      <c r="AFQ2" s="2215" t="str">
        <f>WT2</f>
        <v>FACTURAS    CENTRAL  MARZO      2011</v>
      </c>
      <c r="AFR2" s="2215"/>
      <c r="AFS2" s="2215"/>
      <c r="AFT2" s="2215"/>
      <c r="AFU2" s="2215"/>
      <c r="AFV2" s="21">
        <f>AFO2+1</f>
        <v>115</v>
      </c>
      <c r="AFW2" s="2"/>
      <c r="AFX2" s="2215" t="str">
        <f>XA2</f>
        <v>FACTURAS    CENTRAL  MARZO      2011</v>
      </c>
      <c r="AFY2" s="2215"/>
      <c r="AFZ2" s="2215"/>
      <c r="AGA2" s="2215"/>
      <c r="AGB2" s="2215"/>
      <c r="AGC2" s="21">
        <f>AFV2+1</f>
        <v>116</v>
      </c>
      <c r="AGD2" s="2"/>
      <c r="AGE2" s="2215" t="str">
        <f>AAN2</f>
        <v>FACTURAS    CENTRAL  MARZO      2011</v>
      </c>
      <c r="AGF2" s="2215"/>
      <c r="AGG2" s="2215"/>
      <c r="AGH2" s="2215"/>
      <c r="AGI2" s="2215"/>
      <c r="AGJ2" s="21">
        <f>AGC2+1</f>
        <v>117</v>
      </c>
      <c r="AGK2" s="2215" t="str">
        <f>WF2</f>
        <v>FACTURAS    CENTRAL  MARZO      2011</v>
      </c>
      <c r="AGL2" s="2215"/>
      <c r="AGM2" s="2215"/>
      <c r="AGN2" s="2215"/>
      <c r="AGO2" s="2215"/>
      <c r="AGP2" s="2215"/>
      <c r="AGQ2" s="21">
        <f>AGJ2+1</f>
        <v>118</v>
      </c>
      <c r="AGR2" s="2215" t="str">
        <f>WM2</f>
        <v>FACTURAS    CENTRAL  MARZO      2011</v>
      </c>
      <c r="AGS2" s="2215"/>
      <c r="AGT2" s="2215"/>
      <c r="AGU2" s="2215"/>
      <c r="AGV2" s="2215"/>
      <c r="AGW2" s="2215"/>
      <c r="AGX2" s="21">
        <f>AGQ2+1</f>
        <v>119</v>
      </c>
      <c r="AGY2" s="2215" t="str">
        <f>WM2</f>
        <v>FACTURAS    CENTRAL  MARZO      2011</v>
      </c>
      <c r="AGZ2" s="2215"/>
      <c r="AHA2" s="2215"/>
      <c r="AHB2" s="2215"/>
      <c r="AHC2" s="2215"/>
      <c r="AHD2" s="2215"/>
      <c r="AHE2" s="21">
        <f>AGX2+1</f>
        <v>120</v>
      </c>
      <c r="AHF2" s="2215" t="str">
        <f>WT2</f>
        <v>FACTURAS    CENTRAL  MARZO      2011</v>
      </c>
      <c r="AHG2" s="2215"/>
      <c r="AHH2" s="2215"/>
      <c r="AHI2" s="2215"/>
      <c r="AHJ2" s="2215"/>
      <c r="AHK2" s="2215"/>
      <c r="AHL2" s="21">
        <f>AHE2+1</f>
        <v>121</v>
      </c>
      <c r="AHM2" s="2215" t="str">
        <f>XO2</f>
        <v>FACTURAS    CENTRAL  MARZO      2011</v>
      </c>
      <c r="AHN2" s="2215"/>
      <c r="AHO2" s="2215"/>
      <c r="AHP2" s="2215"/>
      <c r="AHQ2" s="2215"/>
      <c r="AHR2" s="2215"/>
      <c r="AHS2" s="21">
        <f>AHL2+1</f>
        <v>122</v>
      </c>
      <c r="AHT2" s="2215" t="str">
        <f>WM2</f>
        <v>FACTURAS    CENTRAL  MARZO      2011</v>
      </c>
      <c r="AHU2" s="2215"/>
      <c r="AHV2" s="2215"/>
      <c r="AHW2" s="2215"/>
      <c r="AHX2" s="2215"/>
      <c r="AHY2" s="2215"/>
      <c r="AHZ2" s="21">
        <f>AHS2+1</f>
        <v>123</v>
      </c>
      <c r="AIA2" s="2215" t="str">
        <f>WT2</f>
        <v>FACTURAS    CENTRAL  MARZO      2011</v>
      </c>
      <c r="AIB2" s="2215"/>
      <c r="AIC2" s="2215"/>
      <c r="AID2" s="2215"/>
      <c r="AIE2" s="2215"/>
      <c r="AIF2" s="2215"/>
      <c r="AIG2" s="21">
        <f>AHZ2+1</f>
        <v>124</v>
      </c>
      <c r="AIH2" s="2215" t="str">
        <f>WT2</f>
        <v>FACTURAS    CENTRAL  MARZO      2011</v>
      </c>
      <c r="AII2" s="2215"/>
      <c r="AIJ2" s="2215"/>
      <c r="AIK2" s="2215"/>
      <c r="AIL2" s="2215"/>
      <c r="AIM2" s="2215"/>
      <c r="AIN2" s="21">
        <f>AIG2+1</f>
        <v>125</v>
      </c>
      <c r="AIO2" s="2215" t="str">
        <f>WM2</f>
        <v>FACTURAS    CENTRAL  MARZO      2011</v>
      </c>
      <c r="AIP2" s="2215"/>
      <c r="AIQ2" s="2215"/>
      <c r="AIR2" s="2215"/>
      <c r="AIS2" s="2215"/>
      <c r="AIT2" s="2215"/>
      <c r="AIU2" s="21">
        <f>AIN2+1</f>
        <v>126</v>
      </c>
      <c r="AIV2" s="2215" t="str">
        <f>WT2</f>
        <v>FACTURAS    CENTRAL  MARZO      2011</v>
      </c>
      <c r="AIW2" s="2215"/>
      <c r="AIX2" s="2215"/>
      <c r="AIY2" s="2215"/>
      <c r="AIZ2" s="2215"/>
      <c r="AJA2" s="2215"/>
      <c r="AJB2" s="21">
        <f>AIU2+1</f>
        <v>127</v>
      </c>
      <c r="AJC2" s="2215" t="str">
        <f>WT2</f>
        <v>FACTURAS    CENTRAL  MARZO      2011</v>
      </c>
      <c r="AJD2" s="2215"/>
      <c r="AJE2" s="2215"/>
      <c r="AJF2" s="2215"/>
      <c r="AJG2" s="2215"/>
      <c r="AJH2" s="2215"/>
      <c r="AJI2" s="21">
        <f>AJB2+1</f>
        <v>128</v>
      </c>
      <c r="AJJ2" s="2215" t="str">
        <f>AGK2</f>
        <v>FACTURAS    CENTRAL  MARZO      2011</v>
      </c>
      <c r="AJK2" s="2215"/>
      <c r="AJL2" s="2215"/>
      <c r="AJM2" s="2215"/>
      <c r="AJN2" s="2215"/>
      <c r="AJO2" s="2215"/>
      <c r="AJP2" s="21">
        <f>AJI2+1</f>
        <v>129</v>
      </c>
      <c r="AJQ2" s="2215" t="str">
        <f>AGY2</f>
        <v>FACTURAS    CENTRAL  MARZO      2011</v>
      </c>
      <c r="AJR2" s="2215"/>
      <c r="AJS2" s="2215"/>
      <c r="AJT2" s="2215"/>
      <c r="AJU2" s="2215"/>
      <c r="AJV2" s="2215"/>
      <c r="AJW2" s="21">
        <f>AJP2+1</f>
        <v>130</v>
      </c>
      <c r="AJX2" s="2215" t="str">
        <f>AHF2</f>
        <v>FACTURAS    CENTRAL  MARZO      2011</v>
      </c>
      <c r="AJY2" s="2215"/>
      <c r="AJZ2" s="2215"/>
      <c r="AKA2" s="2215"/>
      <c r="AKB2" s="2215"/>
      <c r="AKC2" s="2215"/>
      <c r="AKD2" s="21">
        <f>AJW2+1</f>
        <v>131</v>
      </c>
      <c r="AKE2" s="2215" t="str">
        <f>AJJ2</f>
        <v>FACTURAS    CENTRAL  MARZO      2011</v>
      </c>
      <c r="AKF2" s="2215"/>
      <c r="AKG2" s="2215"/>
      <c r="AKH2" s="2215"/>
      <c r="AKI2" s="2215"/>
      <c r="AKJ2" s="2215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16" t="s">
        <v>547</v>
      </c>
      <c r="D3" s="2218"/>
      <c r="E3" s="2218"/>
      <c r="F3" s="2219"/>
      <c r="H3" s="2"/>
      <c r="I3" s="8" t="s">
        <v>18</v>
      </c>
      <c r="J3" s="2216" t="s">
        <v>537</v>
      </c>
      <c r="K3" s="2218"/>
      <c r="L3" s="2218"/>
      <c r="M3" s="2219"/>
      <c r="O3" s="2"/>
      <c r="P3" s="8" t="s">
        <v>18</v>
      </c>
      <c r="Q3" s="2216" t="s">
        <v>550</v>
      </c>
      <c r="R3" s="2218"/>
      <c r="S3" s="2218"/>
      <c r="T3" s="2219"/>
      <c r="V3" s="2"/>
      <c r="W3" s="8" t="s">
        <v>18</v>
      </c>
      <c r="X3" s="2216" t="s">
        <v>131</v>
      </c>
      <c r="Y3" s="2218"/>
      <c r="Z3" s="2218"/>
      <c r="AA3" s="2219"/>
      <c r="AC3" s="2"/>
      <c r="AD3" s="8" t="s">
        <v>18</v>
      </c>
      <c r="AE3" s="2216" t="s">
        <v>403</v>
      </c>
      <c r="AF3" s="2217"/>
      <c r="AG3" s="2218"/>
      <c r="AH3" s="2219"/>
      <c r="AJ3" s="2"/>
      <c r="AK3" s="8" t="s">
        <v>18</v>
      </c>
      <c r="AL3" s="2216" t="s">
        <v>327</v>
      </c>
      <c r="AM3" s="2217"/>
      <c r="AN3" s="2218"/>
      <c r="AO3" s="2219"/>
      <c r="AQ3" s="2"/>
      <c r="AR3" s="8" t="s">
        <v>18</v>
      </c>
      <c r="AS3" s="2216" t="s">
        <v>492</v>
      </c>
      <c r="AT3" s="2217"/>
      <c r="AU3" s="2218"/>
      <c r="AV3" s="2219"/>
      <c r="AX3" s="2"/>
      <c r="AY3" s="8" t="s">
        <v>18</v>
      </c>
      <c r="AZ3" s="2216" t="s">
        <v>586</v>
      </c>
      <c r="BA3" s="2217"/>
      <c r="BB3" s="2218"/>
      <c r="BC3" s="2219"/>
      <c r="BE3" s="2"/>
      <c r="BF3" s="8" t="s">
        <v>18</v>
      </c>
      <c r="BG3" s="2216" t="s">
        <v>331</v>
      </c>
      <c r="BH3" s="2217"/>
      <c r="BI3" s="2218"/>
      <c r="BJ3" s="2219"/>
      <c r="BL3" s="2"/>
      <c r="BM3" s="8" t="s">
        <v>18</v>
      </c>
      <c r="BN3" s="2216" t="s">
        <v>85</v>
      </c>
      <c r="BO3" s="2218"/>
      <c r="BP3" s="2218"/>
      <c r="BQ3" s="2219"/>
      <c r="BS3" s="2"/>
      <c r="BT3" s="8" t="s">
        <v>18</v>
      </c>
      <c r="BU3" s="2216" t="s">
        <v>310</v>
      </c>
      <c r="BV3" s="2218"/>
      <c r="BW3" s="2218"/>
      <c r="BX3" s="2219"/>
      <c r="BZ3" s="2"/>
      <c r="CA3" s="8" t="s">
        <v>18</v>
      </c>
      <c r="CB3" s="2216" t="s">
        <v>416</v>
      </c>
      <c r="CC3" s="2218"/>
      <c r="CD3" s="2218"/>
      <c r="CE3" s="2219"/>
      <c r="CG3" s="2"/>
      <c r="CH3" s="8" t="s">
        <v>18</v>
      </c>
      <c r="CI3" s="2216" t="s">
        <v>541</v>
      </c>
      <c r="CJ3" s="2218"/>
      <c r="CK3" s="2218"/>
      <c r="CL3" s="2219"/>
      <c r="CN3" s="2"/>
      <c r="CO3" s="8" t="s">
        <v>18</v>
      </c>
      <c r="CP3" s="2216" t="s">
        <v>244</v>
      </c>
      <c r="CQ3" s="2218"/>
      <c r="CR3" s="2218"/>
      <c r="CS3" s="2219"/>
      <c r="CU3" s="2"/>
      <c r="CV3" s="8" t="s">
        <v>18</v>
      </c>
      <c r="CW3" s="2216" t="s">
        <v>539</v>
      </c>
      <c r="CX3" s="2218"/>
      <c r="CY3" s="2218"/>
      <c r="CZ3" s="2219"/>
      <c r="DB3" s="2"/>
      <c r="DC3" s="8" t="s">
        <v>18</v>
      </c>
      <c r="DD3" s="2216" t="s">
        <v>589</v>
      </c>
      <c r="DE3" s="2218"/>
      <c r="DF3" s="2218"/>
      <c r="DG3" s="2219"/>
      <c r="DI3" s="2"/>
      <c r="DJ3" s="8" t="s">
        <v>18</v>
      </c>
      <c r="DK3" s="2216" t="s">
        <v>575</v>
      </c>
      <c r="DL3" s="2218"/>
      <c r="DM3" s="2218"/>
      <c r="DN3" s="2219"/>
      <c r="DP3" s="2"/>
      <c r="DQ3" s="8" t="s">
        <v>18</v>
      </c>
      <c r="DR3" s="2216" t="s">
        <v>446</v>
      </c>
      <c r="DS3" s="2218"/>
      <c r="DT3" s="2218"/>
      <c r="DU3" s="2219"/>
      <c r="DW3" s="2"/>
      <c r="DX3" s="8" t="s">
        <v>18</v>
      </c>
      <c r="DY3" s="2216" t="s">
        <v>221</v>
      </c>
      <c r="DZ3" s="2218"/>
      <c r="EA3" s="2218"/>
      <c r="EB3" s="2219"/>
      <c r="ED3" s="2"/>
      <c r="EE3" s="8" t="s">
        <v>18</v>
      </c>
      <c r="EF3" s="2220" t="s">
        <v>215</v>
      </c>
      <c r="EG3" s="2222"/>
      <c r="EH3" s="2222"/>
      <c r="EI3" s="2223"/>
      <c r="EK3" s="2"/>
      <c r="EL3" s="8" t="s">
        <v>18</v>
      </c>
      <c r="EM3" s="2216" t="s">
        <v>557</v>
      </c>
      <c r="EN3" s="2218"/>
      <c r="EO3" s="2218"/>
      <c r="EP3" s="2219"/>
      <c r="ER3" s="2"/>
      <c r="ES3" s="8" t="s">
        <v>18</v>
      </c>
      <c r="ET3" s="2220" t="s">
        <v>576</v>
      </c>
      <c r="EU3" s="2222"/>
      <c r="EV3" s="2222"/>
      <c r="EW3" s="2223"/>
      <c r="EY3" s="2"/>
      <c r="EZ3" s="8" t="s">
        <v>18</v>
      </c>
      <c r="FA3" s="2216" t="s">
        <v>551</v>
      </c>
      <c r="FB3" s="2218"/>
      <c r="FC3" s="2218"/>
      <c r="FD3" s="2219"/>
      <c r="FF3" s="2"/>
      <c r="FG3" s="8" t="s">
        <v>18</v>
      </c>
      <c r="FH3" s="2220" t="s">
        <v>92</v>
      </c>
      <c r="FI3" s="2222"/>
      <c r="FJ3" s="2222"/>
      <c r="FK3" s="2223"/>
      <c r="FM3" s="2"/>
      <c r="FN3" s="363" t="s">
        <v>18</v>
      </c>
      <c r="FO3" s="2216" t="s">
        <v>571</v>
      </c>
      <c r="FP3" s="2218"/>
      <c r="FQ3" s="2218"/>
      <c r="FR3" s="2219"/>
      <c r="FT3" s="2"/>
      <c r="FU3" s="8" t="s">
        <v>18</v>
      </c>
      <c r="FV3" s="2220" t="s">
        <v>91</v>
      </c>
      <c r="FW3" s="2222"/>
      <c r="FX3" s="2222"/>
      <c r="FY3" s="2223"/>
      <c r="GA3" s="2"/>
      <c r="GB3" s="8" t="s">
        <v>18</v>
      </c>
      <c r="GC3" s="2220" t="s">
        <v>519</v>
      </c>
      <c r="GD3" s="2222"/>
      <c r="GE3" s="2222"/>
      <c r="GF3" s="2223"/>
      <c r="GH3" s="2"/>
      <c r="GI3" s="8" t="s">
        <v>18</v>
      </c>
      <c r="GJ3" s="2216" t="s">
        <v>590</v>
      </c>
      <c r="GK3" s="2218"/>
      <c r="GL3" s="2218"/>
      <c r="GM3" s="2219"/>
      <c r="GO3" s="2"/>
      <c r="GP3" s="8" t="s">
        <v>18</v>
      </c>
      <c r="GQ3" s="2220" t="s">
        <v>234</v>
      </c>
      <c r="GR3" s="2222"/>
      <c r="GS3" s="2222"/>
      <c r="GT3" s="2223"/>
      <c r="GV3" s="2"/>
      <c r="GW3" s="8" t="s">
        <v>18</v>
      </c>
      <c r="GX3" s="2216" t="s">
        <v>533</v>
      </c>
      <c r="GY3" s="2218"/>
      <c r="GZ3" s="2218"/>
      <c r="HA3" s="2219"/>
      <c r="HC3" s="2"/>
      <c r="HD3" s="368" t="s">
        <v>18</v>
      </c>
      <c r="HE3" s="2216" t="s">
        <v>138</v>
      </c>
      <c r="HF3" s="2218"/>
      <c r="HG3" s="2218"/>
      <c r="HH3" s="2219"/>
      <c r="HJ3" s="2"/>
      <c r="HK3" s="8" t="s">
        <v>18</v>
      </c>
      <c r="HL3" s="2220" t="s">
        <v>565</v>
      </c>
      <c r="HM3" s="2222"/>
      <c r="HN3" s="2222"/>
      <c r="HO3" s="2223"/>
      <c r="HQ3" s="2"/>
      <c r="HR3" s="8" t="s">
        <v>18</v>
      </c>
      <c r="HS3" s="2216" t="s">
        <v>543</v>
      </c>
      <c r="HT3" s="2218"/>
      <c r="HU3" s="2218"/>
      <c r="HV3" s="2219"/>
      <c r="HX3" s="2"/>
      <c r="HY3" s="8" t="s">
        <v>18</v>
      </c>
      <c r="HZ3" s="2216" t="s">
        <v>376</v>
      </c>
      <c r="IA3" s="2218"/>
      <c r="IB3" s="2218"/>
      <c r="IC3" s="2219"/>
      <c r="IE3" s="2"/>
      <c r="IF3" s="8" t="s">
        <v>18</v>
      </c>
      <c r="IG3" s="2220" t="s">
        <v>573</v>
      </c>
      <c r="IH3" s="2222"/>
      <c r="II3" s="2222"/>
      <c r="IJ3" s="2223"/>
      <c r="IL3" s="2"/>
      <c r="IM3" s="8" t="s">
        <v>18</v>
      </c>
      <c r="IN3" s="2216" t="s">
        <v>76</v>
      </c>
      <c r="IO3" s="2218"/>
      <c r="IP3" s="2218"/>
      <c r="IQ3" s="2219"/>
      <c r="IS3" s="2"/>
      <c r="IT3" s="8" t="s">
        <v>18</v>
      </c>
      <c r="IU3" s="2220" t="s">
        <v>554</v>
      </c>
      <c r="IV3" s="2222"/>
      <c r="IW3" s="2222"/>
      <c r="IX3" s="2223"/>
      <c r="IZ3" s="2"/>
      <c r="JA3" s="8" t="s">
        <v>18</v>
      </c>
      <c r="JB3" s="2220" t="s">
        <v>334</v>
      </c>
      <c r="JC3" s="2222"/>
      <c r="JD3" s="2222"/>
      <c r="JE3" s="2223"/>
      <c r="JG3" s="2"/>
      <c r="JH3" s="8" t="s">
        <v>18</v>
      </c>
      <c r="JI3" s="2216" t="s">
        <v>588</v>
      </c>
      <c r="JJ3" s="2218"/>
      <c r="JK3" s="2218"/>
      <c r="JL3" s="2219"/>
      <c r="JN3" s="2"/>
      <c r="JO3" s="8" t="s">
        <v>18</v>
      </c>
      <c r="JP3" s="2220" t="s">
        <v>555</v>
      </c>
      <c r="JQ3" s="2222"/>
      <c r="JR3" s="2222"/>
      <c r="JS3" s="2223"/>
      <c r="JU3" s="2"/>
      <c r="JV3" s="8" t="s">
        <v>18</v>
      </c>
      <c r="JW3" s="2216" t="s">
        <v>561</v>
      </c>
      <c r="JX3" s="2218"/>
      <c r="JY3" s="2218"/>
      <c r="JZ3" s="2219"/>
      <c r="KB3" s="2"/>
      <c r="KC3" s="8" t="s">
        <v>18</v>
      </c>
      <c r="KD3" s="2220" t="s">
        <v>570</v>
      </c>
      <c r="KE3" s="2222"/>
      <c r="KF3" s="2222"/>
      <c r="KG3" s="2223"/>
      <c r="KI3" s="2"/>
      <c r="KJ3" s="8" t="s">
        <v>18</v>
      </c>
      <c r="KK3" s="2216" t="s">
        <v>578</v>
      </c>
      <c r="KL3" s="2218"/>
      <c r="KM3" s="2218"/>
      <c r="KN3" s="2219"/>
      <c r="KP3" s="2"/>
      <c r="KQ3" s="8" t="s">
        <v>18</v>
      </c>
      <c r="KR3" s="2216" t="s">
        <v>225</v>
      </c>
      <c r="KS3" s="2218"/>
      <c r="KT3" s="2218"/>
      <c r="KU3" s="2219"/>
      <c r="KW3" s="2"/>
      <c r="KX3" s="8" t="s">
        <v>18</v>
      </c>
      <c r="KY3" s="2216" t="s">
        <v>556</v>
      </c>
      <c r="KZ3" s="2218"/>
      <c r="LA3" s="2218"/>
      <c r="LB3" s="2219"/>
      <c r="LD3" s="2"/>
      <c r="LE3" s="8" t="s">
        <v>18</v>
      </c>
      <c r="LF3" s="2216" t="s">
        <v>568</v>
      </c>
      <c r="LG3" s="2218"/>
      <c r="LH3" s="2218"/>
      <c r="LI3" s="2219"/>
      <c r="LK3" s="2"/>
      <c r="LL3" s="8" t="s">
        <v>18</v>
      </c>
      <c r="LM3" s="2216" t="s">
        <v>535</v>
      </c>
      <c r="LN3" s="2218"/>
      <c r="LO3" s="2218"/>
      <c r="LP3" s="2219"/>
      <c r="LR3" s="2"/>
      <c r="LS3" s="8" t="s">
        <v>18</v>
      </c>
      <c r="LT3" s="2216" t="s">
        <v>510</v>
      </c>
      <c r="LU3" s="2218"/>
      <c r="LV3" s="2218"/>
      <c r="LW3" s="2219"/>
      <c r="LY3" s="2"/>
      <c r="LZ3" s="8" t="s">
        <v>18</v>
      </c>
      <c r="MA3" s="2216" t="s">
        <v>116</v>
      </c>
      <c r="MB3" s="2218"/>
      <c r="MC3" s="2218"/>
      <c r="MD3" s="2219"/>
      <c r="MF3" s="2"/>
      <c r="MG3" s="8" t="s">
        <v>18</v>
      </c>
      <c r="MH3" s="2216" t="s">
        <v>536</v>
      </c>
      <c r="MI3" s="2218"/>
      <c r="MJ3" s="2218"/>
      <c r="MK3" s="2219"/>
      <c r="MM3" s="2"/>
      <c r="MN3" s="8" t="s">
        <v>18</v>
      </c>
      <c r="MO3" s="2216" t="s">
        <v>545</v>
      </c>
      <c r="MP3" s="2218"/>
      <c r="MQ3" s="2218"/>
      <c r="MR3" s="2219"/>
      <c r="MT3" s="2"/>
      <c r="MU3" s="361" t="s">
        <v>18</v>
      </c>
      <c r="MV3" s="2216" t="s">
        <v>353</v>
      </c>
      <c r="MW3" s="2218"/>
      <c r="MX3" s="2218"/>
      <c r="MY3" s="2219"/>
      <c r="NA3" s="2"/>
      <c r="NB3" s="8" t="s">
        <v>18</v>
      </c>
      <c r="NC3" s="2216" t="s">
        <v>542</v>
      </c>
      <c r="ND3" s="2218"/>
      <c r="NE3" s="2218"/>
      <c r="NF3" s="2219"/>
      <c r="NH3" s="2"/>
      <c r="NI3" s="8" t="s">
        <v>18</v>
      </c>
      <c r="NJ3" s="2224" t="s">
        <v>161</v>
      </c>
      <c r="NK3" s="2217"/>
      <c r="NL3" s="2217"/>
      <c r="NM3" s="2225"/>
      <c r="NO3" s="2"/>
      <c r="NP3" s="360" t="s">
        <v>18</v>
      </c>
      <c r="NQ3" s="2224" t="s">
        <v>558</v>
      </c>
      <c r="NR3" s="2217"/>
      <c r="NS3" s="2217"/>
      <c r="NT3" s="2225"/>
      <c r="NV3" s="2"/>
      <c r="NW3" s="8" t="s">
        <v>18</v>
      </c>
      <c r="NX3" s="2220" t="s">
        <v>134</v>
      </c>
      <c r="NY3" s="2221"/>
      <c r="NZ3" s="2222"/>
      <c r="OA3" s="2223"/>
      <c r="OC3" s="2"/>
      <c r="OD3" s="8" t="s">
        <v>18</v>
      </c>
      <c r="OE3" s="2220" t="s">
        <v>75</v>
      </c>
      <c r="OF3" s="2222"/>
      <c r="OG3" s="2222"/>
      <c r="OH3" s="2223"/>
      <c r="OJ3" s="2"/>
      <c r="OK3" s="8" t="s">
        <v>18</v>
      </c>
      <c r="OL3" s="2220" t="s">
        <v>553</v>
      </c>
      <c r="OM3" s="2222"/>
      <c r="ON3" s="2222"/>
      <c r="OO3" s="2223"/>
      <c r="OQ3" s="2"/>
      <c r="OR3" s="8" t="s">
        <v>18</v>
      </c>
      <c r="OS3" s="2216" t="s">
        <v>362</v>
      </c>
      <c r="OT3" s="2218"/>
      <c r="OU3" s="2218"/>
      <c r="OV3" s="2219"/>
      <c r="OX3" s="2"/>
      <c r="OY3" s="8" t="s">
        <v>18</v>
      </c>
      <c r="OZ3" s="2220" t="s">
        <v>469</v>
      </c>
      <c r="PA3" s="2222"/>
      <c r="PB3" s="2222"/>
      <c r="PC3" s="2223"/>
      <c r="PE3" s="2"/>
      <c r="PF3" s="8" t="s">
        <v>18</v>
      </c>
      <c r="PG3" s="2216" t="s">
        <v>187</v>
      </c>
      <c r="PH3" s="2218"/>
      <c r="PI3" s="2218"/>
      <c r="PJ3" s="2219"/>
      <c r="PL3" s="2"/>
      <c r="PM3" s="8" t="s">
        <v>18</v>
      </c>
      <c r="PN3" s="2220" t="s">
        <v>224</v>
      </c>
      <c r="PO3" s="2222"/>
      <c r="PP3" s="2222"/>
      <c r="PQ3" s="2223"/>
      <c r="PS3" s="2"/>
      <c r="PT3" s="8" t="s">
        <v>18</v>
      </c>
      <c r="PU3" s="2220" t="s">
        <v>494</v>
      </c>
      <c r="PV3" s="2222"/>
      <c r="PW3" s="2222"/>
      <c r="PX3" s="2223"/>
      <c r="PZ3" s="2"/>
      <c r="QA3" s="8" t="s">
        <v>18</v>
      </c>
      <c r="QB3" s="2220" t="s">
        <v>330</v>
      </c>
      <c r="QC3" s="2222"/>
      <c r="QD3" s="2222"/>
      <c r="QE3" s="2223"/>
      <c r="QG3" s="2"/>
      <c r="QH3" s="8" t="s">
        <v>18</v>
      </c>
      <c r="QI3" s="2220" t="s">
        <v>183</v>
      </c>
      <c r="QJ3" s="2222"/>
      <c r="QK3" s="2222"/>
      <c r="QL3" s="2223"/>
      <c r="QN3" s="2"/>
      <c r="QO3" s="8" t="s">
        <v>18</v>
      </c>
      <c r="QP3" s="2220" t="s">
        <v>564</v>
      </c>
      <c r="QQ3" s="2222"/>
      <c r="QR3" s="2222"/>
      <c r="QS3" s="2223"/>
      <c r="QU3" s="2"/>
      <c r="QV3" s="8" t="s">
        <v>18</v>
      </c>
      <c r="QW3" s="2220"/>
      <c r="QX3" s="2222"/>
      <c r="QY3" s="2222"/>
      <c r="QZ3" s="2223"/>
      <c r="RB3" s="2"/>
      <c r="RC3" s="8" t="s">
        <v>18</v>
      </c>
      <c r="RD3" s="2220" t="s">
        <v>460</v>
      </c>
      <c r="RE3" s="2222"/>
      <c r="RF3" s="2222"/>
      <c r="RG3" s="2223"/>
      <c r="RI3" s="2"/>
      <c r="RJ3" s="8" t="s">
        <v>18</v>
      </c>
      <c r="RK3" s="2234" t="s">
        <v>527</v>
      </c>
      <c r="RL3" s="2235"/>
      <c r="RM3" s="2235"/>
      <c r="RN3" s="2236"/>
      <c r="RP3" s="2"/>
      <c r="RQ3" s="8" t="s">
        <v>18</v>
      </c>
      <c r="RR3" s="2220" t="s">
        <v>587</v>
      </c>
      <c r="RS3" s="2222"/>
      <c r="RT3" s="2222"/>
      <c r="RU3" s="2223"/>
      <c r="RW3" s="2"/>
      <c r="RX3" s="8" t="s">
        <v>18</v>
      </c>
      <c r="RY3" s="2220" t="s">
        <v>348</v>
      </c>
      <c r="RZ3" s="2222"/>
      <c r="SA3" s="2222"/>
      <c r="SB3" s="2223"/>
      <c r="SD3" s="2"/>
      <c r="SE3" s="8" t="s">
        <v>18</v>
      </c>
      <c r="SF3" s="2231" t="s">
        <v>344</v>
      </c>
      <c r="SG3" s="2232"/>
      <c r="SH3" s="2232"/>
      <c r="SI3" s="2233"/>
      <c r="SK3" s="2"/>
      <c r="SL3" s="8" t="s">
        <v>18</v>
      </c>
      <c r="SM3" s="2220" t="s">
        <v>424</v>
      </c>
      <c r="SN3" s="2222"/>
      <c r="SO3" s="2222"/>
      <c r="SP3" s="2223"/>
      <c r="SR3" s="2"/>
      <c r="SS3" s="8" t="s">
        <v>18</v>
      </c>
      <c r="ST3" s="2216" t="s">
        <v>249</v>
      </c>
      <c r="SU3" s="2218"/>
      <c r="SV3" s="2218"/>
      <c r="SW3" s="2219"/>
      <c r="SY3" s="2"/>
      <c r="SZ3" s="8" t="s">
        <v>18</v>
      </c>
      <c r="TA3" s="2216" t="s">
        <v>326</v>
      </c>
      <c r="TB3" s="2218"/>
      <c r="TC3" s="2218"/>
      <c r="TD3" s="2219"/>
      <c r="TF3" s="2"/>
      <c r="TG3" s="8" t="s">
        <v>18</v>
      </c>
      <c r="TH3" s="2220" t="s">
        <v>104</v>
      </c>
      <c r="TI3" s="2222"/>
      <c r="TJ3" s="2222"/>
      <c r="TK3" s="2223"/>
      <c r="TM3" s="2"/>
      <c r="TN3" s="8" t="s">
        <v>18</v>
      </c>
      <c r="TO3" s="2220" t="s">
        <v>569</v>
      </c>
      <c r="TP3" s="2222"/>
      <c r="TQ3" s="2222"/>
      <c r="TR3" s="2223"/>
      <c r="TT3" s="2"/>
      <c r="TU3" s="8" t="s">
        <v>18</v>
      </c>
      <c r="TV3" s="2220" t="s">
        <v>74</v>
      </c>
      <c r="TW3" s="2222"/>
      <c r="TX3" s="2222"/>
      <c r="TY3" s="2223"/>
      <c r="UA3" s="2"/>
      <c r="UB3" s="8" t="s">
        <v>18</v>
      </c>
      <c r="UC3" s="2216" t="s">
        <v>529</v>
      </c>
      <c r="UD3" s="2218"/>
      <c r="UE3" s="2218"/>
      <c r="UF3" s="2219"/>
      <c r="UH3" s="2"/>
      <c r="UI3" s="8" t="s">
        <v>18</v>
      </c>
      <c r="UJ3" s="2220" t="s">
        <v>117</v>
      </c>
      <c r="UK3" s="2222"/>
      <c r="UL3" s="2222"/>
      <c r="UM3" s="2223"/>
      <c r="UO3" s="2"/>
      <c r="UP3" s="8" t="s">
        <v>18</v>
      </c>
      <c r="UQ3" s="2220" t="s">
        <v>531</v>
      </c>
      <c r="UR3" s="2222"/>
      <c r="US3" s="2222"/>
      <c r="UT3" s="2223"/>
      <c r="UW3" s="8" t="s">
        <v>18</v>
      </c>
      <c r="UX3" s="2216" t="s">
        <v>94</v>
      </c>
      <c r="UY3" s="2218"/>
      <c r="UZ3" s="2218"/>
      <c r="VA3" s="2219"/>
      <c r="VC3" s="2"/>
      <c r="VD3" s="8" t="s">
        <v>18</v>
      </c>
      <c r="VE3" s="2216" t="s">
        <v>577</v>
      </c>
      <c r="VF3" s="2218"/>
      <c r="VG3" s="2218"/>
      <c r="VH3" s="2219"/>
      <c r="VJ3" s="2"/>
      <c r="VK3" s="8" t="s">
        <v>18</v>
      </c>
      <c r="VL3" s="2220" t="s">
        <v>461</v>
      </c>
      <c r="VM3" s="2222"/>
      <c r="VN3" s="2222"/>
      <c r="VO3" s="2223"/>
      <c r="VQ3" s="2"/>
      <c r="VR3" s="8" t="s">
        <v>18</v>
      </c>
      <c r="VS3" s="2216" t="s">
        <v>560</v>
      </c>
      <c r="VT3" s="2218"/>
      <c r="VU3" s="2218"/>
      <c r="VV3" s="2219"/>
      <c r="VX3" s="2"/>
      <c r="VY3" s="8" t="s">
        <v>18</v>
      </c>
      <c r="VZ3" s="2220" t="s">
        <v>84</v>
      </c>
      <c r="WA3" s="2222"/>
      <c r="WB3" s="2222"/>
      <c r="WC3" s="2223"/>
      <c r="WE3" s="2"/>
      <c r="WF3" s="8" t="s">
        <v>18</v>
      </c>
      <c r="WG3" s="2216" t="s">
        <v>253</v>
      </c>
      <c r="WH3" s="2218"/>
      <c r="WI3" s="2218"/>
      <c r="WJ3" s="2219"/>
      <c r="WL3" s="2"/>
      <c r="WM3" s="8" t="s">
        <v>18</v>
      </c>
      <c r="WN3" s="2220" t="s">
        <v>384</v>
      </c>
      <c r="WO3" s="2222"/>
      <c r="WP3" s="2222"/>
      <c r="WQ3" s="2223"/>
      <c r="WS3" s="2"/>
      <c r="WT3" s="8" t="s">
        <v>18</v>
      </c>
      <c r="WU3" s="2220" t="s">
        <v>133</v>
      </c>
      <c r="WV3" s="2222"/>
      <c r="WW3" s="2222"/>
      <c r="WX3" s="2223"/>
      <c r="WZ3" s="2"/>
      <c r="XA3" s="8" t="s">
        <v>18</v>
      </c>
      <c r="XB3" s="2216" t="s">
        <v>534</v>
      </c>
      <c r="XC3" s="2218"/>
      <c r="XD3" s="2218"/>
      <c r="XE3" s="2219"/>
      <c r="XG3" s="2"/>
      <c r="XH3" s="8" t="s">
        <v>18</v>
      </c>
      <c r="XI3" s="2216" t="s">
        <v>552</v>
      </c>
      <c r="XJ3" s="2218"/>
      <c r="XK3" s="2218"/>
      <c r="XL3" s="2219"/>
      <c r="XN3" s="2"/>
      <c r="XO3" s="8" t="s">
        <v>18</v>
      </c>
      <c r="XP3" s="2216" t="s">
        <v>579</v>
      </c>
      <c r="XQ3" s="2218"/>
      <c r="XR3" s="2218"/>
      <c r="XS3" s="2219"/>
      <c r="XU3" s="2"/>
      <c r="XV3" s="8" t="s">
        <v>18</v>
      </c>
      <c r="XW3" s="2216" t="s">
        <v>435</v>
      </c>
      <c r="XX3" s="2218"/>
      <c r="XY3" s="2218"/>
      <c r="XZ3" s="2219"/>
      <c r="YB3" s="2"/>
      <c r="YC3" s="8" t="s">
        <v>18</v>
      </c>
      <c r="YD3" s="2216" t="s">
        <v>336</v>
      </c>
      <c r="YE3" s="2218"/>
      <c r="YF3" s="2218"/>
      <c r="YG3" s="2219"/>
      <c r="YI3" s="2"/>
      <c r="YJ3" s="8" t="s">
        <v>18</v>
      </c>
      <c r="YK3" s="2216" t="s">
        <v>544</v>
      </c>
      <c r="YL3" s="2218"/>
      <c r="YM3" s="2218"/>
      <c r="YN3" s="2219"/>
      <c r="YP3" s="2"/>
      <c r="YQ3" s="8" t="s">
        <v>18</v>
      </c>
      <c r="YR3" s="2216" t="s">
        <v>358</v>
      </c>
      <c r="YS3" s="2218"/>
      <c r="YT3" s="2218"/>
      <c r="YU3" s="2219"/>
      <c r="YW3" s="2"/>
      <c r="YX3" s="8" t="s">
        <v>18</v>
      </c>
      <c r="YY3" s="2220" t="s">
        <v>371</v>
      </c>
      <c r="YZ3" s="2222"/>
      <c r="ZA3" s="2222"/>
      <c r="ZB3" s="2223"/>
      <c r="ZD3" s="2"/>
      <c r="ZE3" s="8" t="s">
        <v>18</v>
      </c>
      <c r="ZF3" s="2216" t="s">
        <v>296</v>
      </c>
      <c r="ZG3" s="2218"/>
      <c r="ZH3" s="2218"/>
      <c r="ZI3" s="2219"/>
      <c r="ZK3" s="2"/>
      <c r="ZL3" s="8" t="s">
        <v>18</v>
      </c>
      <c r="ZM3" s="2220" t="s">
        <v>108</v>
      </c>
      <c r="ZN3" s="2222"/>
      <c r="ZO3" s="2222"/>
      <c r="ZP3" s="2223"/>
      <c r="ZR3" s="2"/>
      <c r="ZS3" s="8" t="s">
        <v>18</v>
      </c>
      <c r="ZT3" s="2216" t="s">
        <v>548</v>
      </c>
      <c r="ZU3" s="2218"/>
      <c r="ZV3" s="2218"/>
      <c r="ZW3" s="2219"/>
      <c r="ZY3" s="2"/>
      <c r="ZZ3" s="366" t="s">
        <v>18</v>
      </c>
      <c r="AAA3" s="2216" t="s">
        <v>581</v>
      </c>
      <c r="AAB3" s="2218"/>
      <c r="AAC3" s="2218"/>
      <c r="AAD3" s="2219"/>
      <c r="AAF3" s="2"/>
      <c r="AAG3" s="8" t="s">
        <v>18</v>
      </c>
      <c r="AAH3" s="2216" t="s">
        <v>567</v>
      </c>
      <c r="AAI3" s="2218"/>
      <c r="AAJ3" s="2218"/>
      <c r="AAK3" s="2219"/>
      <c r="AAM3" s="2"/>
      <c r="AAN3" s="8" t="s">
        <v>18</v>
      </c>
      <c r="AAO3" s="2220" t="s">
        <v>528</v>
      </c>
      <c r="AAP3" s="2222"/>
      <c r="AAQ3" s="2222"/>
      <c r="AAR3" s="2223"/>
      <c r="AAT3" s="2"/>
      <c r="AAU3" s="351" t="s">
        <v>18</v>
      </c>
      <c r="AAV3" s="2220" t="s">
        <v>88</v>
      </c>
      <c r="AAW3" s="2222"/>
      <c r="AAX3" s="2222"/>
      <c r="AAY3" s="2223"/>
      <c r="ABA3" s="2"/>
      <c r="ABB3" s="366" t="s">
        <v>18</v>
      </c>
      <c r="ABC3" s="2220" t="s">
        <v>580</v>
      </c>
      <c r="ABD3" s="2222"/>
      <c r="ABE3" s="2222"/>
      <c r="ABF3" s="2223"/>
      <c r="ABH3" s="2"/>
      <c r="ABI3" s="8" t="s">
        <v>18</v>
      </c>
      <c r="ABJ3" s="2216" t="s">
        <v>549</v>
      </c>
      <c r="ABK3" s="2218"/>
      <c r="ABL3" s="2218"/>
      <c r="ABM3" s="2219"/>
      <c r="ABO3" s="2"/>
      <c r="ABP3" s="351" t="s">
        <v>18</v>
      </c>
      <c r="ABQ3" s="2216" t="s">
        <v>163</v>
      </c>
      <c r="ABR3" s="2218"/>
      <c r="ABS3" s="2218"/>
      <c r="ABT3" s="2219"/>
      <c r="ABV3" s="2"/>
      <c r="ABW3" s="8" t="s">
        <v>18</v>
      </c>
      <c r="ABX3" s="2216" t="s">
        <v>546</v>
      </c>
      <c r="ABY3" s="2218"/>
      <c r="ABZ3" s="2218"/>
      <c r="ACA3" s="2219"/>
      <c r="ACC3" s="2"/>
      <c r="ACD3" s="8" t="s">
        <v>18</v>
      </c>
      <c r="ACE3" s="2216" t="s">
        <v>563</v>
      </c>
      <c r="ACF3" s="2218"/>
      <c r="ACG3" s="2218"/>
      <c r="ACH3" s="2219"/>
      <c r="ACJ3" s="2"/>
      <c r="ACK3" s="364" t="s">
        <v>18</v>
      </c>
      <c r="ACL3" s="2216" t="s">
        <v>379</v>
      </c>
      <c r="ACM3" s="2218"/>
      <c r="ACN3" s="2218"/>
      <c r="ACO3" s="2219"/>
      <c r="ACQ3" s="2"/>
      <c r="ACR3" s="361" t="s">
        <v>18</v>
      </c>
      <c r="ACS3" s="2216" t="s">
        <v>540</v>
      </c>
      <c r="ACT3" s="2218"/>
      <c r="ACU3" s="2218"/>
      <c r="ACV3" s="2219"/>
      <c r="ACX3" s="2"/>
      <c r="ACY3" s="366" t="s">
        <v>18</v>
      </c>
      <c r="ACZ3" s="2216" t="s">
        <v>227</v>
      </c>
      <c r="ADA3" s="2218"/>
      <c r="ADB3" s="2218"/>
      <c r="ADC3" s="2219"/>
      <c r="ADE3" s="2"/>
      <c r="ADF3" s="8" t="s">
        <v>18</v>
      </c>
      <c r="ADG3" s="2216" t="s">
        <v>562</v>
      </c>
      <c r="ADH3" s="2218"/>
      <c r="ADI3" s="2218"/>
      <c r="ADJ3" s="2219"/>
      <c r="ADL3" s="2"/>
      <c r="ADM3" s="8" t="s">
        <v>18</v>
      </c>
      <c r="ADN3" s="2216" t="s">
        <v>559</v>
      </c>
      <c r="ADO3" s="2218"/>
      <c r="ADP3" s="2218"/>
      <c r="ADQ3" s="2219"/>
      <c r="ADS3" s="2"/>
      <c r="ADT3" s="8" t="s">
        <v>18</v>
      </c>
      <c r="ADU3" s="2216" t="s">
        <v>530</v>
      </c>
      <c r="ADV3" s="2218"/>
      <c r="ADW3" s="2218"/>
      <c r="ADX3" s="2219"/>
      <c r="ADZ3" s="2"/>
      <c r="AEA3" s="8" t="s">
        <v>18</v>
      </c>
      <c r="AEB3" s="2220" t="s">
        <v>159</v>
      </c>
      <c r="AEC3" s="2222"/>
      <c r="AED3" s="2222"/>
      <c r="AEE3" s="2223"/>
      <c r="AEG3" s="2"/>
      <c r="AEH3" s="8" t="s">
        <v>18</v>
      </c>
      <c r="AEI3" s="2220" t="s">
        <v>502</v>
      </c>
      <c r="AEJ3" s="2222"/>
      <c r="AEK3" s="2222"/>
      <c r="AEL3" s="2223"/>
      <c r="AEN3" s="2"/>
      <c r="AEO3" s="8" t="s">
        <v>18</v>
      </c>
      <c r="AEP3" s="2216" t="s">
        <v>365</v>
      </c>
      <c r="AEQ3" s="2218"/>
      <c r="AER3" s="2218"/>
      <c r="AES3" s="2219"/>
      <c r="AEU3" s="2"/>
      <c r="AEV3" s="8" t="s">
        <v>18</v>
      </c>
      <c r="AEW3" s="2220" t="s">
        <v>86</v>
      </c>
      <c r="AEX3" s="2222"/>
      <c r="AEY3" s="2222"/>
      <c r="AEZ3" s="2223"/>
      <c r="AFB3" s="2"/>
      <c r="AFC3" s="8" t="s">
        <v>18</v>
      </c>
      <c r="AFD3" s="2216" t="s">
        <v>380</v>
      </c>
      <c r="AFE3" s="2218"/>
      <c r="AFF3" s="2218"/>
      <c r="AFG3" s="2219"/>
      <c r="AFI3" s="2"/>
      <c r="AFJ3" s="8" t="s">
        <v>18</v>
      </c>
      <c r="AFK3" s="2216" t="s">
        <v>158</v>
      </c>
      <c r="AFL3" s="2218"/>
      <c r="AFM3" s="2218"/>
      <c r="AFN3" s="2219"/>
      <c r="AFP3" s="2"/>
      <c r="AFQ3" s="8" t="s">
        <v>18</v>
      </c>
      <c r="AFR3" s="2220" t="s">
        <v>572</v>
      </c>
      <c r="AFS3" s="2222"/>
      <c r="AFT3" s="2222"/>
      <c r="AFU3" s="2223"/>
      <c r="AFW3" s="2"/>
      <c r="AFX3" s="8" t="s">
        <v>18</v>
      </c>
      <c r="AFY3" s="2220" t="s">
        <v>585</v>
      </c>
      <c r="AFZ3" s="2222"/>
      <c r="AGA3" s="2222"/>
      <c r="AGB3" s="2223"/>
      <c r="AGD3" s="2"/>
      <c r="AGE3" s="8" t="s">
        <v>18</v>
      </c>
      <c r="AGF3" s="2220" t="s">
        <v>507</v>
      </c>
      <c r="AGG3" s="2221"/>
      <c r="AGH3" s="2222"/>
      <c r="AGI3" s="2223"/>
      <c r="AGK3" s="2"/>
      <c r="AGL3" s="8" t="s">
        <v>18</v>
      </c>
      <c r="AGM3" s="2220" t="s">
        <v>495</v>
      </c>
      <c r="AGN3" s="2222"/>
      <c r="AGO3" s="2222"/>
      <c r="AGP3" s="2223"/>
      <c r="AGR3" s="2"/>
      <c r="AGS3" s="8" t="s">
        <v>18</v>
      </c>
      <c r="AGT3" s="2216" t="s">
        <v>366</v>
      </c>
      <c r="AGU3" s="2218"/>
      <c r="AGV3" s="2218"/>
      <c r="AGW3" s="2219"/>
      <c r="AGY3" s="2"/>
      <c r="AGZ3" s="8" t="s">
        <v>18</v>
      </c>
      <c r="AHA3" s="2216" t="s">
        <v>218</v>
      </c>
      <c r="AHB3" s="2218"/>
      <c r="AHC3" s="2218"/>
      <c r="AHD3" s="2219"/>
      <c r="AHF3" s="2"/>
      <c r="AHG3" s="8" t="s">
        <v>18</v>
      </c>
      <c r="AHH3" s="2216" t="s">
        <v>584</v>
      </c>
      <c r="AHI3" s="2218"/>
      <c r="AHJ3" s="2218"/>
      <c r="AHK3" s="2219"/>
      <c r="AHM3" s="2"/>
      <c r="AHN3" s="8" t="s">
        <v>18</v>
      </c>
      <c r="AHO3" s="2216" t="s">
        <v>378</v>
      </c>
      <c r="AHP3" s="2218"/>
      <c r="AHQ3" s="2218"/>
      <c r="AHR3" s="2219"/>
      <c r="AHT3" s="2"/>
      <c r="AHU3" s="8" t="s">
        <v>18</v>
      </c>
      <c r="AHV3" s="2220" t="s">
        <v>122</v>
      </c>
      <c r="AHW3" s="2222"/>
      <c r="AHX3" s="2222"/>
      <c r="AHY3" s="2223"/>
      <c r="AIA3" s="2"/>
      <c r="AIB3" s="8" t="s">
        <v>18</v>
      </c>
      <c r="AIC3" s="2216" t="s">
        <v>583</v>
      </c>
      <c r="AID3" s="2218"/>
      <c r="AIE3" s="2218"/>
      <c r="AIF3" s="2219"/>
      <c r="AIH3" s="2"/>
      <c r="AII3" s="8" t="s">
        <v>18</v>
      </c>
      <c r="AIJ3" s="2216" t="s">
        <v>566</v>
      </c>
      <c r="AIK3" s="2218"/>
      <c r="AIL3" s="2218"/>
      <c r="AIM3" s="2219"/>
      <c r="AIO3" s="2"/>
      <c r="AIP3" s="8" t="s">
        <v>18</v>
      </c>
      <c r="AIQ3" s="2220" t="s">
        <v>115</v>
      </c>
      <c r="AIR3" s="2222"/>
      <c r="AIS3" s="2222"/>
      <c r="AIT3" s="2223"/>
      <c r="AIV3" s="2"/>
      <c r="AIW3" s="8" t="s">
        <v>18</v>
      </c>
      <c r="AIX3" s="2220" t="s">
        <v>521</v>
      </c>
      <c r="AIY3" s="2222"/>
      <c r="AIZ3" s="2222"/>
      <c r="AJA3" s="2223"/>
      <c r="AJC3" s="2"/>
      <c r="AJD3" s="8" t="s">
        <v>18</v>
      </c>
      <c r="AJE3" s="2228" t="s">
        <v>538</v>
      </c>
      <c r="AJF3" s="2229"/>
      <c r="AJG3" s="2229"/>
      <c r="AJH3" s="2230"/>
      <c r="AJK3" s="8" t="s">
        <v>18</v>
      </c>
      <c r="AJL3" s="2220" t="s">
        <v>98</v>
      </c>
      <c r="AJM3" s="2221"/>
      <c r="AJN3" s="2222"/>
      <c r="AJO3" s="2223"/>
      <c r="AJQ3" s="2"/>
      <c r="AJR3" s="8" t="s">
        <v>18</v>
      </c>
      <c r="AJS3" s="2220" t="s">
        <v>204</v>
      </c>
      <c r="AJT3" s="2221"/>
      <c r="AJU3" s="2222"/>
      <c r="AJV3" s="2223"/>
      <c r="AJX3" s="2"/>
      <c r="AJY3" s="8" t="s">
        <v>18</v>
      </c>
      <c r="AJZ3" s="2220" t="s">
        <v>532</v>
      </c>
      <c r="AKA3" s="2221"/>
      <c r="AKB3" s="2222"/>
      <c r="AKC3" s="2223"/>
      <c r="AKE3" s="2"/>
      <c r="AKF3" s="8" t="s">
        <v>18</v>
      </c>
      <c r="AKG3" s="2220" t="s">
        <v>574</v>
      </c>
      <c r="AKH3" s="2222"/>
      <c r="AKI3" s="2222"/>
      <c r="AKJ3" s="2223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6" t="s">
        <v>78</v>
      </c>
      <c r="B73" s="2226"/>
      <c r="C73" s="2226"/>
      <c r="D73" s="2226"/>
      <c r="E73" s="2226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8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37" t="s">
        <v>2232</v>
      </c>
      <c r="C1" s="2237"/>
      <c r="D1" s="2237"/>
      <c r="E1" s="2237"/>
      <c r="F1" s="2237"/>
      <c r="G1" s="2237"/>
      <c r="H1" s="453"/>
      <c r="I1" s="55"/>
      <c r="J1" s="55"/>
      <c r="L1" s="37"/>
      <c r="M1" s="37"/>
      <c r="N1" s="37"/>
      <c r="O1" s="37"/>
    </row>
    <row r="2" spans="1:15" x14ac:dyDescent="0.25">
      <c r="A2" s="1656"/>
      <c r="B2" s="2238"/>
      <c r="C2" s="2238"/>
      <c r="D2" s="2238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9" t="s">
        <v>0</v>
      </c>
      <c r="B3" s="1556" t="s">
        <v>1</v>
      </c>
      <c r="C3" s="1556"/>
      <c r="D3" s="1557" t="s">
        <v>2124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5" t="s">
        <v>2233</v>
      </c>
      <c r="L3" s="37"/>
      <c r="M3" s="37"/>
      <c r="N3" s="37"/>
      <c r="O3" s="37"/>
    </row>
    <row r="4" spans="1:15" ht="16.5" thickTop="1" x14ac:dyDescent="0.25">
      <c r="A4" s="1630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31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31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31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31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31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31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31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31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31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31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31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31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31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31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31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31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31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31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31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31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31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31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31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31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31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31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31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31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31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31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31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31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31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31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31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31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31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31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31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31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31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31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31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31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31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31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31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31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31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31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31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31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31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31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30"/>
      <c r="B59" s="581"/>
      <c r="C59" s="581"/>
      <c r="D59" s="304"/>
      <c r="F59" s="304"/>
      <c r="H59" s="1558">
        <f t="shared" si="0"/>
        <v>0</v>
      </c>
      <c r="J59" s="55"/>
      <c r="L59" s="37"/>
      <c r="M59" s="37"/>
      <c r="N59" s="37"/>
      <c r="O59" s="37"/>
    </row>
    <row r="60" spans="1:15" x14ac:dyDescent="0.25">
      <c r="A60" s="1631"/>
      <c r="B60" s="581"/>
      <c r="C60" s="581"/>
      <c r="D60" s="304"/>
      <c r="F60" s="304"/>
      <c r="H60" s="1559">
        <f t="shared" si="0"/>
        <v>0</v>
      </c>
      <c r="J60" s="55"/>
      <c r="L60" s="37"/>
      <c r="M60" s="37"/>
      <c r="N60" s="37"/>
      <c r="O60" s="37"/>
    </row>
    <row r="61" spans="1:15" x14ac:dyDescent="0.25">
      <c r="A61" s="1631"/>
      <c r="B61" s="581"/>
      <c r="C61" s="581"/>
      <c r="D61" s="304"/>
      <c r="F61" s="304"/>
      <c r="H61" s="1559">
        <f t="shared" si="0"/>
        <v>0</v>
      </c>
      <c r="J61" s="55"/>
      <c r="L61" s="37"/>
      <c r="M61" s="37"/>
      <c r="N61" s="37"/>
      <c r="O61" s="37"/>
    </row>
    <row r="62" spans="1:15" x14ac:dyDescent="0.25">
      <c r="A62" s="1631"/>
      <c r="B62" s="581"/>
      <c r="C62" s="581"/>
      <c r="D62" s="304"/>
      <c r="F62" s="428"/>
      <c r="H62" s="1559">
        <f t="shared" si="0"/>
        <v>0</v>
      </c>
      <c r="J62" s="55"/>
      <c r="L62" s="37"/>
      <c r="M62" s="37"/>
      <c r="N62" s="37"/>
      <c r="O62" s="37"/>
    </row>
    <row r="63" spans="1:15" x14ac:dyDescent="0.25">
      <c r="A63" s="1631"/>
      <c r="B63" s="581"/>
      <c r="C63" s="581"/>
      <c r="D63" s="583"/>
      <c r="E63" s="584"/>
      <c r="F63" s="304"/>
      <c r="H63" s="1559">
        <f t="shared" si="0"/>
        <v>0</v>
      </c>
      <c r="J63" s="55"/>
      <c r="L63" s="37"/>
      <c r="M63" s="37"/>
      <c r="N63" s="37"/>
      <c r="O63" s="37"/>
    </row>
    <row r="64" spans="1:15" x14ac:dyDescent="0.25">
      <c r="A64" s="1631"/>
      <c r="B64" s="581"/>
      <c r="C64" s="581"/>
      <c r="D64" s="304"/>
      <c r="F64" s="304"/>
      <c r="H64" s="1559">
        <f t="shared" si="0"/>
        <v>0</v>
      </c>
      <c r="J64" s="55"/>
      <c r="L64" s="37"/>
      <c r="M64" s="37"/>
      <c r="N64" s="37"/>
      <c r="O64" s="37"/>
    </row>
    <row r="65" spans="1:15" x14ac:dyDescent="0.25">
      <c r="A65" s="1631"/>
      <c r="B65" s="581"/>
      <c r="C65" s="581"/>
      <c r="D65" s="304"/>
      <c r="F65" s="304"/>
      <c r="H65" s="1559">
        <f t="shared" si="0"/>
        <v>0</v>
      </c>
      <c r="J65" s="55"/>
      <c r="L65" s="37"/>
      <c r="M65" s="37"/>
      <c r="N65" s="37"/>
      <c r="O65" s="37"/>
    </row>
    <row r="66" spans="1:15" x14ac:dyDescent="0.25">
      <c r="A66" s="1631"/>
      <c r="B66" s="581"/>
      <c r="C66" s="581"/>
      <c r="D66" s="304"/>
      <c r="F66" s="304"/>
      <c r="H66" s="1559">
        <f t="shared" si="0"/>
        <v>0</v>
      </c>
      <c r="J66" s="55"/>
      <c r="L66" s="37"/>
      <c r="M66" s="37"/>
      <c r="N66" s="37"/>
      <c r="O66" s="37"/>
    </row>
    <row r="67" spans="1:15" x14ac:dyDescent="0.25">
      <c r="A67" s="1631"/>
      <c r="B67" s="581"/>
      <c r="C67" s="581"/>
      <c r="D67" s="583"/>
      <c r="E67" s="584"/>
      <c r="F67" s="304"/>
      <c r="H67" s="1559">
        <f t="shared" si="0"/>
        <v>0</v>
      </c>
      <c r="J67" s="55"/>
      <c r="L67" s="37"/>
      <c r="M67" s="37"/>
      <c r="N67" s="37"/>
      <c r="O67" s="37"/>
    </row>
    <row r="68" spans="1:15" x14ac:dyDescent="0.25">
      <c r="A68" s="1631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31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31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31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31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31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31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31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31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31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31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31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31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31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31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31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31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31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31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31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31"/>
      <c r="B88" s="581"/>
      <c r="C88" s="581"/>
      <c r="D88" s="1186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31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31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31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31"/>
      <c r="B92" s="581"/>
      <c r="C92" s="581"/>
      <c r="D92" s="304"/>
      <c r="F92" s="345"/>
      <c r="H92" s="582">
        <f t="shared" si="1"/>
        <v>0</v>
      </c>
      <c r="J92" s="55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</row>
    <row r="93" spans="1:20" x14ac:dyDescent="0.25">
      <c r="A93" s="1631"/>
      <c r="B93" s="581"/>
      <c r="C93" s="581"/>
      <c r="D93" s="304"/>
      <c r="F93" s="304"/>
      <c r="H93" s="582">
        <f t="shared" si="1"/>
        <v>0</v>
      </c>
      <c r="J93" s="55"/>
      <c r="K93" s="1183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31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31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31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31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31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31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31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31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31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31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31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31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31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31"/>
      <c r="B107" s="581"/>
      <c r="C107" s="581"/>
      <c r="D107" s="1478"/>
      <c r="E107" s="109"/>
      <c r="F107" s="304"/>
      <c r="H107" s="582">
        <f t="shared" si="1"/>
        <v>0</v>
      </c>
      <c r="J107" s="55"/>
    </row>
    <row r="108" spans="1:15" x14ac:dyDescent="0.25">
      <c r="A108" s="1631"/>
      <c r="B108" s="581"/>
      <c r="C108" s="581"/>
      <c r="D108" s="1478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31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31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31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31"/>
      <c r="B112" s="581"/>
      <c r="C112" s="581"/>
      <c r="D112" s="304"/>
      <c r="F112" s="304"/>
      <c r="H112" s="582">
        <f t="shared" si="1"/>
        <v>0</v>
      </c>
      <c r="J112" s="55"/>
      <c r="K112" s="1633"/>
      <c r="L112" s="284"/>
      <c r="M112" s="284"/>
      <c r="N112" s="37"/>
      <c r="O112" s="37"/>
    </row>
    <row r="113" spans="1:15" x14ac:dyDescent="0.25">
      <c r="A113" s="1631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31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30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31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31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31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31"/>
      <c r="B119" s="581"/>
      <c r="C119" s="581"/>
      <c r="D119" s="1478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31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31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31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31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31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31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31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31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31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31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31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31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31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31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31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31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31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31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31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31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31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31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31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31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31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31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31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31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31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31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31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31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31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31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31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31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31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31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31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31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31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5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5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5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5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4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31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31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31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31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31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31"/>
      <c r="B171" s="581"/>
      <c r="C171" s="581"/>
      <c r="D171" s="1478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31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31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31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31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31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31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31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31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31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31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31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31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31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31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31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31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31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31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31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31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31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31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31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31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31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31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31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31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31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31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31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31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31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31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31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31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31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31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31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31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31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31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31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31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31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31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31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31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31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31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31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31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31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31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31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31"/>
      <c r="B228" s="581"/>
      <c r="C228" s="581"/>
      <c r="D228" s="1478"/>
      <c r="E228" s="109"/>
      <c r="F228" s="304"/>
      <c r="H228" s="582">
        <f t="shared" si="2"/>
        <v>0</v>
      </c>
      <c r="J228" s="55"/>
    </row>
    <row r="229" spans="1:15" x14ac:dyDescent="0.25">
      <c r="A229" s="1631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31"/>
      <c r="B230" s="581"/>
      <c r="C230" s="581"/>
      <c r="D230" s="1478"/>
      <c r="E230" s="109"/>
      <c r="F230" s="304"/>
      <c r="H230" s="582">
        <f t="shared" si="2"/>
        <v>0</v>
      </c>
      <c r="J230" s="55"/>
    </row>
    <row r="231" spans="1:15" x14ac:dyDescent="0.25">
      <c r="A231" s="1631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31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31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31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31"/>
      <c r="B235" s="581"/>
      <c r="C235" s="581"/>
      <c r="D235" s="1478"/>
      <c r="E235" s="109"/>
      <c r="F235" s="304"/>
      <c r="H235" s="582">
        <f t="shared" si="2"/>
        <v>0</v>
      </c>
      <c r="J235" s="55"/>
    </row>
    <row r="236" spans="1:15" x14ac:dyDescent="0.25">
      <c r="A236" s="1631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31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31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31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31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31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31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31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31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31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31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31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31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31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31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31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31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31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31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31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31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31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31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31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31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31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31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31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31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31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31"/>
      <c r="B267" s="581"/>
      <c r="C267" s="581"/>
      <c r="D267" s="304"/>
      <c r="F267" s="1756"/>
      <c r="H267" s="582">
        <f t="shared" si="2"/>
        <v>0</v>
      </c>
      <c r="J267" s="55"/>
    </row>
    <row r="268" spans="1:15" x14ac:dyDescent="0.25">
      <c r="A268" s="1631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31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31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31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31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31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31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31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31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31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31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31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31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31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31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31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31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31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31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31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31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31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31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31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31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31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31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31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31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31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31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31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31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31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31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31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31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31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31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31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31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31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31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31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31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31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31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31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31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31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31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31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31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31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31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31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31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31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31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31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31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31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31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31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31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31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31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31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31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31"/>
      <c r="B337" s="581"/>
      <c r="C337" s="581"/>
      <c r="D337" s="1478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31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31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31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31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31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31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31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31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31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31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31"/>
      <c r="B348" s="581"/>
      <c r="C348" s="581"/>
      <c r="D348" s="304"/>
      <c r="F348" s="304"/>
      <c r="H348" s="582">
        <f t="shared" si="2"/>
        <v>0</v>
      </c>
      <c r="J348" s="1796"/>
      <c r="K348" s="1797"/>
      <c r="M348" s="37"/>
      <c r="N348" s="37"/>
      <c r="O348" s="37"/>
    </row>
    <row r="349" spans="1:15" x14ac:dyDescent="0.25">
      <c r="A349" s="1631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31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31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31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31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31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31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31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31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31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31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31"/>
      <c r="B360" s="581"/>
      <c r="C360" s="581"/>
      <c r="D360" s="1478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31"/>
      <c r="B361" s="581"/>
      <c r="C361" s="581"/>
      <c r="D361" s="1478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31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31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31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31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31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31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31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31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31"/>
      <c r="B370" s="581"/>
      <c r="C370" s="581"/>
      <c r="D370" s="1478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31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31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31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31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31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31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31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31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31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31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31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31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31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31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31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31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31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31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31"/>
      <c r="B389" s="581"/>
      <c r="C389" s="581"/>
      <c r="D389" s="1478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31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31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31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31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31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31"/>
      <c r="B395" s="581"/>
      <c r="C395" s="581"/>
      <c r="D395" s="1478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31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31"/>
      <c r="B398" s="581"/>
      <c r="C398" s="581"/>
      <c r="D398" s="1478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31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31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31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31"/>
      <c r="B402" s="581"/>
      <c r="C402" s="581"/>
      <c r="D402" s="1478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31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31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31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31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31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31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31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31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31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31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31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31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31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31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31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31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31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31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31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31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31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31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31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31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31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31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31"/>
      <c r="B430" s="581"/>
      <c r="C430" s="581"/>
      <c r="D430" s="1478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31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31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31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31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31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31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31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31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31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31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31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31"/>
      <c r="B442" s="581"/>
      <c r="C442" s="581"/>
      <c r="D442" s="1478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31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31"/>
      <c r="B444" s="581"/>
      <c r="C444" s="581"/>
      <c r="D444" s="1478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31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31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31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31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31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31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31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31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31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31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31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31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31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31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31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31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31"/>
      <c r="B461" s="581"/>
      <c r="C461" s="581"/>
      <c r="D461" s="1478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31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31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31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31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31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31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31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31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31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31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31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31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31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31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31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31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31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31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31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31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7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7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7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31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31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31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31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31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31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31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31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31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31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31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31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31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31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31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31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31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31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31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31"/>
      <c r="B504" s="581"/>
      <c r="C504" s="581"/>
      <c r="D504" s="1478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31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31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31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8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8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8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9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8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40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9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31"/>
      <c r="B515" s="581"/>
      <c r="C515" s="581"/>
      <c r="D515" s="1798"/>
      <c r="E515" s="1799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8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9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8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40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9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8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40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9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8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40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9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8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40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9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8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40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9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8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40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9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8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40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9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8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40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9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8"/>
      <c r="B542" s="581"/>
      <c r="C542" s="581"/>
      <c r="D542" s="1478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40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9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8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40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9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8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40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9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8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40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9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8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40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9"/>
      <c r="B556" s="581"/>
      <c r="C556" s="581"/>
      <c r="D556" s="1562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8"/>
      <c r="B557" s="581"/>
      <c r="C557" s="581"/>
      <c r="D557" s="1562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40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9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8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40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9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8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30"/>
      <c r="B564" s="581"/>
      <c r="C564" s="581"/>
      <c r="D564" s="1562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31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31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31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31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31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31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31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31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31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31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31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31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31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31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31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31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31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31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31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31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31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31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31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31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31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31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31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5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5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5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5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5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5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00"/>
      <c r="C598" s="1800"/>
      <c r="F598" s="304"/>
      <c r="H598" s="139"/>
      <c r="I598" s="55"/>
      <c r="J598" s="55"/>
      <c r="O598" s="37"/>
    </row>
    <row r="599" spans="1:15" ht="15" x14ac:dyDescent="0.25">
      <c r="A599" s="714"/>
      <c r="B599" s="1800"/>
      <c r="C599" s="1800"/>
      <c r="F599" s="304"/>
      <c r="H599" s="139"/>
      <c r="I599" s="55"/>
      <c r="J599" s="55"/>
      <c r="O599" s="37"/>
    </row>
    <row r="600" spans="1:15" x14ac:dyDescent="0.25">
      <c r="A600" s="1635"/>
      <c r="B600" s="1563"/>
      <c r="C600" s="1563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39" t="e">
        <f>#REF!</f>
        <v>#REF!</v>
      </c>
      <c r="B601" s="2239"/>
      <c r="C601" s="2239"/>
      <c r="D601" s="2239"/>
      <c r="E601" s="2239"/>
      <c r="F601" s="2239"/>
      <c r="I601" s="55"/>
      <c r="J601" s="55"/>
      <c r="L601" s="37"/>
      <c r="M601" s="37"/>
      <c r="N601" s="37"/>
      <c r="O601" s="37"/>
    </row>
    <row r="602" spans="1:15" ht="35.25" thickBot="1" x14ac:dyDescent="0.35">
      <c r="A602" s="1632" t="s">
        <v>0</v>
      </c>
      <c r="B602" s="43" t="s">
        <v>1</v>
      </c>
      <c r="C602" s="43"/>
      <c r="D602" s="54" t="s">
        <v>2131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5"/>
      <c r="B603" s="1563"/>
      <c r="C603" s="1563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5"/>
      <c r="B604" s="1563"/>
      <c r="C604" s="1563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5"/>
      <c r="B605" s="1563"/>
      <c r="C605" s="1563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5"/>
      <c r="B606" s="1563"/>
      <c r="C606" s="1563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5"/>
      <c r="B607" s="1561"/>
      <c r="C607" s="1561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5"/>
      <c r="B608" s="1563"/>
      <c r="C608" s="1563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2"/>
      <c r="B609" s="1480"/>
      <c r="C609" s="1480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7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7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7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7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7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7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7"/>
      <c r="B616" s="444"/>
      <c r="C616" s="444"/>
      <c r="D616" s="453" t="s">
        <v>61</v>
      </c>
      <c r="E616" s="2240">
        <f>E610-G610</f>
        <v>0</v>
      </c>
      <c r="F616" s="2241"/>
      <c r="G616" s="2242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7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7"/>
      <c r="B618" s="444"/>
      <c r="C618" s="444"/>
      <c r="D618" s="453"/>
      <c r="E618" s="2243" t="s">
        <v>52</v>
      </c>
      <c r="F618" s="2243"/>
      <c r="G618" s="2243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7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62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7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14" t="s">
        <v>59</v>
      </c>
      <c r="I1" s="2214"/>
      <c r="J1" s="2214"/>
      <c r="K1" s="2214"/>
      <c r="L1" s="2214"/>
      <c r="M1" s="2214"/>
      <c r="N1" s="21">
        <v>1</v>
      </c>
      <c r="O1" s="2244" t="s">
        <v>59</v>
      </c>
      <c r="P1" s="2244"/>
      <c r="Q1" s="2244"/>
      <c r="R1" s="2244"/>
      <c r="S1" s="2244"/>
      <c r="T1" s="2244"/>
      <c r="U1" s="21">
        <f>2</f>
        <v>2</v>
      </c>
      <c r="V1" s="2244" t="s">
        <v>59</v>
      </c>
      <c r="W1" s="2244"/>
      <c r="X1" s="2244"/>
      <c r="Y1" s="2244"/>
      <c r="Z1" s="2244"/>
      <c r="AA1" s="2244"/>
      <c r="AB1" s="21">
        <f>U1+1</f>
        <v>3</v>
      </c>
      <c r="AC1" s="2244" t="s">
        <v>59</v>
      </c>
      <c r="AD1" s="2244"/>
      <c r="AE1" s="2244"/>
      <c r="AF1" s="2244"/>
      <c r="AG1" s="2244"/>
      <c r="AH1" s="2244"/>
      <c r="AI1" s="21">
        <f>AB1+1</f>
        <v>4</v>
      </c>
      <c r="AJ1" s="2244" t="s">
        <v>59</v>
      </c>
      <c r="AK1" s="2244"/>
      <c r="AL1" s="2244"/>
      <c r="AM1" s="2244"/>
      <c r="AN1" s="2244"/>
      <c r="AO1" s="2244"/>
      <c r="AP1" s="21">
        <f>3+1</f>
        <v>4</v>
      </c>
      <c r="AQ1" s="2244" t="s">
        <v>59</v>
      </c>
      <c r="AR1" s="2244"/>
      <c r="AS1" s="2244"/>
      <c r="AT1" s="2244"/>
      <c r="AU1" s="2244"/>
      <c r="AV1" s="2244"/>
      <c r="AW1" s="21">
        <f>4+1</f>
        <v>5</v>
      </c>
      <c r="AX1" s="2244" t="s">
        <v>59</v>
      </c>
      <c r="AY1" s="2244"/>
      <c r="AZ1" s="2244"/>
      <c r="BA1" s="2244"/>
      <c r="BB1" s="2244"/>
      <c r="BC1" s="2244"/>
      <c r="BD1" s="21">
        <f>5+1</f>
        <v>6</v>
      </c>
      <c r="BE1" s="2214" t="s">
        <v>59</v>
      </c>
      <c r="BF1" s="2214"/>
      <c r="BG1" s="2214"/>
      <c r="BH1" s="2214"/>
      <c r="BI1" s="2214"/>
      <c r="BJ1" s="2214"/>
      <c r="BK1" s="21">
        <f>BD1+1</f>
        <v>7</v>
      </c>
      <c r="BL1" s="2214" t="s">
        <v>59</v>
      </c>
      <c r="BM1" s="2214"/>
      <c r="BN1" s="2214"/>
      <c r="BO1" s="2214"/>
      <c r="BP1" s="2214"/>
      <c r="BQ1" s="2214"/>
      <c r="BR1" s="21">
        <f>BK1+1</f>
        <v>8</v>
      </c>
      <c r="BS1" s="2214" t="s">
        <v>59</v>
      </c>
      <c r="BT1" s="2214"/>
      <c r="BU1" s="2214"/>
      <c r="BV1" s="2214"/>
      <c r="BW1" s="2214"/>
      <c r="BX1" s="2214"/>
      <c r="BY1" s="21">
        <f>BR1+1</f>
        <v>9</v>
      </c>
      <c r="BZ1" s="2214" t="s">
        <v>59</v>
      </c>
      <c r="CA1" s="2214"/>
      <c r="CB1" s="2214"/>
      <c r="CC1" s="2214"/>
      <c r="CD1" s="2214"/>
      <c r="CE1" s="2214"/>
      <c r="CF1" s="21">
        <f>BY1+1</f>
        <v>10</v>
      </c>
      <c r="CG1" s="2214" t="s">
        <v>59</v>
      </c>
      <c r="CH1" s="2214"/>
      <c r="CI1" s="2214"/>
      <c r="CJ1" s="2214"/>
      <c r="CK1" s="2214"/>
      <c r="CL1" s="2214"/>
      <c r="CN1" s="2214" t="s">
        <v>59</v>
      </c>
      <c r="CO1" s="2214"/>
      <c r="CP1" s="2214"/>
      <c r="CQ1" s="2214"/>
      <c r="CR1" s="2214"/>
      <c r="CS1" s="2214"/>
      <c r="CU1" s="2214" t="s">
        <v>59</v>
      </c>
      <c r="CV1" s="2214"/>
      <c r="CW1" s="2214"/>
      <c r="CX1" s="2214"/>
      <c r="CY1" s="2214"/>
      <c r="CZ1" s="2214"/>
      <c r="DB1" s="2214" t="s">
        <v>59</v>
      </c>
      <c r="DC1" s="2214"/>
      <c r="DD1" s="2214"/>
      <c r="DE1" s="2214"/>
      <c r="DF1" s="2214"/>
      <c r="DG1" s="2214"/>
      <c r="DI1" s="2214" t="s">
        <v>59</v>
      </c>
      <c r="DJ1" s="2214"/>
      <c r="DK1" s="2214"/>
      <c r="DL1" s="2214"/>
      <c r="DM1" s="2214"/>
      <c r="DN1" s="2214"/>
      <c r="DP1" s="2214" t="s">
        <v>59</v>
      </c>
      <c r="DQ1" s="2214"/>
      <c r="DR1" s="2214"/>
      <c r="DS1" s="2214"/>
      <c r="DT1" s="2214"/>
      <c r="DU1" s="2214"/>
      <c r="DW1" s="2214" t="s">
        <v>59</v>
      </c>
      <c r="DX1" s="2214"/>
      <c r="DY1" s="2214"/>
      <c r="DZ1" s="2214"/>
      <c r="EA1" s="2214"/>
      <c r="EB1" s="2214"/>
      <c r="ED1" s="2214" t="s">
        <v>59</v>
      </c>
      <c r="EE1" s="2214"/>
      <c r="EF1" s="2214"/>
      <c r="EG1" s="2214"/>
      <c r="EH1" s="2214"/>
      <c r="EI1" s="2214"/>
      <c r="EK1" s="2270" t="s">
        <v>59</v>
      </c>
      <c r="EL1" s="2270"/>
      <c r="EM1" s="2270"/>
      <c r="EN1" s="2270"/>
      <c r="EO1" s="2270"/>
      <c r="EP1" s="2270"/>
      <c r="ER1" s="2244" t="s">
        <v>59</v>
      </c>
      <c r="ES1" s="2244"/>
      <c r="ET1" s="2244"/>
      <c r="EU1" s="2244"/>
      <c r="EV1" s="2244"/>
      <c r="EW1" s="2244"/>
      <c r="EY1" s="2244" t="s">
        <v>59</v>
      </c>
      <c r="EZ1" s="2244"/>
      <c r="FA1" s="2244"/>
      <c r="FB1" s="2244"/>
      <c r="FC1" s="2244"/>
      <c r="FD1" s="2244"/>
      <c r="FF1" s="2214" t="s">
        <v>59</v>
      </c>
      <c r="FG1" s="2214"/>
      <c r="FH1" s="2214"/>
      <c r="FI1" s="2214"/>
      <c r="FJ1" s="2214"/>
      <c r="FK1" s="2214"/>
      <c r="FM1" s="2214" t="s">
        <v>59</v>
      </c>
      <c r="FN1" s="2214"/>
      <c r="FO1" s="2214"/>
      <c r="FP1" s="2214"/>
      <c r="FQ1" s="2214"/>
      <c r="FR1" s="2214"/>
      <c r="FS1" s="590"/>
      <c r="FT1" s="2214" t="s">
        <v>59</v>
      </c>
      <c r="FU1" s="2214"/>
      <c r="FV1" s="2214"/>
      <c r="FW1" s="2214"/>
      <c r="FX1" s="2214"/>
      <c r="FY1" s="2214"/>
      <c r="FZ1" s="21">
        <f>FS2+1</f>
        <v>23</v>
      </c>
      <c r="GA1" s="2244" t="s">
        <v>59</v>
      </c>
      <c r="GB1" s="2244"/>
      <c r="GC1" s="2244"/>
      <c r="GD1" s="2244"/>
      <c r="GE1" s="2244"/>
      <c r="GF1" s="2244"/>
      <c r="GG1" s="21">
        <f>FZ1+1</f>
        <v>24</v>
      </c>
      <c r="GH1" s="2214" t="s">
        <v>59</v>
      </c>
      <c r="GI1" s="2214"/>
      <c r="GJ1" s="2214"/>
      <c r="GK1" s="2214"/>
      <c r="GL1" s="2214"/>
      <c r="GM1" s="2214"/>
      <c r="GN1" s="21">
        <f>GG1+1</f>
        <v>25</v>
      </c>
      <c r="GO1" s="2244" t="s">
        <v>59</v>
      </c>
      <c r="GP1" s="2244"/>
      <c r="GQ1" s="2244"/>
      <c r="GR1" s="2244"/>
      <c r="GS1" s="2244"/>
      <c r="GT1" s="2244"/>
      <c r="GU1" s="21">
        <f>GN1+1</f>
        <v>26</v>
      </c>
      <c r="GV1" s="2244" t="s">
        <v>59</v>
      </c>
      <c r="GW1" s="2244"/>
      <c r="GX1" s="2244"/>
      <c r="GY1" s="2244"/>
      <c r="GZ1" s="2244"/>
      <c r="HA1" s="2244"/>
      <c r="HB1" s="21">
        <f>GU1+1</f>
        <v>27</v>
      </c>
      <c r="HC1" s="2214" t="s">
        <v>59</v>
      </c>
      <c r="HD1" s="2214"/>
      <c r="HE1" s="2214"/>
      <c r="HF1" s="2214"/>
      <c r="HG1" s="2214"/>
      <c r="HH1" s="2214"/>
      <c r="HI1" s="21">
        <f>HB1+1</f>
        <v>28</v>
      </c>
      <c r="HJ1" s="2244" t="s">
        <v>59</v>
      </c>
      <c r="HK1" s="2244"/>
      <c r="HL1" s="2244"/>
      <c r="HM1" s="2244"/>
      <c r="HN1" s="2244"/>
      <c r="HO1" s="2244"/>
      <c r="HP1" s="21">
        <f>HI1+1</f>
        <v>29</v>
      </c>
      <c r="HQ1" s="2214" t="s">
        <v>59</v>
      </c>
      <c r="HR1" s="2214"/>
      <c r="HS1" s="2214"/>
      <c r="HT1" s="2214"/>
      <c r="HU1" s="2214"/>
      <c r="HV1" s="2214"/>
      <c r="HW1" s="21">
        <f>HP1+1</f>
        <v>30</v>
      </c>
      <c r="HX1" s="2214" t="s">
        <v>59</v>
      </c>
      <c r="HY1" s="2214"/>
      <c r="HZ1" s="2214"/>
      <c r="IA1" s="2214"/>
      <c r="IB1" s="2214"/>
      <c r="IC1" s="2214"/>
      <c r="ID1" s="21">
        <f>HW1+1</f>
        <v>31</v>
      </c>
      <c r="IE1" s="2214" t="s">
        <v>59</v>
      </c>
      <c r="IF1" s="2214"/>
      <c r="IG1" s="2214"/>
      <c r="IH1" s="2214"/>
      <c r="II1" s="2214"/>
      <c r="IJ1" s="2214"/>
      <c r="IK1" s="1747"/>
      <c r="IL1" s="2214" t="s">
        <v>59</v>
      </c>
      <c r="IM1" s="2214"/>
      <c r="IN1" s="2214"/>
      <c r="IO1" s="2214"/>
      <c r="IP1" s="2214"/>
      <c r="IQ1" s="2214"/>
      <c r="IS1" s="2214" t="s">
        <v>59</v>
      </c>
      <c r="IT1" s="2214"/>
      <c r="IU1" s="2214"/>
      <c r="IV1" s="2214"/>
      <c r="IW1" s="2214"/>
      <c r="IX1" s="2214"/>
      <c r="IZ1" s="2214" t="s">
        <v>59</v>
      </c>
      <c r="JA1" s="2214"/>
      <c r="JB1" s="2214"/>
      <c r="JC1" s="2214"/>
      <c r="JD1" s="2214"/>
      <c r="JE1" s="2214"/>
      <c r="JG1" s="2244" t="s">
        <v>59</v>
      </c>
      <c r="JH1" s="2244"/>
      <c r="JI1" s="2244"/>
      <c r="JJ1" s="2244"/>
      <c r="JK1" s="2244"/>
      <c r="JL1" s="2244"/>
      <c r="JN1" s="2244" t="s">
        <v>59</v>
      </c>
      <c r="JO1" s="2244"/>
      <c r="JP1" s="2244"/>
      <c r="JQ1" s="2244"/>
      <c r="JR1" s="2244"/>
      <c r="JS1" s="2244"/>
      <c r="JU1" s="2214" t="s">
        <v>59</v>
      </c>
      <c r="JV1" s="2214"/>
      <c r="JW1" s="2214"/>
      <c r="JX1" s="2214"/>
      <c r="JY1" s="2214"/>
      <c r="JZ1" s="2214"/>
      <c r="KB1" s="2244" t="s">
        <v>59</v>
      </c>
      <c r="KC1" s="2244"/>
      <c r="KD1" s="2244"/>
      <c r="KE1" s="2244"/>
      <c r="KF1" s="2244"/>
      <c r="KG1" s="2244"/>
      <c r="KI1" s="2214" t="s">
        <v>59</v>
      </c>
      <c r="KJ1" s="2214"/>
      <c r="KK1" s="2214"/>
      <c r="KL1" s="2214"/>
      <c r="KM1" s="2214"/>
      <c r="KN1" s="2214"/>
      <c r="KP1" s="2244" t="s">
        <v>59</v>
      </c>
      <c r="KQ1" s="2244"/>
      <c r="KR1" s="2244"/>
      <c r="KS1" s="2244"/>
      <c r="KT1" s="2244"/>
      <c r="KU1" s="2244"/>
      <c r="KW1" s="2244" t="s">
        <v>59</v>
      </c>
      <c r="KX1" s="2244"/>
      <c r="KY1" s="2244"/>
      <c r="KZ1" s="2244"/>
      <c r="LA1" s="2244"/>
      <c r="LB1" s="2244"/>
      <c r="LD1" s="2214" t="s">
        <v>59</v>
      </c>
      <c r="LE1" s="2214"/>
      <c r="LF1" s="2214"/>
      <c r="LG1" s="2214"/>
      <c r="LH1" s="2214"/>
      <c r="LI1" s="2214"/>
      <c r="LK1" s="2214" t="s">
        <v>59</v>
      </c>
      <c r="LL1" s="2214"/>
      <c r="LM1" s="2214"/>
      <c r="LN1" s="2214"/>
      <c r="LO1" s="2214"/>
      <c r="LP1" s="2214"/>
      <c r="LR1" s="2244" t="s">
        <v>59</v>
      </c>
      <c r="LS1" s="2244"/>
      <c r="LT1" s="2244"/>
      <c r="LU1" s="2244"/>
      <c r="LV1" s="2244"/>
      <c r="LW1" s="2244"/>
      <c r="LY1" s="2244" t="s">
        <v>59</v>
      </c>
      <c r="LZ1" s="2244"/>
      <c r="MA1" s="2244"/>
      <c r="MB1" s="2244"/>
      <c r="MC1" s="2244"/>
      <c r="MD1" s="2244"/>
      <c r="MF1" s="2214" t="s">
        <v>59</v>
      </c>
      <c r="MG1" s="2214"/>
      <c r="MH1" s="2214"/>
      <c r="MI1" s="2214"/>
      <c r="MJ1" s="2214"/>
      <c r="MK1" s="2214"/>
      <c r="MM1" s="2244" t="s">
        <v>59</v>
      </c>
      <c r="MN1" s="2244"/>
      <c r="MO1" s="2244"/>
      <c r="MP1" s="2244"/>
      <c r="MQ1" s="2244"/>
      <c r="MR1" s="2244"/>
      <c r="MT1" s="2244" t="s">
        <v>59</v>
      </c>
      <c r="MU1" s="2244"/>
      <c r="MV1" s="2244"/>
      <c r="MW1" s="2244"/>
      <c r="MX1" s="2244"/>
      <c r="MY1" s="2244"/>
      <c r="NA1" s="2244" t="s">
        <v>59</v>
      </c>
      <c r="NB1" s="2244"/>
      <c r="NC1" s="2244"/>
      <c r="ND1" s="2244"/>
      <c r="NE1" s="2244"/>
      <c r="NF1" s="2244"/>
      <c r="NH1" s="2214" t="s">
        <v>59</v>
      </c>
      <c r="NI1" s="2214"/>
      <c r="NJ1" s="2214"/>
      <c r="NK1" s="2214"/>
      <c r="NL1" s="2214"/>
      <c r="NM1" s="2214"/>
      <c r="NO1" s="2214" t="s">
        <v>59</v>
      </c>
      <c r="NP1" s="2214"/>
      <c r="NQ1" s="2214"/>
      <c r="NR1" s="2214"/>
      <c r="NS1" s="2214"/>
      <c r="NT1" s="2214"/>
      <c r="NV1" s="2214" t="s">
        <v>59</v>
      </c>
      <c r="NW1" s="2214"/>
      <c r="NX1" s="2214"/>
      <c r="NY1" s="2214"/>
      <c r="NZ1" s="2214"/>
      <c r="OA1" s="2214"/>
      <c r="OC1" s="2244" t="s">
        <v>59</v>
      </c>
      <c r="OD1" s="2244"/>
      <c r="OE1" s="2244"/>
      <c r="OF1" s="2244"/>
      <c r="OG1" s="2244"/>
      <c r="OH1" s="2244"/>
      <c r="OJ1" s="2214" t="s">
        <v>59</v>
      </c>
      <c r="OK1" s="2214"/>
      <c r="OL1" s="2214"/>
      <c r="OM1" s="2214"/>
      <c r="ON1" s="2214"/>
      <c r="OO1" s="2214"/>
      <c r="OQ1" s="2244" t="s">
        <v>59</v>
      </c>
      <c r="OR1" s="2244"/>
      <c r="OS1" s="2244"/>
      <c r="OT1" s="2244"/>
      <c r="OU1" s="2244"/>
      <c r="OV1" s="2244"/>
      <c r="OX1" s="2214" t="s">
        <v>59</v>
      </c>
      <c r="OY1" s="2214"/>
      <c r="OZ1" s="2214"/>
      <c r="PA1" s="2214"/>
      <c r="PB1" s="2214"/>
      <c r="PC1" s="2214"/>
      <c r="PE1" s="2214" t="s">
        <v>59</v>
      </c>
      <c r="PF1" s="2214"/>
      <c r="PG1" s="2214"/>
      <c r="PH1" s="2214"/>
      <c r="PI1" s="2214"/>
      <c r="PJ1" s="2214"/>
      <c r="PL1" s="2214" t="s">
        <v>59</v>
      </c>
      <c r="PM1" s="2214"/>
      <c r="PN1" s="2214"/>
      <c r="PO1" s="2214"/>
      <c r="PP1" s="2214"/>
      <c r="PQ1" s="2214"/>
      <c r="PS1" s="2214" t="s">
        <v>59</v>
      </c>
      <c r="PT1" s="2214"/>
      <c r="PU1" s="2214"/>
      <c r="PV1" s="2214"/>
      <c r="PW1" s="2214"/>
      <c r="PX1" s="2214"/>
      <c r="PZ1" s="2214" t="s">
        <v>59</v>
      </c>
      <c r="QA1" s="2214"/>
      <c r="QB1" s="2214"/>
      <c r="QC1" s="2214"/>
      <c r="QD1" s="2214"/>
      <c r="QE1" s="2214"/>
      <c r="QG1" s="2214" t="s">
        <v>59</v>
      </c>
      <c r="QH1" s="2214"/>
      <c r="QI1" s="2214"/>
      <c r="QJ1" s="2214"/>
      <c r="QK1" s="2214"/>
      <c r="QL1" s="2214"/>
      <c r="QN1" s="2214" t="s">
        <v>59</v>
      </c>
      <c r="QO1" s="2214"/>
      <c r="QP1" s="2214"/>
      <c r="QQ1" s="2214"/>
      <c r="QR1" s="2214"/>
      <c r="QS1" s="2214"/>
      <c r="QU1" s="2244" t="s">
        <v>59</v>
      </c>
      <c r="QV1" s="2244"/>
      <c r="QW1" s="2244"/>
      <c r="QX1" s="2244"/>
      <c r="QY1" s="2244"/>
      <c r="QZ1" s="2244"/>
      <c r="RB1" s="2214" t="s">
        <v>59</v>
      </c>
      <c r="RC1" s="2214"/>
      <c r="RD1" s="2214"/>
      <c r="RE1" s="2214"/>
      <c r="RF1" s="2214"/>
      <c r="RG1" s="2214"/>
      <c r="RI1" s="2244" t="s">
        <v>59</v>
      </c>
      <c r="RJ1" s="2244"/>
      <c r="RK1" s="2244"/>
      <c r="RL1" s="2244"/>
      <c r="RM1" s="2244"/>
      <c r="RN1" s="2244"/>
      <c r="RP1" s="2244" t="s">
        <v>59</v>
      </c>
      <c r="RQ1" s="2244"/>
      <c r="RR1" s="2244"/>
      <c r="RS1" s="2244"/>
      <c r="RT1" s="2244"/>
      <c r="RU1" s="2244"/>
      <c r="RW1" s="2244" t="s">
        <v>59</v>
      </c>
      <c r="RX1" s="2244"/>
      <c r="RY1" s="2244"/>
      <c r="RZ1" s="2244"/>
      <c r="SA1" s="2244"/>
      <c r="SB1" s="2244"/>
      <c r="SD1" s="2214" t="s">
        <v>59</v>
      </c>
      <c r="SE1" s="2214"/>
      <c r="SF1" s="2214"/>
      <c r="SG1" s="2214"/>
      <c r="SH1" s="2214"/>
      <c r="SI1" s="2214"/>
      <c r="SK1" s="2214" t="s">
        <v>59</v>
      </c>
      <c r="SL1" s="2214"/>
      <c r="SM1" s="2214"/>
      <c r="SN1" s="2214"/>
      <c r="SO1" s="2214"/>
      <c r="SP1" s="2214"/>
      <c r="SR1" s="2214" t="s">
        <v>59</v>
      </c>
      <c r="SS1" s="2214"/>
      <c r="ST1" s="2214"/>
      <c r="SU1" s="2214"/>
      <c r="SV1" s="2214"/>
      <c r="SW1" s="2214"/>
      <c r="SY1" s="2244" t="s">
        <v>59</v>
      </c>
      <c r="SZ1" s="2244"/>
      <c r="TA1" s="2244"/>
      <c r="TB1" s="2244"/>
      <c r="TC1" s="2244"/>
      <c r="TD1" s="2244"/>
      <c r="TF1" s="2214" t="s">
        <v>59</v>
      </c>
      <c r="TG1" s="2214"/>
      <c r="TH1" s="2214"/>
      <c r="TI1" s="2214"/>
      <c r="TJ1" s="2214"/>
      <c r="TK1" s="2214"/>
      <c r="TM1" s="2214" t="s">
        <v>59</v>
      </c>
      <c r="TN1" s="2214"/>
      <c r="TO1" s="2214"/>
      <c r="TP1" s="2214"/>
      <c r="TQ1" s="2214"/>
      <c r="TR1" s="2214"/>
      <c r="TT1" s="2214" t="s">
        <v>59</v>
      </c>
      <c r="TU1" s="2214"/>
      <c r="TV1" s="2214"/>
      <c r="TW1" s="2214"/>
      <c r="TX1" s="2214"/>
      <c r="TY1" s="2214"/>
      <c r="UA1" s="2214" t="s">
        <v>59</v>
      </c>
      <c r="UB1" s="2214"/>
      <c r="UC1" s="2214"/>
      <c r="UD1" s="2214"/>
      <c r="UE1" s="2214"/>
      <c r="UF1" s="2214"/>
      <c r="UH1" s="2214" t="s">
        <v>59</v>
      </c>
      <c r="UI1" s="2214"/>
      <c r="UJ1" s="2214"/>
      <c r="UK1" s="2214"/>
      <c r="UL1" s="2214"/>
      <c r="UM1" s="2214"/>
      <c r="UO1" s="2244" t="s">
        <v>59</v>
      </c>
      <c r="UP1" s="2244"/>
      <c r="UQ1" s="2244"/>
      <c r="UR1" s="2244"/>
      <c r="US1" s="2244"/>
      <c r="UT1" s="2244"/>
      <c r="UV1" s="2214" t="s">
        <v>59</v>
      </c>
      <c r="UW1" s="2214"/>
      <c r="UX1" s="2214"/>
      <c r="UY1" s="2214"/>
      <c r="UZ1" s="2214"/>
      <c r="VA1" s="2214"/>
      <c r="VC1" s="2214" t="s">
        <v>59</v>
      </c>
      <c r="VD1" s="2214"/>
      <c r="VE1" s="2214"/>
      <c r="VF1" s="2214"/>
      <c r="VG1" s="2214"/>
      <c r="VH1" s="2214"/>
      <c r="VJ1" s="2244" t="s">
        <v>59</v>
      </c>
      <c r="VK1" s="2244"/>
      <c r="VL1" s="2244"/>
      <c r="VM1" s="2244"/>
      <c r="VN1" s="2244"/>
      <c r="VO1" s="2244"/>
      <c r="VQ1" s="2214" t="s">
        <v>59</v>
      </c>
      <c r="VR1" s="2214"/>
      <c r="VS1" s="2214"/>
      <c r="VT1" s="2214"/>
      <c r="VU1" s="2214"/>
      <c r="VV1" s="2214"/>
      <c r="VX1" s="2244" t="s">
        <v>59</v>
      </c>
      <c r="VY1" s="2244"/>
      <c r="VZ1" s="2244"/>
      <c r="WA1" s="2244"/>
      <c r="WB1" s="2244"/>
      <c r="WC1" s="2244"/>
      <c r="WE1" s="2214" t="s">
        <v>59</v>
      </c>
      <c r="WF1" s="2214"/>
      <c r="WG1" s="2214"/>
      <c r="WH1" s="2214"/>
      <c r="WI1" s="2214"/>
      <c r="WJ1" s="2214"/>
      <c r="WL1" s="2214" t="s">
        <v>59</v>
      </c>
      <c r="WM1" s="2214"/>
      <c r="WN1" s="2214"/>
      <c r="WO1" s="2214"/>
      <c r="WP1" s="2214"/>
      <c r="WQ1" s="2214"/>
      <c r="WS1" s="2244" t="s">
        <v>59</v>
      </c>
      <c r="WT1" s="2244"/>
      <c r="WU1" s="2244"/>
      <c r="WV1" s="2244"/>
      <c r="WW1" s="2244"/>
      <c r="WX1" s="2244"/>
      <c r="WZ1" s="2244" t="s">
        <v>59</v>
      </c>
      <c r="XA1" s="2244"/>
      <c r="XB1" s="2244"/>
      <c r="XC1" s="2244"/>
      <c r="XD1" s="2244"/>
      <c r="XE1" s="2244"/>
      <c r="XG1" s="2244" t="s">
        <v>59</v>
      </c>
      <c r="XH1" s="2244"/>
      <c r="XI1" s="2244"/>
      <c r="XJ1" s="2244"/>
      <c r="XK1" s="2244"/>
      <c r="XL1" s="2244"/>
      <c r="XN1" s="2244" t="s">
        <v>59</v>
      </c>
      <c r="XO1" s="2244"/>
      <c r="XP1" s="2244"/>
      <c r="XQ1" s="2244"/>
      <c r="XR1" s="2244"/>
      <c r="XS1" s="2244"/>
      <c r="XU1" s="2214" t="s">
        <v>59</v>
      </c>
      <c r="XV1" s="2214"/>
      <c r="XW1" s="2214"/>
      <c r="XX1" s="2214"/>
      <c r="XY1" s="2214"/>
      <c r="XZ1" s="2214"/>
      <c r="YB1" s="2244" t="s">
        <v>59</v>
      </c>
      <c r="YC1" s="2244"/>
      <c r="YD1" s="2244"/>
      <c r="YE1" s="2244"/>
      <c r="YF1" s="2244"/>
      <c r="YG1" s="2244"/>
      <c r="YI1" s="2214" t="s">
        <v>59</v>
      </c>
      <c r="YJ1" s="2214"/>
      <c r="YK1" s="2214"/>
      <c r="YL1" s="2214"/>
      <c r="YM1" s="2214"/>
      <c r="YN1" s="2214"/>
      <c r="YP1" s="2214" t="s">
        <v>59</v>
      </c>
      <c r="YQ1" s="2214"/>
      <c r="YR1" s="2214"/>
      <c r="YS1" s="2214"/>
      <c r="YT1" s="2214"/>
      <c r="YU1" s="2214"/>
      <c r="YW1" s="2214" t="s">
        <v>59</v>
      </c>
      <c r="YX1" s="2214"/>
      <c r="YY1" s="2214"/>
      <c r="YZ1" s="2214"/>
      <c r="ZA1" s="2214"/>
      <c r="ZB1" s="2214"/>
      <c r="ZD1" s="2244" t="s">
        <v>59</v>
      </c>
      <c r="ZE1" s="2244"/>
      <c r="ZF1" s="2244"/>
      <c r="ZG1" s="2244"/>
      <c r="ZH1" s="2244"/>
      <c r="ZI1" s="2244"/>
      <c r="ZK1" s="2244" t="s">
        <v>59</v>
      </c>
      <c r="ZL1" s="2244"/>
      <c r="ZM1" s="2244"/>
      <c r="ZN1" s="2244"/>
      <c r="ZO1" s="2244"/>
      <c r="ZP1" s="2244"/>
      <c r="ZR1" s="2214" t="s">
        <v>59</v>
      </c>
      <c r="ZS1" s="2214"/>
      <c r="ZT1" s="2214"/>
      <c r="ZU1" s="2214"/>
      <c r="ZV1" s="2214"/>
      <c r="ZW1" s="2214"/>
      <c r="ZY1" s="2244" t="s">
        <v>59</v>
      </c>
      <c r="ZZ1" s="2244"/>
      <c r="AAA1" s="2244"/>
      <c r="AAB1" s="2244"/>
      <c r="AAC1" s="2244"/>
      <c r="AAD1" s="2244"/>
      <c r="AAF1" s="2214" t="s">
        <v>59</v>
      </c>
      <c r="AAG1" s="2214"/>
      <c r="AAH1" s="2214"/>
      <c r="AAI1" s="2214"/>
      <c r="AAJ1" s="2214"/>
      <c r="AAK1" s="2214"/>
      <c r="AAM1" s="2244" t="s">
        <v>59</v>
      </c>
      <c r="AAN1" s="2244"/>
      <c r="AAO1" s="2244"/>
      <c r="AAP1" s="2244"/>
      <c r="AAQ1" s="2244"/>
      <c r="AAR1" s="2244"/>
      <c r="AAT1" s="2244" t="s">
        <v>59</v>
      </c>
      <c r="AAU1" s="2244"/>
      <c r="AAV1" s="2244"/>
      <c r="AAW1" s="2244"/>
      <c r="AAX1" s="2244"/>
      <c r="AAY1" s="2244"/>
      <c r="ABA1" s="2244" t="s">
        <v>59</v>
      </c>
      <c r="ABB1" s="2244"/>
      <c r="ABC1" s="2244"/>
      <c r="ABD1" s="2244"/>
      <c r="ABE1" s="2244"/>
      <c r="ABF1" s="2244"/>
      <c r="ABH1" s="2214" t="s">
        <v>59</v>
      </c>
      <c r="ABI1" s="2214"/>
      <c r="ABJ1" s="2214"/>
      <c r="ABK1" s="2214"/>
      <c r="ABL1" s="2214"/>
      <c r="ABM1" s="2214"/>
      <c r="ABO1" s="2244" t="s">
        <v>59</v>
      </c>
      <c r="ABP1" s="2244"/>
      <c r="ABQ1" s="2244"/>
      <c r="ABR1" s="2244"/>
      <c r="ABS1" s="2244"/>
      <c r="ABT1" s="2244"/>
      <c r="ABV1" s="2214" t="s">
        <v>59</v>
      </c>
      <c r="ABW1" s="2214"/>
      <c r="ABX1" s="2214"/>
      <c r="ABY1" s="2214"/>
      <c r="ABZ1" s="2214"/>
      <c r="ACA1" s="2214"/>
      <c r="ACC1" s="2214" t="s">
        <v>59</v>
      </c>
      <c r="ACD1" s="2214"/>
      <c r="ACE1" s="2214"/>
      <c r="ACF1" s="2214"/>
      <c r="ACG1" s="2214"/>
      <c r="ACH1" s="2214"/>
      <c r="ACJ1" s="2273" t="s">
        <v>59</v>
      </c>
      <c r="ACK1" s="2273"/>
      <c r="ACL1" s="2273"/>
      <c r="ACM1" s="2273"/>
      <c r="ACN1" s="2273"/>
      <c r="ACO1" s="2273"/>
      <c r="ACQ1" s="2271" t="s">
        <v>59</v>
      </c>
      <c r="ACR1" s="2271"/>
      <c r="ACS1" s="2271"/>
      <c r="ACT1" s="2271"/>
      <c r="ACU1" s="2271"/>
      <c r="ACV1" s="2271"/>
      <c r="ACX1" s="2271" t="s">
        <v>59</v>
      </c>
      <c r="ACY1" s="2271"/>
      <c r="ACZ1" s="2271"/>
      <c r="ADA1" s="2271"/>
      <c r="ADB1" s="2271"/>
      <c r="ADC1" s="2271"/>
      <c r="ADE1" s="2214" t="s">
        <v>59</v>
      </c>
      <c r="ADF1" s="2214"/>
      <c r="ADG1" s="2214"/>
      <c r="ADH1" s="2214"/>
      <c r="ADI1" s="2214"/>
      <c r="ADJ1" s="2214"/>
      <c r="ADL1" s="2244" t="s">
        <v>59</v>
      </c>
      <c r="ADM1" s="2244"/>
      <c r="ADN1" s="2244"/>
      <c r="ADO1" s="2244"/>
      <c r="ADP1" s="2244"/>
      <c r="ADQ1" s="2244"/>
      <c r="ADS1" s="2214" t="s">
        <v>59</v>
      </c>
      <c r="ADT1" s="2214"/>
      <c r="ADU1" s="2214"/>
      <c r="ADV1" s="2214"/>
      <c r="ADW1" s="2214"/>
      <c r="ADX1" s="2214"/>
      <c r="ADZ1" s="2244" t="s">
        <v>59</v>
      </c>
      <c r="AEA1" s="2244"/>
      <c r="AEB1" s="2244"/>
      <c r="AEC1" s="2244"/>
      <c r="AED1" s="2244"/>
      <c r="AEE1" s="2244"/>
      <c r="AEG1" s="2214" t="s">
        <v>59</v>
      </c>
      <c r="AEH1" s="2214"/>
      <c r="AEI1" s="2214"/>
      <c r="AEJ1" s="2214"/>
      <c r="AEK1" s="2214"/>
      <c r="AEL1" s="2214"/>
      <c r="AEN1" s="2244" t="s">
        <v>59</v>
      </c>
      <c r="AEO1" s="2244"/>
      <c r="AEP1" s="2244"/>
      <c r="AEQ1" s="2244"/>
      <c r="AER1" s="2244"/>
      <c r="AES1" s="2244"/>
      <c r="AEU1" s="2214" t="s">
        <v>59</v>
      </c>
      <c r="AEV1" s="2214"/>
      <c r="AEW1" s="2214"/>
      <c r="AEX1" s="2214"/>
      <c r="AEY1" s="2214"/>
      <c r="AEZ1" s="2214"/>
      <c r="AFB1" s="2214" t="s">
        <v>59</v>
      </c>
      <c r="AFC1" s="2214"/>
      <c r="AFD1" s="2214"/>
      <c r="AFE1" s="2214"/>
      <c r="AFF1" s="2214"/>
      <c r="AFG1" s="2214"/>
      <c r="AFI1" s="2244" t="s">
        <v>59</v>
      </c>
      <c r="AFJ1" s="2244"/>
      <c r="AFK1" s="2244"/>
      <c r="AFL1" s="2244"/>
      <c r="AFM1" s="2244"/>
      <c r="AFN1" s="2244"/>
      <c r="AFP1" s="2244" t="s">
        <v>59</v>
      </c>
      <c r="AFQ1" s="2244"/>
      <c r="AFR1" s="2244"/>
      <c r="AFS1" s="2244"/>
      <c r="AFT1" s="2244"/>
      <c r="AFU1" s="2244"/>
      <c r="AFW1" s="2244" t="s">
        <v>59</v>
      </c>
      <c r="AFX1" s="2244"/>
      <c r="AFY1" s="2244"/>
      <c r="AFZ1" s="2244"/>
      <c r="AGA1" s="2244"/>
      <c r="AGB1" s="2244"/>
      <c r="AGD1" s="2214" t="s">
        <v>59</v>
      </c>
      <c r="AGE1" s="2214"/>
      <c r="AGF1" s="2214"/>
      <c r="AGG1" s="2214"/>
      <c r="AGH1" s="2214"/>
      <c r="AGI1" s="2214"/>
      <c r="AGK1" s="2214" t="s">
        <v>59</v>
      </c>
      <c r="AGL1" s="2214"/>
      <c r="AGM1" s="2214"/>
      <c r="AGN1" s="2214"/>
      <c r="AGO1" s="2214"/>
      <c r="AGP1" s="2214"/>
      <c r="AGR1" s="2214" t="s">
        <v>59</v>
      </c>
      <c r="AGS1" s="2214"/>
      <c r="AGT1" s="2214"/>
      <c r="AGU1" s="2214"/>
      <c r="AGV1" s="2214"/>
      <c r="AGW1" s="2214"/>
      <c r="AGY1" s="2244" t="s">
        <v>59</v>
      </c>
      <c r="AGZ1" s="2244"/>
      <c r="AHA1" s="2244"/>
      <c r="AHB1" s="2244"/>
      <c r="AHC1" s="2244"/>
      <c r="AHD1" s="2244"/>
      <c r="AHF1" s="2244" t="s">
        <v>59</v>
      </c>
      <c r="AHG1" s="2244"/>
      <c r="AHH1" s="2244"/>
      <c r="AHI1" s="2244"/>
      <c r="AHJ1" s="2244"/>
      <c r="AHK1" s="2244"/>
      <c r="AHM1" s="2214" t="s">
        <v>59</v>
      </c>
      <c r="AHN1" s="2214"/>
      <c r="AHO1" s="2214"/>
      <c r="AHP1" s="2214"/>
      <c r="AHQ1" s="2214"/>
      <c r="AHR1" s="2214"/>
      <c r="AHT1" s="2214" t="s">
        <v>59</v>
      </c>
      <c r="AHU1" s="2214"/>
      <c r="AHV1" s="2214"/>
      <c r="AHW1" s="2214"/>
      <c r="AHX1" s="2214"/>
      <c r="AHY1" s="2214"/>
      <c r="AIA1" s="2214" t="s">
        <v>59</v>
      </c>
      <c r="AIB1" s="2214"/>
      <c r="AIC1" s="2214"/>
      <c r="AID1" s="2214"/>
      <c r="AIE1" s="2214"/>
      <c r="AIF1" s="2214"/>
      <c r="AIH1" s="2214" t="s">
        <v>59</v>
      </c>
      <c r="AII1" s="2214"/>
      <c r="AIJ1" s="2214"/>
      <c r="AIK1" s="2214"/>
      <c r="AIL1" s="2214"/>
      <c r="AIM1" s="2214"/>
      <c r="AIO1" s="2214" t="s">
        <v>59</v>
      </c>
      <c r="AIP1" s="2214"/>
      <c r="AIQ1" s="2214"/>
      <c r="AIR1" s="2214"/>
      <c r="AIS1" s="2214"/>
      <c r="AIT1" s="2214"/>
      <c r="AIV1" s="2214" t="s">
        <v>59</v>
      </c>
      <c r="AIW1" s="2214"/>
      <c r="AIX1" s="2214"/>
      <c r="AIY1" s="2214"/>
      <c r="AIZ1" s="2214"/>
      <c r="AJA1" s="2214"/>
      <c r="AJC1" s="2244" t="s">
        <v>59</v>
      </c>
      <c r="AJD1" s="2244"/>
      <c r="AJE1" s="2244"/>
      <c r="AJF1" s="2244"/>
      <c r="AJG1" s="2244"/>
      <c r="AJH1" s="2244"/>
      <c r="AJJ1" s="2214" t="s">
        <v>59</v>
      </c>
      <c r="AJK1" s="2214"/>
      <c r="AJL1" s="2214"/>
      <c r="AJM1" s="2214"/>
      <c r="AJN1" s="2214"/>
      <c r="AJO1" s="2214"/>
      <c r="AJQ1" s="2214" t="s">
        <v>59</v>
      </c>
      <c r="AJR1" s="2214"/>
      <c r="AJS1" s="2214"/>
      <c r="AJT1" s="2214"/>
      <c r="AJU1" s="2214"/>
      <c r="AJV1" s="2214"/>
      <c r="AJX1" s="2214" t="s">
        <v>59</v>
      </c>
      <c r="AJY1" s="2214"/>
      <c r="AJZ1" s="2214"/>
      <c r="AKA1" s="2214"/>
      <c r="AKB1" s="2214"/>
      <c r="AKC1" s="2214"/>
      <c r="AKE1" s="2214" t="s">
        <v>59</v>
      </c>
      <c r="AKF1" s="2214"/>
      <c r="AKG1" s="2214"/>
      <c r="AKH1" s="2214"/>
      <c r="AKI1" s="2214"/>
      <c r="AKJ1" s="2214"/>
      <c r="AKL1" s="2214" t="s">
        <v>59</v>
      </c>
      <c r="AKM1" s="2214"/>
      <c r="AKN1" s="2214"/>
      <c r="AKO1" s="2214"/>
      <c r="AKP1" s="2214"/>
      <c r="AKQ1" s="2214"/>
      <c r="AKS1" s="2214" t="s">
        <v>59</v>
      </c>
      <c r="AKT1" s="2214"/>
      <c r="AKU1" s="2214"/>
      <c r="AKV1" s="2214"/>
      <c r="AKW1" s="2214"/>
      <c r="AKX1" s="2214"/>
      <c r="AKZ1" s="2244" t="s">
        <v>59</v>
      </c>
      <c r="ALA1" s="2244"/>
      <c r="ALB1" s="2244"/>
      <c r="ALC1" s="2244"/>
      <c r="ALD1" s="2244"/>
      <c r="ALE1" s="2244"/>
      <c r="ALG1" s="2214" t="s">
        <v>59</v>
      </c>
      <c r="ALH1" s="2214"/>
      <c r="ALI1" s="2214"/>
      <c r="ALJ1" s="2214"/>
      <c r="ALK1" s="2214"/>
      <c r="ALL1" s="2214"/>
      <c r="ALN1" s="2214" t="s">
        <v>59</v>
      </c>
      <c r="ALO1" s="2214"/>
      <c r="ALP1" s="2214"/>
      <c r="ALQ1" s="2214"/>
      <c r="ALR1" s="2214"/>
      <c r="ALS1" s="2214"/>
      <c r="ALU1" s="2244" t="s">
        <v>59</v>
      </c>
      <c r="ALV1" s="2244"/>
      <c r="ALW1" s="2244"/>
      <c r="ALX1" s="2244"/>
      <c r="ALY1" s="2244"/>
      <c r="ALZ1" s="2244"/>
      <c r="AMB1" s="2214" t="s">
        <v>59</v>
      </c>
      <c r="AMC1" s="2214"/>
      <c r="AMD1" s="2214"/>
      <c r="AME1" s="2214"/>
      <c r="AMF1" s="2214"/>
      <c r="AMG1" s="2214"/>
      <c r="AMI1" s="2214" t="s">
        <v>59</v>
      </c>
      <c r="AMJ1" s="2214"/>
      <c r="AMK1" s="2214"/>
      <c r="AML1" s="2214"/>
      <c r="AMM1" s="2214"/>
      <c r="AMN1" s="2214"/>
      <c r="AMP1" s="2214" t="s">
        <v>59</v>
      </c>
      <c r="AMQ1" s="2214"/>
      <c r="AMR1" s="2214"/>
      <c r="AMS1" s="2214"/>
      <c r="AMT1" s="2214"/>
      <c r="AMU1" s="2214"/>
      <c r="AMW1" s="2244" t="s">
        <v>59</v>
      </c>
      <c r="AMX1" s="2244"/>
      <c r="AMY1" s="2244"/>
      <c r="AMZ1" s="2244"/>
      <c r="ANA1" s="2244"/>
      <c r="ANB1" s="2244"/>
      <c r="AND1" s="2244" t="s">
        <v>59</v>
      </c>
      <c r="ANE1" s="2244"/>
      <c r="ANF1" s="2244"/>
      <c r="ANG1" s="2244"/>
      <c r="ANH1" s="2244"/>
      <c r="ANI1" s="2244"/>
      <c r="ANK1" s="2214" t="s">
        <v>59</v>
      </c>
      <c r="ANL1" s="2214"/>
      <c r="ANM1" s="2214"/>
      <c r="ANN1" s="2214"/>
      <c r="ANO1" s="2214"/>
      <c r="ANP1" s="2214"/>
      <c r="ANR1" s="2214" t="s">
        <v>59</v>
      </c>
      <c r="ANS1" s="2214"/>
      <c r="ANT1" s="2214"/>
      <c r="ANU1" s="2214"/>
      <c r="ANV1" s="2214"/>
      <c r="ANW1" s="2214"/>
      <c r="ANY1" s="2214" t="s">
        <v>59</v>
      </c>
      <c r="ANZ1" s="2214"/>
      <c r="AOA1" s="2214"/>
      <c r="AOB1" s="2214"/>
      <c r="AOC1" s="2214"/>
      <c r="AOD1" s="2214"/>
      <c r="AOF1" s="2244" t="s">
        <v>59</v>
      </c>
      <c r="AOG1" s="2244"/>
      <c r="AOH1" s="2244"/>
      <c r="AOI1" s="2244"/>
      <c r="AOJ1" s="2244"/>
      <c r="AOK1" s="2244"/>
      <c r="AOM1" s="2214" t="s">
        <v>59</v>
      </c>
      <c r="AON1" s="2214"/>
      <c r="AOO1" s="2214"/>
      <c r="AOP1" s="2214"/>
      <c r="AOQ1" s="2214"/>
      <c r="AOR1" s="2214"/>
      <c r="AOT1" s="2214" t="s">
        <v>59</v>
      </c>
      <c r="AOU1" s="2214"/>
      <c r="AOV1" s="2214"/>
      <c r="AOW1" s="2214"/>
      <c r="AOX1" s="2214"/>
      <c r="AOY1" s="2214"/>
      <c r="AOZ1" s="1203" t="s">
        <v>66</v>
      </c>
      <c r="APA1" s="2244" t="s">
        <v>59</v>
      </c>
      <c r="APB1" s="2244"/>
      <c r="APC1" s="2244"/>
      <c r="APD1" s="2244"/>
      <c r="APE1" s="2244"/>
      <c r="APF1" s="2244"/>
      <c r="APH1" s="2244" t="s">
        <v>59</v>
      </c>
      <c r="API1" s="2244"/>
      <c r="APJ1" s="2244"/>
      <c r="APK1" s="2244"/>
      <c r="APL1" s="2244"/>
      <c r="APM1" s="2244"/>
      <c r="APO1" s="2244" t="s">
        <v>59</v>
      </c>
      <c r="APP1" s="2244"/>
      <c r="APQ1" s="2244"/>
      <c r="APR1" s="2244"/>
      <c r="APS1" s="2244"/>
      <c r="APT1" s="2244"/>
      <c r="APV1" s="2214" t="s">
        <v>59</v>
      </c>
      <c r="APW1" s="2214"/>
      <c r="APX1" s="2214"/>
      <c r="APY1" s="2214"/>
      <c r="APZ1" s="2214"/>
      <c r="AQA1" s="2214"/>
      <c r="AQC1" s="2214" t="s">
        <v>59</v>
      </c>
      <c r="AQD1" s="2214"/>
      <c r="AQE1" s="2214"/>
      <c r="AQF1" s="2214"/>
      <c r="AQG1" s="2214"/>
      <c r="AQH1" s="2214"/>
      <c r="AQJ1" s="2214" t="s">
        <v>59</v>
      </c>
      <c r="AQK1" s="2214"/>
      <c r="AQL1" s="2214"/>
      <c r="AQM1" s="2214"/>
      <c r="AQN1" s="2214"/>
      <c r="AQO1" s="2214"/>
      <c r="AQQ1" s="2214" t="s">
        <v>59</v>
      </c>
      <c r="AQR1" s="2214"/>
      <c r="AQS1" s="2214"/>
      <c r="AQT1" s="2214"/>
      <c r="AQU1" s="2214"/>
      <c r="AQV1" s="2214"/>
      <c r="AQX1" s="2214" t="s">
        <v>59</v>
      </c>
      <c r="AQY1" s="2214"/>
      <c r="AQZ1" s="2214"/>
      <c r="ARA1" s="2214"/>
      <c r="ARB1" s="2214"/>
      <c r="ARC1" s="2214"/>
      <c r="ARE1" s="2244" t="s">
        <v>59</v>
      </c>
      <c r="ARF1" s="2244"/>
      <c r="ARG1" s="2244"/>
      <c r="ARH1" s="2244"/>
      <c r="ARI1" s="2244"/>
      <c r="ARJ1" s="2244"/>
      <c r="ARL1" s="2214" t="s">
        <v>59</v>
      </c>
      <c r="ARM1" s="2214"/>
      <c r="ARN1" s="2214"/>
      <c r="ARO1" s="2214"/>
      <c r="ARP1" s="2214"/>
      <c r="ARQ1" s="2214"/>
      <c r="ARS1" s="2244" t="s">
        <v>59</v>
      </c>
      <c r="ART1" s="2244"/>
      <c r="ARU1" s="2244"/>
      <c r="ARV1" s="2244"/>
      <c r="ARW1" s="2244"/>
      <c r="ARX1" s="2244"/>
      <c r="ARZ1" s="2214" t="s">
        <v>59</v>
      </c>
      <c r="ASA1" s="2214"/>
      <c r="ASB1" s="2214"/>
      <c r="ASC1" s="2214"/>
      <c r="ASD1" s="2214"/>
      <c r="ASE1" s="2214"/>
      <c r="ASG1" s="2244" t="s">
        <v>59</v>
      </c>
      <c r="ASH1" s="2244"/>
      <c r="ASI1" s="2244"/>
      <c r="ASJ1" s="2244"/>
      <c r="ASK1" s="2244"/>
      <c r="ASL1" s="2244"/>
      <c r="ASN1" s="2244" t="s">
        <v>59</v>
      </c>
      <c r="ASO1" s="2244"/>
      <c r="ASP1" s="2244"/>
      <c r="ASQ1" s="2244"/>
      <c r="ASR1" s="2244"/>
      <c r="ASS1" s="2244"/>
      <c r="ASU1" s="2214" t="s">
        <v>59</v>
      </c>
      <c r="ASV1" s="2214"/>
      <c r="ASW1" s="2214"/>
      <c r="ASX1" s="2214"/>
      <c r="ASY1" s="2214"/>
      <c r="ASZ1" s="2214"/>
      <c r="ATB1" s="2214" t="s">
        <v>59</v>
      </c>
      <c r="ATC1" s="2214"/>
      <c r="ATD1" s="2214"/>
      <c r="ATE1" s="2214"/>
      <c r="ATF1" s="2214"/>
      <c r="ATG1" s="2214"/>
      <c r="ATI1" s="2214" t="s">
        <v>59</v>
      </c>
      <c r="ATJ1" s="2214"/>
      <c r="ATK1" s="2214"/>
      <c r="ATL1" s="2214"/>
      <c r="ATM1" s="2214"/>
      <c r="ATN1" s="2214"/>
      <c r="ATP1" s="2214" t="s">
        <v>59</v>
      </c>
      <c r="ATQ1" s="2214"/>
      <c r="ATR1" s="2214"/>
      <c r="ATS1" s="2214"/>
      <c r="ATT1" s="2214"/>
      <c r="ATU1" s="2214"/>
      <c r="ATW1" s="2214" t="s">
        <v>59</v>
      </c>
      <c r="ATX1" s="2214"/>
      <c r="ATY1" s="2214"/>
      <c r="ATZ1" s="2214"/>
      <c r="AUA1" s="2214"/>
      <c r="AUB1" s="2214"/>
      <c r="AUC1" s="2263">
        <f>ATV2+1</f>
        <v>170</v>
      </c>
      <c r="AUD1" s="2244" t="s">
        <v>59</v>
      </c>
      <c r="AUE1" s="2244"/>
      <c r="AUF1" s="2244"/>
      <c r="AUG1" s="2244"/>
      <c r="AUH1" s="2244"/>
      <c r="AUI1" s="2244"/>
      <c r="AUJ1" s="1405"/>
      <c r="AUK1" s="2244" t="s">
        <v>59</v>
      </c>
      <c r="AUL1" s="2244"/>
      <c r="AUM1" s="2244"/>
      <c r="AUN1" s="2244"/>
      <c r="AUO1" s="2244"/>
      <c r="AUP1" s="2244"/>
      <c r="AUQ1" s="1405"/>
      <c r="AUR1" s="2214" t="s">
        <v>59</v>
      </c>
      <c r="AUS1" s="2214"/>
      <c r="AUT1" s="2214"/>
      <c r="AUU1" s="2214"/>
      <c r="AUV1" s="2214"/>
      <c r="AUW1" s="2214"/>
      <c r="AUY1" s="2214" t="s">
        <v>59</v>
      </c>
      <c r="AUZ1" s="2214"/>
      <c r="AVA1" s="2214"/>
      <c r="AVB1" s="2214"/>
      <c r="AVC1" s="2214"/>
      <c r="AVD1" s="2214"/>
      <c r="AVF1" s="2214" t="s">
        <v>59</v>
      </c>
      <c r="AVG1" s="2214"/>
      <c r="AVH1" s="2214"/>
      <c r="AVI1" s="2214"/>
      <c r="AVJ1" s="2214"/>
      <c r="AVK1" s="2214"/>
      <c r="AVM1" s="2214" t="s">
        <v>59</v>
      </c>
      <c r="AVN1" s="2214"/>
      <c r="AVO1" s="2214"/>
      <c r="AVP1" s="2214"/>
      <c r="AVQ1" s="2214"/>
      <c r="AVR1" s="2214"/>
      <c r="AVT1" s="2214" t="s">
        <v>59</v>
      </c>
      <c r="AVU1" s="2214"/>
      <c r="AVV1" s="2214"/>
      <c r="AVW1" s="2214"/>
      <c r="AVX1" s="2214"/>
      <c r="AVY1" s="2214"/>
      <c r="AWA1" s="2214" t="s">
        <v>59</v>
      </c>
      <c r="AWB1" s="2214"/>
      <c r="AWC1" s="2214"/>
      <c r="AWD1" s="2214"/>
      <c r="AWE1" s="2214"/>
      <c r="AWF1" s="2214"/>
      <c r="AWH1" s="2244" t="s">
        <v>59</v>
      </c>
      <c r="AWI1" s="2244"/>
      <c r="AWJ1" s="2244"/>
      <c r="AWK1" s="2244"/>
      <c r="AWL1" s="2244"/>
      <c r="AWM1" s="2244"/>
      <c r="AWO1" s="2244" t="s">
        <v>59</v>
      </c>
      <c r="AWP1" s="2244"/>
      <c r="AWQ1" s="2244"/>
      <c r="AWR1" s="2244"/>
      <c r="AWS1" s="2244"/>
      <c r="AWT1" s="2244"/>
      <c r="AWV1" s="2244" t="s">
        <v>59</v>
      </c>
      <c r="AWW1" s="2244"/>
      <c r="AWX1" s="2244"/>
      <c r="AWY1" s="2244"/>
      <c r="AWZ1" s="2244"/>
      <c r="AXA1" s="2244"/>
      <c r="AXC1" s="2214" t="s">
        <v>59</v>
      </c>
      <c r="AXD1" s="2214"/>
      <c r="AXE1" s="2214"/>
      <c r="AXF1" s="2214"/>
      <c r="AXG1" s="2214"/>
      <c r="AXH1" s="2214"/>
      <c r="AXJ1" s="2244" t="s">
        <v>59</v>
      </c>
      <c r="AXK1" s="2244"/>
      <c r="AXL1" s="2244"/>
      <c r="AXM1" s="2244"/>
      <c r="AXN1" s="2244"/>
      <c r="AXO1" s="2244"/>
      <c r="AXQ1" s="2244" t="s">
        <v>59</v>
      </c>
      <c r="AXR1" s="2244"/>
      <c r="AXS1" s="2244"/>
      <c r="AXT1" s="2244"/>
      <c r="AXU1" s="2244"/>
      <c r="AXV1" s="2244"/>
      <c r="AXX1" s="2244" t="s">
        <v>59</v>
      </c>
      <c r="AXY1" s="2244"/>
      <c r="AXZ1" s="2244"/>
      <c r="AYA1" s="2244"/>
      <c r="AYB1" s="2244"/>
      <c r="AYC1" s="2244"/>
      <c r="AYE1" s="2214" t="s">
        <v>59</v>
      </c>
      <c r="AYF1" s="2214"/>
      <c r="AYG1" s="2214"/>
      <c r="AYH1" s="2214"/>
      <c r="AYI1" s="2214"/>
      <c r="AYJ1" s="2214"/>
      <c r="AYL1" s="2214" t="s">
        <v>59</v>
      </c>
      <c r="AYM1" s="2214"/>
      <c r="AYN1" s="2214"/>
      <c r="AYO1" s="2214"/>
      <c r="AYP1" s="2214"/>
      <c r="AYQ1" s="2214"/>
      <c r="AYS1" s="2214" t="s">
        <v>59</v>
      </c>
      <c r="AYT1" s="2214"/>
      <c r="AYU1" s="2214"/>
      <c r="AYV1" s="2214"/>
      <c r="AYW1" s="2214"/>
      <c r="AYX1" s="2214"/>
      <c r="AYY1" s="1242">
        <f>AYR2</f>
        <v>187</v>
      </c>
      <c r="AYZ1" s="2214" t="s">
        <v>59</v>
      </c>
      <c r="AZA1" s="2214"/>
      <c r="AZB1" s="2214"/>
      <c r="AZC1" s="2214"/>
      <c r="AZD1" s="2214"/>
      <c r="AZE1" s="2214"/>
      <c r="AZG1" s="2244" t="s">
        <v>59</v>
      </c>
      <c r="AZH1" s="2244"/>
      <c r="AZI1" s="2244"/>
      <c r="AZJ1" s="2244"/>
      <c r="AZK1" s="2244"/>
      <c r="AZL1" s="2244"/>
      <c r="AZN1" s="2244" t="s">
        <v>59</v>
      </c>
      <c r="AZO1" s="2244"/>
      <c r="AZP1" s="2244"/>
      <c r="AZQ1" s="2244"/>
      <c r="AZR1" s="2244"/>
      <c r="AZS1" s="2244"/>
      <c r="AZU1" s="2244" t="s">
        <v>59</v>
      </c>
      <c r="AZV1" s="2244"/>
      <c r="AZW1" s="2244"/>
      <c r="AZX1" s="2244"/>
      <c r="AZY1" s="2244"/>
      <c r="AZZ1" s="2244"/>
      <c r="BAB1" s="2214" t="str">
        <f>AYZ1</f>
        <v>ESTADO DE CUENTA POR  CLIENTE</v>
      </c>
      <c r="BAC1" s="2214"/>
      <c r="BAD1" s="2214"/>
      <c r="BAE1" s="2214"/>
      <c r="BAF1" s="2214"/>
      <c r="BAG1" s="2214"/>
      <c r="BAI1" s="2214" t="s">
        <v>59</v>
      </c>
      <c r="BAJ1" s="2214"/>
      <c r="BAK1" s="2214"/>
      <c r="BAL1" s="2214"/>
      <c r="BAM1" s="2214"/>
      <c r="BAN1" s="2214"/>
      <c r="BAP1" s="2214" t="s">
        <v>59</v>
      </c>
      <c r="BAQ1" s="2214"/>
      <c r="BAR1" s="2214"/>
      <c r="BAS1" s="2214"/>
      <c r="BAT1" s="2214"/>
      <c r="BAU1" s="2214"/>
      <c r="BAW1" s="2244" t="s">
        <v>59</v>
      </c>
      <c r="BAX1" s="2244"/>
      <c r="BAY1" s="2244"/>
      <c r="BAZ1" s="2244"/>
      <c r="BBA1" s="2244"/>
      <c r="BBB1" s="2244"/>
      <c r="BBD1" s="2244" t="s">
        <v>59</v>
      </c>
      <c r="BBE1" s="2244"/>
      <c r="BBF1" s="2244"/>
      <c r="BBG1" s="2244"/>
      <c r="BBH1" s="2244"/>
      <c r="BBI1" s="2244"/>
      <c r="BBK1" s="2244" t="s">
        <v>59</v>
      </c>
      <c r="BBL1" s="2244"/>
      <c r="BBM1" s="2244"/>
      <c r="BBN1" s="2244"/>
      <c r="BBO1" s="2244"/>
      <c r="BBP1" s="2244"/>
      <c r="BBR1" s="2214" t="s">
        <v>59</v>
      </c>
      <c r="BBS1" s="2214"/>
      <c r="BBT1" s="2214"/>
      <c r="BBU1" s="2214"/>
      <c r="BBV1" s="2214"/>
      <c r="BBW1" s="2214"/>
      <c r="BBY1" s="2214" t="s">
        <v>59</v>
      </c>
      <c r="BBZ1" s="2214"/>
      <c r="BCA1" s="2214"/>
      <c r="BCB1" s="2214"/>
      <c r="BCC1" s="2214"/>
      <c r="BCD1" s="2214"/>
      <c r="BCF1" s="2244" t="s">
        <v>59</v>
      </c>
      <c r="BCG1" s="2244"/>
      <c r="BCH1" s="2244"/>
      <c r="BCI1" s="2244"/>
      <c r="BCJ1" s="2244"/>
      <c r="BCK1" s="2244"/>
      <c r="BCM1" s="2244" t="s">
        <v>59</v>
      </c>
      <c r="BCN1" s="2244"/>
      <c r="BCO1" s="2244"/>
      <c r="BCP1" s="2244"/>
      <c r="BCQ1" s="2244"/>
      <c r="BCR1" s="2244"/>
      <c r="BCT1" s="2214" t="s">
        <v>59</v>
      </c>
      <c r="BCU1" s="2214"/>
      <c r="BCV1" s="2214"/>
      <c r="BCW1" s="2214"/>
      <c r="BCX1" s="2214"/>
      <c r="BCY1" s="2214"/>
      <c r="BDA1" s="2214" t="s">
        <v>59</v>
      </c>
      <c r="BDB1" s="2214"/>
      <c r="BDC1" s="2214"/>
      <c r="BDD1" s="2214"/>
      <c r="BDE1" s="2214"/>
      <c r="BDF1" s="2214"/>
      <c r="BDH1" s="2214" t="s">
        <v>59</v>
      </c>
      <c r="BDI1" s="2214"/>
      <c r="BDJ1" s="2214"/>
      <c r="BDK1" s="2214"/>
      <c r="BDL1" s="2214"/>
      <c r="BDM1" s="2214"/>
      <c r="BDO1" s="2244" t="s">
        <v>59</v>
      </c>
      <c r="BDP1" s="2244"/>
      <c r="BDQ1" s="2244"/>
      <c r="BDR1" s="2244"/>
      <c r="BDS1" s="2244"/>
      <c r="BDT1" s="2244"/>
      <c r="BDV1" s="2214" t="s">
        <v>59</v>
      </c>
      <c r="BDW1" s="2214"/>
      <c r="BDX1" s="2214"/>
      <c r="BDY1" s="2214"/>
      <c r="BDZ1" s="2214"/>
      <c r="BEA1" s="2214"/>
      <c r="BEC1" s="2214" t="s">
        <v>59</v>
      </c>
      <c r="BED1" s="2214"/>
      <c r="BEE1" s="2214"/>
      <c r="BEF1" s="2214"/>
      <c r="BEG1" s="2214"/>
      <c r="BEH1" s="2214"/>
      <c r="BEJ1" s="2214" t="s">
        <v>59</v>
      </c>
      <c r="BEK1" s="2214"/>
      <c r="BEL1" s="2214"/>
      <c r="BEM1" s="2214"/>
      <c r="BEN1" s="2214"/>
      <c r="BEO1" s="2214"/>
      <c r="BEQ1" s="2244" t="s">
        <v>59</v>
      </c>
      <c r="BER1" s="2244"/>
      <c r="BES1" s="2244"/>
      <c r="BET1" s="2244"/>
      <c r="BEU1" s="2244"/>
      <c r="BEV1" s="2244"/>
      <c r="BEX1" s="2214" t="s">
        <v>59</v>
      </c>
      <c r="BEY1" s="2214"/>
      <c r="BEZ1" s="2214"/>
      <c r="BFA1" s="2214"/>
      <c r="BFB1" s="2214"/>
      <c r="BFC1" s="2214"/>
      <c r="BFE1" s="2214" t="s">
        <v>59</v>
      </c>
      <c r="BFF1" s="2214"/>
      <c r="BFG1" s="2214"/>
      <c r="BFH1" s="2214"/>
      <c r="BFI1" s="2214"/>
      <c r="BFJ1" s="2214"/>
      <c r="BFL1" s="2244" t="s">
        <v>59</v>
      </c>
      <c r="BFM1" s="2244"/>
      <c r="BFN1" s="2244"/>
      <c r="BFO1" s="2244"/>
      <c r="BFP1" s="2244"/>
      <c r="BFQ1" s="2244"/>
      <c r="BFS1" s="2214" t="s">
        <v>59</v>
      </c>
      <c r="BFT1" s="2214"/>
      <c r="BFU1" s="2214"/>
      <c r="BFV1" s="2214"/>
      <c r="BFW1" s="2214"/>
      <c r="BFX1" s="2214"/>
      <c r="BFZ1" s="2244" t="s">
        <v>59</v>
      </c>
      <c r="BGA1" s="2244"/>
      <c r="BGB1" s="2244"/>
      <c r="BGC1" s="2244"/>
      <c r="BGD1" s="2244"/>
      <c r="BGE1" s="2244"/>
      <c r="BGG1" s="2214" t="s">
        <v>59</v>
      </c>
      <c r="BGH1" s="2214"/>
      <c r="BGI1" s="2214"/>
      <c r="BGJ1" s="2214"/>
      <c r="BGK1" s="2214"/>
      <c r="BGL1" s="2214"/>
      <c r="BGN1" s="2214" t="s">
        <v>59</v>
      </c>
      <c r="BGO1" s="2214"/>
      <c r="BGP1" s="2214"/>
      <c r="BGQ1" s="2214"/>
      <c r="BGR1" s="2214"/>
      <c r="BGS1" s="2214"/>
      <c r="BGU1" s="2214" t="s">
        <v>59</v>
      </c>
      <c r="BGV1" s="2214"/>
      <c r="BGW1" s="2214"/>
      <c r="BGX1" s="2214"/>
      <c r="BGY1" s="2214"/>
      <c r="BGZ1" s="2214"/>
      <c r="BHB1" s="2244" t="s">
        <v>59</v>
      </c>
      <c r="BHC1" s="2244"/>
      <c r="BHD1" s="2244"/>
      <c r="BHE1" s="2244"/>
      <c r="BHF1" s="2244"/>
      <c r="BHG1" s="2244"/>
      <c r="BHI1" s="2214" t="s">
        <v>59</v>
      </c>
      <c r="BHJ1" s="2214"/>
      <c r="BHK1" s="2214"/>
      <c r="BHL1" s="2214"/>
      <c r="BHM1" s="2214"/>
      <c r="BHN1" s="2214"/>
    </row>
    <row r="2" spans="8:1575" ht="32.25" customHeight="1" thickBot="1" x14ac:dyDescent="0.6">
      <c r="H2" s="2215" t="s">
        <v>2236</v>
      </c>
      <c r="I2" s="2215"/>
      <c r="J2" s="2215"/>
      <c r="K2" s="2215"/>
      <c r="L2" s="2215"/>
      <c r="M2" s="1748"/>
      <c r="O2" s="2245" t="s">
        <v>2237</v>
      </c>
      <c r="P2" s="2245"/>
      <c r="Q2" s="2245"/>
      <c r="R2" s="2245"/>
      <c r="S2" s="2245"/>
      <c r="T2" s="1749"/>
      <c r="V2" s="2245" t="s">
        <v>2238</v>
      </c>
      <c r="W2" s="2245"/>
      <c r="X2" s="2245"/>
      <c r="Y2" s="2245"/>
      <c r="Z2" s="2245"/>
      <c r="AA2" s="1749"/>
      <c r="AC2" s="2245" t="str">
        <f>V2</f>
        <v>CENTRAL              2 0 1 4</v>
      </c>
      <c r="AD2" s="2245"/>
      <c r="AE2" s="2245"/>
      <c r="AF2" s="2245"/>
      <c r="AG2" s="2245"/>
      <c r="AH2" s="1749"/>
      <c r="AJ2" s="2245" t="str">
        <f>AC2</f>
        <v>CENTRAL              2 0 1 4</v>
      </c>
      <c r="AK2" s="2245"/>
      <c r="AL2" s="2245"/>
      <c r="AM2" s="2245"/>
      <c r="AN2" s="2245"/>
      <c r="AO2" s="1749"/>
      <c r="AQ2" s="2245" t="str">
        <f>O2</f>
        <v>CENTRAL           2 0 1 4</v>
      </c>
      <c r="AR2" s="2245"/>
      <c r="AS2" s="2245"/>
      <c r="AT2" s="2245"/>
      <c r="AU2" s="2245"/>
      <c r="AV2" s="1749"/>
      <c r="AX2" s="2245" t="str">
        <f>AC2</f>
        <v>CENTRAL              2 0 1 4</v>
      </c>
      <c r="AY2" s="2245"/>
      <c r="AZ2" s="2245"/>
      <c r="BA2" s="2245"/>
      <c r="BB2" s="2245"/>
      <c r="BC2" s="1749"/>
      <c r="BE2" s="2215" t="str">
        <f>AX2</f>
        <v>CENTRAL              2 0 1 4</v>
      </c>
      <c r="BF2" s="2215"/>
      <c r="BG2" s="2215"/>
      <c r="BH2" s="2215"/>
      <c r="BI2" s="2215"/>
      <c r="BJ2" s="1748"/>
      <c r="BL2" s="2215" t="str">
        <f>BE2</f>
        <v>CENTRAL              2 0 1 4</v>
      </c>
      <c r="BM2" s="2215"/>
      <c r="BN2" s="2215"/>
      <c r="BO2" s="2215"/>
      <c r="BP2" s="2215"/>
      <c r="BQ2" s="1748"/>
      <c r="BS2" s="2215" t="str">
        <f>BL2</f>
        <v>CENTRAL              2 0 1 4</v>
      </c>
      <c r="BT2" s="2215"/>
      <c r="BU2" s="2215"/>
      <c r="BV2" s="2215"/>
      <c r="BW2" s="2215"/>
      <c r="BX2" s="1748"/>
      <c r="BZ2" s="2"/>
      <c r="CA2" s="2215" t="str">
        <f>BE2</f>
        <v>CENTRAL              2 0 1 4</v>
      </c>
      <c r="CB2" s="2215"/>
      <c r="CC2" s="2215"/>
      <c r="CD2" s="2215"/>
      <c r="CE2" s="2215"/>
      <c r="CG2" s="426"/>
      <c r="CH2" s="2215" t="str">
        <f>CA2</f>
        <v>CENTRAL              2 0 1 4</v>
      </c>
      <c r="CI2" s="2215"/>
      <c r="CJ2" s="2215"/>
      <c r="CK2" s="2215"/>
      <c r="CL2" s="2215"/>
      <c r="CM2" s="21">
        <f>CF1+1</f>
        <v>11</v>
      </c>
      <c r="CN2" s="2"/>
      <c r="CO2" s="2215" t="str">
        <f>CH2</f>
        <v>CENTRAL              2 0 1 4</v>
      </c>
      <c r="CP2" s="2215"/>
      <c r="CQ2" s="2215"/>
      <c r="CR2" s="2215"/>
      <c r="CS2" s="2215"/>
      <c r="CT2" s="21">
        <f>CM1+1</f>
        <v>1</v>
      </c>
      <c r="CU2" s="426"/>
      <c r="CV2" s="2215" t="str">
        <f>CH2</f>
        <v>CENTRAL              2 0 1 4</v>
      </c>
      <c r="CW2" s="2215"/>
      <c r="CX2" s="2215"/>
      <c r="CY2" s="2215"/>
      <c r="CZ2" s="2215"/>
      <c r="DA2" s="21">
        <f>CM2+1</f>
        <v>12</v>
      </c>
      <c r="DB2" s="426"/>
      <c r="DC2" s="2215" t="str">
        <f>CH2</f>
        <v>CENTRAL              2 0 1 4</v>
      </c>
      <c r="DD2" s="2215"/>
      <c r="DE2" s="2215"/>
      <c r="DF2" s="2215"/>
      <c r="DG2" s="2215"/>
      <c r="DH2" s="21">
        <f>DA2+1</f>
        <v>13</v>
      </c>
      <c r="DI2" s="2"/>
      <c r="DJ2" s="2215" t="str">
        <f>CO2</f>
        <v>CENTRAL              2 0 1 4</v>
      </c>
      <c r="DK2" s="2215"/>
      <c r="DL2" s="2215"/>
      <c r="DM2" s="2215"/>
      <c r="DN2" s="2215"/>
      <c r="DO2" s="21">
        <f>DH2+1</f>
        <v>14</v>
      </c>
      <c r="DP2" s="2"/>
      <c r="DQ2" s="2215" t="str">
        <f>CV2</f>
        <v>CENTRAL              2 0 1 4</v>
      </c>
      <c r="DR2" s="2215"/>
      <c r="DS2" s="2215"/>
      <c r="DT2" s="2215"/>
      <c r="DU2" s="2215"/>
      <c r="DV2" s="21">
        <f>DO2+1</f>
        <v>15</v>
      </c>
      <c r="DW2" s="2"/>
      <c r="DX2" s="2215" t="str">
        <f>CV2</f>
        <v>CENTRAL              2 0 1 4</v>
      </c>
      <c r="DY2" s="2215"/>
      <c r="DZ2" s="2215"/>
      <c r="EA2" s="2215"/>
      <c r="EB2" s="2215"/>
      <c r="EC2" s="21">
        <f>DV2+1</f>
        <v>16</v>
      </c>
      <c r="ED2" s="2"/>
      <c r="EE2" s="2215" t="str">
        <f>DC2</f>
        <v>CENTRAL              2 0 1 4</v>
      </c>
      <c r="EF2" s="2215"/>
      <c r="EG2" s="2215"/>
      <c r="EH2" s="2215"/>
      <c r="EI2" s="2215"/>
      <c r="EJ2" s="21">
        <f>EC2+1</f>
        <v>17</v>
      </c>
      <c r="EK2" s="574"/>
      <c r="EL2" s="2272" t="str">
        <f>DJ2</f>
        <v>CENTRAL              2 0 1 4</v>
      </c>
      <c r="EM2" s="2272"/>
      <c r="EN2" s="2272"/>
      <c r="EO2" s="2272"/>
      <c r="EP2" s="2272"/>
      <c r="EQ2" s="590">
        <f>EJ2+1</f>
        <v>18</v>
      </c>
      <c r="ER2" s="24"/>
      <c r="ES2" s="2245" t="str">
        <f>DJ2</f>
        <v>CENTRAL              2 0 1 4</v>
      </c>
      <c r="ET2" s="2245"/>
      <c r="EU2" s="2245"/>
      <c r="EV2" s="2245"/>
      <c r="EW2" s="2245"/>
      <c r="EX2" s="21">
        <f>EQ2+1</f>
        <v>19</v>
      </c>
      <c r="EY2" s="24"/>
      <c r="EZ2" s="2245" t="str">
        <f>DQ2</f>
        <v>CENTRAL              2 0 1 4</v>
      </c>
      <c r="FA2" s="2245"/>
      <c r="FB2" s="2245"/>
      <c r="FC2" s="2245"/>
      <c r="FD2" s="2245"/>
      <c r="FE2" s="21">
        <f>EX2+1</f>
        <v>20</v>
      </c>
      <c r="FF2" s="2"/>
      <c r="FG2" s="2215" t="str">
        <f>EE2</f>
        <v>CENTRAL              2 0 1 4</v>
      </c>
      <c r="FH2" s="2215"/>
      <c r="FI2" s="2215"/>
      <c r="FJ2" s="2215"/>
      <c r="FK2" s="2215"/>
      <c r="FL2" s="21">
        <f>FE2+1</f>
        <v>21</v>
      </c>
      <c r="FN2" s="2215" t="str">
        <f>DC2</f>
        <v>CENTRAL              2 0 1 4</v>
      </c>
      <c r="FO2" s="2215"/>
      <c r="FP2" s="2215"/>
      <c r="FQ2" s="2215"/>
      <c r="FR2" s="2215"/>
      <c r="FS2" s="591">
        <f>FL2+1</f>
        <v>22</v>
      </c>
      <c r="FT2" s="2"/>
      <c r="FU2" s="2215" t="str">
        <f>FN2</f>
        <v>CENTRAL              2 0 1 4</v>
      </c>
      <c r="FV2" s="2215"/>
      <c r="FW2" s="2215"/>
      <c r="FX2" s="2215"/>
      <c r="FY2" s="2215"/>
      <c r="FZ2" s="96"/>
      <c r="GA2" s="24"/>
      <c r="GB2" s="2245" t="str">
        <f>FU2</f>
        <v>CENTRAL              2 0 1 4</v>
      </c>
      <c r="GC2" s="2245"/>
      <c r="GD2" s="2245"/>
      <c r="GE2" s="2245"/>
      <c r="GF2" s="2245"/>
      <c r="GG2" s="96"/>
      <c r="GH2" s="2"/>
      <c r="GI2" s="2215" t="str">
        <f>FG2</f>
        <v>CENTRAL              2 0 1 4</v>
      </c>
      <c r="GJ2" s="2215"/>
      <c r="GK2" s="2215"/>
      <c r="GL2" s="2215"/>
      <c r="GM2" s="2215"/>
      <c r="GO2" s="24"/>
      <c r="GP2" s="2245" t="str">
        <f>FG2</f>
        <v>CENTRAL              2 0 1 4</v>
      </c>
      <c r="GQ2" s="2245"/>
      <c r="GR2" s="2245"/>
      <c r="GS2" s="2245"/>
      <c r="GT2" s="2245"/>
      <c r="GV2" s="24"/>
      <c r="GW2" s="2245" t="str">
        <f>FN2</f>
        <v>CENTRAL              2 0 1 4</v>
      </c>
      <c r="GX2" s="2245"/>
      <c r="GY2" s="2245"/>
      <c r="GZ2" s="2245"/>
      <c r="HA2" s="2245"/>
      <c r="HC2" s="2"/>
      <c r="HD2" s="2215" t="str">
        <f>FU2</f>
        <v>CENTRAL              2 0 1 4</v>
      </c>
      <c r="HE2" s="2215"/>
      <c r="HF2" s="2215"/>
      <c r="HG2" s="2215"/>
      <c r="HH2" s="2215"/>
      <c r="HJ2" s="24"/>
      <c r="HK2" s="2245" t="str">
        <f>GI2</f>
        <v>CENTRAL              2 0 1 4</v>
      </c>
      <c r="HL2" s="2245"/>
      <c r="HM2" s="2245"/>
      <c r="HN2" s="2245"/>
      <c r="HO2" s="2245"/>
      <c r="HQ2" s="2"/>
      <c r="HR2" s="2215" t="str">
        <f>GW2</f>
        <v>CENTRAL              2 0 1 4</v>
      </c>
      <c r="HS2" s="2215"/>
      <c r="HT2" s="2215"/>
      <c r="HU2" s="2215"/>
      <c r="HV2" s="2215"/>
      <c r="HX2" s="2"/>
      <c r="HY2" s="2215" t="str">
        <f>FU2</f>
        <v>CENTRAL              2 0 1 4</v>
      </c>
      <c r="HZ2" s="2215"/>
      <c r="IA2" s="2215"/>
      <c r="IB2" s="2215"/>
      <c r="IC2" s="2215"/>
      <c r="IE2" s="2"/>
      <c r="IF2" s="2215" t="str">
        <f>GW2</f>
        <v>CENTRAL              2 0 1 4</v>
      </c>
      <c r="IG2" s="2215"/>
      <c r="IH2" s="2215"/>
      <c r="II2" s="2215"/>
      <c r="IJ2" s="2215"/>
      <c r="IK2" s="21">
        <f>ID1+1</f>
        <v>32</v>
      </c>
      <c r="IL2" s="2"/>
      <c r="IM2" s="2215" t="str">
        <f>IF2</f>
        <v>CENTRAL              2 0 1 4</v>
      </c>
      <c r="IN2" s="2215"/>
      <c r="IO2" s="2215"/>
      <c r="IP2" s="2215"/>
      <c r="IQ2" s="2215"/>
      <c r="IR2" s="21">
        <f>IK2+1</f>
        <v>33</v>
      </c>
      <c r="IS2" s="2"/>
      <c r="IT2" s="2215" t="str">
        <f>IM2</f>
        <v>CENTRAL              2 0 1 4</v>
      </c>
      <c r="IU2" s="2215"/>
      <c r="IV2" s="2215"/>
      <c r="IW2" s="2215"/>
      <c r="IX2" s="2215"/>
      <c r="IY2" s="21">
        <f>IR2+1</f>
        <v>34</v>
      </c>
      <c r="IZ2" s="2"/>
      <c r="JA2" s="2215" t="str">
        <f>IM2</f>
        <v>CENTRAL              2 0 1 4</v>
      </c>
      <c r="JB2" s="2215"/>
      <c r="JC2" s="2215"/>
      <c r="JD2" s="2215"/>
      <c r="JE2" s="2215"/>
      <c r="JF2" s="21">
        <f>IY2+1</f>
        <v>35</v>
      </c>
      <c r="JG2" s="24"/>
      <c r="JH2" s="2245" t="str">
        <f>IT2</f>
        <v>CENTRAL              2 0 1 4</v>
      </c>
      <c r="JI2" s="2245"/>
      <c r="JJ2" s="2245"/>
      <c r="JK2" s="2245"/>
      <c r="JL2" s="2245"/>
      <c r="JM2" s="21">
        <f>JF2+1</f>
        <v>36</v>
      </c>
      <c r="JN2" s="24"/>
      <c r="JO2" s="2245" t="str">
        <f>IT2</f>
        <v>CENTRAL              2 0 1 4</v>
      </c>
      <c r="JP2" s="2245"/>
      <c r="JQ2" s="2245"/>
      <c r="JR2" s="2245"/>
      <c r="JS2" s="2245"/>
      <c r="JT2" s="21">
        <f>JM2+1</f>
        <v>37</v>
      </c>
      <c r="JU2" s="2215" t="str">
        <f>IM2</f>
        <v>CENTRAL              2 0 1 4</v>
      </c>
      <c r="JV2" s="2215"/>
      <c r="JW2" s="2215"/>
      <c r="JX2" s="2215"/>
      <c r="JY2" s="2215"/>
      <c r="JZ2" s="2215"/>
      <c r="KA2" s="21">
        <f>JT2+1</f>
        <v>38</v>
      </c>
      <c r="KB2" s="2245" t="str">
        <f>IT2</f>
        <v>CENTRAL              2 0 1 4</v>
      </c>
      <c r="KC2" s="2245"/>
      <c r="KD2" s="2245"/>
      <c r="KE2" s="2245"/>
      <c r="KF2" s="2245"/>
      <c r="KG2" s="2245"/>
      <c r="KH2" s="21">
        <f>KA2+1</f>
        <v>39</v>
      </c>
      <c r="KI2" s="2215" t="str">
        <f>IT2</f>
        <v>CENTRAL              2 0 1 4</v>
      </c>
      <c r="KJ2" s="2215"/>
      <c r="KK2" s="2215"/>
      <c r="KL2" s="2215"/>
      <c r="KM2" s="2215"/>
      <c r="KN2" s="2215"/>
      <c r="KO2" s="21">
        <f>KH2+1</f>
        <v>40</v>
      </c>
      <c r="KP2" s="2245" t="str">
        <f>JA2</f>
        <v>CENTRAL              2 0 1 4</v>
      </c>
      <c r="KQ2" s="2245"/>
      <c r="KR2" s="2245"/>
      <c r="KS2" s="2245"/>
      <c r="KT2" s="2245"/>
      <c r="KU2" s="2245"/>
      <c r="KV2" s="21">
        <f>KO2+1</f>
        <v>41</v>
      </c>
      <c r="KW2" s="2245" t="str">
        <f>JA2</f>
        <v>CENTRAL              2 0 1 4</v>
      </c>
      <c r="KX2" s="2245"/>
      <c r="KY2" s="2245"/>
      <c r="KZ2" s="2245"/>
      <c r="LA2" s="2245"/>
      <c r="LB2" s="2245"/>
      <c r="LC2" s="21">
        <f>KV2+1</f>
        <v>42</v>
      </c>
      <c r="LD2" s="2215" t="str">
        <f>JA2</f>
        <v>CENTRAL              2 0 1 4</v>
      </c>
      <c r="LE2" s="2215"/>
      <c r="LF2" s="2215"/>
      <c r="LG2" s="2215"/>
      <c r="LH2" s="2215"/>
      <c r="LI2" s="2215"/>
      <c r="LJ2" s="21">
        <f>LC2+1</f>
        <v>43</v>
      </c>
      <c r="LK2" s="2215" t="str">
        <f>IT2</f>
        <v>CENTRAL              2 0 1 4</v>
      </c>
      <c r="LL2" s="2215"/>
      <c r="LM2" s="2215"/>
      <c r="LN2" s="2215"/>
      <c r="LO2" s="2215"/>
      <c r="LP2" s="2215"/>
      <c r="LQ2" s="21">
        <f>LJ2+1</f>
        <v>44</v>
      </c>
      <c r="LR2" s="2245" t="str">
        <f>JA2</f>
        <v>CENTRAL              2 0 1 4</v>
      </c>
      <c r="LS2" s="2245"/>
      <c r="LT2" s="2245"/>
      <c r="LU2" s="2245"/>
      <c r="LV2" s="2245"/>
      <c r="LW2" s="2245"/>
      <c r="LX2" s="21">
        <f>LQ2+1</f>
        <v>45</v>
      </c>
      <c r="LY2" s="2245" t="str">
        <f>JA2</f>
        <v>CENTRAL              2 0 1 4</v>
      </c>
      <c r="LZ2" s="2245"/>
      <c r="MA2" s="2245"/>
      <c r="MB2" s="2245"/>
      <c r="MC2" s="2245"/>
      <c r="MD2" s="2245"/>
      <c r="ME2" s="21">
        <f>LX2+1</f>
        <v>46</v>
      </c>
      <c r="MF2" s="2215" t="str">
        <f>IT2</f>
        <v>CENTRAL              2 0 1 4</v>
      </c>
      <c r="MG2" s="2215"/>
      <c r="MH2" s="2215"/>
      <c r="MI2" s="2215"/>
      <c r="MJ2" s="2215"/>
      <c r="MK2" s="2215"/>
      <c r="ML2" s="21">
        <f>ME2+1</f>
        <v>47</v>
      </c>
      <c r="MM2" s="2245" t="str">
        <f>IT2</f>
        <v>CENTRAL              2 0 1 4</v>
      </c>
      <c r="MN2" s="2245"/>
      <c r="MO2" s="2245"/>
      <c r="MP2" s="2245"/>
      <c r="MQ2" s="2245"/>
      <c r="MR2" s="2245"/>
      <c r="MS2" s="21">
        <f>ML2+1</f>
        <v>48</v>
      </c>
      <c r="MT2" s="2245" t="str">
        <f>JA2</f>
        <v>CENTRAL              2 0 1 4</v>
      </c>
      <c r="MU2" s="2245"/>
      <c r="MV2" s="2245"/>
      <c r="MW2" s="2245"/>
      <c r="MX2" s="2245"/>
      <c r="MY2" s="2245"/>
      <c r="MZ2" s="21">
        <f>MS2+1</f>
        <v>49</v>
      </c>
      <c r="NA2" s="2245" t="str">
        <f>JA2</f>
        <v>CENTRAL              2 0 1 4</v>
      </c>
      <c r="NB2" s="2245"/>
      <c r="NC2" s="2245"/>
      <c r="ND2" s="2245"/>
      <c r="NE2" s="2245"/>
      <c r="NF2" s="2245"/>
      <c r="NG2" s="21">
        <f>MZ2+1</f>
        <v>50</v>
      </c>
      <c r="NH2" s="2215" t="str">
        <f>JH2</f>
        <v>CENTRAL              2 0 1 4</v>
      </c>
      <c r="NI2" s="2215"/>
      <c r="NJ2" s="2215"/>
      <c r="NK2" s="2215"/>
      <c r="NL2" s="2215"/>
      <c r="NM2" s="2215"/>
      <c r="NN2" s="21">
        <f>NG2+1</f>
        <v>51</v>
      </c>
      <c r="NO2" s="2215" t="str">
        <f>NA2</f>
        <v>CENTRAL              2 0 1 4</v>
      </c>
      <c r="NP2" s="2215"/>
      <c r="NQ2" s="2215"/>
      <c r="NR2" s="2215"/>
      <c r="NS2" s="2215"/>
      <c r="NT2" s="2215"/>
      <c r="NU2" s="21">
        <f>NN2+1</f>
        <v>52</v>
      </c>
      <c r="NV2" s="2215" t="str">
        <f>IT2</f>
        <v>CENTRAL              2 0 1 4</v>
      </c>
      <c r="NW2" s="2215"/>
      <c r="NX2" s="2215"/>
      <c r="NY2" s="2215"/>
      <c r="NZ2" s="2215"/>
      <c r="OA2" s="2215"/>
      <c r="OB2" s="21">
        <f>NU2+1</f>
        <v>53</v>
      </c>
      <c r="OC2" s="2245" t="str">
        <f>IF2</f>
        <v>CENTRAL              2 0 1 4</v>
      </c>
      <c r="OD2" s="2245"/>
      <c r="OE2" s="2245"/>
      <c r="OF2" s="2245"/>
      <c r="OG2" s="2245"/>
      <c r="OH2" s="2245"/>
      <c r="OI2" s="21">
        <f>OB2+1</f>
        <v>54</v>
      </c>
      <c r="OJ2" s="2215" t="str">
        <f>IM2</f>
        <v>CENTRAL              2 0 1 4</v>
      </c>
      <c r="OK2" s="2215"/>
      <c r="OL2" s="2215"/>
      <c r="OM2" s="2215"/>
      <c r="ON2" s="2215"/>
      <c r="OO2" s="2215"/>
      <c r="OP2" s="21">
        <f>OI2+1</f>
        <v>55</v>
      </c>
      <c r="OQ2" s="2245" t="str">
        <f>IT2</f>
        <v>CENTRAL              2 0 1 4</v>
      </c>
      <c r="OR2" s="2245"/>
      <c r="OS2" s="2245"/>
      <c r="OT2" s="2245"/>
      <c r="OU2" s="2245"/>
      <c r="OV2" s="2245"/>
      <c r="OW2" s="21">
        <f>OP2+1</f>
        <v>56</v>
      </c>
      <c r="OX2" s="2215" t="str">
        <f>IT2</f>
        <v>CENTRAL              2 0 1 4</v>
      </c>
      <c r="OY2" s="2215"/>
      <c r="OZ2" s="2215"/>
      <c r="PA2" s="2215"/>
      <c r="PB2" s="2215"/>
      <c r="PC2" s="2215"/>
      <c r="PD2" s="21">
        <f>OW2+1</f>
        <v>57</v>
      </c>
      <c r="PE2" s="2215" t="str">
        <f>JU2</f>
        <v>CENTRAL              2 0 1 4</v>
      </c>
      <c r="PF2" s="2215"/>
      <c r="PG2" s="2215"/>
      <c r="PH2" s="2215"/>
      <c r="PI2" s="2215"/>
      <c r="PJ2" s="2215"/>
      <c r="PK2" s="21">
        <f>PD2+1</f>
        <v>58</v>
      </c>
      <c r="PL2" s="2215" t="str">
        <f>KI2</f>
        <v>CENTRAL              2 0 1 4</v>
      </c>
      <c r="PM2" s="2215"/>
      <c r="PN2" s="2215"/>
      <c r="PO2" s="2215"/>
      <c r="PP2" s="2215"/>
      <c r="PQ2" s="2215"/>
      <c r="PR2" s="21">
        <f>PK2+1</f>
        <v>59</v>
      </c>
      <c r="PS2" s="2215" t="str">
        <f>LD2</f>
        <v>CENTRAL              2 0 1 4</v>
      </c>
      <c r="PT2" s="2215"/>
      <c r="PU2" s="2215"/>
      <c r="PV2" s="2215"/>
      <c r="PW2" s="2215"/>
      <c r="PX2" s="2215"/>
      <c r="PY2" s="21">
        <f>PR2+1</f>
        <v>60</v>
      </c>
      <c r="PZ2" s="2215" t="str">
        <f>OQ2</f>
        <v>CENTRAL              2 0 1 4</v>
      </c>
      <c r="QA2" s="2215"/>
      <c r="QB2" s="2215"/>
      <c r="QC2" s="2215"/>
      <c r="QD2" s="2215"/>
      <c r="QE2" s="2215"/>
      <c r="QF2" s="21">
        <f>PY2+1</f>
        <v>61</v>
      </c>
      <c r="QG2" s="2215" t="str">
        <f>OX2</f>
        <v>CENTRAL              2 0 1 4</v>
      </c>
      <c r="QH2" s="2215"/>
      <c r="QI2" s="2215"/>
      <c r="QJ2" s="2215"/>
      <c r="QK2" s="2215"/>
      <c r="QL2" s="2215"/>
      <c r="QM2" s="21">
        <f>QF2+1</f>
        <v>62</v>
      </c>
      <c r="QN2" s="2215" t="str">
        <f>OX2</f>
        <v>CENTRAL              2 0 1 4</v>
      </c>
      <c r="QO2" s="2215"/>
      <c r="QP2" s="2215"/>
      <c r="QQ2" s="2215"/>
      <c r="QR2" s="2215"/>
      <c r="QS2" s="2215"/>
      <c r="QT2" s="21">
        <f>QM2+1</f>
        <v>63</v>
      </c>
      <c r="QU2" s="2245" t="str">
        <f>PE2</f>
        <v>CENTRAL              2 0 1 4</v>
      </c>
      <c r="QV2" s="2245"/>
      <c r="QW2" s="2245"/>
      <c r="QX2" s="2245"/>
      <c r="QY2" s="2245"/>
      <c r="QZ2" s="2245"/>
      <c r="RA2" s="21">
        <f>QT2+1</f>
        <v>64</v>
      </c>
      <c r="RB2" s="2215" t="str">
        <f>OX2</f>
        <v>CENTRAL              2 0 1 4</v>
      </c>
      <c r="RC2" s="2215"/>
      <c r="RD2" s="2215"/>
      <c r="RE2" s="2215"/>
      <c r="RF2" s="2215"/>
      <c r="RG2" s="2215"/>
      <c r="RH2" s="21">
        <f>RA2+1</f>
        <v>65</v>
      </c>
      <c r="RI2" s="2245" t="str">
        <f>OQ2</f>
        <v>CENTRAL              2 0 1 4</v>
      </c>
      <c r="RJ2" s="2245"/>
      <c r="RK2" s="2245"/>
      <c r="RL2" s="2245"/>
      <c r="RM2" s="2245"/>
      <c r="RN2" s="2245"/>
      <c r="RO2" s="21">
        <f>RH2+1</f>
        <v>66</v>
      </c>
      <c r="RP2" s="2245" t="str">
        <f>OX2</f>
        <v>CENTRAL              2 0 1 4</v>
      </c>
      <c r="RQ2" s="2245"/>
      <c r="RR2" s="2245"/>
      <c r="RS2" s="2245"/>
      <c r="RT2" s="2245"/>
      <c r="RU2" s="2245"/>
      <c r="RV2" s="21">
        <f>RO2+1</f>
        <v>67</v>
      </c>
      <c r="RW2" s="2245" t="str">
        <f>PE2</f>
        <v>CENTRAL              2 0 1 4</v>
      </c>
      <c r="RX2" s="2245"/>
      <c r="RY2" s="2245"/>
      <c r="RZ2" s="2245"/>
      <c r="SA2" s="2245"/>
      <c r="SB2" s="2245"/>
      <c r="SC2" s="21">
        <f>RV2+1</f>
        <v>68</v>
      </c>
      <c r="SD2" s="2215" t="str">
        <f>PL2</f>
        <v>CENTRAL              2 0 1 4</v>
      </c>
      <c r="SE2" s="2215"/>
      <c r="SF2" s="2215"/>
      <c r="SG2" s="2215"/>
      <c r="SH2" s="2215"/>
      <c r="SI2" s="2215"/>
      <c r="SJ2" s="21">
        <f>SC2+1</f>
        <v>69</v>
      </c>
      <c r="SK2" s="2215" t="str">
        <f>PE2</f>
        <v>CENTRAL              2 0 1 4</v>
      </c>
      <c r="SL2" s="2215"/>
      <c r="SM2" s="2215"/>
      <c r="SN2" s="2215"/>
      <c r="SO2" s="2215"/>
      <c r="SP2" s="2215"/>
      <c r="SQ2" s="21">
        <f>SJ2+1</f>
        <v>70</v>
      </c>
      <c r="SR2" s="2215" t="str">
        <f>QG2</f>
        <v>CENTRAL              2 0 1 4</v>
      </c>
      <c r="SS2" s="2215"/>
      <c r="ST2" s="2215"/>
      <c r="SU2" s="2215"/>
      <c r="SV2" s="2215"/>
      <c r="SW2" s="2215"/>
      <c r="SX2" s="21">
        <f>SQ2+1</f>
        <v>71</v>
      </c>
      <c r="SY2" s="2245" t="str">
        <f>QN2</f>
        <v>CENTRAL              2 0 1 4</v>
      </c>
      <c r="SZ2" s="2245"/>
      <c r="TA2" s="2245"/>
      <c r="TB2" s="2245"/>
      <c r="TC2" s="2245"/>
      <c r="TD2" s="2245"/>
      <c r="TE2" s="21">
        <f>SX2+1</f>
        <v>72</v>
      </c>
      <c r="TF2" s="2215" t="str">
        <f>RW2</f>
        <v>CENTRAL              2 0 1 4</v>
      </c>
      <c r="TG2" s="2215"/>
      <c r="TH2" s="2215"/>
      <c r="TI2" s="2215"/>
      <c r="TJ2" s="2215"/>
      <c r="TK2" s="2215"/>
      <c r="TL2" s="21">
        <f>TE2+1</f>
        <v>73</v>
      </c>
      <c r="TM2" s="2215" t="str">
        <f>SD2</f>
        <v>CENTRAL              2 0 1 4</v>
      </c>
      <c r="TN2" s="2215"/>
      <c r="TO2" s="2215"/>
      <c r="TP2" s="2215"/>
      <c r="TQ2" s="2215"/>
      <c r="TR2" s="2215"/>
      <c r="TS2" s="21">
        <f>TL2+1</f>
        <v>74</v>
      </c>
      <c r="TT2" s="2215" t="str">
        <f>QG2</f>
        <v>CENTRAL              2 0 1 4</v>
      </c>
      <c r="TU2" s="2215"/>
      <c r="TV2" s="2215"/>
      <c r="TW2" s="2215"/>
      <c r="TX2" s="2215"/>
      <c r="TY2" s="2215"/>
      <c r="TZ2" s="21">
        <f>TS2+1</f>
        <v>75</v>
      </c>
      <c r="UA2" s="2215" t="str">
        <f>SD2</f>
        <v>CENTRAL              2 0 1 4</v>
      </c>
      <c r="UB2" s="2215"/>
      <c r="UC2" s="2215"/>
      <c r="UD2" s="2215"/>
      <c r="UE2" s="2215"/>
      <c r="UF2" s="2215"/>
      <c r="UG2" s="21">
        <f>TZ2+1</f>
        <v>76</v>
      </c>
      <c r="UH2" s="2215" t="str">
        <f>SK2</f>
        <v>CENTRAL              2 0 1 4</v>
      </c>
      <c r="UI2" s="2215"/>
      <c r="UJ2" s="2215"/>
      <c r="UK2" s="2215"/>
      <c r="UL2" s="2215"/>
      <c r="UM2" s="2215"/>
      <c r="UN2" s="21">
        <f>UG2+1</f>
        <v>77</v>
      </c>
      <c r="UO2" s="2245" t="str">
        <f>SR2</f>
        <v>CENTRAL              2 0 1 4</v>
      </c>
      <c r="UP2" s="2245"/>
      <c r="UQ2" s="2245"/>
      <c r="UR2" s="2245"/>
      <c r="US2" s="2245"/>
      <c r="UT2" s="2245"/>
      <c r="UU2" s="21">
        <f>UN2+1</f>
        <v>78</v>
      </c>
      <c r="UV2" s="2215" t="str">
        <f>SK2</f>
        <v>CENTRAL              2 0 1 4</v>
      </c>
      <c r="UW2" s="2215"/>
      <c r="UX2" s="2215"/>
      <c r="UY2" s="2215"/>
      <c r="UZ2" s="2215"/>
      <c r="VA2" s="2215"/>
      <c r="VB2" s="21">
        <f>UU2+1</f>
        <v>79</v>
      </c>
      <c r="VC2" s="2215" t="str">
        <f>UH2</f>
        <v>CENTRAL              2 0 1 4</v>
      </c>
      <c r="VD2" s="2215"/>
      <c r="VE2" s="2215"/>
      <c r="VF2" s="2215"/>
      <c r="VG2" s="2215"/>
      <c r="VH2" s="2215"/>
      <c r="VI2" s="21">
        <f>VB2+1</f>
        <v>80</v>
      </c>
      <c r="VJ2" s="2245" t="str">
        <f>UV2</f>
        <v>CENTRAL              2 0 1 4</v>
      </c>
      <c r="VK2" s="2245"/>
      <c r="VL2" s="2245"/>
      <c r="VM2" s="2245"/>
      <c r="VN2" s="2245"/>
      <c r="VO2" s="2245"/>
      <c r="VP2" s="21">
        <f>VI2+1</f>
        <v>81</v>
      </c>
      <c r="VQ2" s="2215" t="str">
        <f>VJ2</f>
        <v>CENTRAL              2 0 1 4</v>
      </c>
      <c r="VR2" s="2215"/>
      <c r="VS2" s="2215"/>
      <c r="VT2" s="2215"/>
      <c r="VU2" s="2215"/>
      <c r="VV2" s="2215"/>
      <c r="VW2" s="21">
        <f>VP2+1</f>
        <v>82</v>
      </c>
      <c r="VX2" s="2245" t="str">
        <f>VQ2</f>
        <v>CENTRAL              2 0 1 4</v>
      </c>
      <c r="VY2" s="2245"/>
      <c r="VZ2" s="2245"/>
      <c r="WA2" s="2245"/>
      <c r="WB2" s="2245"/>
      <c r="WC2" s="2245"/>
      <c r="WD2" s="21">
        <f>VW2+1</f>
        <v>83</v>
      </c>
      <c r="WE2" s="2215" t="str">
        <f>VJ2</f>
        <v>CENTRAL              2 0 1 4</v>
      </c>
      <c r="WF2" s="2215"/>
      <c r="WG2" s="2215"/>
      <c r="WH2" s="2215"/>
      <c r="WI2" s="2215"/>
      <c r="WJ2" s="2215"/>
      <c r="WK2" s="21">
        <f>WD2+1</f>
        <v>84</v>
      </c>
      <c r="WL2" s="2215" t="str">
        <f>VX2</f>
        <v>CENTRAL              2 0 1 4</v>
      </c>
      <c r="WM2" s="2215"/>
      <c r="WN2" s="2215"/>
      <c r="WO2" s="2215"/>
      <c r="WP2" s="2215"/>
      <c r="WQ2" s="2215"/>
      <c r="WR2" s="21">
        <f>WK2+1</f>
        <v>85</v>
      </c>
      <c r="WS2" s="2245" t="str">
        <f>VX2</f>
        <v>CENTRAL              2 0 1 4</v>
      </c>
      <c r="WT2" s="2245"/>
      <c r="WU2" s="2245"/>
      <c r="WV2" s="2245"/>
      <c r="WW2" s="2245"/>
      <c r="WX2" s="2245"/>
      <c r="WY2" s="21">
        <f>WR2+1</f>
        <v>86</v>
      </c>
      <c r="WZ2" s="2245" t="str">
        <f>WE2</f>
        <v>CENTRAL              2 0 1 4</v>
      </c>
      <c r="XA2" s="2245"/>
      <c r="XB2" s="2245"/>
      <c r="XC2" s="2245"/>
      <c r="XD2" s="2245"/>
      <c r="XE2" s="2245"/>
      <c r="XF2" s="21">
        <f>WY2+1</f>
        <v>87</v>
      </c>
      <c r="XG2" s="2245" t="str">
        <f>VX2</f>
        <v>CENTRAL              2 0 1 4</v>
      </c>
      <c r="XH2" s="2245"/>
      <c r="XI2" s="2245"/>
      <c r="XJ2" s="2245"/>
      <c r="XK2" s="2245"/>
      <c r="XL2" s="2245"/>
      <c r="XM2" s="21">
        <f>XF2+1</f>
        <v>88</v>
      </c>
      <c r="XN2" s="2245" t="str">
        <f>WE2</f>
        <v>CENTRAL              2 0 1 4</v>
      </c>
      <c r="XO2" s="2245"/>
      <c r="XP2" s="2245"/>
      <c r="XQ2" s="2245"/>
      <c r="XR2" s="2245"/>
      <c r="XS2" s="2245"/>
      <c r="XT2" s="21">
        <f>XM2+1</f>
        <v>89</v>
      </c>
      <c r="XU2" s="2215" t="str">
        <f>VJ2</f>
        <v>CENTRAL              2 0 1 4</v>
      </c>
      <c r="XV2" s="2215"/>
      <c r="XW2" s="2215"/>
      <c r="XX2" s="2215"/>
      <c r="XY2" s="2215"/>
      <c r="XZ2" s="2215"/>
      <c r="YA2" s="21">
        <f>XT2+1</f>
        <v>90</v>
      </c>
      <c r="YB2" s="2245" t="str">
        <f>VJ2</f>
        <v>CENTRAL              2 0 1 4</v>
      </c>
      <c r="YC2" s="2245"/>
      <c r="YD2" s="2245"/>
      <c r="YE2" s="2245"/>
      <c r="YF2" s="2245"/>
      <c r="YG2" s="2245"/>
      <c r="YH2" s="21">
        <f>YA2+1</f>
        <v>91</v>
      </c>
      <c r="YI2" s="2215" t="str">
        <f>VQ2</f>
        <v>CENTRAL              2 0 1 4</v>
      </c>
      <c r="YJ2" s="2215"/>
      <c r="YK2" s="2215"/>
      <c r="YL2" s="2215"/>
      <c r="YM2" s="2215"/>
      <c r="YN2" s="2215"/>
      <c r="YO2" s="21">
        <f>YH2+1</f>
        <v>92</v>
      </c>
      <c r="YP2" s="2215" t="str">
        <f>XU2</f>
        <v>CENTRAL              2 0 1 4</v>
      </c>
      <c r="YQ2" s="2215"/>
      <c r="YR2" s="2215"/>
      <c r="YS2" s="2215"/>
      <c r="YT2" s="2215"/>
      <c r="YU2" s="2215"/>
      <c r="YV2" s="21">
        <f>YO2+1</f>
        <v>93</v>
      </c>
      <c r="YW2" s="2215" t="str">
        <f>XU2</f>
        <v>CENTRAL              2 0 1 4</v>
      </c>
      <c r="YX2" s="2215"/>
      <c r="YY2" s="2215"/>
      <c r="YZ2" s="2215"/>
      <c r="ZA2" s="2215"/>
      <c r="ZB2" s="2215"/>
      <c r="ZC2" s="21">
        <f>YV2+1</f>
        <v>94</v>
      </c>
      <c r="ZD2" s="2245" t="str">
        <f>YI2</f>
        <v>CENTRAL              2 0 1 4</v>
      </c>
      <c r="ZE2" s="2245"/>
      <c r="ZF2" s="2245"/>
      <c r="ZG2" s="2245"/>
      <c r="ZH2" s="2245"/>
      <c r="ZI2" s="2245"/>
      <c r="ZJ2" s="21">
        <f>ZC2+1</f>
        <v>95</v>
      </c>
      <c r="ZK2" s="2245" t="str">
        <f>YP2</f>
        <v>CENTRAL              2 0 1 4</v>
      </c>
      <c r="ZL2" s="2245"/>
      <c r="ZM2" s="2245"/>
      <c r="ZN2" s="2245"/>
      <c r="ZO2" s="2245"/>
      <c r="ZP2" s="2245"/>
      <c r="ZQ2" s="21">
        <f>ZJ2+1</f>
        <v>96</v>
      </c>
      <c r="ZR2" s="2215" t="str">
        <f>YI2</f>
        <v>CENTRAL              2 0 1 4</v>
      </c>
      <c r="ZS2" s="2215"/>
      <c r="ZT2" s="2215"/>
      <c r="ZU2" s="2215"/>
      <c r="ZV2" s="2215"/>
      <c r="ZW2" s="2215"/>
      <c r="ZX2" s="21">
        <f>ZQ2+1</f>
        <v>97</v>
      </c>
      <c r="ZY2" s="2245" t="str">
        <f>YP2</f>
        <v>CENTRAL              2 0 1 4</v>
      </c>
      <c r="ZZ2" s="2245"/>
      <c r="AAA2" s="2245"/>
      <c r="AAB2" s="2245"/>
      <c r="AAC2" s="2245"/>
      <c r="AAD2" s="2245"/>
      <c r="AAE2" s="21">
        <f>ZX2+1</f>
        <v>98</v>
      </c>
      <c r="AAF2" s="2215" t="str">
        <f>ZY2</f>
        <v>CENTRAL              2 0 1 4</v>
      </c>
      <c r="AAG2" s="2215"/>
      <c r="AAH2" s="2215"/>
      <c r="AAI2" s="2215"/>
      <c r="AAJ2" s="2215"/>
      <c r="AAK2" s="2215"/>
      <c r="AAL2" s="21">
        <f>AAE2+1</f>
        <v>99</v>
      </c>
      <c r="AAM2" s="2245" t="str">
        <f>AAF2</f>
        <v>CENTRAL              2 0 1 4</v>
      </c>
      <c r="AAN2" s="2245"/>
      <c r="AAO2" s="2245"/>
      <c r="AAP2" s="2245"/>
      <c r="AAQ2" s="2245"/>
      <c r="AAR2" s="2245"/>
      <c r="AAS2" s="21">
        <f>AAL2+1</f>
        <v>100</v>
      </c>
      <c r="AAT2" s="2245" t="str">
        <f>AAM2</f>
        <v>CENTRAL              2 0 1 4</v>
      </c>
      <c r="AAU2" s="2245"/>
      <c r="AAV2" s="2245"/>
      <c r="AAW2" s="2245"/>
      <c r="AAX2" s="2245"/>
      <c r="AAY2" s="2245"/>
      <c r="AAZ2" s="21">
        <f>AAS2+1</f>
        <v>101</v>
      </c>
      <c r="ABA2" s="2245" t="str">
        <f>AAT2</f>
        <v>CENTRAL              2 0 1 4</v>
      </c>
      <c r="ABB2" s="2245"/>
      <c r="ABC2" s="2245"/>
      <c r="ABD2" s="2245"/>
      <c r="ABE2" s="2245"/>
      <c r="ABF2" s="2245"/>
      <c r="ABG2" s="21">
        <f>AAZ2+1</f>
        <v>102</v>
      </c>
      <c r="ABH2" s="2215" t="str">
        <f>ZY2</f>
        <v>CENTRAL              2 0 1 4</v>
      </c>
      <c r="ABI2" s="2215"/>
      <c r="ABJ2" s="2215"/>
      <c r="ABK2" s="2215"/>
      <c r="ABL2" s="2215"/>
      <c r="ABM2" s="2215"/>
      <c r="ABN2" s="21">
        <f>ABG2+1</f>
        <v>103</v>
      </c>
      <c r="ABO2" s="2245" t="str">
        <f>AAF2</f>
        <v>CENTRAL              2 0 1 4</v>
      </c>
      <c r="ABP2" s="2245"/>
      <c r="ABQ2" s="2245"/>
      <c r="ABR2" s="2245"/>
      <c r="ABS2" s="2245"/>
      <c r="ABT2" s="2245"/>
      <c r="ABU2" s="21">
        <f>ABN2+1</f>
        <v>104</v>
      </c>
      <c r="ABV2" s="2215" t="str">
        <f>ABH2</f>
        <v>CENTRAL              2 0 1 4</v>
      </c>
      <c r="ABW2" s="2215"/>
      <c r="ABX2" s="2215"/>
      <c r="ABY2" s="2215"/>
      <c r="ABZ2" s="2215"/>
      <c r="ACA2" s="2215"/>
      <c r="ACB2" s="21">
        <f>ABU2+1</f>
        <v>105</v>
      </c>
      <c r="ACC2" s="2215" t="str">
        <f>ABV2</f>
        <v>CENTRAL              2 0 1 4</v>
      </c>
      <c r="ACD2" s="2215"/>
      <c r="ACE2" s="2215"/>
      <c r="ACF2" s="2215"/>
      <c r="ACG2" s="2215"/>
      <c r="ACH2" s="2215"/>
      <c r="ACI2" s="21">
        <f>ACB2+1</f>
        <v>106</v>
      </c>
      <c r="ACJ2" s="2215" t="str">
        <f>ABV2</f>
        <v>CENTRAL              2 0 1 4</v>
      </c>
      <c r="ACK2" s="2215"/>
      <c r="ACL2" s="2215"/>
      <c r="ACM2" s="2215"/>
      <c r="ACN2" s="2215"/>
      <c r="ACO2" s="2215"/>
      <c r="ACP2" s="21">
        <f>ACI2+1</f>
        <v>107</v>
      </c>
      <c r="ACQ2" s="2245" t="str">
        <f>ACC2</f>
        <v>CENTRAL              2 0 1 4</v>
      </c>
      <c r="ACR2" s="2245"/>
      <c r="ACS2" s="2245"/>
      <c r="ACT2" s="2245"/>
      <c r="ACU2" s="2245"/>
      <c r="ACV2" s="2245"/>
      <c r="ACW2" s="1492">
        <f>ACP2+1</f>
        <v>108</v>
      </c>
      <c r="ACX2" s="2245" t="str">
        <f>ACC2</f>
        <v>CENTRAL              2 0 1 4</v>
      </c>
      <c r="ACY2" s="2245"/>
      <c r="ACZ2" s="2245"/>
      <c r="ADA2" s="2245"/>
      <c r="ADB2" s="2245"/>
      <c r="ADC2" s="2245"/>
      <c r="ADD2" s="21">
        <f>ACW2+1</f>
        <v>109</v>
      </c>
      <c r="ADE2" s="2215" t="str">
        <f>ACC2</f>
        <v>CENTRAL              2 0 1 4</v>
      </c>
      <c r="ADF2" s="2215"/>
      <c r="ADG2" s="2215"/>
      <c r="ADH2" s="2215"/>
      <c r="ADI2" s="2215"/>
      <c r="ADJ2" s="2215"/>
      <c r="ADK2" s="21">
        <f>ADD2+1</f>
        <v>110</v>
      </c>
      <c r="ADL2" s="2245" t="str">
        <f>ACJ2</f>
        <v>CENTRAL              2 0 1 4</v>
      </c>
      <c r="ADM2" s="2245"/>
      <c r="ADN2" s="2245"/>
      <c r="ADO2" s="2245"/>
      <c r="ADP2" s="2245"/>
      <c r="ADQ2" s="2245"/>
      <c r="ADR2" s="590">
        <f>ADK2+1</f>
        <v>111</v>
      </c>
      <c r="ADS2" s="2215" t="str">
        <f>ACX2</f>
        <v>CENTRAL              2 0 1 4</v>
      </c>
      <c r="ADT2" s="2215"/>
      <c r="ADU2" s="2215"/>
      <c r="ADV2" s="2215"/>
      <c r="ADW2" s="2215"/>
      <c r="ADX2" s="2215"/>
      <c r="ADY2" s="21">
        <f>ADR2+1</f>
        <v>112</v>
      </c>
      <c r="ADZ2" s="2245" t="str">
        <f>ADE2</f>
        <v>CENTRAL              2 0 1 4</v>
      </c>
      <c r="AEA2" s="2245"/>
      <c r="AEB2" s="2245"/>
      <c r="AEC2" s="2245"/>
      <c r="AED2" s="2245"/>
      <c r="AEE2" s="2245"/>
      <c r="AEF2" s="21">
        <f>ADY2+1</f>
        <v>113</v>
      </c>
      <c r="AEG2" s="2215" t="str">
        <f>ADE2</f>
        <v>CENTRAL              2 0 1 4</v>
      </c>
      <c r="AEH2" s="2215"/>
      <c r="AEI2" s="2215"/>
      <c r="AEJ2" s="2215"/>
      <c r="AEK2" s="2215"/>
      <c r="AEL2" s="2215"/>
      <c r="AEM2" s="21">
        <f>AEF2+1</f>
        <v>114</v>
      </c>
      <c r="AEN2" s="2245" t="str">
        <f>ADL2</f>
        <v>CENTRAL              2 0 1 4</v>
      </c>
      <c r="AEO2" s="2245"/>
      <c r="AEP2" s="2245"/>
      <c r="AEQ2" s="2245"/>
      <c r="AER2" s="2245"/>
      <c r="AES2" s="2245"/>
      <c r="AET2" s="21">
        <f>AEM2+1</f>
        <v>115</v>
      </c>
      <c r="AEU2" s="2215" t="str">
        <f>AEG2</f>
        <v>CENTRAL              2 0 1 4</v>
      </c>
      <c r="AEV2" s="2215"/>
      <c r="AEW2" s="2215"/>
      <c r="AEX2" s="2215"/>
      <c r="AEY2" s="2215"/>
      <c r="AEZ2" s="2215"/>
      <c r="AFA2" s="21">
        <f>AET2+1</f>
        <v>116</v>
      </c>
      <c r="AFB2" s="2215" t="str">
        <f>AEG2</f>
        <v>CENTRAL              2 0 1 4</v>
      </c>
      <c r="AFC2" s="2215"/>
      <c r="AFD2" s="2215"/>
      <c r="AFE2" s="2215"/>
      <c r="AFF2" s="2215"/>
      <c r="AFG2" s="2215"/>
      <c r="AFH2" s="21">
        <f>AFA2+1</f>
        <v>117</v>
      </c>
      <c r="AFI2" s="2245" t="str">
        <f>AEU2</f>
        <v>CENTRAL              2 0 1 4</v>
      </c>
      <c r="AFJ2" s="2245"/>
      <c r="AFK2" s="2245"/>
      <c r="AFL2" s="2245"/>
      <c r="AFM2" s="2245"/>
      <c r="AFN2" s="2245"/>
      <c r="AFO2" s="21">
        <f>AFH2+1</f>
        <v>118</v>
      </c>
      <c r="AFP2" s="2245" t="str">
        <f>AEU2</f>
        <v>CENTRAL              2 0 1 4</v>
      </c>
      <c r="AFQ2" s="2245"/>
      <c r="AFR2" s="2245"/>
      <c r="AFS2" s="2245"/>
      <c r="AFT2" s="2245"/>
      <c r="AFU2" s="2245"/>
      <c r="AFV2" s="21">
        <f>AFO2+1</f>
        <v>119</v>
      </c>
      <c r="AFW2" s="2245" t="str">
        <f>AFB2</f>
        <v>CENTRAL              2 0 1 4</v>
      </c>
      <c r="AFX2" s="2245"/>
      <c r="AFY2" s="2245"/>
      <c r="AFZ2" s="2245"/>
      <c r="AGA2" s="2245"/>
      <c r="AGB2" s="2245"/>
      <c r="AGC2" s="1492">
        <f>AFV2+1</f>
        <v>120</v>
      </c>
      <c r="AGD2" s="2215" t="str">
        <f>AFB2</f>
        <v>CENTRAL              2 0 1 4</v>
      </c>
      <c r="AGE2" s="2215"/>
      <c r="AGF2" s="2215"/>
      <c r="AGG2" s="2215"/>
      <c r="AGH2" s="2215"/>
      <c r="AGI2" s="2215"/>
      <c r="AGJ2" s="21">
        <f>AGC2+1</f>
        <v>121</v>
      </c>
      <c r="AGK2" s="2215" t="str">
        <f>AEG2</f>
        <v>CENTRAL              2 0 1 4</v>
      </c>
      <c r="AGL2" s="2215"/>
      <c r="AGM2" s="2215"/>
      <c r="AGN2" s="2215"/>
      <c r="AGO2" s="2215"/>
      <c r="AGP2" s="2215"/>
      <c r="AGQ2" s="21">
        <f>AGJ2+1</f>
        <v>122</v>
      </c>
      <c r="AGR2" s="2215" t="str">
        <f>AGD2</f>
        <v>CENTRAL              2 0 1 4</v>
      </c>
      <c r="AGS2" s="2215"/>
      <c r="AGT2" s="2215"/>
      <c r="AGU2" s="2215"/>
      <c r="AGV2" s="2215"/>
      <c r="AGW2" s="2215"/>
      <c r="AGX2" s="21">
        <f>AGQ2+1</f>
        <v>123</v>
      </c>
      <c r="AGY2" s="2245" t="str">
        <f>AGK2</f>
        <v>CENTRAL              2 0 1 4</v>
      </c>
      <c r="AGZ2" s="2245"/>
      <c r="AHA2" s="2245"/>
      <c r="AHB2" s="2245"/>
      <c r="AHC2" s="2245"/>
      <c r="AHD2" s="2245"/>
      <c r="AHE2" s="21">
        <f>AGX2+1</f>
        <v>124</v>
      </c>
      <c r="AHF2" s="2245" t="str">
        <f>AGR2</f>
        <v>CENTRAL              2 0 1 4</v>
      </c>
      <c r="AHG2" s="2245"/>
      <c r="AHH2" s="2245"/>
      <c r="AHI2" s="2245"/>
      <c r="AHJ2" s="2245"/>
      <c r="AHK2" s="2245"/>
      <c r="AHL2" s="21">
        <f>AHE2+1</f>
        <v>125</v>
      </c>
      <c r="AHM2" s="2215" t="str">
        <f>AGY2</f>
        <v>CENTRAL              2 0 1 4</v>
      </c>
      <c r="AHN2" s="2215"/>
      <c r="AHO2" s="2215"/>
      <c r="AHP2" s="2215"/>
      <c r="AHQ2" s="2215"/>
      <c r="AHR2" s="2215"/>
      <c r="AHS2" s="21">
        <f>AHL2+1</f>
        <v>126</v>
      </c>
      <c r="AHT2" s="2215" t="str">
        <f>AHM2</f>
        <v>CENTRAL              2 0 1 4</v>
      </c>
      <c r="AHU2" s="2215"/>
      <c r="AHV2" s="2215"/>
      <c r="AHW2" s="2215"/>
      <c r="AHX2" s="2215"/>
      <c r="AHY2" s="2215"/>
      <c r="AHZ2" s="21">
        <f>AHS2+1</f>
        <v>127</v>
      </c>
      <c r="AIA2" s="2215" t="str">
        <f>AHM2</f>
        <v>CENTRAL              2 0 1 4</v>
      </c>
      <c r="AIB2" s="2215"/>
      <c r="AIC2" s="2215"/>
      <c r="AID2" s="2215"/>
      <c r="AIE2" s="2215"/>
      <c r="AIF2" s="2215"/>
      <c r="AIG2" s="21">
        <f>AHZ2+1</f>
        <v>128</v>
      </c>
      <c r="AIH2" s="2215" t="str">
        <f>AHM2</f>
        <v>CENTRAL              2 0 1 4</v>
      </c>
      <c r="AII2" s="2215"/>
      <c r="AIJ2" s="2215"/>
      <c r="AIK2" s="2215"/>
      <c r="AIL2" s="2215"/>
      <c r="AIM2" s="2215"/>
      <c r="AIN2" s="21">
        <f>AIG2+1</f>
        <v>129</v>
      </c>
      <c r="AIO2" s="2215" t="str">
        <f>AIH2</f>
        <v>CENTRAL              2 0 1 4</v>
      </c>
      <c r="AIP2" s="2215"/>
      <c r="AIQ2" s="2215"/>
      <c r="AIR2" s="2215"/>
      <c r="AIS2" s="2215"/>
      <c r="AIT2" s="2215"/>
      <c r="AIU2" s="21">
        <f>AIN2+1</f>
        <v>130</v>
      </c>
      <c r="AIV2" s="2215" t="str">
        <f>AIO2</f>
        <v>CENTRAL              2 0 1 4</v>
      </c>
      <c r="AIW2" s="2215"/>
      <c r="AIX2" s="2215"/>
      <c r="AIY2" s="2215"/>
      <c r="AIZ2" s="2215"/>
      <c r="AJA2" s="2215"/>
      <c r="AJB2" s="21">
        <f>AIU2+1</f>
        <v>131</v>
      </c>
      <c r="AJC2" s="2245" t="str">
        <f>AIV2</f>
        <v>CENTRAL              2 0 1 4</v>
      </c>
      <c r="AJD2" s="2245"/>
      <c r="AJE2" s="2245"/>
      <c r="AJF2" s="2245"/>
      <c r="AJG2" s="2245"/>
      <c r="AJH2" s="2245"/>
      <c r="AJI2" s="21">
        <f>AJB2+1</f>
        <v>132</v>
      </c>
      <c r="AJJ2" s="2215" t="str">
        <f>AIO2</f>
        <v>CENTRAL              2 0 1 4</v>
      </c>
      <c r="AJK2" s="2215"/>
      <c r="AJL2" s="2215"/>
      <c r="AJM2" s="2215"/>
      <c r="AJN2" s="2215"/>
      <c r="AJO2" s="2215"/>
      <c r="AJP2" s="21">
        <f>AJI2+1</f>
        <v>133</v>
      </c>
      <c r="AJQ2" s="2215" t="str">
        <f>AJJ2</f>
        <v>CENTRAL              2 0 1 4</v>
      </c>
      <c r="AJR2" s="2215"/>
      <c r="AJS2" s="2215"/>
      <c r="AJT2" s="2215"/>
      <c r="AJU2" s="2215"/>
      <c r="AJV2" s="2215"/>
      <c r="AJW2" s="21">
        <f>AJP2+1</f>
        <v>134</v>
      </c>
      <c r="AJX2" s="2215" t="str">
        <f>AJJ2</f>
        <v>CENTRAL              2 0 1 4</v>
      </c>
      <c r="AJY2" s="2215"/>
      <c r="AJZ2" s="2215"/>
      <c r="AKA2" s="2215"/>
      <c r="AKB2" s="2215"/>
      <c r="AKC2" s="2215"/>
      <c r="AKD2" s="21">
        <f>AJW2+1</f>
        <v>135</v>
      </c>
      <c r="AKE2" s="2215" t="str">
        <f>AJJ2</f>
        <v>CENTRAL              2 0 1 4</v>
      </c>
      <c r="AKF2" s="2215"/>
      <c r="AKG2" s="2215"/>
      <c r="AKH2" s="2215"/>
      <c r="AKI2" s="2215"/>
      <c r="AKJ2" s="2215"/>
      <c r="AKK2" s="21">
        <f>AKD2+1</f>
        <v>136</v>
      </c>
      <c r="AKL2" s="2215" t="str">
        <f>AJQ2</f>
        <v>CENTRAL              2 0 1 4</v>
      </c>
      <c r="AKM2" s="2215"/>
      <c r="AKN2" s="2215"/>
      <c r="AKO2" s="2215"/>
      <c r="AKP2" s="2215"/>
      <c r="AKQ2" s="2215"/>
      <c r="AKR2" s="21">
        <f>AKK2+1</f>
        <v>137</v>
      </c>
      <c r="AKS2" s="2215" t="str">
        <f>AJQ2</f>
        <v>CENTRAL              2 0 1 4</v>
      </c>
      <c r="AKT2" s="2215"/>
      <c r="AKU2" s="2215"/>
      <c r="AKV2" s="2215"/>
      <c r="AKW2" s="2215"/>
      <c r="AKX2" s="2215"/>
      <c r="AKY2" s="21">
        <f>AKR2+1</f>
        <v>138</v>
      </c>
      <c r="AKZ2" s="2245" t="str">
        <f>AJX2</f>
        <v>CENTRAL              2 0 1 4</v>
      </c>
      <c r="ALA2" s="2245"/>
      <c r="ALB2" s="2245"/>
      <c r="ALC2" s="2245"/>
      <c r="ALD2" s="2245"/>
      <c r="ALE2" s="2245"/>
      <c r="ALF2" s="21">
        <f>AKY2+1</f>
        <v>139</v>
      </c>
      <c r="ALG2" s="2215" t="str">
        <f>AKE2</f>
        <v>CENTRAL              2 0 1 4</v>
      </c>
      <c r="ALH2" s="2215"/>
      <c r="ALI2" s="2215"/>
      <c r="ALJ2" s="2215"/>
      <c r="ALK2" s="2215"/>
      <c r="ALL2" s="2215"/>
      <c r="ALM2" s="21">
        <f>ALF2+1</f>
        <v>140</v>
      </c>
      <c r="ALN2" s="2215" t="str">
        <f>AJX2</f>
        <v>CENTRAL              2 0 1 4</v>
      </c>
      <c r="ALO2" s="2215"/>
      <c r="ALP2" s="2215"/>
      <c r="ALQ2" s="2215"/>
      <c r="ALR2" s="2215"/>
      <c r="ALS2" s="2215"/>
      <c r="ALT2" s="21">
        <f>ALF2+1</f>
        <v>140</v>
      </c>
      <c r="ALU2" s="2245" t="str">
        <f>AKE2</f>
        <v>CENTRAL              2 0 1 4</v>
      </c>
      <c r="ALV2" s="2245"/>
      <c r="ALW2" s="2245"/>
      <c r="ALX2" s="2245"/>
      <c r="ALY2" s="2245"/>
      <c r="ALZ2" s="2245"/>
      <c r="AMA2" s="21">
        <f>ALT2+1</f>
        <v>141</v>
      </c>
      <c r="AMB2" s="2215" t="str">
        <f>ALU2</f>
        <v>CENTRAL              2 0 1 4</v>
      </c>
      <c r="AMC2" s="2215"/>
      <c r="AMD2" s="2215"/>
      <c r="AME2" s="2215"/>
      <c r="AMF2" s="2215"/>
      <c r="AMG2" s="2215"/>
      <c r="AMH2" s="21">
        <f>AMA2+1</f>
        <v>142</v>
      </c>
      <c r="AMI2" s="2215" t="str">
        <f>ALN2</f>
        <v>CENTRAL              2 0 1 4</v>
      </c>
      <c r="AMJ2" s="2215"/>
      <c r="AMK2" s="2215"/>
      <c r="AML2" s="2215"/>
      <c r="AMM2" s="2215"/>
      <c r="AMN2" s="2215"/>
      <c r="AMO2" s="21">
        <f>AMH2+1</f>
        <v>143</v>
      </c>
      <c r="AMP2" s="2215" t="str">
        <f>ALU2</f>
        <v>CENTRAL              2 0 1 4</v>
      </c>
      <c r="AMQ2" s="2215"/>
      <c r="AMR2" s="2215"/>
      <c r="AMS2" s="2215"/>
      <c r="AMT2" s="2215"/>
      <c r="AMU2" s="2215"/>
      <c r="AMV2" s="21">
        <f>AMO2+1</f>
        <v>144</v>
      </c>
      <c r="AMW2" s="2245" t="str">
        <f>AMB2</f>
        <v>CENTRAL              2 0 1 4</v>
      </c>
      <c r="AMX2" s="2245"/>
      <c r="AMY2" s="2245"/>
      <c r="AMZ2" s="2245"/>
      <c r="ANA2" s="2245"/>
      <c r="ANB2" s="2245"/>
      <c r="ANC2" s="21">
        <f>AMV2+1</f>
        <v>145</v>
      </c>
      <c r="AND2" s="2245" t="str">
        <f>AMB2</f>
        <v>CENTRAL              2 0 1 4</v>
      </c>
      <c r="ANE2" s="2245"/>
      <c r="ANF2" s="2245"/>
      <c r="ANG2" s="2245"/>
      <c r="ANH2" s="2245"/>
      <c r="ANI2" s="2245"/>
      <c r="ANJ2" s="21">
        <f>ANC2+1</f>
        <v>146</v>
      </c>
      <c r="ANK2" s="2215" t="str">
        <f>AND2</f>
        <v>CENTRAL              2 0 1 4</v>
      </c>
      <c r="ANL2" s="2215"/>
      <c r="ANM2" s="2215"/>
      <c r="ANN2" s="2215"/>
      <c r="ANO2" s="2215"/>
      <c r="ANP2" s="2215"/>
      <c r="ANQ2" s="21">
        <f>ANJ2+1</f>
        <v>147</v>
      </c>
      <c r="ANR2" s="2215" t="str">
        <f>ANK2</f>
        <v>CENTRAL              2 0 1 4</v>
      </c>
      <c r="ANS2" s="2215"/>
      <c r="ANT2" s="2215"/>
      <c r="ANU2" s="2215"/>
      <c r="ANV2" s="2215"/>
      <c r="ANW2" s="2215"/>
      <c r="ANX2" s="21">
        <f>ANQ2+1</f>
        <v>148</v>
      </c>
      <c r="ANY2" s="2215" t="str">
        <f>ANK2</f>
        <v>CENTRAL              2 0 1 4</v>
      </c>
      <c r="ANZ2" s="2215"/>
      <c r="AOA2" s="2215"/>
      <c r="AOB2" s="2215"/>
      <c r="AOC2" s="2215"/>
      <c r="AOD2" s="2215"/>
      <c r="AOE2" s="21">
        <f>ANX2+1</f>
        <v>149</v>
      </c>
      <c r="AOF2" s="2245" t="str">
        <f>ANR2</f>
        <v>CENTRAL              2 0 1 4</v>
      </c>
      <c r="AOG2" s="2245"/>
      <c r="AOH2" s="2245"/>
      <c r="AOI2" s="2245"/>
      <c r="AOJ2" s="2245"/>
      <c r="AOK2" s="2245"/>
      <c r="AOL2" s="21">
        <f>AOE2+1</f>
        <v>150</v>
      </c>
      <c r="AOM2" s="2215" t="str">
        <f>ANR2</f>
        <v>CENTRAL              2 0 1 4</v>
      </c>
      <c r="AON2" s="2215"/>
      <c r="AOO2" s="2215"/>
      <c r="AOP2" s="2215"/>
      <c r="AOQ2" s="2215"/>
      <c r="AOR2" s="2215"/>
      <c r="AOS2" s="21">
        <f>AOL2+1</f>
        <v>151</v>
      </c>
      <c r="AOT2" s="2215" t="str">
        <f>ANY2</f>
        <v>CENTRAL              2 0 1 4</v>
      </c>
      <c r="AOU2" s="2215"/>
      <c r="AOV2" s="2215"/>
      <c r="AOW2" s="2215"/>
      <c r="AOX2" s="2215"/>
      <c r="AOY2" s="2215"/>
      <c r="AOZ2" s="21">
        <f>AOS2</f>
        <v>151</v>
      </c>
      <c r="APA2" s="2245" t="str">
        <f>ANR2</f>
        <v>CENTRAL              2 0 1 4</v>
      </c>
      <c r="APB2" s="2245"/>
      <c r="APC2" s="2245"/>
      <c r="APD2" s="2245"/>
      <c r="APE2" s="2245"/>
      <c r="APF2" s="2245"/>
      <c r="APG2" s="21">
        <f>AOS2+1</f>
        <v>152</v>
      </c>
      <c r="APH2" s="2245" t="str">
        <f>ANY2</f>
        <v>CENTRAL              2 0 1 4</v>
      </c>
      <c r="API2" s="2245"/>
      <c r="APJ2" s="2245"/>
      <c r="APK2" s="2245"/>
      <c r="APL2" s="2245"/>
      <c r="APM2" s="2245"/>
      <c r="APN2" s="21">
        <f>APG2+1</f>
        <v>153</v>
      </c>
      <c r="APO2" s="2245" t="str">
        <f>AOM2</f>
        <v>CENTRAL              2 0 1 4</v>
      </c>
      <c r="APP2" s="2245"/>
      <c r="APQ2" s="2245"/>
      <c r="APR2" s="2245"/>
      <c r="APS2" s="2245"/>
      <c r="APT2" s="2245"/>
      <c r="APU2" s="21">
        <f>APN2+1</f>
        <v>154</v>
      </c>
      <c r="APV2" s="2215" t="str">
        <f>AOM2</f>
        <v>CENTRAL              2 0 1 4</v>
      </c>
      <c r="APW2" s="2215"/>
      <c r="APX2" s="2215"/>
      <c r="APY2" s="2215"/>
      <c r="APZ2" s="2215"/>
      <c r="AQA2" s="2215"/>
      <c r="AQB2" s="21">
        <f>APU2+1</f>
        <v>155</v>
      </c>
      <c r="AQC2" s="2215" t="str">
        <f>APH2</f>
        <v>CENTRAL              2 0 1 4</v>
      </c>
      <c r="AQD2" s="2215"/>
      <c r="AQE2" s="2215"/>
      <c r="AQF2" s="2215"/>
      <c r="AQG2" s="2215"/>
      <c r="AQH2" s="2215"/>
      <c r="AQI2" s="21">
        <f>AQB2+1</f>
        <v>156</v>
      </c>
      <c r="AQJ2" s="2215" t="str">
        <f>AQC2</f>
        <v>CENTRAL              2 0 1 4</v>
      </c>
      <c r="AQK2" s="2215"/>
      <c r="AQL2" s="2215"/>
      <c r="AQM2" s="2215"/>
      <c r="AQN2" s="2215"/>
      <c r="AQO2" s="2215"/>
      <c r="AQP2" s="21">
        <f>AQI2+1</f>
        <v>157</v>
      </c>
      <c r="AQQ2" s="2215" t="str">
        <f>AQJ2</f>
        <v>CENTRAL              2 0 1 4</v>
      </c>
      <c r="AQR2" s="2215"/>
      <c r="AQS2" s="2215"/>
      <c r="AQT2" s="2215"/>
      <c r="AQU2" s="2215"/>
      <c r="AQV2" s="2215"/>
      <c r="AQW2" s="21">
        <f>AQP2+1</f>
        <v>158</v>
      </c>
      <c r="AQX2" s="2215" t="str">
        <f>AQJ2</f>
        <v>CENTRAL              2 0 1 4</v>
      </c>
      <c r="AQY2" s="2215"/>
      <c r="AQZ2" s="2215"/>
      <c r="ARA2" s="2215"/>
      <c r="ARB2" s="2215"/>
      <c r="ARC2" s="2215"/>
      <c r="ARD2" s="21">
        <f>AQW2+1</f>
        <v>159</v>
      </c>
      <c r="ARE2" s="2245" t="str">
        <f>AQQ2</f>
        <v>CENTRAL              2 0 1 4</v>
      </c>
      <c r="ARF2" s="2245"/>
      <c r="ARG2" s="2245"/>
      <c r="ARH2" s="2245"/>
      <c r="ARI2" s="2245"/>
      <c r="ARJ2" s="2245"/>
      <c r="ARK2" s="21">
        <f>ARD2+1</f>
        <v>160</v>
      </c>
      <c r="ARL2" s="2215" t="str">
        <f>AQQ2</f>
        <v>CENTRAL              2 0 1 4</v>
      </c>
      <c r="ARM2" s="2215"/>
      <c r="ARN2" s="2215"/>
      <c r="ARO2" s="2215"/>
      <c r="ARP2" s="2215"/>
      <c r="ARQ2" s="2215"/>
      <c r="ARR2" s="21">
        <f>ARK2+1</f>
        <v>161</v>
      </c>
      <c r="ARS2" s="2245" t="str">
        <f>ARE2</f>
        <v>CENTRAL              2 0 1 4</v>
      </c>
      <c r="ART2" s="2245"/>
      <c r="ARU2" s="2245"/>
      <c r="ARV2" s="2245"/>
      <c r="ARW2" s="2245"/>
      <c r="ARX2" s="2245"/>
      <c r="ARY2" s="21">
        <f>ARR2+1</f>
        <v>162</v>
      </c>
      <c r="ARZ2" s="2215" t="str">
        <f>ARL2</f>
        <v>CENTRAL              2 0 1 4</v>
      </c>
      <c r="ASA2" s="2215"/>
      <c r="ASB2" s="2215"/>
      <c r="ASC2" s="2215"/>
      <c r="ASD2" s="2215"/>
      <c r="ASE2" s="2215"/>
      <c r="ASF2" s="21">
        <f>ARY2+1</f>
        <v>163</v>
      </c>
      <c r="ASG2" s="2245" t="str">
        <f>ARS2</f>
        <v>CENTRAL              2 0 1 4</v>
      </c>
      <c r="ASH2" s="2245"/>
      <c r="ASI2" s="2245"/>
      <c r="ASJ2" s="2245"/>
      <c r="ASK2" s="2245"/>
      <c r="ASL2" s="2245"/>
      <c r="ASM2" s="21">
        <f>ASF2+1</f>
        <v>164</v>
      </c>
      <c r="ASN2" s="2245" t="str">
        <f>ARZ2</f>
        <v>CENTRAL              2 0 1 4</v>
      </c>
      <c r="ASO2" s="2245"/>
      <c r="ASP2" s="2245"/>
      <c r="ASQ2" s="2245"/>
      <c r="ASR2" s="2245"/>
      <c r="ASS2" s="2245"/>
      <c r="AST2" s="21">
        <f>ASM2+1</f>
        <v>165</v>
      </c>
      <c r="ASU2" s="2215" t="str">
        <f>ASG2</f>
        <v>CENTRAL              2 0 1 4</v>
      </c>
      <c r="ASV2" s="2215"/>
      <c r="ASW2" s="2215"/>
      <c r="ASX2" s="2215"/>
      <c r="ASY2" s="2215"/>
      <c r="ASZ2" s="2215"/>
      <c r="ATA2" s="21">
        <f>AST2+1</f>
        <v>166</v>
      </c>
      <c r="ATB2" s="2215" t="str">
        <f>ARL2</f>
        <v>CENTRAL              2 0 1 4</v>
      </c>
      <c r="ATC2" s="2215"/>
      <c r="ATD2" s="2215"/>
      <c r="ATE2" s="2215"/>
      <c r="ATF2" s="2215"/>
      <c r="ATG2" s="2215"/>
      <c r="ATH2" s="21">
        <f>ATA2+1</f>
        <v>167</v>
      </c>
      <c r="ATI2" s="2215" t="str">
        <f>AQQ2</f>
        <v>CENTRAL              2 0 1 4</v>
      </c>
      <c r="ATJ2" s="2215"/>
      <c r="ATK2" s="2215"/>
      <c r="ATL2" s="2215"/>
      <c r="ATM2" s="2215"/>
      <c r="ATN2" s="2215"/>
      <c r="ATO2" s="21">
        <f>ATH2+1</f>
        <v>168</v>
      </c>
      <c r="ATP2" s="2215" t="str">
        <f>ATI2</f>
        <v>CENTRAL              2 0 1 4</v>
      </c>
      <c r="ATQ2" s="2215"/>
      <c r="ATR2" s="2215"/>
      <c r="ATS2" s="2215"/>
      <c r="ATT2" s="2215"/>
      <c r="ATU2" s="2215"/>
      <c r="ATV2" s="21">
        <f>ATO2+1</f>
        <v>169</v>
      </c>
      <c r="ATW2" s="2215" t="str">
        <f>ATI2</f>
        <v>CENTRAL              2 0 1 4</v>
      </c>
      <c r="ATX2" s="2215"/>
      <c r="ATY2" s="2215"/>
      <c r="ATZ2" s="2215"/>
      <c r="AUA2" s="2215"/>
      <c r="AUB2" s="2215"/>
      <c r="AUC2" s="2263"/>
      <c r="AUD2" s="2245" t="str">
        <f>ATP2</f>
        <v>CENTRAL              2 0 1 4</v>
      </c>
      <c r="AUE2" s="2245"/>
      <c r="AUF2" s="2245"/>
      <c r="AUG2" s="2245"/>
      <c r="AUH2" s="2245"/>
      <c r="AUI2" s="2245"/>
      <c r="AUJ2" s="1493">
        <f>AUC1+1</f>
        <v>171</v>
      </c>
      <c r="AUK2" s="2245" t="str">
        <f>ATW2</f>
        <v>CENTRAL              2 0 1 4</v>
      </c>
      <c r="AUL2" s="2245"/>
      <c r="AUM2" s="2245"/>
      <c r="AUN2" s="2245"/>
      <c r="AUO2" s="2245"/>
      <c r="AUP2" s="2245"/>
      <c r="AUQ2" s="1493">
        <f>AUJ2+1</f>
        <v>172</v>
      </c>
      <c r="AUR2" s="2215" t="str">
        <f>AUD2</f>
        <v>CENTRAL              2 0 1 4</v>
      </c>
      <c r="AUS2" s="2215"/>
      <c r="AUT2" s="2215"/>
      <c r="AUU2" s="2215"/>
      <c r="AUV2" s="2215"/>
      <c r="AUW2" s="2215"/>
      <c r="AUX2" s="21">
        <f>AUQ2+1</f>
        <v>173</v>
      </c>
      <c r="AUY2" s="2215" t="str">
        <f>AUR2</f>
        <v>CENTRAL              2 0 1 4</v>
      </c>
      <c r="AUZ2" s="2215"/>
      <c r="AVA2" s="2215"/>
      <c r="AVB2" s="2215"/>
      <c r="AVC2" s="2215"/>
      <c r="AVD2" s="2215"/>
      <c r="AVE2" s="21">
        <f>AUX2+1</f>
        <v>174</v>
      </c>
      <c r="AVF2" s="2215" t="str">
        <f>AUY2</f>
        <v>CENTRAL              2 0 1 4</v>
      </c>
      <c r="AVG2" s="2215"/>
      <c r="AVH2" s="2215"/>
      <c r="AVI2" s="2215"/>
      <c r="AVJ2" s="2215"/>
      <c r="AVK2" s="2215"/>
      <c r="AVL2" s="21">
        <f>AVE2+1</f>
        <v>175</v>
      </c>
      <c r="AVM2" s="2215" t="str">
        <f>AVF2</f>
        <v>CENTRAL              2 0 1 4</v>
      </c>
      <c r="AVN2" s="2215"/>
      <c r="AVO2" s="2215"/>
      <c r="AVP2" s="2215"/>
      <c r="AVQ2" s="2215"/>
      <c r="AVR2" s="2215"/>
      <c r="AVS2" s="21">
        <f>AVL2+1</f>
        <v>176</v>
      </c>
      <c r="AVT2" s="2215" t="str">
        <f>AUR2</f>
        <v>CENTRAL              2 0 1 4</v>
      </c>
      <c r="AVU2" s="2215"/>
      <c r="AVV2" s="2215"/>
      <c r="AVW2" s="2215"/>
      <c r="AVX2" s="2215"/>
      <c r="AVY2" s="2215"/>
      <c r="AVZ2" s="21">
        <f>AVS2+1</f>
        <v>177</v>
      </c>
      <c r="AWA2" s="2215" t="str">
        <f>AUR2</f>
        <v>CENTRAL              2 0 1 4</v>
      </c>
      <c r="AWB2" s="2215"/>
      <c r="AWC2" s="2215"/>
      <c r="AWD2" s="2215"/>
      <c r="AWE2" s="2215"/>
      <c r="AWF2" s="2215"/>
      <c r="AWG2" s="21">
        <f>AVZ2+1</f>
        <v>178</v>
      </c>
      <c r="AWH2" s="2245" t="str">
        <f>AUY2</f>
        <v>CENTRAL              2 0 1 4</v>
      </c>
      <c r="AWI2" s="2245"/>
      <c r="AWJ2" s="2245"/>
      <c r="AWK2" s="2245"/>
      <c r="AWL2" s="2245"/>
      <c r="AWM2" s="2245"/>
      <c r="AWN2" s="21">
        <f>AWG2+1</f>
        <v>179</v>
      </c>
      <c r="AWO2" s="2245" t="str">
        <f>AVF2</f>
        <v>CENTRAL              2 0 1 4</v>
      </c>
      <c r="AWP2" s="2245"/>
      <c r="AWQ2" s="2245"/>
      <c r="AWR2" s="2245"/>
      <c r="AWS2" s="2245"/>
      <c r="AWT2" s="2245"/>
      <c r="AWU2" s="21">
        <f>AWN2+1</f>
        <v>180</v>
      </c>
      <c r="AWV2" s="2245" t="str">
        <f>AUD2</f>
        <v>CENTRAL              2 0 1 4</v>
      </c>
      <c r="AWW2" s="2245"/>
      <c r="AWX2" s="2245"/>
      <c r="AWY2" s="2245"/>
      <c r="AWZ2" s="2245"/>
      <c r="AXA2" s="2245"/>
      <c r="AXB2" s="21">
        <f>AWU2+1</f>
        <v>181</v>
      </c>
      <c r="AXC2" s="2215" t="str">
        <f>AUR2</f>
        <v>CENTRAL              2 0 1 4</v>
      </c>
      <c r="AXD2" s="2215"/>
      <c r="AXE2" s="2215"/>
      <c r="AXF2" s="2215"/>
      <c r="AXG2" s="2215"/>
      <c r="AXH2" s="2215"/>
      <c r="AXI2" s="21">
        <f>AXB2+1</f>
        <v>182</v>
      </c>
      <c r="AXJ2" s="2245" t="str">
        <f>AUY2</f>
        <v>CENTRAL              2 0 1 4</v>
      </c>
      <c r="AXK2" s="2245"/>
      <c r="AXL2" s="2245"/>
      <c r="AXM2" s="2245"/>
      <c r="AXN2" s="2245"/>
      <c r="AXO2" s="2245"/>
      <c r="AXP2" s="21">
        <f>AXI2+1</f>
        <v>183</v>
      </c>
      <c r="AXQ2" s="2245" t="str">
        <f>AUY2</f>
        <v>CENTRAL              2 0 1 4</v>
      </c>
      <c r="AXR2" s="2245"/>
      <c r="AXS2" s="2245"/>
      <c r="AXT2" s="2245"/>
      <c r="AXU2" s="2245"/>
      <c r="AXV2" s="2245"/>
      <c r="AXW2" s="21">
        <f>AXP2+1</f>
        <v>184</v>
      </c>
      <c r="AXX2" s="2245" t="str">
        <f>AVF2</f>
        <v>CENTRAL              2 0 1 4</v>
      </c>
      <c r="AXY2" s="2245"/>
      <c r="AXZ2" s="2245"/>
      <c r="AYA2" s="2245"/>
      <c r="AYB2" s="2245"/>
      <c r="AYC2" s="2245"/>
      <c r="AYD2" s="21">
        <f>AXW2+1</f>
        <v>185</v>
      </c>
      <c r="AYE2" s="2215" t="str">
        <f>AVT2</f>
        <v>CENTRAL              2 0 1 4</v>
      </c>
      <c r="AYF2" s="2215"/>
      <c r="AYG2" s="2215"/>
      <c r="AYH2" s="2215"/>
      <c r="AYI2" s="2215"/>
      <c r="AYJ2" s="2215"/>
      <c r="AYK2" s="21">
        <f>AYD2+1</f>
        <v>186</v>
      </c>
      <c r="AYL2" s="2215" t="str">
        <f>AYE2</f>
        <v>CENTRAL              2 0 1 4</v>
      </c>
      <c r="AYM2" s="2215"/>
      <c r="AYN2" s="2215"/>
      <c r="AYO2" s="2215"/>
      <c r="AYP2" s="2215"/>
      <c r="AYQ2" s="2215"/>
      <c r="AYR2" s="21">
        <f>AYK2+1</f>
        <v>187</v>
      </c>
      <c r="AYS2" s="2215" t="str">
        <f>AYL2</f>
        <v>CENTRAL              2 0 1 4</v>
      </c>
      <c r="AYT2" s="2215"/>
      <c r="AYU2" s="2215"/>
      <c r="AYV2" s="2215"/>
      <c r="AYW2" s="2215"/>
      <c r="AYX2" s="2215"/>
      <c r="AYY2" s="21" t="s">
        <v>66</v>
      </c>
      <c r="AYZ2" s="2215" t="str">
        <f>AYE2</f>
        <v>CENTRAL              2 0 1 4</v>
      </c>
      <c r="AZA2" s="2215"/>
      <c r="AZB2" s="2215"/>
      <c r="AZC2" s="2215"/>
      <c r="AZD2" s="2215"/>
      <c r="AZE2" s="2215"/>
      <c r="AZF2" s="21">
        <f>AYY1+1</f>
        <v>188</v>
      </c>
      <c r="AZG2" s="2245" t="str">
        <f>AYL2</f>
        <v>CENTRAL              2 0 1 4</v>
      </c>
      <c r="AZH2" s="2245"/>
      <c r="AZI2" s="2245"/>
      <c r="AZJ2" s="2245"/>
      <c r="AZK2" s="2245"/>
      <c r="AZL2" s="2245"/>
      <c r="AZM2" s="21">
        <f>AZF2+1</f>
        <v>189</v>
      </c>
      <c r="AZN2" s="2245" t="str">
        <f>AYS2</f>
        <v>CENTRAL              2 0 1 4</v>
      </c>
      <c r="AZO2" s="2245"/>
      <c r="AZP2" s="2245"/>
      <c r="AZQ2" s="2245"/>
      <c r="AZR2" s="2245"/>
      <c r="AZS2" s="2245"/>
      <c r="AZT2" s="21">
        <f>AZM2+1</f>
        <v>190</v>
      </c>
      <c r="AZU2" s="2245" t="str">
        <f>AYL2</f>
        <v>CENTRAL              2 0 1 4</v>
      </c>
      <c r="AZV2" s="2245"/>
      <c r="AZW2" s="2245"/>
      <c r="AZX2" s="2245"/>
      <c r="AZY2" s="2245"/>
      <c r="AZZ2" s="2245"/>
      <c r="BAA2" s="21">
        <f>AZT2+1</f>
        <v>191</v>
      </c>
      <c r="BAB2" s="2215" t="str">
        <f>AYZ2</f>
        <v>CENTRAL              2 0 1 4</v>
      </c>
      <c r="BAC2" s="2215"/>
      <c r="BAD2" s="2215"/>
      <c r="BAE2" s="2215"/>
      <c r="BAF2" s="2215"/>
      <c r="BAG2" s="2215"/>
      <c r="BAH2" s="21">
        <f>BAA2+1</f>
        <v>192</v>
      </c>
      <c r="BAI2" s="2215" t="str">
        <f>BAB2</f>
        <v>CENTRAL              2 0 1 4</v>
      </c>
      <c r="BAJ2" s="2215"/>
      <c r="BAK2" s="2215"/>
      <c r="BAL2" s="2215"/>
      <c r="BAM2" s="2215"/>
      <c r="BAN2" s="2215"/>
      <c r="BAO2" s="21">
        <f>BAH2+1</f>
        <v>193</v>
      </c>
      <c r="BAP2" s="2215" t="str">
        <f>AZU2</f>
        <v>CENTRAL              2 0 1 4</v>
      </c>
      <c r="BAQ2" s="2215"/>
      <c r="BAR2" s="2215"/>
      <c r="BAS2" s="2215"/>
      <c r="BAT2" s="2215"/>
      <c r="BAU2" s="2215"/>
      <c r="BAV2" s="21">
        <f>BAO2+1</f>
        <v>194</v>
      </c>
      <c r="BAW2" s="2245" t="str">
        <f>BAB2</f>
        <v>CENTRAL              2 0 1 4</v>
      </c>
      <c r="BAX2" s="2245"/>
      <c r="BAY2" s="2245"/>
      <c r="BAZ2" s="2245"/>
      <c r="BBA2" s="2245"/>
      <c r="BBB2" s="2245"/>
      <c r="BBC2" s="21">
        <f>BAV2+1</f>
        <v>195</v>
      </c>
      <c r="BBD2" s="2245" t="str">
        <f>BAI2</f>
        <v>CENTRAL              2 0 1 4</v>
      </c>
      <c r="BBE2" s="2245"/>
      <c r="BBF2" s="2245"/>
      <c r="BBG2" s="2245"/>
      <c r="BBH2" s="2245"/>
      <c r="BBI2" s="2245"/>
      <c r="BBJ2" s="21">
        <f>BBC2+1</f>
        <v>196</v>
      </c>
      <c r="BBK2" s="2245" t="str">
        <f>BAI2</f>
        <v>CENTRAL              2 0 1 4</v>
      </c>
      <c r="BBL2" s="2245"/>
      <c r="BBM2" s="2245"/>
      <c r="BBN2" s="2245"/>
      <c r="BBO2" s="2245"/>
      <c r="BBP2" s="2245"/>
      <c r="BBQ2" s="21">
        <f>BBJ2+1</f>
        <v>197</v>
      </c>
      <c r="BBR2" s="2215" t="str">
        <f>BBK2</f>
        <v>CENTRAL              2 0 1 4</v>
      </c>
      <c r="BBS2" s="2215"/>
      <c r="BBT2" s="2215"/>
      <c r="BBU2" s="2215"/>
      <c r="BBV2" s="2215"/>
      <c r="BBW2" s="2215"/>
      <c r="BBX2" s="21">
        <f>BBQ2+1</f>
        <v>198</v>
      </c>
      <c r="BBY2" s="2215" t="str">
        <f>BBR2</f>
        <v>CENTRAL              2 0 1 4</v>
      </c>
      <c r="BBZ2" s="2215"/>
      <c r="BCA2" s="2215"/>
      <c r="BCB2" s="2215"/>
      <c r="BCC2" s="2215"/>
      <c r="BCD2" s="2215"/>
      <c r="BCE2" s="21">
        <f>BBX2+1</f>
        <v>199</v>
      </c>
      <c r="BCF2" s="2245" t="str">
        <f>BBY2</f>
        <v>CENTRAL              2 0 1 4</v>
      </c>
      <c r="BCG2" s="2245"/>
      <c r="BCH2" s="2245"/>
      <c r="BCI2" s="2245"/>
      <c r="BCJ2" s="2245"/>
      <c r="BCK2" s="2245"/>
      <c r="BCL2" s="21">
        <f>BCE2+1</f>
        <v>200</v>
      </c>
      <c r="BCM2" s="2245" t="str">
        <f>BCF2</f>
        <v>CENTRAL              2 0 1 4</v>
      </c>
      <c r="BCN2" s="2245"/>
      <c r="BCO2" s="2245"/>
      <c r="BCP2" s="2245"/>
      <c r="BCQ2" s="2245"/>
      <c r="BCR2" s="2245"/>
      <c r="BCS2" s="21">
        <f>BCL2+1</f>
        <v>201</v>
      </c>
      <c r="BCT2" s="2215" t="str">
        <f>BBR2</f>
        <v>CENTRAL              2 0 1 4</v>
      </c>
      <c r="BCU2" s="2215"/>
      <c r="BCV2" s="2215"/>
      <c r="BCW2" s="2215"/>
      <c r="BCX2" s="2215"/>
      <c r="BCY2" s="2215"/>
      <c r="BCZ2" s="21">
        <f>BCS2+1</f>
        <v>202</v>
      </c>
      <c r="BDA2" s="2215" t="str">
        <f>BBY2</f>
        <v>CENTRAL              2 0 1 4</v>
      </c>
      <c r="BDB2" s="2215"/>
      <c r="BDC2" s="2215"/>
      <c r="BDD2" s="2215"/>
      <c r="BDE2" s="2215"/>
      <c r="BDF2" s="2215"/>
      <c r="BDG2" s="21">
        <f>BCZ2+1</f>
        <v>203</v>
      </c>
      <c r="BDH2" s="2215" t="str">
        <f>BCT2</f>
        <v>CENTRAL              2 0 1 4</v>
      </c>
      <c r="BDI2" s="2215"/>
      <c r="BDJ2" s="2215"/>
      <c r="BDK2" s="2215"/>
      <c r="BDL2" s="2215"/>
      <c r="BDM2" s="2215"/>
      <c r="BDN2" s="21">
        <f>BDG2+1</f>
        <v>204</v>
      </c>
      <c r="BDO2" s="2245" t="str">
        <f>BDA2</f>
        <v>CENTRAL              2 0 1 4</v>
      </c>
      <c r="BDP2" s="2245"/>
      <c r="BDQ2" s="2245"/>
      <c r="BDR2" s="2245"/>
      <c r="BDS2" s="2245"/>
      <c r="BDT2" s="2245"/>
      <c r="BDU2" s="21">
        <f>BDN2+1</f>
        <v>205</v>
      </c>
      <c r="BDV2" s="2215" t="str">
        <f>BDH2</f>
        <v>CENTRAL              2 0 1 4</v>
      </c>
      <c r="BDW2" s="2215"/>
      <c r="BDX2" s="2215"/>
      <c r="BDY2" s="2215"/>
      <c r="BDZ2" s="2215"/>
      <c r="BEA2" s="2215"/>
      <c r="BEB2" s="21">
        <f>BDU2+1</f>
        <v>206</v>
      </c>
      <c r="BEC2" s="2215" t="str">
        <f>BDH2</f>
        <v>CENTRAL              2 0 1 4</v>
      </c>
      <c r="BED2" s="2215"/>
      <c r="BEE2" s="2215"/>
      <c r="BEF2" s="2215"/>
      <c r="BEG2" s="2215"/>
      <c r="BEH2" s="2215"/>
      <c r="BEI2" s="21">
        <f>BEB2+1</f>
        <v>207</v>
      </c>
      <c r="BEJ2" s="2215" t="str">
        <f>BDV2</f>
        <v>CENTRAL              2 0 1 4</v>
      </c>
      <c r="BEK2" s="2215"/>
      <c r="BEL2" s="2215"/>
      <c r="BEM2" s="2215"/>
      <c r="BEN2" s="2215"/>
      <c r="BEO2" s="2215"/>
      <c r="BEP2" s="21">
        <f>BEI2+1</f>
        <v>208</v>
      </c>
      <c r="BEQ2" s="2245" t="str">
        <f>BEC2</f>
        <v>CENTRAL              2 0 1 4</v>
      </c>
      <c r="BER2" s="2245"/>
      <c r="BES2" s="2245"/>
      <c r="BET2" s="2245"/>
      <c r="BEU2" s="2245"/>
      <c r="BEV2" s="2245"/>
      <c r="BEW2" s="21">
        <f>BEP2+1</f>
        <v>209</v>
      </c>
      <c r="BEX2" s="2215" t="str">
        <f>BDH2</f>
        <v>CENTRAL              2 0 1 4</v>
      </c>
      <c r="BEY2" s="2215"/>
      <c r="BEZ2" s="2215"/>
      <c r="BFA2" s="2215"/>
      <c r="BFB2" s="2215"/>
      <c r="BFC2" s="2215"/>
      <c r="BFD2" s="21">
        <f>BEW2+1</f>
        <v>210</v>
      </c>
      <c r="BFE2" s="2215" t="str">
        <f>BDV2</f>
        <v>CENTRAL              2 0 1 4</v>
      </c>
      <c r="BFF2" s="2215"/>
      <c r="BFG2" s="2215"/>
      <c r="BFH2" s="2215"/>
      <c r="BFI2" s="2215"/>
      <c r="BFJ2" s="2215"/>
      <c r="BFK2" s="21">
        <f>BFD2+1</f>
        <v>211</v>
      </c>
      <c r="BFL2" s="2245" t="str">
        <f>BEC2</f>
        <v>CENTRAL              2 0 1 4</v>
      </c>
      <c r="BFM2" s="2245"/>
      <c r="BFN2" s="2245"/>
      <c r="BFO2" s="2245"/>
      <c r="BFP2" s="2245"/>
      <c r="BFQ2" s="2245"/>
      <c r="BFR2" s="21">
        <f>BFK2+1</f>
        <v>212</v>
      </c>
      <c r="BFS2" s="2215" t="str">
        <f>BEC2</f>
        <v>CENTRAL              2 0 1 4</v>
      </c>
      <c r="BFT2" s="2215"/>
      <c r="BFU2" s="2215"/>
      <c r="BFV2" s="2215"/>
      <c r="BFW2" s="2215"/>
      <c r="BFX2" s="2215"/>
      <c r="BFY2" s="21">
        <f>BFR2+1</f>
        <v>213</v>
      </c>
      <c r="BFZ2" s="2245" t="str">
        <f>BFS2</f>
        <v>CENTRAL              2 0 1 4</v>
      </c>
      <c r="BGA2" s="2245"/>
      <c r="BGB2" s="2245"/>
      <c r="BGC2" s="2245"/>
      <c r="BGD2" s="2245"/>
      <c r="BGE2" s="2245"/>
      <c r="BGF2" s="21">
        <f>BFY2+1</f>
        <v>214</v>
      </c>
      <c r="BGG2" s="2215" t="str">
        <f>BEX2</f>
        <v>CENTRAL              2 0 1 4</v>
      </c>
      <c r="BGH2" s="2215"/>
      <c r="BGI2" s="2215"/>
      <c r="BGJ2" s="2215"/>
      <c r="BGK2" s="2215"/>
      <c r="BGL2" s="2215"/>
      <c r="BGM2" s="21">
        <f>BGF2+1</f>
        <v>215</v>
      </c>
      <c r="BGN2" s="2215" t="str">
        <f>BDH2</f>
        <v>CENTRAL              2 0 1 4</v>
      </c>
      <c r="BGO2" s="2215"/>
      <c r="BGP2" s="2215"/>
      <c r="BGQ2" s="2215"/>
      <c r="BGR2" s="2215"/>
      <c r="BGS2" s="2215"/>
      <c r="BGT2" s="21">
        <f>BGM2+1</f>
        <v>216</v>
      </c>
      <c r="BGU2" s="2215" t="str">
        <f>BDV2</f>
        <v>CENTRAL              2 0 1 4</v>
      </c>
      <c r="BGV2" s="2215"/>
      <c r="BGW2" s="2215"/>
      <c r="BGX2" s="2215"/>
      <c r="BGY2" s="2215"/>
      <c r="BGZ2" s="2215"/>
      <c r="BHA2" s="21">
        <f>BGT2+1</f>
        <v>217</v>
      </c>
      <c r="BHB2" s="2245" t="str">
        <f>BGG2</f>
        <v>CENTRAL              2 0 1 4</v>
      </c>
      <c r="BHC2" s="2245"/>
      <c r="BHD2" s="2245"/>
      <c r="BHE2" s="2245"/>
      <c r="BHF2" s="2245"/>
      <c r="BHG2" s="2245"/>
      <c r="BHH2" s="21">
        <f>BHA2+1</f>
        <v>218</v>
      </c>
      <c r="BHI2" s="2215" t="str">
        <f>BGN2</f>
        <v>CENTRAL              2 0 1 4</v>
      </c>
      <c r="BHJ2" s="2215"/>
      <c r="BHK2" s="2215"/>
      <c r="BHL2" s="2215"/>
      <c r="BHM2" s="2215"/>
      <c r="BHN2" s="2215"/>
      <c r="BHO2" s="21">
        <f>BHH2+1</f>
        <v>219</v>
      </c>
    </row>
    <row r="3" spans="8:1575" ht="19.5" thickBot="1" x14ac:dyDescent="0.35">
      <c r="H3" s="2"/>
      <c r="I3" s="1750" t="s">
        <v>18</v>
      </c>
      <c r="J3" s="2220" t="s">
        <v>404</v>
      </c>
      <c r="K3" s="2222"/>
      <c r="L3" s="2222"/>
      <c r="M3" s="2223"/>
      <c r="O3" s="24"/>
      <c r="P3" s="739" t="s">
        <v>18</v>
      </c>
      <c r="Q3" s="2234" t="s">
        <v>940</v>
      </c>
      <c r="R3" s="2235"/>
      <c r="S3" s="2235"/>
      <c r="T3" s="2236"/>
      <c r="V3" s="24"/>
      <c r="W3" s="739" t="s">
        <v>18</v>
      </c>
      <c r="X3" s="2234" t="s">
        <v>2028</v>
      </c>
      <c r="Y3" s="2235"/>
      <c r="Z3" s="2235"/>
      <c r="AA3" s="2236"/>
      <c r="AC3" s="24"/>
      <c r="AD3" s="739" t="s">
        <v>18</v>
      </c>
      <c r="AE3" s="2234" t="s">
        <v>1472</v>
      </c>
      <c r="AF3" s="2235"/>
      <c r="AG3" s="2235"/>
      <c r="AH3" s="2236"/>
      <c r="AJ3" s="24"/>
      <c r="AK3" s="739" t="s">
        <v>18</v>
      </c>
      <c r="AL3" s="2234" t="s">
        <v>1460</v>
      </c>
      <c r="AM3" s="2235"/>
      <c r="AN3" s="2235"/>
      <c r="AO3" s="2236"/>
      <c r="AQ3" s="24"/>
      <c r="AR3" s="739" t="s">
        <v>18</v>
      </c>
      <c r="AS3" s="2234" t="s">
        <v>647</v>
      </c>
      <c r="AT3" s="2235"/>
      <c r="AU3" s="2235"/>
      <c r="AV3" s="2236"/>
      <c r="AX3" s="24"/>
      <c r="AY3" s="739" t="s">
        <v>18</v>
      </c>
      <c r="AZ3" s="2234" t="s">
        <v>1549</v>
      </c>
      <c r="BA3" s="2235"/>
      <c r="BB3" s="2235"/>
      <c r="BC3" s="2236"/>
      <c r="BF3" s="1750" t="s">
        <v>18</v>
      </c>
      <c r="BG3" s="2220" t="s">
        <v>24</v>
      </c>
      <c r="BH3" s="2222"/>
      <c r="BI3" s="2222"/>
      <c r="BJ3" s="2223"/>
      <c r="BL3" s="2"/>
      <c r="BM3" s="1750" t="s">
        <v>18</v>
      </c>
      <c r="BN3" s="2220" t="s">
        <v>119</v>
      </c>
      <c r="BO3" s="2222"/>
      <c r="BP3" s="2222"/>
      <c r="BQ3" s="2223"/>
      <c r="BS3" s="2"/>
      <c r="BT3" s="1750" t="s">
        <v>18</v>
      </c>
      <c r="BU3" s="2220" t="s">
        <v>817</v>
      </c>
      <c r="BV3" s="2222"/>
      <c r="BW3" s="2222"/>
      <c r="BX3" s="2223"/>
      <c r="BZ3" s="2"/>
      <c r="CA3" s="1750" t="s">
        <v>18</v>
      </c>
      <c r="CB3" s="2264" t="s">
        <v>818</v>
      </c>
      <c r="CC3" s="2265"/>
      <c r="CD3" s="2265"/>
      <c r="CE3" s="2266"/>
      <c r="CG3" s="426"/>
      <c r="CH3" s="1750" t="s">
        <v>18</v>
      </c>
      <c r="CI3" s="2220" t="s">
        <v>45</v>
      </c>
      <c r="CJ3" s="2222"/>
      <c r="CK3" s="2222"/>
      <c r="CL3" s="2223"/>
      <c r="CN3" s="2"/>
      <c r="CO3" s="1750" t="s">
        <v>18</v>
      </c>
      <c r="CP3" s="2220" t="s">
        <v>819</v>
      </c>
      <c r="CQ3" s="2222"/>
      <c r="CR3" s="2222"/>
      <c r="CS3" s="2223"/>
      <c r="CU3" s="426"/>
      <c r="CV3" s="1750" t="s">
        <v>18</v>
      </c>
      <c r="CW3" s="2220" t="s">
        <v>62</v>
      </c>
      <c r="CX3" s="2222"/>
      <c r="CY3" s="2222"/>
      <c r="CZ3" s="2223"/>
      <c r="DB3" s="426"/>
      <c r="DC3" s="1750" t="s">
        <v>18</v>
      </c>
      <c r="DD3" s="2220" t="s">
        <v>780</v>
      </c>
      <c r="DE3" s="2222"/>
      <c r="DF3" s="2222"/>
      <c r="DG3" s="2223"/>
      <c r="DI3" s="2"/>
      <c r="DJ3" s="1750" t="s">
        <v>18</v>
      </c>
      <c r="DK3" s="2220" t="s">
        <v>1491</v>
      </c>
      <c r="DL3" s="2222"/>
      <c r="DM3" s="2222"/>
      <c r="DN3" s="2223"/>
      <c r="DP3" s="2"/>
      <c r="DQ3" s="1750" t="s">
        <v>18</v>
      </c>
      <c r="DR3" s="2220" t="s">
        <v>816</v>
      </c>
      <c r="DS3" s="2222"/>
      <c r="DT3" s="2222"/>
      <c r="DU3" s="2223"/>
      <c r="DW3" s="2"/>
      <c r="DX3" s="1750" t="s">
        <v>18</v>
      </c>
      <c r="DY3" s="2220" t="s">
        <v>69</v>
      </c>
      <c r="DZ3" s="2222"/>
      <c r="EA3" s="2222"/>
      <c r="EB3" s="2223"/>
      <c r="ED3" s="2"/>
      <c r="EE3" s="1750" t="s">
        <v>18</v>
      </c>
      <c r="EF3" s="2220" t="s">
        <v>820</v>
      </c>
      <c r="EG3" s="2222"/>
      <c r="EH3" s="2222"/>
      <c r="EI3" s="2223"/>
      <c r="EK3" s="574"/>
      <c r="EL3" s="1494" t="s">
        <v>18</v>
      </c>
      <c r="EM3" s="2280" t="s">
        <v>1641</v>
      </c>
      <c r="EN3" s="2281"/>
      <c r="EO3" s="2281"/>
      <c r="EP3" s="2282"/>
      <c r="ER3" s="24"/>
      <c r="ES3" s="739" t="s">
        <v>18</v>
      </c>
      <c r="ET3" s="2234" t="s">
        <v>1642</v>
      </c>
      <c r="EU3" s="2235"/>
      <c r="EV3" s="2235"/>
      <c r="EW3" s="2236"/>
      <c r="EY3" s="24"/>
      <c r="EZ3" s="739" t="s">
        <v>18</v>
      </c>
      <c r="FA3" s="2234" t="s">
        <v>1961</v>
      </c>
      <c r="FB3" s="2235"/>
      <c r="FC3" s="2235"/>
      <c r="FD3" s="2236"/>
      <c r="FF3" s="2"/>
      <c r="FG3" s="1750" t="s">
        <v>18</v>
      </c>
      <c r="FH3" s="2220" t="s">
        <v>768</v>
      </c>
      <c r="FI3" s="2222"/>
      <c r="FJ3" s="2222"/>
      <c r="FK3" s="2223"/>
      <c r="FN3" s="1750" t="s">
        <v>18</v>
      </c>
      <c r="FO3" s="2220" t="s">
        <v>1507</v>
      </c>
      <c r="FP3" s="2222"/>
      <c r="FQ3" s="2222"/>
      <c r="FR3" s="2223"/>
      <c r="FT3" s="2"/>
      <c r="FU3" s="1750" t="s">
        <v>18</v>
      </c>
      <c r="FV3" s="2274" t="s">
        <v>1457</v>
      </c>
      <c r="FW3" s="2275"/>
      <c r="FX3" s="2275"/>
      <c r="FY3" s="2276"/>
      <c r="GA3" s="24"/>
      <c r="GB3" s="739" t="s">
        <v>18</v>
      </c>
      <c r="GC3" s="2277" t="s">
        <v>1643</v>
      </c>
      <c r="GD3" s="2278"/>
      <c r="GE3" s="2278"/>
      <c r="GF3" s="2279"/>
      <c r="GH3" s="2"/>
      <c r="GI3" s="1750" t="s">
        <v>18</v>
      </c>
      <c r="GJ3" s="2220" t="s">
        <v>55</v>
      </c>
      <c r="GK3" s="2222"/>
      <c r="GL3" s="2222"/>
      <c r="GM3" s="2223"/>
      <c r="GO3" s="24"/>
      <c r="GP3" s="739" t="s">
        <v>18</v>
      </c>
      <c r="GQ3" s="2234" t="s">
        <v>1960</v>
      </c>
      <c r="GR3" s="2235"/>
      <c r="GS3" s="2235"/>
      <c r="GT3" s="2236"/>
      <c r="GV3" s="24"/>
      <c r="GW3" s="739" t="s">
        <v>18</v>
      </c>
      <c r="GX3" s="2234" t="s">
        <v>821</v>
      </c>
      <c r="GY3" s="2235"/>
      <c r="GZ3" s="2235"/>
      <c r="HA3" s="2236"/>
      <c r="HC3" s="2"/>
      <c r="HD3" s="1750" t="s">
        <v>18</v>
      </c>
      <c r="HE3" s="2220" t="s">
        <v>785</v>
      </c>
      <c r="HF3" s="2222"/>
      <c r="HG3" s="2222"/>
      <c r="HH3" s="2223"/>
      <c r="HJ3" s="24"/>
      <c r="HK3" s="739" t="s">
        <v>18</v>
      </c>
      <c r="HL3" s="2234" t="s">
        <v>1478</v>
      </c>
      <c r="HM3" s="2235"/>
      <c r="HN3" s="2235"/>
      <c r="HO3" s="2236"/>
      <c r="HQ3" s="2"/>
      <c r="HR3" s="1750" t="s">
        <v>18</v>
      </c>
      <c r="HS3" s="2220" t="s">
        <v>1459</v>
      </c>
      <c r="HT3" s="2222"/>
      <c r="HU3" s="2222"/>
      <c r="HV3" s="2223"/>
      <c r="HX3" s="2"/>
      <c r="HY3" s="1750" t="s">
        <v>18</v>
      </c>
      <c r="HZ3" s="2220" t="s">
        <v>2003</v>
      </c>
      <c r="IA3" s="2222"/>
      <c r="IB3" s="2222"/>
      <c r="IC3" s="2223"/>
      <c r="IE3" s="2"/>
      <c r="IF3" s="1750" t="s">
        <v>18</v>
      </c>
      <c r="IG3" s="2220" t="s">
        <v>1962</v>
      </c>
      <c r="IH3" s="2222"/>
      <c r="II3" s="2222"/>
      <c r="IJ3" s="2223"/>
      <c r="IL3" s="2"/>
      <c r="IM3" s="1750" t="s">
        <v>18</v>
      </c>
      <c r="IN3" s="2220" t="s">
        <v>791</v>
      </c>
      <c r="IO3" s="2222"/>
      <c r="IP3" s="2222"/>
      <c r="IQ3" s="2223"/>
      <c r="IS3" s="2"/>
      <c r="IT3" s="1750" t="s">
        <v>18</v>
      </c>
      <c r="IU3" s="2283" t="s">
        <v>822</v>
      </c>
      <c r="IV3" s="2284"/>
      <c r="IW3" s="2284"/>
      <c r="IX3" s="2285"/>
      <c r="IZ3" s="2"/>
      <c r="JA3" s="1750" t="s">
        <v>18</v>
      </c>
      <c r="JB3" s="2220" t="s">
        <v>595</v>
      </c>
      <c r="JC3" s="2222"/>
      <c r="JD3" s="2222"/>
      <c r="JE3" s="2223"/>
      <c r="JG3" s="24"/>
      <c r="JH3" s="739" t="s">
        <v>18</v>
      </c>
      <c r="JI3" s="2234" t="s">
        <v>1644</v>
      </c>
      <c r="JJ3" s="2235"/>
      <c r="JK3" s="2235"/>
      <c r="JL3" s="2236"/>
      <c r="JN3" s="24"/>
      <c r="JO3" s="739" t="s">
        <v>18</v>
      </c>
      <c r="JP3" s="2234" t="s">
        <v>1548</v>
      </c>
      <c r="JQ3" s="2235"/>
      <c r="JR3" s="2235"/>
      <c r="JS3" s="2236"/>
      <c r="JU3" s="2"/>
      <c r="JV3" s="1750"/>
      <c r="JW3" s="2220" t="s">
        <v>823</v>
      </c>
      <c r="JX3" s="2222"/>
      <c r="JY3" s="2222"/>
      <c r="JZ3" s="2223"/>
      <c r="KB3" s="24"/>
      <c r="KC3" s="739"/>
      <c r="KD3" s="2234" t="s">
        <v>1645</v>
      </c>
      <c r="KE3" s="2235"/>
      <c r="KF3" s="2235"/>
      <c r="KG3" s="2236"/>
      <c r="KI3" s="2"/>
      <c r="KJ3" s="1750" t="s">
        <v>18</v>
      </c>
      <c r="KK3" s="2220" t="s">
        <v>1508</v>
      </c>
      <c r="KL3" s="2222"/>
      <c r="KM3" s="2222"/>
      <c r="KN3" s="2223"/>
      <c r="KP3" s="24"/>
      <c r="KQ3" s="739" t="s">
        <v>18</v>
      </c>
      <c r="KR3" s="2234" t="s">
        <v>511</v>
      </c>
      <c r="KS3" s="2235"/>
      <c r="KT3" s="2235"/>
      <c r="KU3" s="2236"/>
      <c r="KW3" s="24"/>
      <c r="KX3" s="739" t="s">
        <v>18</v>
      </c>
      <c r="KY3" s="2234" t="s">
        <v>1564</v>
      </c>
      <c r="KZ3" s="2235"/>
      <c r="LA3" s="2235"/>
      <c r="LB3" s="2236"/>
      <c r="LD3" s="2"/>
      <c r="LE3" s="1750" t="s">
        <v>18</v>
      </c>
      <c r="LF3" s="2220" t="s">
        <v>13</v>
      </c>
      <c r="LG3" s="2222"/>
      <c r="LH3" s="2222"/>
      <c r="LI3" s="2223"/>
      <c r="LK3" s="2"/>
      <c r="LL3" s="1750" t="s">
        <v>18</v>
      </c>
      <c r="LM3" s="2220" t="s">
        <v>720</v>
      </c>
      <c r="LN3" s="2222"/>
      <c r="LO3" s="2222"/>
      <c r="LP3" s="2223"/>
      <c r="LR3" s="24"/>
      <c r="LS3" s="739" t="s">
        <v>18</v>
      </c>
      <c r="LT3" s="2234" t="s">
        <v>1646</v>
      </c>
      <c r="LU3" s="2235"/>
      <c r="LV3" s="2235"/>
      <c r="LW3" s="2236"/>
      <c r="LY3" s="24"/>
      <c r="LZ3" s="739" t="s">
        <v>18</v>
      </c>
      <c r="MA3" s="2234" t="s">
        <v>685</v>
      </c>
      <c r="MB3" s="2235"/>
      <c r="MC3" s="2235"/>
      <c r="MD3" s="2236"/>
      <c r="MF3" s="2"/>
      <c r="MG3" s="1750" t="s">
        <v>18</v>
      </c>
      <c r="MH3" s="2220" t="s">
        <v>773</v>
      </c>
      <c r="MI3" s="2222"/>
      <c r="MJ3" s="2222"/>
      <c r="MK3" s="2223"/>
      <c r="MM3" s="24"/>
      <c r="MN3" s="739" t="s">
        <v>18</v>
      </c>
      <c r="MO3" s="2234" t="s">
        <v>1455</v>
      </c>
      <c r="MP3" s="2235"/>
      <c r="MQ3" s="2235"/>
      <c r="MR3" s="2236"/>
      <c r="MT3" s="24"/>
      <c r="MU3" s="739" t="s">
        <v>18</v>
      </c>
      <c r="MV3" s="2234" t="s">
        <v>1480</v>
      </c>
      <c r="MW3" s="2235"/>
      <c r="MX3" s="2235"/>
      <c r="MY3" s="2236"/>
      <c r="NA3" s="24"/>
      <c r="NB3" s="739" t="s">
        <v>18</v>
      </c>
      <c r="NC3" s="2234" t="s">
        <v>1524</v>
      </c>
      <c r="ND3" s="2235"/>
      <c r="NE3" s="2235"/>
      <c r="NF3" s="2236"/>
      <c r="NH3" s="2"/>
      <c r="NI3" s="1750" t="s">
        <v>18</v>
      </c>
      <c r="NJ3" s="2220" t="s">
        <v>824</v>
      </c>
      <c r="NK3" s="2222"/>
      <c r="NL3" s="2222"/>
      <c r="NM3" s="2223"/>
      <c r="NO3" s="2"/>
      <c r="NP3" s="1750" t="s">
        <v>18</v>
      </c>
      <c r="NQ3" s="2220" t="s">
        <v>789</v>
      </c>
      <c r="NR3" s="2222"/>
      <c r="NS3" s="2222"/>
      <c r="NT3" s="2223"/>
      <c r="NV3" s="2"/>
      <c r="NW3" s="1750" t="s">
        <v>18</v>
      </c>
      <c r="NX3" s="2220" t="s">
        <v>593</v>
      </c>
      <c r="NY3" s="2222"/>
      <c r="NZ3" s="2222"/>
      <c r="OA3" s="2223"/>
      <c r="OC3" s="307"/>
      <c r="OD3" s="739" t="s">
        <v>18</v>
      </c>
      <c r="OE3" s="2234" t="s">
        <v>1021</v>
      </c>
      <c r="OF3" s="2235"/>
      <c r="OG3" s="2235"/>
      <c r="OH3" s="2236"/>
      <c r="OJ3" s="305"/>
      <c r="OK3" s="1750" t="s">
        <v>18</v>
      </c>
      <c r="OL3" s="2220" t="s">
        <v>825</v>
      </c>
      <c r="OM3" s="2222"/>
      <c r="ON3" s="2222"/>
      <c r="OO3" s="2223"/>
      <c r="OQ3" s="307"/>
      <c r="OR3" s="739" t="s">
        <v>18</v>
      </c>
      <c r="OS3" s="2234" t="s">
        <v>777</v>
      </c>
      <c r="OT3" s="2235"/>
      <c r="OU3" s="2235"/>
      <c r="OV3" s="2236"/>
      <c r="OX3" s="480"/>
      <c r="OY3" s="1750" t="s">
        <v>18</v>
      </c>
      <c r="OZ3" s="2264" t="s">
        <v>151</v>
      </c>
      <c r="PA3" s="2265"/>
      <c r="PB3" s="2265"/>
      <c r="PC3" s="2266"/>
      <c r="PF3" s="1750" t="s">
        <v>18</v>
      </c>
      <c r="PG3" s="2220" t="s">
        <v>826</v>
      </c>
      <c r="PH3" s="2222"/>
      <c r="PI3" s="2222"/>
      <c r="PJ3" s="2223"/>
      <c r="PL3" s="2"/>
      <c r="PM3" s="1750" t="s">
        <v>18</v>
      </c>
      <c r="PN3" s="2220" t="s">
        <v>500</v>
      </c>
      <c r="PO3" s="2222"/>
      <c r="PP3" s="2222"/>
      <c r="PQ3" s="2223"/>
      <c r="PS3" s="2"/>
      <c r="PT3" s="1750" t="s">
        <v>18</v>
      </c>
      <c r="PU3" s="2220" t="s">
        <v>827</v>
      </c>
      <c r="PV3" s="2222"/>
      <c r="PW3" s="2222"/>
      <c r="PX3" s="2223"/>
      <c r="PZ3" s="2"/>
      <c r="QA3" s="1750" t="s">
        <v>18</v>
      </c>
      <c r="QB3" s="2234" t="s">
        <v>675</v>
      </c>
      <c r="QC3" s="2235"/>
      <c r="QD3" s="2235"/>
      <c r="QE3" s="2236"/>
      <c r="QG3" s="2"/>
      <c r="QH3" s="1750" t="s">
        <v>18</v>
      </c>
      <c r="QI3" s="2234" t="s">
        <v>1807</v>
      </c>
      <c r="QJ3" s="2235"/>
      <c r="QK3" s="2235"/>
      <c r="QL3" s="2236"/>
      <c r="QN3" s="2"/>
      <c r="QO3" s="1750" t="s">
        <v>18</v>
      </c>
      <c r="QP3" s="2234" t="s">
        <v>748</v>
      </c>
      <c r="QQ3" s="2235"/>
      <c r="QR3" s="2235"/>
      <c r="QS3" s="2236"/>
      <c r="QU3" s="24"/>
      <c r="QV3" s="739" t="s">
        <v>18</v>
      </c>
      <c r="QW3" s="2234" t="s">
        <v>1505</v>
      </c>
      <c r="QX3" s="2235"/>
      <c r="QY3" s="2235"/>
      <c r="QZ3" s="2236"/>
      <c r="RB3" s="426"/>
      <c r="RC3" s="1750" t="s">
        <v>18</v>
      </c>
      <c r="RD3" s="2234" t="s">
        <v>779</v>
      </c>
      <c r="RE3" s="2235"/>
      <c r="RF3" s="2235"/>
      <c r="RG3" s="2236"/>
      <c r="RI3" s="24"/>
      <c r="RJ3" s="739" t="s">
        <v>18</v>
      </c>
      <c r="RK3" s="2234" t="s">
        <v>1963</v>
      </c>
      <c r="RL3" s="2235"/>
      <c r="RM3" s="2235"/>
      <c r="RN3" s="2236"/>
      <c r="RP3" s="24"/>
      <c r="RQ3" s="739" t="s">
        <v>18</v>
      </c>
      <c r="RR3" s="2234" t="s">
        <v>644</v>
      </c>
      <c r="RS3" s="2235"/>
      <c r="RT3" s="2235"/>
      <c r="RU3" s="2236"/>
      <c r="RW3" s="24"/>
      <c r="RX3" s="739" t="s">
        <v>18</v>
      </c>
      <c r="RY3" s="2234" t="s">
        <v>1543</v>
      </c>
      <c r="RZ3" s="2235"/>
      <c r="SA3" s="2235"/>
      <c r="SB3" s="2236"/>
      <c r="SD3" s="2"/>
      <c r="SE3" s="1750" t="s">
        <v>18</v>
      </c>
      <c r="SF3" s="2234" t="s">
        <v>695</v>
      </c>
      <c r="SG3" s="2235"/>
      <c r="SH3" s="2235"/>
      <c r="SI3" s="2236"/>
      <c r="SK3" s="2"/>
      <c r="SL3" s="1750" t="s">
        <v>18</v>
      </c>
      <c r="SM3" s="2220" t="s">
        <v>1546</v>
      </c>
      <c r="SN3" s="2222"/>
      <c r="SO3" s="2222"/>
      <c r="SP3" s="2223"/>
      <c r="SR3" s="2"/>
      <c r="SS3" s="1750" t="s">
        <v>18</v>
      </c>
      <c r="ST3" s="2220" t="s">
        <v>829</v>
      </c>
      <c r="SU3" s="2222"/>
      <c r="SV3" s="2222"/>
      <c r="SW3" s="2223"/>
      <c r="SY3" s="24"/>
      <c r="SZ3" s="739" t="s">
        <v>18</v>
      </c>
      <c r="TA3" s="2234" t="s">
        <v>1964</v>
      </c>
      <c r="TB3" s="2235"/>
      <c r="TC3" s="2235"/>
      <c r="TD3" s="2236"/>
      <c r="TF3" s="426"/>
      <c r="TG3" s="1750" t="s">
        <v>18</v>
      </c>
      <c r="TH3" s="2220" t="s">
        <v>1461</v>
      </c>
      <c r="TI3" s="2222"/>
      <c r="TJ3" s="2222"/>
      <c r="TK3" s="2223"/>
      <c r="TM3" s="2"/>
      <c r="TN3" s="1750" t="s">
        <v>18</v>
      </c>
      <c r="TO3" s="2220" t="s">
        <v>790</v>
      </c>
      <c r="TP3" s="2222"/>
      <c r="TQ3" s="2222"/>
      <c r="TR3" s="2223"/>
      <c r="TT3" s="2"/>
      <c r="TU3" s="1750" t="s">
        <v>18</v>
      </c>
      <c r="TV3" s="2220" t="s">
        <v>831</v>
      </c>
      <c r="TW3" s="2222"/>
      <c r="TX3" s="2222"/>
      <c r="TY3" s="2223"/>
      <c r="UA3" s="2"/>
      <c r="UB3" s="1750" t="s">
        <v>18</v>
      </c>
      <c r="UC3" s="2220" t="s">
        <v>800</v>
      </c>
      <c r="UD3" s="2222"/>
      <c r="UE3" s="2222"/>
      <c r="UF3" s="2223"/>
      <c r="UH3" s="2"/>
      <c r="UI3" s="1750" t="s">
        <v>18</v>
      </c>
      <c r="UJ3" s="2220" t="s">
        <v>1510</v>
      </c>
      <c r="UK3" s="2222"/>
      <c r="UL3" s="2222"/>
      <c r="UM3" s="2223"/>
      <c r="UO3" s="307"/>
      <c r="UP3" s="739" t="s">
        <v>18</v>
      </c>
      <c r="UQ3" s="2234" t="s">
        <v>726</v>
      </c>
      <c r="UR3" s="2235"/>
      <c r="US3" s="2235"/>
      <c r="UT3" s="2236"/>
      <c r="UV3" s="2"/>
      <c r="UW3" s="1750" t="s">
        <v>18</v>
      </c>
      <c r="UX3" s="2220" t="s">
        <v>1535</v>
      </c>
      <c r="UY3" s="2222"/>
      <c r="UZ3" s="2222"/>
      <c r="VA3" s="2223"/>
      <c r="VC3" s="2"/>
      <c r="VD3" s="1750" t="s">
        <v>18</v>
      </c>
      <c r="VE3" s="2264" t="s">
        <v>832</v>
      </c>
      <c r="VF3" s="2265"/>
      <c r="VG3" s="2265"/>
      <c r="VH3" s="2266"/>
      <c r="VJ3" s="24"/>
      <c r="VK3" s="739" t="s">
        <v>18</v>
      </c>
      <c r="VL3" s="2234" t="s">
        <v>1544</v>
      </c>
      <c r="VM3" s="2235"/>
      <c r="VN3" s="2235"/>
      <c r="VO3" s="2236"/>
      <c r="VQ3" s="24"/>
      <c r="VR3" s="1750" t="s">
        <v>18</v>
      </c>
      <c r="VS3" s="2220" t="s">
        <v>1490</v>
      </c>
      <c r="VT3" s="2222"/>
      <c r="VU3" s="2222"/>
      <c r="VV3" s="2223"/>
      <c r="VX3" s="24"/>
      <c r="VY3" s="739" t="s">
        <v>18</v>
      </c>
      <c r="VZ3" s="2234" t="s">
        <v>1454</v>
      </c>
      <c r="WA3" s="2235"/>
      <c r="WB3" s="2235"/>
      <c r="WC3" s="2236"/>
      <c r="WE3" s="2"/>
      <c r="WF3" s="1750" t="s">
        <v>18</v>
      </c>
      <c r="WG3" s="2264" t="s">
        <v>144</v>
      </c>
      <c r="WH3" s="2265"/>
      <c r="WI3" s="2265"/>
      <c r="WJ3" s="2266"/>
      <c r="WL3" s="305"/>
      <c r="WM3" s="1750" t="s">
        <v>18</v>
      </c>
      <c r="WN3" s="2220" t="s">
        <v>776</v>
      </c>
      <c r="WO3" s="2222"/>
      <c r="WP3" s="2222"/>
      <c r="WQ3" s="2223"/>
      <c r="WS3" s="307"/>
      <c r="WT3" s="739" t="s">
        <v>18</v>
      </c>
      <c r="WU3" s="2234" t="s">
        <v>419</v>
      </c>
      <c r="WV3" s="2235"/>
      <c r="WW3" s="2235"/>
      <c r="WX3" s="2236"/>
      <c r="WZ3" s="307"/>
      <c r="XA3" s="739" t="s">
        <v>18</v>
      </c>
      <c r="XB3" s="2234" t="s">
        <v>1647</v>
      </c>
      <c r="XC3" s="2235"/>
      <c r="XD3" s="2235"/>
      <c r="XE3" s="2236"/>
      <c r="XG3" s="307"/>
      <c r="XH3" s="739" t="s">
        <v>18</v>
      </c>
      <c r="XI3" s="2234" t="s">
        <v>1504</v>
      </c>
      <c r="XJ3" s="2235"/>
      <c r="XK3" s="2235"/>
      <c r="XL3" s="2236"/>
      <c r="XN3" s="307"/>
      <c r="XO3" s="739" t="s">
        <v>18</v>
      </c>
      <c r="XP3" s="2234" t="s">
        <v>64</v>
      </c>
      <c r="XQ3" s="2235"/>
      <c r="XR3" s="2235"/>
      <c r="XS3" s="2236"/>
      <c r="XU3" s="424"/>
      <c r="XV3" s="1750" t="s">
        <v>18</v>
      </c>
      <c r="XW3" s="2220" t="s">
        <v>833</v>
      </c>
      <c r="XX3" s="2222"/>
      <c r="XY3" s="2222"/>
      <c r="XZ3" s="2223"/>
      <c r="YB3" s="424"/>
      <c r="YC3" s="739" t="s">
        <v>18</v>
      </c>
      <c r="YD3" s="2234" t="s">
        <v>1648</v>
      </c>
      <c r="YE3" s="2235"/>
      <c r="YF3" s="2235"/>
      <c r="YG3" s="2236"/>
      <c r="YI3" s="426"/>
      <c r="YJ3" s="1750" t="s">
        <v>18</v>
      </c>
      <c r="YK3" s="2220" t="s">
        <v>834</v>
      </c>
      <c r="YL3" s="2222"/>
      <c r="YM3" s="2222"/>
      <c r="YN3" s="2223"/>
      <c r="YP3" s="2"/>
      <c r="YQ3" s="1750" t="s">
        <v>18</v>
      </c>
      <c r="YR3" s="2234" t="s">
        <v>89</v>
      </c>
      <c r="YS3" s="2235"/>
      <c r="YT3" s="2235"/>
      <c r="YU3" s="2236"/>
      <c r="YW3" s="2"/>
      <c r="YX3" s="1750" t="s">
        <v>18</v>
      </c>
      <c r="YY3" s="2234" t="s">
        <v>835</v>
      </c>
      <c r="YZ3" s="2235"/>
      <c r="ZA3" s="2235"/>
      <c r="ZB3" s="2236"/>
      <c r="ZD3" s="24"/>
      <c r="ZE3" s="739" t="s">
        <v>18</v>
      </c>
      <c r="ZF3" s="2234" t="s">
        <v>1489</v>
      </c>
      <c r="ZG3" s="2235"/>
      <c r="ZH3" s="2235"/>
      <c r="ZI3" s="2236"/>
      <c r="ZK3" s="24"/>
      <c r="ZL3" s="739" t="s">
        <v>18</v>
      </c>
      <c r="ZM3" s="2234" t="s">
        <v>1649</v>
      </c>
      <c r="ZN3" s="2235"/>
      <c r="ZO3" s="2235"/>
      <c r="ZP3" s="2236"/>
      <c r="ZR3" s="2"/>
      <c r="ZS3" s="1750" t="s">
        <v>18</v>
      </c>
      <c r="ZT3" s="2234" t="s">
        <v>836</v>
      </c>
      <c r="ZU3" s="2235"/>
      <c r="ZV3" s="2235"/>
      <c r="ZW3" s="2236"/>
      <c r="ZY3" s="24"/>
      <c r="ZZ3" s="739" t="s">
        <v>18</v>
      </c>
      <c r="AAA3" s="2234" t="s">
        <v>957</v>
      </c>
      <c r="AAB3" s="2235"/>
      <c r="AAC3" s="2235"/>
      <c r="AAD3" s="2236"/>
      <c r="AAF3" s="2"/>
      <c r="AAG3" s="1750" t="s">
        <v>18</v>
      </c>
      <c r="AAH3" s="2234" t="s">
        <v>837</v>
      </c>
      <c r="AAI3" s="2235"/>
      <c r="AAJ3" s="2235"/>
      <c r="AAK3" s="2236"/>
      <c r="AAM3" s="24"/>
      <c r="AAN3" s="739" t="s">
        <v>18</v>
      </c>
      <c r="AAO3" s="2234" t="s">
        <v>1650</v>
      </c>
      <c r="AAP3" s="2235"/>
      <c r="AAQ3" s="2235"/>
      <c r="AAR3" s="2236"/>
      <c r="AAT3" s="24"/>
      <c r="AAU3" s="739" t="s">
        <v>18</v>
      </c>
      <c r="AAV3" s="2234" t="s">
        <v>1800</v>
      </c>
      <c r="AAW3" s="2235"/>
      <c r="AAX3" s="2235"/>
      <c r="AAY3" s="2236"/>
      <c r="ABA3" s="24"/>
      <c r="ABB3" s="739" t="s">
        <v>18</v>
      </c>
      <c r="ABC3" s="2234" t="s">
        <v>2006</v>
      </c>
      <c r="ABD3" s="2235"/>
      <c r="ABE3" s="2235"/>
      <c r="ABF3" s="2236"/>
      <c r="ABH3" s="2"/>
      <c r="ABI3" s="1750" t="s">
        <v>18</v>
      </c>
      <c r="ABJ3" s="2220" t="s">
        <v>838</v>
      </c>
      <c r="ABK3" s="2222"/>
      <c r="ABL3" s="2222"/>
      <c r="ABM3" s="2223"/>
      <c r="ABO3" s="24"/>
      <c r="ABP3" s="739" t="s">
        <v>18</v>
      </c>
      <c r="ABQ3" s="2234" t="s">
        <v>1965</v>
      </c>
      <c r="ABR3" s="2235"/>
      <c r="ABS3" s="2235"/>
      <c r="ABT3" s="2236"/>
      <c r="ABW3" s="1750" t="s">
        <v>18</v>
      </c>
      <c r="ABX3" s="2286" t="s">
        <v>839</v>
      </c>
      <c r="ABY3" s="2287"/>
      <c r="ABZ3" s="2287"/>
      <c r="ACA3" s="2288"/>
      <c r="ACC3" s="2"/>
      <c r="ACD3" s="1750" t="s">
        <v>18</v>
      </c>
      <c r="ACE3" s="2220" t="s">
        <v>674</v>
      </c>
      <c r="ACF3" s="2222"/>
      <c r="ACG3" s="2222"/>
      <c r="ACH3" s="2223"/>
      <c r="ACJ3" s="426"/>
      <c r="ACK3" s="1750" t="s">
        <v>18</v>
      </c>
      <c r="ACL3" s="2220" t="s">
        <v>839</v>
      </c>
      <c r="ACM3" s="2222"/>
      <c r="ACN3" s="2222"/>
      <c r="ACO3" s="2223"/>
      <c r="ACQ3" s="424"/>
      <c r="ACR3" s="739" t="s">
        <v>18</v>
      </c>
      <c r="ACS3" s="2234" t="s">
        <v>1651</v>
      </c>
      <c r="ACT3" s="2235"/>
      <c r="ACU3" s="2235"/>
      <c r="ACV3" s="2236"/>
      <c r="ACX3" s="424"/>
      <c r="ACY3" s="739" t="s">
        <v>18</v>
      </c>
      <c r="ACZ3" s="2234" t="s">
        <v>1547</v>
      </c>
      <c r="ADA3" s="2235"/>
      <c r="ADB3" s="2235"/>
      <c r="ADC3" s="2236"/>
      <c r="ADE3" s="305"/>
      <c r="ADF3" s="1750" t="s">
        <v>18</v>
      </c>
      <c r="ADG3" s="2220" t="s">
        <v>360</v>
      </c>
      <c r="ADH3" s="2222"/>
      <c r="ADI3" s="2222"/>
      <c r="ADJ3" s="2223"/>
      <c r="ADL3" s="307"/>
      <c r="ADM3" s="739" t="s">
        <v>18</v>
      </c>
      <c r="ADN3" s="2234" t="s">
        <v>340</v>
      </c>
      <c r="ADO3" s="2235"/>
      <c r="ADP3" s="2235"/>
      <c r="ADQ3" s="2236"/>
      <c r="ADS3" s="2"/>
      <c r="ADT3" s="1750" t="s">
        <v>18</v>
      </c>
      <c r="ADU3" s="2220" t="s">
        <v>840</v>
      </c>
      <c r="ADV3" s="2222"/>
      <c r="ADW3" s="2222"/>
      <c r="ADX3" s="2223"/>
      <c r="ADZ3" s="24"/>
      <c r="AEA3" s="739" t="s">
        <v>18</v>
      </c>
      <c r="AEB3" s="2234" t="s">
        <v>1966</v>
      </c>
      <c r="AEC3" s="2235"/>
      <c r="AED3" s="2235"/>
      <c r="AEE3" s="2236"/>
      <c r="AEG3" s="2"/>
      <c r="AEH3" s="1750" t="s">
        <v>18</v>
      </c>
      <c r="AEI3" s="2220" t="s">
        <v>1550</v>
      </c>
      <c r="AEJ3" s="2222"/>
      <c r="AEK3" s="2222"/>
      <c r="AEL3" s="2223"/>
      <c r="AEN3" s="24"/>
      <c r="AEO3" s="739" t="s">
        <v>18</v>
      </c>
      <c r="AEP3" s="2234" t="s">
        <v>2007</v>
      </c>
      <c r="AEQ3" s="2235"/>
      <c r="AER3" s="2235"/>
      <c r="AES3" s="2236"/>
      <c r="AEU3" s="2"/>
      <c r="AEV3" s="1750" t="s">
        <v>18</v>
      </c>
      <c r="AEW3" s="2220" t="s">
        <v>1458</v>
      </c>
      <c r="AEX3" s="2222"/>
      <c r="AEY3" s="2222"/>
      <c r="AEZ3" s="2223"/>
      <c r="AFB3" s="2"/>
      <c r="AFC3" s="1750" t="s">
        <v>18</v>
      </c>
      <c r="AFD3" s="2220" t="s">
        <v>841</v>
      </c>
      <c r="AFE3" s="2222"/>
      <c r="AFF3" s="2222"/>
      <c r="AFG3" s="2223"/>
      <c r="AFI3" s="24"/>
      <c r="AFJ3" s="739" t="s">
        <v>18</v>
      </c>
      <c r="AFK3" s="2234" t="s">
        <v>1539</v>
      </c>
      <c r="AFL3" s="2235"/>
      <c r="AFM3" s="2235"/>
      <c r="AFN3" s="2236"/>
      <c r="AFP3" s="24"/>
      <c r="AFQ3" s="739" t="s">
        <v>18</v>
      </c>
      <c r="AFR3" s="2234" t="s">
        <v>1652</v>
      </c>
      <c r="AFS3" s="2235"/>
      <c r="AFT3" s="2235"/>
      <c r="AFU3" s="2236"/>
      <c r="AFW3" s="24"/>
      <c r="AFX3" s="739" t="s">
        <v>18</v>
      </c>
      <c r="AFY3" s="2234" t="s">
        <v>1578</v>
      </c>
      <c r="AFZ3" s="2235"/>
      <c r="AGA3" s="2235"/>
      <c r="AGB3" s="2236"/>
      <c r="AGD3" s="2"/>
      <c r="AGE3" s="1750" t="s">
        <v>18</v>
      </c>
      <c r="AGF3" s="2220" t="s">
        <v>958</v>
      </c>
      <c r="AGG3" s="2222"/>
      <c r="AGH3" s="2222"/>
      <c r="AGI3" s="2223"/>
      <c r="AGK3" s="2"/>
      <c r="AGL3" s="1750" t="s">
        <v>18</v>
      </c>
      <c r="AGM3" s="2220" t="s">
        <v>70</v>
      </c>
      <c r="AGN3" s="2222"/>
      <c r="AGO3" s="2222"/>
      <c r="AGP3" s="2223"/>
      <c r="AGR3" s="305"/>
      <c r="AGS3" s="1750" t="s">
        <v>18</v>
      </c>
      <c r="AGT3" s="2220" t="s">
        <v>41</v>
      </c>
      <c r="AGU3" s="2222"/>
      <c r="AGV3" s="2222"/>
      <c r="AGW3" s="2223"/>
      <c r="AGY3" s="307"/>
      <c r="AGZ3" s="739" t="s">
        <v>18</v>
      </c>
      <c r="AHA3" s="2234" t="s">
        <v>1488</v>
      </c>
      <c r="AHB3" s="2235"/>
      <c r="AHC3" s="2235"/>
      <c r="AHD3" s="2236"/>
      <c r="AHF3" s="307"/>
      <c r="AHG3" s="739" t="s">
        <v>18</v>
      </c>
      <c r="AHH3" s="2234" t="s">
        <v>1534</v>
      </c>
      <c r="AHI3" s="2235"/>
      <c r="AHJ3" s="2235"/>
      <c r="AHK3" s="2236"/>
      <c r="AHM3" s="2"/>
      <c r="AHN3" s="1750" t="s">
        <v>18</v>
      </c>
      <c r="AHO3" s="2220" t="s">
        <v>842</v>
      </c>
      <c r="AHP3" s="2222"/>
      <c r="AHQ3" s="2222"/>
      <c r="AHR3" s="2223"/>
      <c r="AHT3" s="2"/>
      <c r="AHU3" s="1750" t="s">
        <v>18</v>
      </c>
      <c r="AHV3" s="2220" t="s">
        <v>48</v>
      </c>
      <c r="AHW3" s="2222"/>
      <c r="AHX3" s="2222"/>
      <c r="AHY3" s="2223"/>
      <c r="AIA3" s="426"/>
      <c r="AIB3" s="1750" t="s">
        <v>18</v>
      </c>
      <c r="AIC3" s="2220" t="s">
        <v>11</v>
      </c>
      <c r="AID3" s="2222"/>
      <c r="AIE3" s="2222"/>
      <c r="AIF3" s="2223"/>
      <c r="AIH3" s="2"/>
      <c r="AII3" s="1750" t="s">
        <v>18</v>
      </c>
      <c r="AIJ3" s="2267" t="s">
        <v>805</v>
      </c>
      <c r="AIK3" s="2268"/>
      <c r="AIL3" s="2268"/>
      <c r="AIM3" s="2269"/>
      <c r="AIO3" s="2"/>
      <c r="AIP3" s="1750" t="s">
        <v>18</v>
      </c>
      <c r="AIQ3" s="2220" t="s">
        <v>4</v>
      </c>
      <c r="AIR3" s="2222"/>
      <c r="AIS3" s="2222"/>
      <c r="AIT3" s="2223"/>
      <c r="AIV3" s="2"/>
      <c r="AIW3" s="1750" t="s">
        <v>18</v>
      </c>
      <c r="AIX3" s="2220" t="s">
        <v>57</v>
      </c>
      <c r="AIY3" s="2222"/>
      <c r="AIZ3" s="2222"/>
      <c r="AJA3" s="2223"/>
      <c r="AJC3" s="24"/>
      <c r="AJD3" s="739" t="s">
        <v>18</v>
      </c>
      <c r="AJE3" s="2234" t="s">
        <v>1653</v>
      </c>
      <c r="AJF3" s="2235"/>
      <c r="AJG3" s="2235"/>
      <c r="AJH3" s="2236"/>
      <c r="AJJ3" s="2"/>
      <c r="AJK3" s="1750" t="s">
        <v>18</v>
      </c>
      <c r="AJL3" s="2220" t="s">
        <v>843</v>
      </c>
      <c r="AJM3" s="2222"/>
      <c r="AJN3" s="2222"/>
      <c r="AJO3" s="2223"/>
      <c r="AJQ3" s="2"/>
      <c r="AJR3" s="1750" t="s">
        <v>18</v>
      </c>
      <c r="AJS3" s="2220" t="s">
        <v>793</v>
      </c>
      <c r="AJT3" s="2222"/>
      <c r="AJU3" s="2222"/>
      <c r="AJV3" s="2223"/>
      <c r="AJX3" s="405"/>
      <c r="AJY3" s="1750" t="s">
        <v>18</v>
      </c>
      <c r="AJZ3" s="2264" t="s">
        <v>844</v>
      </c>
      <c r="AKA3" s="2265"/>
      <c r="AKB3" s="2265"/>
      <c r="AKC3" s="2266"/>
      <c r="AKE3" s="2"/>
      <c r="AKF3" s="1750" t="s">
        <v>18</v>
      </c>
      <c r="AKG3" s="2234" t="s">
        <v>845</v>
      </c>
      <c r="AKH3" s="2235"/>
      <c r="AKI3" s="2235"/>
      <c r="AKJ3" s="2236"/>
      <c r="AKL3" s="2"/>
      <c r="AKM3" s="1750" t="s">
        <v>18</v>
      </c>
      <c r="AKN3" s="2234" t="s">
        <v>846</v>
      </c>
      <c r="AKO3" s="2235"/>
      <c r="AKP3" s="2235"/>
      <c r="AKQ3" s="2236"/>
      <c r="AKS3" s="305"/>
      <c r="AKT3" s="1750" t="s">
        <v>18</v>
      </c>
      <c r="AKU3" s="2234" t="s">
        <v>3</v>
      </c>
      <c r="AKV3" s="2235"/>
      <c r="AKW3" s="2235"/>
      <c r="AKX3" s="2236"/>
      <c r="AKZ3" s="307"/>
      <c r="ALA3" s="739" t="s">
        <v>18</v>
      </c>
      <c r="ALB3" s="2234" t="s">
        <v>1506</v>
      </c>
      <c r="ALC3" s="2235"/>
      <c r="ALD3" s="2235"/>
      <c r="ALE3" s="2236"/>
      <c r="ALG3" s="2"/>
      <c r="ALH3" s="1750" t="s">
        <v>18</v>
      </c>
      <c r="ALI3" s="2234"/>
      <c r="ALJ3" s="2235"/>
      <c r="ALK3" s="2235"/>
      <c r="ALL3" s="2236"/>
      <c r="ALO3" s="1750" t="s">
        <v>18</v>
      </c>
      <c r="ALP3" s="2220" t="s">
        <v>604</v>
      </c>
      <c r="ALQ3" s="2222"/>
      <c r="ALR3" s="2222"/>
      <c r="ALS3" s="2223"/>
      <c r="ALV3" s="739" t="s">
        <v>18</v>
      </c>
      <c r="ALW3" s="2234" t="s">
        <v>1545</v>
      </c>
      <c r="ALX3" s="2235"/>
      <c r="ALY3" s="2235"/>
      <c r="ALZ3" s="2236"/>
      <c r="AMB3" s="2"/>
      <c r="AMC3" s="1750" t="s">
        <v>18</v>
      </c>
      <c r="AMD3" s="2220" t="s">
        <v>847</v>
      </c>
      <c r="AME3" s="2222"/>
      <c r="AMF3" s="2222"/>
      <c r="AMG3" s="2223"/>
      <c r="AMI3" s="2"/>
      <c r="AMJ3" s="1750" t="s">
        <v>18</v>
      </c>
      <c r="AMK3" s="2220" t="s">
        <v>15</v>
      </c>
      <c r="AML3" s="2222"/>
      <c r="AMM3" s="2222"/>
      <c r="AMN3" s="2223"/>
      <c r="AMP3" s="2"/>
      <c r="AMQ3" s="1750" t="s">
        <v>18</v>
      </c>
      <c r="AMR3" s="2220" t="s">
        <v>666</v>
      </c>
      <c r="AMS3" s="2222"/>
      <c r="AMT3" s="2222"/>
      <c r="AMU3" s="2223"/>
      <c r="AMW3" s="24"/>
      <c r="AMX3" s="739" t="s">
        <v>18</v>
      </c>
      <c r="AMY3" s="2234" t="s">
        <v>1654</v>
      </c>
      <c r="AMZ3" s="2235"/>
      <c r="ANA3" s="2235"/>
      <c r="ANB3" s="2236"/>
      <c r="AND3" s="24"/>
      <c r="ANE3" s="739" t="s">
        <v>18</v>
      </c>
      <c r="ANF3" s="2234" t="s">
        <v>999</v>
      </c>
      <c r="ANG3" s="2235"/>
      <c r="ANH3" s="2235"/>
      <c r="ANI3" s="2236"/>
      <c r="ANK3" s="2"/>
      <c r="ANL3" s="1750" t="s">
        <v>18</v>
      </c>
      <c r="ANM3" s="2220" t="s">
        <v>848</v>
      </c>
      <c r="ANN3" s="2222"/>
      <c r="ANO3" s="2222"/>
      <c r="ANP3" s="2223"/>
      <c r="ANR3" s="2"/>
      <c r="ANS3" s="1750" t="s">
        <v>18</v>
      </c>
      <c r="ANT3" s="2220" t="s">
        <v>795</v>
      </c>
      <c r="ANU3" s="2222"/>
      <c r="ANV3" s="2222"/>
      <c r="ANW3" s="2223"/>
      <c r="ANY3" s="311"/>
      <c r="ANZ3" s="1750" t="s">
        <v>18</v>
      </c>
      <c r="AOA3" s="2220" t="s">
        <v>849</v>
      </c>
      <c r="AOB3" s="2222"/>
      <c r="AOC3" s="2222"/>
      <c r="AOD3" s="2223"/>
      <c r="AOF3" s="229"/>
      <c r="AOG3" s="739" t="s">
        <v>18</v>
      </c>
      <c r="AOH3" s="2234" t="s">
        <v>1655</v>
      </c>
      <c r="AOI3" s="2235"/>
      <c r="AOJ3" s="2235"/>
      <c r="AOK3" s="2236"/>
      <c r="AOM3" s="2"/>
      <c r="AON3" s="1750" t="s">
        <v>18</v>
      </c>
      <c r="AOO3" s="2220" t="s">
        <v>19</v>
      </c>
      <c r="AOP3" s="2222"/>
      <c r="AOQ3" s="2222"/>
      <c r="AOR3" s="2223"/>
      <c r="AOT3" s="2"/>
      <c r="AOU3" s="1750" t="s">
        <v>18</v>
      </c>
      <c r="AOV3" s="2220" t="s">
        <v>19</v>
      </c>
      <c r="AOW3" s="2222"/>
      <c r="AOX3" s="2222"/>
      <c r="AOY3" s="2223"/>
      <c r="APA3" s="24"/>
      <c r="APB3" s="739" t="s">
        <v>18</v>
      </c>
      <c r="APC3" s="2234" t="s">
        <v>1656</v>
      </c>
      <c r="APD3" s="2235"/>
      <c r="APE3" s="2235"/>
      <c r="APF3" s="2236"/>
      <c r="APH3" s="24"/>
      <c r="API3" s="739" t="s">
        <v>18</v>
      </c>
      <c r="APJ3" s="2234" t="s">
        <v>1471</v>
      </c>
      <c r="APK3" s="2235"/>
      <c r="APL3" s="2235"/>
      <c r="APM3" s="2236"/>
      <c r="APO3" s="24"/>
      <c r="APP3" s="739" t="s">
        <v>18</v>
      </c>
      <c r="APQ3" s="2234" t="s">
        <v>1657</v>
      </c>
      <c r="APR3" s="2235"/>
      <c r="APS3" s="2235"/>
      <c r="APT3" s="2236"/>
      <c r="APV3" s="2"/>
      <c r="APW3" s="1750" t="s">
        <v>18</v>
      </c>
      <c r="APX3" s="2220" t="s">
        <v>1509</v>
      </c>
      <c r="APY3" s="2222"/>
      <c r="APZ3" s="2222"/>
      <c r="AQA3" s="2223"/>
      <c r="AQC3" s="426"/>
      <c r="AQD3" s="1750" t="s">
        <v>18</v>
      </c>
      <c r="AQE3" s="2220" t="s">
        <v>35</v>
      </c>
      <c r="AQF3" s="2222"/>
      <c r="AQG3" s="2222"/>
      <c r="AQH3" s="2223"/>
      <c r="AQJ3" s="426"/>
      <c r="AQK3" s="1750" t="s">
        <v>18</v>
      </c>
      <c r="AQL3" s="2220" t="s">
        <v>850</v>
      </c>
      <c r="AQM3" s="2222"/>
      <c r="AQN3" s="2222"/>
      <c r="AQO3" s="2223"/>
      <c r="AQQ3" s="305"/>
      <c r="AQR3" s="1750" t="s">
        <v>18</v>
      </c>
      <c r="AQS3" s="2220" t="s">
        <v>669</v>
      </c>
      <c r="AQT3" s="2222"/>
      <c r="AQU3" s="2222"/>
      <c r="AQV3" s="2223"/>
      <c r="AQX3" s="2"/>
      <c r="AQY3" s="1750" t="s">
        <v>18</v>
      </c>
      <c r="AQZ3" s="2220" t="s">
        <v>206</v>
      </c>
      <c r="ARA3" s="2222"/>
      <c r="ARB3" s="2222"/>
      <c r="ARC3" s="2223"/>
      <c r="ARE3" s="24"/>
      <c r="ARF3" s="739" t="s">
        <v>18</v>
      </c>
      <c r="ARG3" s="2234" t="s">
        <v>1484</v>
      </c>
      <c r="ARH3" s="2235"/>
      <c r="ARI3" s="2235"/>
      <c r="ARJ3" s="2236"/>
      <c r="ARL3" s="2"/>
      <c r="ARM3" s="1750" t="s">
        <v>18</v>
      </c>
      <c r="ARN3" s="2220" t="s">
        <v>1658</v>
      </c>
      <c r="ARO3" s="2222"/>
      <c r="ARP3" s="2222"/>
      <c r="ARQ3" s="2223"/>
      <c r="ARS3" s="24"/>
      <c r="ART3" s="739" t="s">
        <v>18</v>
      </c>
      <c r="ARU3" s="2234" t="s">
        <v>1511</v>
      </c>
      <c r="ARV3" s="2235"/>
      <c r="ARW3" s="2235"/>
      <c r="ARX3" s="2236"/>
      <c r="ARZ3" s="2"/>
      <c r="ASA3" s="1750" t="s">
        <v>18</v>
      </c>
      <c r="ASB3" s="2220" t="s">
        <v>751</v>
      </c>
      <c r="ASC3" s="2222"/>
      <c r="ASD3" s="2222"/>
      <c r="ASE3" s="2223"/>
      <c r="ASG3" s="24"/>
      <c r="ASH3" s="739" t="s">
        <v>18</v>
      </c>
      <c r="ASI3" s="2234" t="s">
        <v>1388</v>
      </c>
      <c r="ASJ3" s="2235"/>
      <c r="ASK3" s="2235"/>
      <c r="ASL3" s="2236"/>
      <c r="ASN3" s="24"/>
      <c r="ASO3" s="739" t="s">
        <v>18</v>
      </c>
      <c r="ASP3" s="2234" t="s">
        <v>1811</v>
      </c>
      <c r="ASQ3" s="2235"/>
      <c r="ASR3" s="2235"/>
      <c r="ASS3" s="2236"/>
      <c r="ASU3" s="2"/>
      <c r="ASV3" s="1750" t="s">
        <v>18</v>
      </c>
      <c r="ASW3" s="2220" t="s">
        <v>851</v>
      </c>
      <c r="ASX3" s="2222"/>
      <c r="ASY3" s="2222"/>
      <c r="ASZ3" s="2223"/>
      <c r="ATB3" s="2"/>
      <c r="ATC3" s="1750" t="s">
        <v>18</v>
      </c>
      <c r="ATD3" s="2220" t="s">
        <v>852</v>
      </c>
      <c r="ATE3" s="2222"/>
      <c r="ATF3" s="2222"/>
      <c r="ATG3" s="2223"/>
      <c r="ATI3" s="305"/>
      <c r="ATJ3" s="1750" t="s">
        <v>18</v>
      </c>
      <c r="ATK3" s="2220" t="s">
        <v>434</v>
      </c>
      <c r="ATL3" s="2222"/>
      <c r="ATM3" s="2222"/>
      <c r="ATN3" s="2223"/>
      <c r="ATQ3" s="1750" t="s">
        <v>18</v>
      </c>
      <c r="ATR3" s="2258" t="s">
        <v>1993</v>
      </c>
      <c r="ATS3" s="2259"/>
      <c r="ATT3" s="2259"/>
      <c r="ATU3" s="2260"/>
      <c r="ATW3" s="2"/>
      <c r="ATX3" s="1750" t="s">
        <v>18</v>
      </c>
      <c r="ATY3" s="2220" t="s">
        <v>853</v>
      </c>
      <c r="ATZ3" s="2222"/>
      <c r="AUA3" s="2222"/>
      <c r="AUB3" s="2223"/>
      <c r="AUD3" s="24"/>
      <c r="AUE3" s="739" t="s">
        <v>18</v>
      </c>
      <c r="AUF3" s="2234" t="s">
        <v>470</v>
      </c>
      <c r="AUG3" s="2235"/>
      <c r="AUH3" s="2235"/>
      <c r="AUI3" s="2236"/>
      <c r="AUK3" s="24"/>
      <c r="AUL3" s="739" t="s">
        <v>18</v>
      </c>
      <c r="AUM3" s="2234" t="s">
        <v>1512</v>
      </c>
      <c r="AUN3" s="2235"/>
      <c r="AUO3" s="2235"/>
      <c r="AUP3" s="2236"/>
      <c r="AUR3" s="305"/>
      <c r="AUS3" s="1750" t="s">
        <v>18</v>
      </c>
      <c r="AUT3" s="2220" t="s">
        <v>463</v>
      </c>
      <c r="AUU3" s="2222"/>
      <c r="AUV3" s="2222"/>
      <c r="AUW3" s="2223"/>
      <c r="AUY3" s="2"/>
      <c r="AUZ3" s="1750" t="s">
        <v>18</v>
      </c>
      <c r="AVA3" s="2220" t="s">
        <v>854</v>
      </c>
      <c r="AVB3" s="2222"/>
      <c r="AVC3" s="2222"/>
      <c r="AVD3" s="2223"/>
      <c r="AVF3" s="305"/>
      <c r="AVG3" s="1750" t="s">
        <v>18</v>
      </c>
      <c r="AVH3" s="2220" t="s">
        <v>617</v>
      </c>
      <c r="AVI3" s="2222"/>
      <c r="AVJ3" s="2222"/>
      <c r="AVK3" s="2223"/>
      <c r="AVM3" s="2"/>
      <c r="AVN3" s="1750" t="s">
        <v>18</v>
      </c>
      <c r="AVO3" s="2220" t="s">
        <v>679</v>
      </c>
      <c r="AVP3" s="2222"/>
      <c r="AVQ3" s="2222"/>
      <c r="AVR3" s="2223"/>
      <c r="AVT3" s="2"/>
      <c r="AVU3" s="1750" t="s">
        <v>18</v>
      </c>
      <c r="AVV3" s="2220" t="s">
        <v>855</v>
      </c>
      <c r="AVW3" s="2222"/>
      <c r="AVX3" s="2222"/>
      <c r="AVY3" s="2223"/>
      <c r="AWA3" s="2"/>
      <c r="AWB3" s="1750" t="s">
        <v>18</v>
      </c>
      <c r="AWC3" s="2220" t="s">
        <v>1462</v>
      </c>
      <c r="AWD3" s="2222"/>
      <c r="AWE3" s="2222"/>
      <c r="AWF3" s="2223"/>
      <c r="AWH3" s="24"/>
      <c r="AWI3" s="739" t="s">
        <v>18</v>
      </c>
      <c r="AWJ3" s="2234" t="s">
        <v>1659</v>
      </c>
      <c r="AWK3" s="2235"/>
      <c r="AWL3" s="2235"/>
      <c r="AWM3" s="2236"/>
      <c r="AWO3" s="24"/>
      <c r="AWP3" s="739" t="s">
        <v>18</v>
      </c>
      <c r="AWQ3" s="2234" t="s">
        <v>1967</v>
      </c>
      <c r="AWR3" s="2235"/>
      <c r="AWS3" s="2235"/>
      <c r="AWT3" s="2236"/>
      <c r="AWV3" s="24"/>
      <c r="AWW3" s="739" t="s">
        <v>18</v>
      </c>
      <c r="AWX3" s="2234" t="s">
        <v>21</v>
      </c>
      <c r="AWY3" s="2235"/>
      <c r="AWZ3" s="2235"/>
      <c r="AXA3" s="2236"/>
      <c r="AXC3" s="2"/>
      <c r="AXD3" s="1750" t="s">
        <v>18</v>
      </c>
      <c r="AXE3" s="2220" t="s">
        <v>856</v>
      </c>
      <c r="AXF3" s="2222"/>
      <c r="AXG3" s="2222"/>
      <c r="AXH3" s="2223"/>
      <c r="AXJ3" s="24"/>
      <c r="AXK3" s="739" t="s">
        <v>18</v>
      </c>
      <c r="AXL3" s="2234" t="s">
        <v>1660</v>
      </c>
      <c r="AXM3" s="2235"/>
      <c r="AXN3" s="2235"/>
      <c r="AXO3" s="2236"/>
      <c r="AXQ3" s="24"/>
      <c r="AXR3" s="739" t="s">
        <v>18</v>
      </c>
      <c r="AXS3" s="2234" t="s">
        <v>512</v>
      </c>
      <c r="AXT3" s="2235"/>
      <c r="AXU3" s="2235"/>
      <c r="AXV3" s="2236"/>
      <c r="AXX3" s="24"/>
      <c r="AXY3" s="739" t="s">
        <v>18</v>
      </c>
      <c r="AXZ3" s="2234" t="s">
        <v>1808</v>
      </c>
      <c r="AYA3" s="2235"/>
      <c r="AYB3" s="2235"/>
      <c r="AYC3" s="2236"/>
      <c r="AYE3" s="2"/>
      <c r="AYF3" s="1750" t="s">
        <v>18</v>
      </c>
      <c r="AYG3" s="2220" t="s">
        <v>857</v>
      </c>
      <c r="AYH3" s="2222"/>
      <c r="AYI3" s="2222"/>
      <c r="AYJ3" s="2223"/>
      <c r="AYL3" s="311"/>
      <c r="AYM3" s="1750" t="s">
        <v>18</v>
      </c>
      <c r="AYN3" s="2220" t="s">
        <v>858</v>
      </c>
      <c r="AYO3" s="2222"/>
      <c r="AYP3" s="2222"/>
      <c r="AYQ3" s="2223"/>
      <c r="AYS3" s="2"/>
      <c r="AYT3" s="1750" t="s">
        <v>18</v>
      </c>
      <c r="AYU3" s="2220" t="s">
        <v>858</v>
      </c>
      <c r="AYV3" s="2222"/>
      <c r="AYW3" s="2222"/>
      <c r="AYX3" s="2223"/>
      <c r="AYZ3" s="2"/>
      <c r="AZA3" s="1750" t="s">
        <v>18</v>
      </c>
      <c r="AZB3" s="2220" t="s">
        <v>859</v>
      </c>
      <c r="AZC3" s="2222"/>
      <c r="AZD3" s="2222"/>
      <c r="AZE3" s="2223"/>
      <c r="AZG3" s="24"/>
      <c r="AZH3" s="739" t="s">
        <v>18</v>
      </c>
      <c r="AZI3" s="2234" t="s">
        <v>1661</v>
      </c>
      <c r="AZJ3" s="2235"/>
      <c r="AZK3" s="2235"/>
      <c r="AZL3" s="2236"/>
      <c r="AZN3" s="24"/>
      <c r="AZO3" s="739" t="s">
        <v>18</v>
      </c>
      <c r="AZP3" s="2234" t="s">
        <v>671</v>
      </c>
      <c r="AZQ3" s="2235"/>
      <c r="AZR3" s="2235"/>
      <c r="AZS3" s="2236"/>
      <c r="AZU3" s="24"/>
      <c r="AZV3" s="739" t="s">
        <v>18</v>
      </c>
      <c r="AZW3" s="2234" t="s">
        <v>1423</v>
      </c>
      <c r="AZX3" s="2235"/>
      <c r="AZY3" s="2235"/>
      <c r="AZZ3" s="2236"/>
      <c r="BAB3" s="2"/>
      <c r="BAC3" s="1750" t="s">
        <v>18</v>
      </c>
      <c r="BAD3" s="2220" t="s">
        <v>860</v>
      </c>
      <c r="BAE3" s="2222"/>
      <c r="BAF3" s="2222"/>
      <c r="BAG3" s="2223"/>
      <c r="BAI3" s="2"/>
      <c r="BAJ3" s="1750" t="s">
        <v>18</v>
      </c>
      <c r="BAK3" s="2220" t="s">
        <v>787</v>
      </c>
      <c r="BAL3" s="2222"/>
      <c r="BAM3" s="2222"/>
      <c r="BAN3" s="2223"/>
      <c r="BAP3" s="2"/>
      <c r="BAQ3" s="1750" t="s">
        <v>18</v>
      </c>
      <c r="BAR3" s="2220" t="s">
        <v>1422</v>
      </c>
      <c r="BAS3" s="2222"/>
      <c r="BAT3" s="2222"/>
      <c r="BAU3" s="2223"/>
      <c r="BAW3" s="24"/>
      <c r="BAX3" s="739" t="s">
        <v>18</v>
      </c>
      <c r="BAY3" s="2234" t="s">
        <v>961</v>
      </c>
      <c r="BAZ3" s="2235"/>
      <c r="BBA3" s="2235"/>
      <c r="BBB3" s="2236"/>
      <c r="BBD3" s="24"/>
      <c r="BBE3" s="739" t="s">
        <v>18</v>
      </c>
      <c r="BBF3" s="2234" t="s">
        <v>600</v>
      </c>
      <c r="BBG3" s="2235"/>
      <c r="BBH3" s="2235"/>
      <c r="BBI3" s="2236"/>
      <c r="BBK3" s="24"/>
      <c r="BBL3" s="739" t="s">
        <v>18</v>
      </c>
      <c r="BBM3" s="2234" t="s">
        <v>1503</v>
      </c>
      <c r="BBN3" s="2235"/>
      <c r="BBO3" s="2235"/>
      <c r="BBP3" s="2236"/>
      <c r="BBR3" s="2"/>
      <c r="BBS3" s="1750" t="s">
        <v>18</v>
      </c>
      <c r="BBT3" s="2220" t="s">
        <v>786</v>
      </c>
      <c r="BBU3" s="2222"/>
      <c r="BBV3" s="2222"/>
      <c r="BBW3" s="2223"/>
      <c r="BBY3" s="2"/>
      <c r="BBZ3" s="1750" t="s">
        <v>18</v>
      </c>
      <c r="BCA3" s="2220" t="s">
        <v>861</v>
      </c>
      <c r="BCB3" s="2222"/>
      <c r="BCC3" s="2222"/>
      <c r="BCD3" s="2223"/>
      <c r="BCF3" s="24"/>
      <c r="BCG3" s="739" t="s">
        <v>18</v>
      </c>
      <c r="BCH3" s="2234" t="s">
        <v>1662</v>
      </c>
      <c r="BCI3" s="2235"/>
      <c r="BCJ3" s="2235"/>
      <c r="BCK3" s="2236"/>
      <c r="BCM3" s="24"/>
      <c r="BCN3" s="739" t="s">
        <v>18</v>
      </c>
      <c r="BCO3" s="2234" t="s">
        <v>351</v>
      </c>
      <c r="BCP3" s="2235"/>
      <c r="BCQ3" s="2235"/>
      <c r="BCR3" s="2236"/>
      <c r="BCT3" s="2"/>
      <c r="BCU3" s="1750" t="s">
        <v>18</v>
      </c>
      <c r="BCV3" s="2220" t="s">
        <v>1663</v>
      </c>
      <c r="BCW3" s="2222"/>
      <c r="BCX3" s="2222"/>
      <c r="BCY3" s="2223"/>
      <c r="BDA3" s="2"/>
      <c r="BDB3" s="1750" t="s">
        <v>18</v>
      </c>
      <c r="BDC3" s="2220" t="s">
        <v>810</v>
      </c>
      <c r="BDD3" s="2222"/>
      <c r="BDE3" s="2222"/>
      <c r="BDF3" s="2223"/>
      <c r="BDH3" s="2"/>
      <c r="BDI3" s="1750" t="s">
        <v>18</v>
      </c>
      <c r="BDJ3" s="2220" t="s">
        <v>190</v>
      </c>
      <c r="BDK3" s="2222"/>
      <c r="BDL3" s="2222"/>
      <c r="BDM3" s="2223"/>
      <c r="BDO3" s="24"/>
      <c r="BDP3" s="739" t="s">
        <v>18</v>
      </c>
      <c r="BDQ3" s="2234" t="s">
        <v>1664</v>
      </c>
      <c r="BDR3" s="2235"/>
      <c r="BDS3" s="2235"/>
      <c r="BDT3" s="2236"/>
      <c r="BDV3" s="2"/>
      <c r="BDW3" s="1750" t="s">
        <v>18</v>
      </c>
      <c r="BDX3" s="2220" t="s">
        <v>781</v>
      </c>
      <c r="BDY3" s="2222"/>
      <c r="BDZ3" s="2222"/>
      <c r="BEA3" s="2223"/>
      <c r="BEC3" s="2"/>
      <c r="BED3" s="1750" t="s">
        <v>18</v>
      </c>
      <c r="BEE3" s="2220" t="s">
        <v>1959</v>
      </c>
      <c r="BEF3" s="2222"/>
      <c r="BEG3" s="2222"/>
      <c r="BEH3" s="2223"/>
      <c r="BEJ3" s="2"/>
      <c r="BEK3" s="1750" t="s">
        <v>18</v>
      </c>
      <c r="BEL3" s="2220" t="s">
        <v>501</v>
      </c>
      <c r="BEM3" s="2222"/>
      <c r="BEN3" s="2222"/>
      <c r="BEO3" s="2223"/>
      <c r="BEQ3" s="24"/>
      <c r="BER3" s="739" t="s">
        <v>18</v>
      </c>
      <c r="BES3" s="2234" t="s">
        <v>1665</v>
      </c>
      <c r="BET3" s="2235"/>
      <c r="BEU3" s="2235"/>
      <c r="BEV3" s="2236"/>
      <c r="BEX3" s="2"/>
      <c r="BEY3" s="1750" t="s">
        <v>18</v>
      </c>
      <c r="BEZ3" s="2220" t="s">
        <v>1031</v>
      </c>
      <c r="BFA3" s="2222"/>
      <c r="BFB3" s="2222"/>
      <c r="BFC3" s="2223"/>
      <c r="BFE3" s="2"/>
      <c r="BFF3" s="1750" t="s">
        <v>18</v>
      </c>
      <c r="BFG3" s="2220" t="s">
        <v>1456</v>
      </c>
      <c r="BFH3" s="2222"/>
      <c r="BFI3" s="2222"/>
      <c r="BFJ3" s="2223"/>
      <c r="BFL3" s="24"/>
      <c r="BFM3" s="739" t="s">
        <v>18</v>
      </c>
      <c r="BFN3" s="2234" t="s">
        <v>1487</v>
      </c>
      <c r="BFO3" s="2235"/>
      <c r="BFP3" s="2235"/>
      <c r="BFQ3" s="2236"/>
      <c r="BFS3" s="24"/>
      <c r="BFT3" s="1750" t="s">
        <v>18</v>
      </c>
      <c r="BFU3" s="2220" t="s">
        <v>433</v>
      </c>
      <c r="BFV3" s="2222"/>
      <c r="BFW3" s="2222"/>
      <c r="BFX3" s="2223"/>
      <c r="BFZ3" s="24"/>
      <c r="BGA3" s="739" t="s">
        <v>18</v>
      </c>
      <c r="BGB3" s="2234" t="s">
        <v>2145</v>
      </c>
      <c r="BGC3" s="2235"/>
      <c r="BGD3" s="2235"/>
      <c r="BGE3" s="2236"/>
      <c r="BGG3" s="2"/>
      <c r="BGH3" s="1750" t="s">
        <v>18</v>
      </c>
      <c r="BGI3" s="2220" t="s">
        <v>862</v>
      </c>
      <c r="BGJ3" s="2222"/>
      <c r="BGK3" s="2222"/>
      <c r="BGL3" s="2223"/>
      <c r="BGO3" s="1750" t="s">
        <v>18</v>
      </c>
      <c r="BGP3" s="2292" t="s">
        <v>863</v>
      </c>
      <c r="BGQ3" s="2293"/>
      <c r="BGR3" s="2293"/>
      <c r="BGS3" s="2294"/>
      <c r="BGU3" s="2"/>
      <c r="BGV3" s="1750" t="s">
        <v>18</v>
      </c>
      <c r="BGW3" s="2220" t="s">
        <v>864</v>
      </c>
      <c r="BGX3" s="2222"/>
      <c r="BGY3" s="2222"/>
      <c r="BGZ3" s="2223"/>
      <c r="BHB3" s="24"/>
      <c r="BHC3" s="739" t="s">
        <v>18</v>
      </c>
      <c r="BHD3" s="2234" t="s">
        <v>1666</v>
      </c>
      <c r="BHE3" s="2235"/>
      <c r="BHF3" s="2235"/>
      <c r="BHG3" s="2236"/>
      <c r="BHI3" s="2"/>
      <c r="BHJ3" s="1750" t="s">
        <v>18</v>
      </c>
      <c r="BHK3" s="2220" t="s">
        <v>508</v>
      </c>
      <c r="BHL3" s="2222"/>
      <c r="BHM3" s="2222"/>
      <c r="BHN3" s="2223"/>
    </row>
    <row r="4" spans="8:1575" ht="19.5" thickBot="1" x14ac:dyDescent="0.35">
      <c r="H4" s="2"/>
      <c r="I4" s="1750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46" t="s">
        <v>1452</v>
      </c>
      <c r="AN4" s="2246"/>
      <c r="AO4" s="59"/>
      <c r="AQ4" s="24"/>
      <c r="AR4" s="739"/>
      <c r="AS4" s="59"/>
      <c r="AT4" s="2246"/>
      <c r="AU4" s="2246"/>
      <c r="AV4" s="59"/>
      <c r="AX4" s="24"/>
      <c r="AY4" s="739"/>
      <c r="AZ4" s="59"/>
      <c r="BA4" s="2246"/>
      <c r="BB4" s="2246"/>
      <c r="BC4" s="59"/>
      <c r="BF4" s="1750"/>
      <c r="BG4" s="239"/>
      <c r="BH4" s="59"/>
      <c r="BI4" s="239"/>
      <c r="BJ4" s="239"/>
      <c r="BL4" s="2"/>
      <c r="BM4" s="1750"/>
      <c r="BN4" s="239"/>
      <c r="BO4" s="59"/>
      <c r="BP4" s="239"/>
      <c r="BQ4" s="239"/>
      <c r="BS4" s="2"/>
      <c r="BT4" s="1750"/>
      <c r="BU4" s="239"/>
      <c r="BV4" s="59"/>
      <c r="BW4" s="239"/>
      <c r="BX4" s="239"/>
      <c r="BZ4" s="2"/>
      <c r="CA4" s="1750"/>
      <c r="CB4" s="255"/>
      <c r="CC4" s="255"/>
      <c r="CD4" s="255"/>
      <c r="CE4" s="255"/>
      <c r="CG4" s="426"/>
      <c r="CH4" s="1750"/>
      <c r="CI4" s="239"/>
      <c r="CJ4" s="239"/>
      <c r="CK4" s="239"/>
      <c r="CL4" s="239"/>
      <c r="CN4" s="2"/>
      <c r="CO4" s="1750"/>
      <c r="CP4" s="239"/>
      <c r="CQ4" s="239"/>
      <c r="CR4" s="239"/>
      <c r="CS4" s="239"/>
      <c r="CU4" s="426"/>
      <c r="CV4" s="1750"/>
      <c r="CW4" s="239"/>
      <c r="CX4" s="239"/>
      <c r="CY4" s="239"/>
      <c r="CZ4" s="239"/>
      <c r="DB4" s="426"/>
      <c r="DC4" s="1750"/>
      <c r="DD4" s="239"/>
      <c r="DE4" s="554" t="s">
        <v>865</v>
      </c>
      <c r="DF4" s="239"/>
      <c r="DG4" s="239"/>
      <c r="DI4" s="2"/>
      <c r="DJ4" s="1750"/>
      <c r="DK4" s="239"/>
      <c r="DL4" s="239"/>
      <c r="DM4" s="239"/>
      <c r="DN4" s="239"/>
      <c r="DP4" s="2"/>
      <c r="DQ4" s="1750"/>
      <c r="DR4" s="239"/>
      <c r="DS4" s="239"/>
      <c r="DT4" s="239"/>
      <c r="DU4" s="59"/>
      <c r="DW4" s="2"/>
      <c r="DX4" s="1750"/>
      <c r="DY4" s="239"/>
      <c r="DZ4" s="239"/>
      <c r="EA4" s="239"/>
      <c r="EB4" s="59"/>
      <c r="ED4" s="2"/>
      <c r="EE4" s="1750"/>
      <c r="EF4" s="239"/>
      <c r="EG4" s="239"/>
      <c r="EH4" s="239"/>
      <c r="EI4" s="59"/>
      <c r="EK4" s="574"/>
      <c r="EL4" s="1494"/>
      <c r="EM4" s="1495"/>
      <c r="EN4" s="2247" t="s">
        <v>1667</v>
      </c>
      <c r="EO4" s="2247"/>
      <c r="EP4" s="1495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50"/>
      <c r="FH4" s="239"/>
      <c r="FI4" s="239"/>
      <c r="FJ4" s="239"/>
      <c r="FK4" s="59"/>
      <c r="FN4" s="1750"/>
      <c r="FO4" s="239"/>
      <c r="FP4" s="239"/>
      <c r="FQ4" s="239"/>
      <c r="FR4" s="59"/>
      <c r="FT4" s="2"/>
      <c r="FU4" s="1750"/>
      <c r="FV4" s="239"/>
      <c r="FW4" s="239"/>
      <c r="FX4" s="239"/>
      <c r="FY4" s="239"/>
      <c r="GA4" s="24"/>
      <c r="GB4" s="739"/>
      <c r="GC4" s="59"/>
      <c r="GD4" s="2246" t="s">
        <v>1668</v>
      </c>
      <c r="GE4" s="2246"/>
      <c r="GF4" s="59"/>
      <c r="GH4" s="2"/>
      <c r="GI4" s="1750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50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50"/>
      <c r="HS4" s="239"/>
      <c r="HT4" s="239"/>
      <c r="HU4" s="239"/>
      <c r="HV4" s="59"/>
      <c r="HX4" s="2"/>
      <c r="HY4" s="1750"/>
      <c r="HZ4" s="239"/>
      <c r="IA4" s="239"/>
      <c r="IB4" s="239"/>
      <c r="IC4" s="59"/>
      <c r="IE4" s="2"/>
      <c r="IF4" s="1750"/>
      <c r="IG4" s="239"/>
      <c r="IH4" s="2248" t="s">
        <v>1968</v>
      </c>
      <c r="II4" s="2248"/>
      <c r="IJ4" s="59"/>
      <c r="IL4" s="2"/>
      <c r="IM4" s="1750"/>
      <c r="IN4" s="239"/>
      <c r="IO4" s="239"/>
      <c r="IP4" s="239"/>
      <c r="IQ4" s="59"/>
      <c r="IS4" s="2"/>
      <c r="IT4" s="1750"/>
      <c r="IU4" s="239"/>
      <c r="IV4" s="239" t="s">
        <v>866</v>
      </c>
      <c r="IW4" s="239"/>
      <c r="IX4" s="59"/>
      <c r="IZ4" s="2"/>
      <c r="JA4" s="1750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46" t="s">
        <v>1669</v>
      </c>
      <c r="JR4" s="2246"/>
      <c r="JS4" s="59"/>
      <c r="JU4" s="2"/>
      <c r="JV4" s="1750"/>
      <c r="JW4" s="239"/>
      <c r="JX4" s="239"/>
      <c r="JY4" s="239"/>
      <c r="JZ4" s="59"/>
      <c r="KB4" s="24"/>
      <c r="KC4" s="739"/>
      <c r="KD4" s="59"/>
      <c r="KE4" s="2246" t="s">
        <v>1670</v>
      </c>
      <c r="KF4" s="2246"/>
      <c r="KG4" s="59"/>
      <c r="KI4" s="2"/>
      <c r="KJ4" s="1750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50"/>
      <c r="LF4" s="239"/>
      <c r="LG4" s="2248" t="s">
        <v>1492</v>
      </c>
      <c r="LH4" s="2248"/>
      <c r="LI4" s="59"/>
      <c r="LK4" s="2"/>
      <c r="LL4" s="1750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50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50"/>
      <c r="NJ4" s="239"/>
      <c r="NK4" s="239"/>
      <c r="NL4" s="239"/>
      <c r="NM4" s="59"/>
      <c r="NO4" s="2"/>
      <c r="NP4" s="1750"/>
      <c r="NQ4" s="239"/>
      <c r="NR4" s="239"/>
      <c r="NS4" s="239"/>
      <c r="NT4" s="59"/>
      <c r="NV4" s="2"/>
      <c r="NW4" s="1750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50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50"/>
      <c r="OZ4" s="255"/>
      <c r="PA4" s="255" t="s">
        <v>164</v>
      </c>
      <c r="PB4" s="255"/>
      <c r="PC4" s="255"/>
      <c r="PF4" s="1750"/>
      <c r="PG4" s="239"/>
      <c r="PH4" s="239"/>
      <c r="PI4" s="239"/>
      <c r="PJ4" s="239"/>
      <c r="PL4" s="2"/>
      <c r="PM4" s="1750"/>
      <c r="PN4" s="239"/>
      <c r="PO4" s="239"/>
      <c r="PP4" s="239"/>
      <c r="PQ4" s="239"/>
      <c r="PS4" s="2"/>
      <c r="PT4" s="1750"/>
      <c r="PU4" s="239"/>
      <c r="PV4" s="239"/>
      <c r="PW4" s="239"/>
      <c r="PX4" s="239"/>
      <c r="PZ4" s="2"/>
      <c r="QA4" s="1750"/>
      <c r="QB4" s="59"/>
      <c r="QC4" s="59"/>
      <c r="QD4" s="59"/>
      <c r="QE4" s="59"/>
      <c r="QG4" s="2"/>
      <c r="QH4" s="1750"/>
      <c r="QI4" s="59"/>
      <c r="QJ4" s="59"/>
      <c r="QK4" s="59"/>
      <c r="QL4" s="59"/>
      <c r="QN4" s="2"/>
      <c r="QO4" s="1750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50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50"/>
      <c r="SF4" s="59"/>
      <c r="SG4" s="59"/>
      <c r="SH4" s="59"/>
      <c r="SI4" s="59"/>
      <c r="SK4" s="2"/>
      <c r="SL4" s="1750"/>
      <c r="SM4" s="239"/>
      <c r="SN4" s="239"/>
      <c r="SO4" s="239"/>
      <c r="SP4" s="239"/>
      <c r="SR4" s="2"/>
      <c r="SS4" s="1750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50"/>
      <c r="TH4" s="239"/>
      <c r="TI4" s="239"/>
      <c r="TJ4" s="239"/>
      <c r="TK4" s="239"/>
      <c r="TM4" s="2"/>
      <c r="TN4" s="1750"/>
      <c r="TO4" s="239"/>
      <c r="TP4" s="239"/>
      <c r="TQ4" s="239"/>
      <c r="TR4" s="239"/>
      <c r="TT4" s="2"/>
      <c r="TU4" s="1750"/>
      <c r="TV4" s="239"/>
      <c r="TW4" s="239"/>
      <c r="TX4" s="239"/>
      <c r="TY4" s="239"/>
      <c r="UA4" s="2"/>
      <c r="UB4" s="1750"/>
      <c r="UC4" s="239"/>
      <c r="UD4" s="239"/>
      <c r="UE4" s="239"/>
      <c r="UF4" s="239"/>
      <c r="UH4" s="2"/>
      <c r="UI4" s="1750"/>
      <c r="UJ4" s="239"/>
      <c r="UK4" s="239"/>
      <c r="UL4" s="239"/>
      <c r="UM4" s="239"/>
      <c r="UO4" s="307"/>
      <c r="UP4" s="739"/>
      <c r="UQ4" s="59"/>
      <c r="UR4" s="2249" t="s">
        <v>1671</v>
      </c>
      <c r="US4" s="2249"/>
      <c r="UT4" s="59"/>
      <c r="UV4" s="2"/>
      <c r="UW4" s="1750"/>
      <c r="UX4" s="239"/>
      <c r="UY4" s="239"/>
      <c r="UZ4" s="239"/>
      <c r="VA4" s="239"/>
      <c r="VC4" s="2"/>
      <c r="VD4" s="1750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50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50"/>
      <c r="WG4" s="255"/>
      <c r="WH4" s="255" t="s">
        <v>164</v>
      </c>
      <c r="WI4" s="255"/>
      <c r="WJ4" s="255"/>
      <c r="WL4" s="305"/>
      <c r="WM4" s="1750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50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50"/>
      <c r="YK4" s="239"/>
      <c r="YL4" s="174" t="s">
        <v>867</v>
      </c>
      <c r="YM4" s="239"/>
      <c r="YN4" s="239"/>
      <c r="YP4" s="2"/>
      <c r="YQ4" s="1750"/>
      <c r="YR4" s="239"/>
      <c r="YS4" s="239"/>
      <c r="YT4" s="239"/>
      <c r="YU4" s="59"/>
      <c r="YW4" s="2"/>
      <c r="YX4" s="1750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50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50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50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50"/>
      <c r="ABX4" s="239"/>
      <c r="ABY4" s="554"/>
      <c r="ABZ4" s="239"/>
      <c r="ACA4" s="239"/>
      <c r="ACC4" s="2"/>
      <c r="ACD4" s="1750"/>
      <c r="ACE4" s="239"/>
      <c r="ACF4" s="59"/>
      <c r="ACG4" s="239"/>
      <c r="ACH4" s="239"/>
      <c r="ACJ4" s="426"/>
      <c r="ACK4" s="1750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50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50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50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50"/>
      <c r="AEW4" s="239"/>
      <c r="AEX4" s="59"/>
      <c r="AEY4" s="239"/>
      <c r="AEZ4" s="59"/>
      <c r="AFB4" s="2"/>
      <c r="AFC4" s="1750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50"/>
      <c r="AGF4" s="239"/>
      <c r="AGG4" s="59"/>
      <c r="AGH4" s="239"/>
      <c r="AGI4" s="59"/>
      <c r="AGK4" s="2"/>
      <c r="AGL4" s="1750"/>
      <c r="AGM4" s="239"/>
      <c r="AGN4" s="59"/>
      <c r="AGO4" s="239"/>
      <c r="AGP4" s="239"/>
      <c r="AGR4" s="305"/>
      <c r="AGS4" s="1750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50"/>
      <c r="AHO4" s="239"/>
      <c r="AHP4" s="239"/>
      <c r="AHQ4" s="239"/>
      <c r="AHR4" s="59"/>
      <c r="AHT4" s="2"/>
      <c r="AHU4" s="1750"/>
      <c r="AHV4" s="239"/>
      <c r="AHW4" s="239"/>
      <c r="AHX4" s="239"/>
      <c r="AHY4" s="59"/>
      <c r="AIA4" s="426"/>
      <c r="AIB4" s="1750"/>
      <c r="AIC4" s="239"/>
      <c r="AID4" s="554"/>
      <c r="AIE4" s="239"/>
      <c r="AIF4" s="59"/>
      <c r="AIH4" s="2"/>
      <c r="AII4" s="1750"/>
      <c r="AIJ4" s="239"/>
      <c r="AIK4" s="239"/>
      <c r="AIL4" s="239"/>
      <c r="AIM4" s="59"/>
      <c r="AIO4" s="2"/>
      <c r="AIP4" s="1750"/>
      <c r="AIQ4" s="239"/>
      <c r="AIR4" s="239"/>
      <c r="AIS4" s="239"/>
      <c r="AIT4" s="239"/>
      <c r="AIV4" s="2"/>
      <c r="AIW4" s="1750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50"/>
      <c r="AJL4" s="239"/>
      <c r="AJM4" s="239"/>
      <c r="AJN4" s="239"/>
      <c r="AJO4" s="239"/>
      <c r="AJQ4" s="2"/>
      <c r="AJR4" s="1750"/>
      <c r="AJS4" s="239"/>
      <c r="AJT4" s="239"/>
      <c r="AJU4" s="239"/>
      <c r="AJV4" s="239"/>
      <c r="AJX4" s="405"/>
      <c r="AJY4" s="1750"/>
      <c r="AJZ4" s="239"/>
      <c r="AKA4" s="255" t="s">
        <v>164</v>
      </c>
      <c r="AKB4" s="239"/>
      <c r="AKC4" s="239"/>
      <c r="AKE4" s="2"/>
      <c r="AKF4" s="1750"/>
      <c r="AKG4" s="239"/>
      <c r="AKH4" s="239"/>
      <c r="AKI4" s="239"/>
      <c r="AKJ4" s="59"/>
      <c r="AKL4" s="2"/>
      <c r="AKM4" s="1750"/>
      <c r="AKN4" s="239"/>
      <c r="AKO4" s="239"/>
      <c r="AKP4" s="239"/>
      <c r="AKQ4" s="59"/>
      <c r="AKS4" s="305"/>
      <c r="AKT4" s="1750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50"/>
      <c r="ALI4" s="239"/>
      <c r="ALJ4" s="239" t="s">
        <v>868</v>
      </c>
      <c r="ALK4" s="239"/>
      <c r="ALL4" s="59"/>
      <c r="ALO4" s="1750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50"/>
      <c r="AMD4" s="239"/>
      <c r="AME4" s="239"/>
      <c r="AMF4" s="239"/>
      <c r="AMG4" s="239"/>
      <c r="AMI4" s="2"/>
      <c r="AMJ4" s="1750"/>
      <c r="AMK4" s="239"/>
      <c r="AML4" s="239"/>
      <c r="AMM4" s="593" t="s">
        <v>38</v>
      </c>
      <c r="AMN4" s="239"/>
      <c r="AMP4" s="2"/>
      <c r="AMQ4" s="1750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50"/>
      <c r="ANM4" s="239"/>
      <c r="ANN4" s="239"/>
      <c r="ANO4" s="239"/>
      <c r="ANP4" s="239"/>
      <c r="ANR4" s="2"/>
      <c r="ANS4" s="1750"/>
      <c r="ANT4" s="239"/>
      <c r="ANU4" s="239"/>
      <c r="ANV4" s="239"/>
      <c r="ANW4" s="239"/>
      <c r="ANY4" s="2"/>
      <c r="ANZ4" s="1750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50"/>
      <c r="AOO4" s="239"/>
      <c r="AOP4" s="2248" t="s">
        <v>1424</v>
      </c>
      <c r="AOQ4" s="2248"/>
      <c r="AOR4" s="59"/>
      <c r="AOT4" s="2"/>
      <c r="AOU4" s="1750"/>
      <c r="AOV4" s="239"/>
      <c r="AOW4" s="2248" t="s">
        <v>1424</v>
      </c>
      <c r="AOX4" s="2248"/>
      <c r="AOY4" s="59"/>
      <c r="APA4" s="24"/>
      <c r="APB4" s="739"/>
      <c r="APC4" s="59"/>
      <c r="APD4" s="2246" t="s">
        <v>1672</v>
      </c>
      <c r="APE4" s="2246"/>
      <c r="APF4" s="59"/>
      <c r="APH4" s="24"/>
      <c r="API4" s="739"/>
      <c r="APJ4" s="59"/>
      <c r="APK4" s="2246"/>
      <c r="APL4" s="2246"/>
      <c r="APM4" s="59"/>
      <c r="APO4" s="24"/>
      <c r="APP4" s="739"/>
      <c r="APQ4" s="59"/>
      <c r="APR4" s="2246"/>
      <c r="APS4" s="2246"/>
      <c r="APT4" s="59"/>
      <c r="APV4" s="2"/>
      <c r="APW4" s="1750"/>
      <c r="APX4" s="239"/>
      <c r="APY4" s="239"/>
      <c r="APZ4" s="239"/>
      <c r="AQA4" s="59"/>
      <c r="AQC4" s="426"/>
      <c r="AQD4" s="1750"/>
      <c r="AQE4" s="239"/>
      <c r="AQF4" s="422"/>
      <c r="AQG4" s="239"/>
      <c r="AQH4" s="59"/>
      <c r="AQJ4" s="426"/>
      <c r="AQK4" s="1750"/>
      <c r="AQL4" s="239"/>
      <c r="AQM4" s="554"/>
      <c r="AQN4" s="239"/>
      <c r="AQO4" s="239"/>
      <c r="AQQ4" s="305"/>
      <c r="AQR4" s="1750"/>
      <c r="AQS4" s="239"/>
      <c r="AQT4" s="422"/>
      <c r="AQU4" s="239"/>
      <c r="AQV4" s="59"/>
      <c r="AQX4" s="2"/>
      <c r="AQY4" s="1750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50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50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50"/>
      <c r="ASW4" s="239"/>
      <c r="ASX4" s="239"/>
      <c r="ASY4" s="239"/>
      <c r="ASZ4" s="59"/>
      <c r="ATB4" s="2"/>
      <c r="ATC4" s="1750"/>
      <c r="ATD4" s="239"/>
      <c r="ATE4" s="239"/>
      <c r="ATF4" s="239"/>
      <c r="ATG4" s="239"/>
      <c r="ATI4" s="305"/>
      <c r="ATJ4" s="1750"/>
      <c r="ATK4" s="239"/>
      <c r="ATL4" s="554"/>
      <c r="ATM4" s="239"/>
      <c r="ATN4" s="239"/>
      <c r="ATQ4" s="1750"/>
      <c r="ATR4" s="239"/>
      <c r="ATS4" s="239"/>
      <c r="ATT4" s="239"/>
      <c r="ATU4" s="239"/>
      <c r="ATW4" s="2"/>
      <c r="ATX4" s="1750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50"/>
      <c r="AUT4" s="239"/>
      <c r="AUU4" s="239"/>
      <c r="AUV4" s="239"/>
      <c r="AUW4" s="239"/>
      <c r="AUY4" s="2"/>
      <c r="AUZ4" s="1750"/>
      <c r="AVA4" s="239"/>
      <c r="AVB4" s="239"/>
      <c r="AVC4" s="239"/>
      <c r="AVD4" s="239"/>
      <c r="AVF4" s="305"/>
      <c r="AVG4" s="1750"/>
      <c r="AVH4" s="239"/>
      <c r="AVI4" s="239"/>
      <c r="AVJ4" s="239"/>
      <c r="AVK4" s="239"/>
      <c r="AVM4" s="2"/>
      <c r="AVN4" s="1750"/>
      <c r="AVO4" s="239"/>
      <c r="AVP4" s="239"/>
      <c r="AVQ4" s="239"/>
      <c r="AVR4" s="239"/>
      <c r="AVT4" s="2"/>
      <c r="AVU4" s="1750"/>
      <c r="AVV4" s="239"/>
      <c r="AVW4" s="239"/>
      <c r="AVX4" s="239"/>
      <c r="AVY4" s="239"/>
      <c r="AWA4" s="2"/>
      <c r="AWB4" s="1750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50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50"/>
      <c r="AYG4" s="239"/>
      <c r="AYH4" s="239"/>
      <c r="AYI4" s="239"/>
      <c r="AYJ4" s="59"/>
      <c r="AYL4" s="311"/>
      <c r="AYM4" s="1750"/>
      <c r="AYN4" s="1209"/>
      <c r="AYO4" s="239"/>
      <c r="AYP4" s="239"/>
      <c r="AYQ4" s="239"/>
      <c r="AYS4" s="2"/>
      <c r="AYT4" s="1750"/>
      <c r="AYU4" s="239"/>
      <c r="AYV4" s="239"/>
      <c r="AYW4" s="239"/>
      <c r="AYX4" s="239"/>
      <c r="AYZ4" s="2"/>
      <c r="AZA4" s="1750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50"/>
      <c r="BAD4" s="239"/>
      <c r="BAE4" s="239"/>
      <c r="BAF4" s="239"/>
      <c r="BAG4" s="239"/>
      <c r="BAI4" s="2"/>
      <c r="BAJ4" s="1750"/>
      <c r="BAK4" s="239"/>
      <c r="BAL4" s="239"/>
      <c r="BAM4" s="239"/>
      <c r="BAN4" s="59"/>
      <c r="BAP4" s="2"/>
      <c r="BAQ4" s="1750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50"/>
      <c r="BBT4" s="239"/>
      <c r="BBU4" s="239"/>
      <c r="BBV4" s="239"/>
      <c r="BBW4" s="239"/>
      <c r="BBY4" s="2"/>
      <c r="BBZ4" s="1750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46" t="s">
        <v>1969</v>
      </c>
      <c r="BCQ4" s="2246"/>
      <c r="BCR4" s="59"/>
      <c r="BCT4" s="2"/>
      <c r="BCU4" s="1750"/>
      <c r="BCV4" s="239"/>
      <c r="BCW4" s="59"/>
      <c r="BCX4" s="59"/>
      <c r="BCY4" s="239"/>
      <c r="BDA4" s="2"/>
      <c r="BDB4" s="1750"/>
      <c r="BDC4" s="239"/>
      <c r="BDD4" s="59"/>
      <c r="BDE4" s="59"/>
      <c r="BDF4" s="239"/>
      <c r="BDH4" s="2"/>
      <c r="BDI4" s="1750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50"/>
      <c r="BDX4" s="239"/>
      <c r="BDY4" s="59"/>
      <c r="BDZ4" s="59"/>
      <c r="BEA4" s="239"/>
      <c r="BEC4" s="2"/>
      <c r="BED4" s="1750"/>
      <c r="BEE4" s="239"/>
      <c r="BEF4" s="59"/>
      <c r="BEG4" s="59"/>
      <c r="BEH4" s="239"/>
      <c r="BEJ4" s="2"/>
      <c r="BEK4" s="1750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50"/>
      <c r="BEZ4" s="2250"/>
      <c r="BFA4" s="2250"/>
      <c r="BFB4" s="239"/>
      <c r="BFC4" s="239"/>
      <c r="BFE4" s="2"/>
      <c r="BFF4" s="1750"/>
      <c r="BFG4" s="2250"/>
      <c r="BFH4" s="2250"/>
      <c r="BFI4" s="239"/>
      <c r="BFJ4" s="239"/>
      <c r="BFL4" s="24"/>
      <c r="BFM4" s="739"/>
      <c r="BFN4" s="2250"/>
      <c r="BFO4" s="2250"/>
      <c r="BFP4" s="59"/>
      <c r="BFQ4" s="59"/>
      <c r="BFS4" s="24"/>
      <c r="BFT4" s="1750"/>
      <c r="BFU4" s="2250"/>
      <c r="BFV4" s="2250"/>
      <c r="BFW4" s="239"/>
      <c r="BFX4" s="239"/>
      <c r="BFZ4" s="24"/>
      <c r="BGA4" s="739"/>
      <c r="BGB4" s="2250"/>
      <c r="BGC4" s="2250"/>
      <c r="BGD4" s="59"/>
      <c r="BGE4" s="59"/>
      <c r="BGG4" s="2"/>
      <c r="BGH4" s="1750"/>
      <c r="BGI4" s="2250"/>
      <c r="BGJ4" s="2250"/>
      <c r="BGK4" s="239"/>
      <c r="BGL4" s="239"/>
      <c r="BGN4" s="2"/>
      <c r="BGO4" s="1750"/>
      <c r="BGP4" s="239"/>
      <c r="BGQ4" s="239"/>
      <c r="BGR4" s="239"/>
      <c r="BGS4" s="239"/>
      <c r="BGU4" s="2"/>
      <c r="BGV4" s="1750"/>
      <c r="BGW4" s="239"/>
      <c r="BGX4" s="59"/>
      <c r="BGY4" s="239"/>
      <c r="BGZ4" s="59"/>
      <c r="BHB4" s="24"/>
      <c r="BHC4" s="739"/>
      <c r="BHD4" s="2250"/>
      <c r="BHE4" s="2250"/>
      <c r="BHF4" s="59"/>
      <c r="BHG4" s="59"/>
      <c r="BHI4" s="2"/>
      <c r="BHJ4" s="1750"/>
      <c r="BHK4" s="2250"/>
      <c r="BHL4" s="2250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4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4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4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4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4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4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6" t="s">
        <v>0</v>
      </c>
      <c r="EL5" s="1497" t="s">
        <v>16</v>
      </c>
      <c r="EM5" s="1498" t="s">
        <v>2</v>
      </c>
      <c r="EN5" s="1499" t="s">
        <v>29</v>
      </c>
      <c r="EO5" s="1498" t="s">
        <v>17</v>
      </c>
      <c r="EP5" s="1500" t="s">
        <v>8</v>
      </c>
      <c r="ER5" s="1214" t="s">
        <v>0</v>
      </c>
      <c r="ES5" s="594" t="s">
        <v>16</v>
      </c>
      <c r="ET5" s="73" t="s">
        <v>2</v>
      </c>
      <c r="EU5" s="1243" t="s">
        <v>29</v>
      </c>
      <c r="EV5" s="73" t="s">
        <v>17</v>
      </c>
      <c r="EW5" s="75" t="s">
        <v>8</v>
      </c>
      <c r="EY5" s="1214" t="s">
        <v>0</v>
      </c>
      <c r="EZ5" s="594" t="s">
        <v>16</v>
      </c>
      <c r="FA5" s="73" t="s">
        <v>2</v>
      </c>
      <c r="FB5" s="1243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4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4" t="s">
        <v>0</v>
      </c>
      <c r="GP5" s="594" t="s">
        <v>16</v>
      </c>
      <c r="GQ5" s="73" t="s">
        <v>2</v>
      </c>
      <c r="GR5" s="1243" t="s">
        <v>29</v>
      </c>
      <c r="GS5" s="73" t="s">
        <v>17</v>
      </c>
      <c r="GT5" s="75" t="s">
        <v>8</v>
      </c>
      <c r="GV5" s="1214" t="s">
        <v>0</v>
      </c>
      <c r="GW5" s="594" t="s">
        <v>16</v>
      </c>
      <c r="GX5" s="73" t="s">
        <v>2</v>
      </c>
      <c r="GY5" s="1243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4" t="s">
        <v>0</v>
      </c>
      <c r="HK5" s="594" t="s">
        <v>16</v>
      </c>
      <c r="HL5" s="73" t="s">
        <v>2</v>
      </c>
      <c r="HM5" s="1243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4" t="s">
        <v>0</v>
      </c>
      <c r="JH5" s="594" t="s">
        <v>16</v>
      </c>
      <c r="JI5" s="73" t="s">
        <v>2</v>
      </c>
      <c r="JJ5" s="1243" t="s">
        <v>29</v>
      </c>
      <c r="JK5" s="73" t="s">
        <v>17</v>
      </c>
      <c r="JL5" s="75" t="s">
        <v>8</v>
      </c>
      <c r="JN5" s="1214" t="s">
        <v>0</v>
      </c>
      <c r="JO5" s="594" t="s">
        <v>16</v>
      </c>
      <c r="JP5" s="73" t="s">
        <v>2</v>
      </c>
      <c r="JQ5" s="1243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4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4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4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4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4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4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4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4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4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4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4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4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4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4" t="s">
        <v>0</v>
      </c>
      <c r="VK5" s="594" t="s">
        <v>16</v>
      </c>
      <c r="VL5" s="73" t="s">
        <v>2</v>
      </c>
      <c r="VM5" s="1501" t="s">
        <v>29</v>
      </c>
      <c r="VN5" s="73" t="s">
        <v>17</v>
      </c>
      <c r="VO5" s="75" t="s">
        <v>8</v>
      </c>
      <c r="VQ5" s="1214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4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00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00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00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00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4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4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4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4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4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4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4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4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4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4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4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4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2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4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0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4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4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4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4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4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4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4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4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4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4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4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0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4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4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4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4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4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4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4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4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4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4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4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4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4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4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4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4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4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4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4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4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4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4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2"/>
      <c r="EN6" s="566"/>
      <c r="EO6" s="1503"/>
      <c r="EP6" s="1504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6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5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6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7"/>
      <c r="BCG6" s="24"/>
      <c r="BCH6" s="25"/>
      <c r="BCI6" s="111"/>
      <c r="BCJ6" s="26"/>
      <c r="BCK6" s="42">
        <f>BCH6-BCJ6</f>
        <v>0</v>
      </c>
      <c r="BCM6" s="1507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2040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2029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11"/>
      <c r="AK7" s="24"/>
      <c r="AL7" s="23"/>
      <c r="AM7" s="50"/>
      <c r="AN7" s="52"/>
      <c r="AO7" s="42">
        <f>AO6+AL7-AN7</f>
        <v>0</v>
      </c>
      <c r="AQ7" s="141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1702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1693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1673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2030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1551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1467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2031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9" t="s">
        <v>1674</v>
      </c>
      <c r="EM7" s="1508">
        <v>456</v>
      </c>
      <c r="EN7" s="562"/>
      <c r="EO7" s="1509"/>
      <c r="EP7" s="1504">
        <f>EP6+EM7-EO7</f>
        <v>456</v>
      </c>
      <c r="ER7" s="49">
        <v>41580</v>
      </c>
      <c r="ES7" s="229" t="s">
        <v>1972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2008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1675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2009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1982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1552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2010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1676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1703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1978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1677</v>
      </c>
      <c r="OE7" s="23">
        <v>6364</v>
      </c>
      <c r="OF7" s="541"/>
      <c r="OG7" s="139"/>
      <c r="OH7" s="42">
        <f>OH6+OE7-OG7</f>
        <v>6364</v>
      </c>
      <c r="OJ7" s="321"/>
      <c r="OK7" s="1330"/>
      <c r="OL7" s="139"/>
      <c r="OM7" s="541"/>
      <c r="ON7" s="139"/>
      <c r="OO7" s="17">
        <f>OO6+OL7-ON7</f>
        <v>0</v>
      </c>
      <c r="OQ7" s="321"/>
      <c r="OR7" s="1330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2032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2033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0" t="s">
        <v>1464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10"/>
      <c r="RM7" s="27"/>
      <c r="RN7" s="42">
        <f>RN6+RK7-RM7</f>
        <v>0</v>
      </c>
      <c r="RP7" s="111"/>
      <c r="RQ7" s="24"/>
      <c r="RR7" s="23"/>
      <c r="RS7" s="1510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2034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1678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2035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1999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1679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1680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11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1498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1553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5">
        <v>41680</v>
      </c>
      <c r="YC7" s="229" t="s">
        <v>2036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1704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1493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2011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1494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2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1681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1463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1715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1495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2053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30"/>
      <c r="AIX7" s="27"/>
      <c r="AIY7" s="111"/>
      <c r="AIZ7" s="52"/>
      <c r="AJA7" s="42">
        <f>AJA6+AIX7-AIZ7</f>
        <v>0</v>
      </c>
      <c r="AJC7" s="111"/>
      <c r="AJD7" s="133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1496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1997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1970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1682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2">
        <v>41254</v>
      </c>
      <c r="AQD7" s="1383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1683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31" t="s">
        <v>1684</v>
      </c>
      <c r="ARG7" s="1432">
        <v>4260</v>
      </c>
      <c r="ARH7" s="1430">
        <v>41493</v>
      </c>
      <c r="ARI7" s="1432">
        <v>4260</v>
      </c>
      <c r="ARJ7" s="42">
        <f>ARJ6+ARG7-ARI7</f>
        <v>0</v>
      </c>
      <c r="ARL7" s="31">
        <v>41423</v>
      </c>
      <c r="ARM7" s="311" t="s">
        <v>1685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1686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2037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1973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1687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1994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1688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1554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9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1689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2038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1465</v>
      </c>
      <c r="BBT7" s="563">
        <v>7019</v>
      </c>
      <c r="BBU7" s="1398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1466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2039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1556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2191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6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2192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1971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2"/>
      <c r="BO8" s="1523"/>
      <c r="BP8" s="16"/>
      <c r="BQ8" s="17">
        <f t="shared" ref="BQ8:BQ39" si="8">BQ7+BN8-BP8</f>
        <v>1341.7</v>
      </c>
      <c r="BS8" s="31">
        <v>41656</v>
      </c>
      <c r="BT8" s="2" t="s">
        <v>2012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2041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4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4"/>
      <c r="DL8" s="1513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9"/>
      <c r="EM8" s="1508"/>
      <c r="EN8" s="566"/>
      <c r="EO8" s="1509"/>
      <c r="EP8" s="1504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4"/>
      <c r="GK8" s="1385"/>
      <c r="GL8" s="16"/>
      <c r="GM8" s="17">
        <f t="shared" ref="GM8:GM43" si="26">GM7+GJ8-GL8</f>
        <v>300</v>
      </c>
      <c r="GO8" s="111">
        <v>41698</v>
      </c>
      <c r="GP8" s="24" t="s">
        <v>2047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2050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4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1981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2042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1468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10"/>
      <c r="RM8" s="27"/>
      <c r="RN8" s="42">
        <f t="shared" ref="RN8:RN70" si="67">RN7+RK8-RM8</f>
        <v>0</v>
      </c>
      <c r="RP8" s="49"/>
      <c r="RQ8" s="24"/>
      <c r="RR8" s="23"/>
      <c r="RS8" s="1510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6"/>
      <c r="SG8" s="138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1690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2013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7"/>
      <c r="US8" s="1643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2043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4"/>
      <c r="YF8" s="1508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2014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4"/>
      <c r="ACF8" s="1385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1984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4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2056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0"/>
      <c r="AKU8" s="27"/>
      <c r="AKV8" s="1236"/>
      <c r="AKW8" s="1404"/>
      <c r="AKX8" s="17">
        <f t="shared" ref="AKX8:AKX43" si="139">AKX7+AKU8-AKW8</f>
        <v>102</v>
      </c>
      <c r="AKZ8" s="321"/>
      <c r="ALA8" s="1330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2044</v>
      </c>
      <c r="ALW8" s="1515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1691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31"/>
      <c r="ARG8" s="563"/>
      <c r="ARH8" s="1398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1692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6"/>
      <c r="ATS8" s="140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0"/>
      <c r="AUF8" s="41"/>
      <c r="AUG8" s="49"/>
      <c r="AUH8" s="27"/>
      <c r="AUI8" s="42">
        <f t="shared" ref="AUI8:AUI43" si="174">AUI7+AUF8-AUH8</f>
        <v>0</v>
      </c>
      <c r="AUK8" s="111"/>
      <c r="AUL8" s="1330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2015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4"/>
      <c r="AVI8" s="138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1980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4"/>
      <c r="BAL8" s="138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8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4"/>
      <c r="BEF8" s="1407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6"/>
      <c r="BFH8" s="1385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2193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4"/>
      <c r="BGX8" s="1408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2045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6" t="s">
        <v>1557</v>
      </c>
      <c r="DD9" s="23">
        <v>14229</v>
      </c>
      <c r="DE9" s="1751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2046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9"/>
      <c r="EM9" s="1508"/>
      <c r="EN9" s="566"/>
      <c r="EO9" s="1509"/>
      <c r="EP9" s="1504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2049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2054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1694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2001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9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1514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1497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2051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2052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0"/>
      <c r="YY9" s="27"/>
      <c r="YZ9" s="111"/>
      <c r="ZA9" s="27"/>
      <c r="ZB9" s="17">
        <f t="shared" si="95"/>
        <v>0</v>
      </c>
      <c r="ZD9" s="111"/>
      <c r="ZE9" s="1330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0"/>
      <c r="ZT9" s="27"/>
      <c r="ZU9" s="111"/>
      <c r="ZV9" s="27"/>
      <c r="ZW9" s="17">
        <f t="shared" si="98"/>
        <v>0</v>
      </c>
      <c r="ZY9" s="111"/>
      <c r="ZZ9" s="1330"/>
      <c r="AAA9" s="27"/>
      <c r="AAB9" s="111"/>
      <c r="AAC9" s="27"/>
      <c r="AAD9" s="42">
        <f t="shared" si="99"/>
        <v>3633</v>
      </c>
      <c r="AAF9" s="111"/>
      <c r="AAG9" s="1330"/>
      <c r="AAH9" s="27"/>
      <c r="AAI9" s="111"/>
      <c r="AAJ9" s="27"/>
      <c r="AAK9" s="17">
        <f t="shared" si="100"/>
        <v>0</v>
      </c>
      <c r="AAM9" s="111"/>
      <c r="AAN9" s="1330"/>
      <c r="AAO9" s="27"/>
      <c r="AAP9" s="111"/>
      <c r="AAQ9" s="27"/>
      <c r="AAR9" s="42">
        <f t="shared" si="101"/>
        <v>0</v>
      </c>
      <c r="AAT9" s="111"/>
      <c r="AAU9" s="1330"/>
      <c r="AAV9" s="27"/>
      <c r="AAW9" s="111"/>
      <c r="AAX9" s="27"/>
      <c r="AAY9" s="42">
        <f t="shared" si="102"/>
        <v>15899</v>
      </c>
      <c r="ABA9" s="111"/>
      <c r="ABB9" s="133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1695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2194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2061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1696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1975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2195</v>
      </c>
      <c r="ALW9" s="1514">
        <v>683</v>
      </c>
      <c r="ALX9" s="566"/>
      <c r="ALY9" s="1514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1697</v>
      </c>
      <c r="AQE9" s="1518">
        <v>3611.5</v>
      </c>
      <c r="AQF9" s="1519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1698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1990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0"/>
      <c r="AUF9" s="41"/>
      <c r="AUG9" s="562"/>
      <c r="AUH9" s="27"/>
      <c r="AUI9" s="42">
        <f t="shared" si="174"/>
        <v>0</v>
      </c>
      <c r="AUK9" s="111"/>
      <c r="AUL9" s="1330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1699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20"/>
      <c r="AXU9" s="27"/>
      <c r="AXV9" s="42">
        <f t="shared" si="187"/>
        <v>1556</v>
      </c>
      <c r="AXX9" s="111"/>
      <c r="AXY9" s="24"/>
      <c r="AXZ9" s="23"/>
      <c r="AYA9" s="1615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1700</v>
      </c>
      <c r="BAK9" s="15">
        <v>1332</v>
      </c>
      <c r="BAL9" s="1398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1977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1701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2048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6"/>
      <c r="DD10" s="23"/>
      <c r="DE10" s="1751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9"/>
      <c r="EM10" s="1508"/>
      <c r="EN10" s="566"/>
      <c r="EO10" s="1509"/>
      <c r="EP10" s="1504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2196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2058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0"/>
      <c r="OE10" s="139"/>
      <c r="OF10" s="1521"/>
      <c r="OG10" s="568"/>
      <c r="OH10" s="42">
        <f>OH9+OE10-OG10</f>
        <v>6364</v>
      </c>
      <c r="OJ10" s="322"/>
      <c r="OK10" s="1330"/>
      <c r="OL10" s="139"/>
      <c r="OM10" s="650"/>
      <c r="ON10" s="139"/>
      <c r="OO10" s="17">
        <f t="shared" si="56"/>
        <v>0</v>
      </c>
      <c r="OQ10" s="321"/>
      <c r="OR10" s="1330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0" t="s">
        <v>1555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4"/>
      <c r="SG10" s="138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2016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2055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6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2197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0" t="s">
        <v>1974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1976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5"/>
      <c r="ALX10" s="566"/>
      <c r="ALY10" s="1509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1705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1706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4"/>
      <c r="ATS10" s="1408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2"/>
      <c r="AVI10" s="1523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4"/>
      <c r="BAL10" s="1525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2062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1707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9"/>
      <c r="EM11" s="1508"/>
      <c r="EN11" s="566"/>
      <c r="EO11" s="1514"/>
      <c r="EP11" s="1504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2198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2017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9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1513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2059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5">
        <v>41695</v>
      </c>
      <c r="UB11" s="34" t="s">
        <v>2060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9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2199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1979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2200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5"/>
      <c r="ALX11" s="566"/>
      <c r="ALY11" s="1509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1992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1708</v>
      </c>
      <c r="ARN11" s="296">
        <v>281</v>
      </c>
      <c r="ARO11" s="33"/>
      <c r="ARP11" s="16"/>
      <c r="ARQ11" s="17">
        <f t="shared" si="164"/>
        <v>3116.28</v>
      </c>
      <c r="ARS11" s="111"/>
      <c r="ART11" s="1245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5"/>
      <c r="ASI11" s="27"/>
      <c r="ASJ11" s="98"/>
      <c r="ASK11" s="27"/>
      <c r="ASL11" s="42">
        <f t="shared" si="167"/>
        <v>0</v>
      </c>
      <c r="ASN11" s="111"/>
      <c r="ASO11" s="1245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2018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2057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2201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1719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3" t="s">
        <v>2019</v>
      </c>
      <c r="DD12" s="15">
        <v>14841</v>
      </c>
      <c r="DE12" s="1526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9"/>
      <c r="EM12" s="568"/>
      <c r="EN12" s="566"/>
      <c r="EO12" s="1514"/>
      <c r="EP12" s="1504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2066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9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1986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2063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5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9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2202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2020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5"/>
      <c r="ALX12" s="566"/>
      <c r="ALY12" s="1509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1996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1995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1709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2021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1987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3" t="s">
        <v>2069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4"/>
      <c r="EN13" s="566"/>
      <c r="EO13" s="1514"/>
      <c r="EP13" s="1504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2068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9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1989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9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2064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5"/>
      <c r="ALX13" s="566"/>
      <c r="ALY13" s="1509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2065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1710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2022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7"/>
      <c r="BCG13" s="24"/>
      <c r="BCH13" s="23"/>
      <c r="BCI13" s="111"/>
      <c r="BCJ13" s="27"/>
      <c r="BCK13" s="42">
        <f t="shared" si="204"/>
        <v>0</v>
      </c>
      <c r="BCM13" s="1527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1988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3" t="s">
        <v>2071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4"/>
      <c r="EN14" s="566"/>
      <c r="EO14" s="1514"/>
      <c r="EP14" s="1504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9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9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0"/>
      <c r="YY14" s="27"/>
      <c r="YZ14" s="7"/>
      <c r="ZA14" s="27"/>
      <c r="ZB14" s="17">
        <f t="shared" si="95"/>
        <v>0</v>
      </c>
      <c r="ZD14" s="111"/>
      <c r="ZE14" s="1330"/>
      <c r="ZF14" s="27"/>
      <c r="ZG14" s="111"/>
      <c r="ZH14" s="27"/>
      <c r="ZI14" s="42">
        <f t="shared" si="96"/>
        <v>0</v>
      </c>
      <c r="ZK14" s="419"/>
      <c r="ZL14" s="1330"/>
      <c r="ZM14" s="27"/>
      <c r="ZN14" s="111"/>
      <c r="ZO14" s="27"/>
      <c r="ZP14" s="42">
        <f t="shared" si="97"/>
        <v>0</v>
      </c>
      <c r="ZR14" s="111"/>
      <c r="ZS14" s="1330"/>
      <c r="ZT14" s="27"/>
      <c r="ZU14" s="111"/>
      <c r="ZV14" s="27"/>
      <c r="ZW14" s="17">
        <f t="shared" si="98"/>
        <v>0</v>
      </c>
      <c r="ZY14" s="111"/>
      <c r="ZZ14" s="1330"/>
      <c r="AAA14" s="27"/>
      <c r="AAB14" s="111"/>
      <c r="AAC14" s="27"/>
      <c r="AAD14" s="42">
        <f t="shared" si="99"/>
        <v>3633</v>
      </c>
      <c r="AAF14" s="111"/>
      <c r="AAG14" s="1330"/>
      <c r="AAH14" s="27"/>
      <c r="AAI14" s="111"/>
      <c r="AAJ14" s="27"/>
      <c r="AAK14" s="17">
        <f t="shared" si="100"/>
        <v>0</v>
      </c>
      <c r="AAM14" s="111"/>
      <c r="AAN14" s="1330"/>
      <c r="AAO14" s="27"/>
      <c r="AAP14" s="111"/>
      <c r="AAQ14" s="27"/>
      <c r="AAR14" s="42">
        <f t="shared" si="101"/>
        <v>0</v>
      </c>
      <c r="AAT14" s="111"/>
      <c r="AAU14" s="1330"/>
      <c r="AAV14" s="27"/>
      <c r="AAW14" s="111"/>
      <c r="AAX14" s="27"/>
      <c r="AAY14" s="42">
        <f t="shared" si="102"/>
        <v>15899</v>
      </c>
      <c r="ABA14" s="111"/>
      <c r="ABB14" s="133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2067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5"/>
      <c r="ALX14" s="566"/>
      <c r="ALY14" s="1509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2000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1711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2023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8"/>
      <c r="BCK14" s="42">
        <f t="shared" si="204"/>
        <v>0</v>
      </c>
      <c r="BCM14" s="1528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1998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2072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6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4"/>
      <c r="EN15" s="562"/>
      <c r="EO15" s="1514"/>
      <c r="EP15" s="1504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9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9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9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0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0"/>
      <c r="AKU15" s="27"/>
      <c r="AKV15" s="321"/>
      <c r="AKW15" s="27"/>
      <c r="AKX15" s="17">
        <f t="shared" si="139"/>
        <v>17381</v>
      </c>
      <c r="AKZ15" s="321"/>
      <c r="ALA15" s="1330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5"/>
      <c r="ALX15" s="566"/>
      <c r="ALY15" s="1509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2070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1712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2024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9"/>
      <c r="BCK15" s="42">
        <f t="shared" si="204"/>
        <v>0</v>
      </c>
      <c r="BCM15" s="1529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2002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3" t="s">
        <v>2073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6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4"/>
      <c r="EN16" s="566"/>
      <c r="EO16" s="1508"/>
      <c r="EP16" s="1504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9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9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0"/>
      <c r="ZT16" s="27"/>
      <c r="ZU16" s="111"/>
      <c r="ZV16" s="27"/>
      <c r="ZW16" s="17">
        <f t="shared" si="98"/>
        <v>0</v>
      </c>
      <c r="ZY16" s="111"/>
      <c r="ZZ16" s="1330"/>
      <c r="AAA16" s="27"/>
      <c r="AAB16" s="111"/>
      <c r="AAC16" s="27"/>
      <c r="AAD16" s="42">
        <f t="shared" si="99"/>
        <v>3633</v>
      </c>
      <c r="AAF16" s="7"/>
      <c r="AAG16" s="1330"/>
      <c r="AAH16" s="27"/>
      <c r="AAI16" s="111"/>
      <c r="AAJ16" s="27"/>
      <c r="AAK16" s="17">
        <f t="shared" si="100"/>
        <v>0</v>
      </c>
      <c r="AAM16" s="111"/>
      <c r="AAN16" s="1330"/>
      <c r="AAO16" s="27"/>
      <c r="AAP16" s="111"/>
      <c r="AAQ16" s="27"/>
      <c r="AAR16" s="42">
        <f t="shared" si="101"/>
        <v>0</v>
      </c>
      <c r="AAT16" s="111"/>
      <c r="AAU16" s="1330"/>
      <c r="AAV16" s="27"/>
      <c r="AAW16" s="111"/>
      <c r="AAX16" s="27"/>
      <c r="AAY16" s="42">
        <f t="shared" si="102"/>
        <v>15899</v>
      </c>
      <c r="ABA16" s="111"/>
      <c r="ABB16" s="133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0"/>
      <c r="AKU16" s="27"/>
      <c r="AKV16" s="419"/>
      <c r="AKW16" s="139"/>
      <c r="AKX16" s="17">
        <f t="shared" si="139"/>
        <v>17381</v>
      </c>
      <c r="AKZ16" s="321"/>
      <c r="ALA16" s="1330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5"/>
      <c r="ALX16" s="566"/>
      <c r="ALY16" s="1509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2203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1713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2025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7"/>
      <c r="BCG16" s="24"/>
      <c r="BCH16" s="23"/>
      <c r="BCI16" s="111"/>
      <c r="BCJ16" s="27"/>
      <c r="BCK16" s="42">
        <f t="shared" si="204"/>
        <v>0</v>
      </c>
      <c r="BCM16" s="1527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2075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3" t="s">
        <v>2074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6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4"/>
      <c r="EN17" s="566"/>
      <c r="EO17" s="1514"/>
      <c r="EP17" s="1504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9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5"/>
      <c r="ALX17" s="566"/>
      <c r="ALY17" s="1509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1714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2026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7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7"/>
      <c r="BCG17" s="24"/>
      <c r="BCH17" s="23"/>
      <c r="BCI17" s="111"/>
      <c r="BCJ17" s="27"/>
      <c r="BCK17" s="42">
        <f t="shared" si="204"/>
        <v>0</v>
      </c>
      <c r="BCM17" s="1527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2076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3" t="s">
        <v>2204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6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4"/>
      <c r="EN18" s="566"/>
      <c r="EO18" s="1514"/>
      <c r="EP18" s="1504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9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0"/>
      <c r="ZT18" s="27"/>
      <c r="ZU18" s="50"/>
      <c r="ZV18" s="27"/>
      <c r="ZW18" s="17">
        <f t="shared" si="98"/>
        <v>0</v>
      </c>
      <c r="ZY18" s="111"/>
      <c r="ZZ18" s="1330"/>
      <c r="AAA18" s="27"/>
      <c r="AAB18" s="50"/>
      <c r="AAC18" s="27"/>
      <c r="AAD18" s="42">
        <f t="shared" si="99"/>
        <v>3633</v>
      </c>
      <c r="AAF18" s="7"/>
      <c r="AAG18" s="1330"/>
      <c r="AAH18" s="27"/>
      <c r="AAI18" s="50"/>
      <c r="AAJ18" s="27"/>
      <c r="AAK18" s="17">
        <f t="shared" si="100"/>
        <v>0</v>
      </c>
      <c r="AAM18" s="111"/>
      <c r="AAN18" s="1330"/>
      <c r="AAO18" s="27"/>
      <c r="AAP18" s="50"/>
      <c r="AAQ18" s="27"/>
      <c r="AAR18" s="42">
        <f t="shared" si="101"/>
        <v>0</v>
      </c>
      <c r="AAT18" s="111"/>
      <c r="AAU18" s="1330"/>
      <c r="AAV18" s="27"/>
      <c r="AAW18" s="50"/>
      <c r="AAX18" s="27"/>
      <c r="AAY18" s="42">
        <f t="shared" si="102"/>
        <v>15899</v>
      </c>
      <c r="ABA18" s="111"/>
      <c r="ABB18" s="133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7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30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89"/>
      <c r="ALQ18" s="2290"/>
      <c r="ALR18" s="2290"/>
      <c r="ALS18" s="42">
        <f t="shared" si="142"/>
        <v>0</v>
      </c>
      <c r="ALW18" s="2251"/>
      <c r="ALX18" s="2252"/>
      <c r="ALY18" s="2252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53" t="s">
        <v>929</v>
      </c>
      <c r="ANN18" s="2254"/>
      <c r="ANO18" s="2254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1716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31"/>
      <c r="BCG18" s="24"/>
      <c r="BCH18" s="23"/>
      <c r="BCI18" s="111"/>
      <c r="BCJ18" s="27"/>
      <c r="BCK18" s="42">
        <f t="shared" si="204"/>
        <v>0</v>
      </c>
      <c r="BCM18" s="1531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2077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3" t="s">
        <v>2205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6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4"/>
      <c r="EN19" s="566"/>
      <c r="EO19" s="1514"/>
      <c r="EP19" s="1504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89"/>
      <c r="ALQ19" s="2290"/>
      <c r="ALR19" s="2290"/>
      <c r="ALS19" s="42">
        <f t="shared" si="142"/>
        <v>0</v>
      </c>
      <c r="ALW19" s="2251"/>
      <c r="ALX19" s="2252"/>
      <c r="ALY19" s="2252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53"/>
      <c r="ANN19" s="2254"/>
      <c r="ANO19" s="2254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1717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2079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2078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3" t="s">
        <v>2206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6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4"/>
      <c r="EN20" s="566"/>
      <c r="EO20" s="1514"/>
      <c r="EP20" s="1504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2"/>
      <c r="AHC20" s="41"/>
      <c r="AHD20" s="42">
        <f t="shared" si="125"/>
        <v>0</v>
      </c>
      <c r="AHF20" s="307"/>
      <c r="AHG20" s="1532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1718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2081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8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2080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3" t="s">
        <v>2207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6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5"/>
      <c r="EN21" s="566"/>
      <c r="EO21" s="1509"/>
      <c r="EP21" s="1504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2"/>
      <c r="AHB21" s="493"/>
      <c r="AHC21" s="52"/>
      <c r="AHD21" s="42">
        <f t="shared" si="125"/>
        <v>0</v>
      </c>
      <c r="AHF21" s="307"/>
      <c r="AHG21" s="1532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1983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2083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8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2082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6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5"/>
      <c r="EN22" s="566"/>
      <c r="EO22" s="1509"/>
      <c r="EP22" s="1504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2"/>
      <c r="AHC22" s="41"/>
      <c r="AHD22" s="42">
        <f t="shared" si="125"/>
        <v>0</v>
      </c>
      <c r="AHF22" s="307"/>
      <c r="AHG22" s="1532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1985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2085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8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2084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6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5"/>
      <c r="EN23" s="566"/>
      <c r="EO23" s="1509"/>
      <c r="EP23" s="1504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2"/>
      <c r="AHC23" s="41"/>
      <c r="AHD23" s="42">
        <f t="shared" si="125"/>
        <v>0</v>
      </c>
      <c r="AHF23" s="307"/>
      <c r="AHG23" s="1532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2027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2087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8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3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2086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3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6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5"/>
      <c r="EN24" s="566"/>
      <c r="EO24" s="1509"/>
      <c r="EP24" s="1504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7"/>
      <c r="RM24" s="27"/>
      <c r="RN24" s="42">
        <f t="shared" si="67"/>
        <v>0</v>
      </c>
      <c r="RP24" s="111"/>
      <c r="RQ24" s="24"/>
      <c r="RR24" s="23"/>
      <c r="RS24" s="1417"/>
      <c r="RT24" s="27"/>
      <c r="RU24" s="42">
        <f t="shared" si="68"/>
        <v>0</v>
      </c>
      <c r="RW24" s="111"/>
      <c r="RX24" s="24"/>
      <c r="RY24" s="23"/>
      <c r="RZ24" s="1417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2088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8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3"/>
      <c r="DD25" s="15"/>
      <c r="DE25" s="1752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6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5"/>
      <c r="EN25" s="566"/>
      <c r="EO25" s="1509"/>
      <c r="EP25" s="1504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7"/>
      <c r="RM25" s="27"/>
      <c r="RN25" s="42">
        <f t="shared" si="67"/>
        <v>0</v>
      </c>
      <c r="RP25" s="111"/>
      <c r="RQ25" s="24"/>
      <c r="RR25" s="23"/>
      <c r="RS25" s="1417"/>
      <c r="RT25" s="27"/>
      <c r="RU25" s="42">
        <f t="shared" si="68"/>
        <v>0</v>
      </c>
      <c r="RW25" s="111"/>
      <c r="RX25" s="24"/>
      <c r="RY25" s="23"/>
      <c r="RZ25" s="1417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2"/>
      <c r="AHD25" s="42">
        <f t="shared" si="125"/>
        <v>0</v>
      </c>
      <c r="AHF25" s="307"/>
      <c r="AHG25" s="1532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2089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8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3"/>
      <c r="DD26" s="15"/>
      <c r="DE26" s="1752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6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5"/>
      <c r="EN26" s="566"/>
      <c r="EO26" s="1509"/>
      <c r="EP26" s="1504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5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7"/>
      <c r="RM26" s="27"/>
      <c r="RN26" s="42">
        <f t="shared" si="67"/>
        <v>0</v>
      </c>
      <c r="RP26" s="111"/>
      <c r="RQ26" s="24"/>
      <c r="RR26" s="23"/>
      <c r="RS26" s="1417"/>
      <c r="RT26" s="27"/>
      <c r="RU26" s="42">
        <f t="shared" si="68"/>
        <v>0</v>
      </c>
      <c r="RW26" s="111"/>
      <c r="RX26" s="24"/>
      <c r="RY26" s="23"/>
      <c r="RZ26" s="1417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2"/>
      <c r="AHC26" s="41"/>
      <c r="AHD26" s="42">
        <f t="shared" si="125"/>
        <v>0</v>
      </c>
      <c r="AHF26" s="307"/>
      <c r="AHG26" s="1532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8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3"/>
      <c r="DD27" s="15"/>
      <c r="DE27" s="1752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6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5"/>
      <c r="EN27" s="566"/>
      <c r="EO27" s="1509"/>
      <c r="EP27" s="1504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5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9"/>
      <c r="JW27" s="23"/>
      <c r="JX27" s="111"/>
      <c r="JY27" s="27"/>
      <c r="JZ27" s="17">
        <f t="shared" si="39"/>
        <v>0</v>
      </c>
      <c r="KB27" s="111"/>
      <c r="KC27" s="1578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7"/>
      <c r="RM27" s="27"/>
      <c r="RN27" s="42">
        <f t="shared" si="67"/>
        <v>0</v>
      </c>
      <c r="RP27" s="111"/>
      <c r="RQ27" s="24"/>
      <c r="RR27" s="23"/>
      <c r="RS27" s="1417"/>
      <c r="RT27" s="27"/>
      <c r="RU27" s="42">
        <f t="shared" si="68"/>
        <v>0</v>
      </c>
      <c r="RW27" s="111"/>
      <c r="RX27" s="24"/>
      <c r="RY27" s="23"/>
      <c r="RZ27" s="1417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2"/>
      <c r="AHD27" s="42">
        <f t="shared" si="125"/>
        <v>0</v>
      </c>
      <c r="AHF27" s="307"/>
      <c r="AHG27" s="1532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2090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8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3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5"/>
      <c r="EN28" s="566"/>
      <c r="EO28" s="1509"/>
      <c r="EP28" s="1504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5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7"/>
      <c r="RM28" s="27"/>
      <c r="RN28" s="42">
        <f t="shared" si="67"/>
        <v>0</v>
      </c>
      <c r="RP28" s="111"/>
      <c r="RQ28" s="24"/>
      <c r="RR28" s="23"/>
      <c r="RS28" s="1417"/>
      <c r="RT28" s="27"/>
      <c r="RU28" s="42">
        <f t="shared" si="68"/>
        <v>0</v>
      </c>
      <c r="RW28" s="111"/>
      <c r="RX28" s="24"/>
      <c r="RY28" s="23"/>
      <c r="RZ28" s="1417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2"/>
      <c r="AHD28" s="42">
        <f t="shared" si="125"/>
        <v>0</v>
      </c>
      <c r="AHF28" s="307"/>
      <c r="AHG28" s="1532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2091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3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5"/>
      <c r="EN29" s="566"/>
      <c r="EO29" s="1509"/>
      <c r="EP29" s="1504">
        <f t="shared" si="239"/>
        <v>456</v>
      </c>
      <c r="ER29" s="111"/>
      <c r="ES29" s="24"/>
      <c r="ET29" s="23"/>
      <c r="EU29" s="1534"/>
      <c r="EV29" s="27"/>
      <c r="EW29" s="42">
        <f t="shared" si="240"/>
        <v>0</v>
      </c>
      <c r="EY29" s="111"/>
      <c r="EZ29" s="24"/>
      <c r="FA29" s="23"/>
      <c r="FB29" s="1618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5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7"/>
      <c r="RM29" s="27"/>
      <c r="RN29" s="42">
        <f t="shared" si="67"/>
        <v>0</v>
      </c>
      <c r="RP29" s="111"/>
      <c r="RQ29" s="24"/>
      <c r="RR29" s="23"/>
      <c r="RS29" s="1417"/>
      <c r="RT29" s="27"/>
      <c r="RU29" s="42">
        <f t="shared" si="68"/>
        <v>0</v>
      </c>
      <c r="RW29" s="111"/>
      <c r="RX29" s="24"/>
      <c r="RY29" s="23"/>
      <c r="RZ29" s="1417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2"/>
      <c r="AHD29" s="42">
        <f t="shared" si="125"/>
        <v>0</v>
      </c>
      <c r="AHG29" s="1532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2092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3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5"/>
      <c r="EN30" s="566"/>
      <c r="EO30" s="1509"/>
      <c r="EP30" s="1504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5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7"/>
      <c r="RM30" s="27"/>
      <c r="RN30" s="42">
        <f t="shared" si="67"/>
        <v>0</v>
      </c>
      <c r="RP30" s="111"/>
      <c r="RQ30" s="24"/>
      <c r="RR30" s="23"/>
      <c r="RS30" s="1417"/>
      <c r="RT30" s="27"/>
      <c r="RU30" s="42">
        <f t="shared" si="68"/>
        <v>0</v>
      </c>
      <c r="RW30" s="111"/>
      <c r="RX30" s="24"/>
      <c r="RY30" s="23"/>
      <c r="RZ30" s="1417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2093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7"/>
      <c r="BBA30" s="27"/>
      <c r="BBB30" s="42">
        <f t="shared" si="199"/>
        <v>0</v>
      </c>
      <c r="BBD30" s="111"/>
      <c r="BBE30" s="110"/>
      <c r="BBF30" s="23"/>
      <c r="BBG30" s="1417"/>
      <c r="BBH30" s="27"/>
      <c r="BBI30" s="42">
        <f t="shared" si="200"/>
        <v>0</v>
      </c>
      <c r="BBK30" s="111"/>
      <c r="BBL30" s="110"/>
      <c r="BBM30" s="23"/>
      <c r="BBN30" s="141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3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5"/>
      <c r="EN31" s="566"/>
      <c r="EO31" s="1509"/>
      <c r="EP31" s="1504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5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2094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7"/>
      <c r="BBA31" s="27"/>
      <c r="BBB31" s="42">
        <f t="shared" si="199"/>
        <v>0</v>
      </c>
      <c r="BBD31" s="111"/>
      <c r="BBE31" s="110"/>
      <c r="BBF31" s="23"/>
      <c r="BBG31" s="1417"/>
      <c r="BBH31" s="27"/>
      <c r="BBI31" s="42">
        <f t="shared" si="200"/>
        <v>0</v>
      </c>
      <c r="BBK31" s="111"/>
      <c r="BBL31" s="110"/>
      <c r="BBM31" s="23"/>
      <c r="BBN31" s="141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3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5"/>
      <c r="EN32" s="566"/>
      <c r="EO32" s="1509"/>
      <c r="EP32" s="1504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5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10"/>
      <c r="RM32" s="27"/>
      <c r="RN32" s="42">
        <f t="shared" si="67"/>
        <v>0</v>
      </c>
      <c r="RP32" s="111"/>
      <c r="RQ32" s="24"/>
      <c r="RR32" s="23"/>
      <c r="RS32" s="1510"/>
      <c r="RT32" s="27"/>
      <c r="RU32" s="42">
        <f t="shared" si="68"/>
        <v>0</v>
      </c>
      <c r="RW32" s="111"/>
      <c r="RX32" s="24"/>
      <c r="RY32" s="23"/>
      <c r="RZ32" s="1510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2208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7"/>
      <c r="BBA32" s="27"/>
      <c r="BBB32" s="42">
        <f t="shared" si="199"/>
        <v>0</v>
      </c>
      <c r="BBD32" s="111"/>
      <c r="BBE32" s="110"/>
      <c r="BBF32" s="23"/>
      <c r="BBG32" s="1417"/>
      <c r="BBH32" s="27"/>
      <c r="BBI32" s="42">
        <f t="shared" si="200"/>
        <v>0</v>
      </c>
      <c r="BBK32" s="111"/>
      <c r="BBL32" s="110"/>
      <c r="BBM32" s="23"/>
      <c r="BBN32" s="141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3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5"/>
      <c r="EN33" s="566"/>
      <c r="EO33" s="1509"/>
      <c r="EP33" s="1504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5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10"/>
      <c r="RM33" s="27"/>
      <c r="RN33" s="42">
        <f t="shared" si="67"/>
        <v>0</v>
      </c>
      <c r="RP33" s="111"/>
      <c r="RQ33" s="229"/>
      <c r="RR33" s="23"/>
      <c r="RS33" s="1510"/>
      <c r="RT33" s="27"/>
      <c r="RU33" s="42">
        <f t="shared" si="68"/>
        <v>0</v>
      </c>
      <c r="RW33" s="111"/>
      <c r="RX33" s="229"/>
      <c r="RY33" s="23"/>
      <c r="RZ33" s="1510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2209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7"/>
      <c r="BBA33" s="27"/>
      <c r="BBB33" s="42">
        <f t="shared" si="199"/>
        <v>0</v>
      </c>
      <c r="BBD33" s="111"/>
      <c r="BBE33" s="110"/>
      <c r="BBF33" s="23"/>
      <c r="BBG33" s="1417"/>
      <c r="BBH33" s="27"/>
      <c r="BBI33" s="42">
        <f t="shared" si="200"/>
        <v>0</v>
      </c>
      <c r="BBK33" s="111"/>
      <c r="BBL33" s="110"/>
      <c r="BBM33" s="23"/>
      <c r="BBN33" s="141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3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7"/>
      <c r="DQ34" s="1248"/>
      <c r="DR34" s="1249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5"/>
      <c r="EN34" s="566"/>
      <c r="EO34" s="1509"/>
      <c r="EP34" s="1504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10"/>
      <c r="RM34" s="27"/>
      <c r="RN34" s="42">
        <f t="shared" si="67"/>
        <v>0</v>
      </c>
      <c r="RP34" s="111"/>
      <c r="RQ34" s="24"/>
      <c r="RR34" s="23"/>
      <c r="RS34" s="1510"/>
      <c r="RT34" s="27"/>
      <c r="RU34" s="42">
        <f t="shared" si="68"/>
        <v>0</v>
      </c>
      <c r="RW34" s="111"/>
      <c r="RX34" s="24"/>
      <c r="RY34" s="23"/>
      <c r="RZ34" s="1510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7"/>
      <c r="BBA34" s="27"/>
      <c r="BBB34" s="42">
        <f t="shared" si="199"/>
        <v>0</v>
      </c>
      <c r="BBD34" s="111"/>
      <c r="BBE34" s="110"/>
      <c r="BBF34" s="23"/>
      <c r="BBG34" s="1417"/>
      <c r="BBH34" s="27"/>
      <c r="BBI34" s="42">
        <f t="shared" si="200"/>
        <v>0</v>
      </c>
      <c r="BBK34" s="111"/>
      <c r="BBL34" s="110"/>
      <c r="BBM34" s="23"/>
      <c r="BBN34" s="141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3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3"/>
      <c r="DR35" s="1250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5"/>
      <c r="EN35" s="566"/>
      <c r="EO35" s="1509"/>
      <c r="EP35" s="1504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10"/>
      <c r="RM35" s="27"/>
      <c r="RN35" s="42">
        <f t="shared" si="67"/>
        <v>0</v>
      </c>
      <c r="RP35" s="111"/>
      <c r="RQ35" s="24"/>
      <c r="RR35" s="23"/>
      <c r="RS35" s="1510"/>
      <c r="RT35" s="27"/>
      <c r="RU35" s="42">
        <f t="shared" si="68"/>
        <v>0</v>
      </c>
      <c r="RW35" s="111"/>
      <c r="RX35" s="24"/>
      <c r="RY35" s="23"/>
      <c r="RZ35" s="1510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2210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7"/>
      <c r="BBA35" s="27"/>
      <c r="BBB35" s="42">
        <f t="shared" si="199"/>
        <v>0</v>
      </c>
      <c r="BBD35" s="111"/>
      <c r="BBE35" s="110"/>
      <c r="BBF35" s="23"/>
      <c r="BBG35" s="1417"/>
      <c r="BBH35" s="27"/>
      <c r="BBI35" s="42">
        <f t="shared" si="200"/>
        <v>0</v>
      </c>
      <c r="BBK35" s="111"/>
      <c r="BBL35" s="110"/>
      <c r="BBM35" s="23"/>
      <c r="BBN35" s="141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3"/>
      <c r="DR36" s="1250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5"/>
      <c r="EN36" s="566"/>
      <c r="EO36" s="1509"/>
      <c r="EP36" s="1504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2211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7"/>
      <c r="BBA36" s="27"/>
      <c r="BBB36" s="42">
        <f t="shared" si="199"/>
        <v>0</v>
      </c>
      <c r="BBD36" s="111"/>
      <c r="BBE36" s="110"/>
      <c r="BBF36" s="23"/>
      <c r="BBG36" s="1417"/>
      <c r="BBH36" s="27"/>
      <c r="BBI36" s="42">
        <f t="shared" si="200"/>
        <v>0</v>
      </c>
      <c r="BBK36" s="111"/>
      <c r="BBL36" s="110"/>
      <c r="BBM36" s="23"/>
      <c r="BBN36" s="141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5"/>
      <c r="EN37" s="566"/>
      <c r="EO37" s="1509"/>
      <c r="EP37" s="1504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5"/>
      <c r="RD37" s="296"/>
      <c r="RE37" s="1536"/>
      <c r="RF37" s="77"/>
      <c r="RG37" s="17">
        <f t="shared" si="66"/>
        <v>13520</v>
      </c>
      <c r="RI37" s="111"/>
      <c r="RJ37" s="24"/>
      <c r="RK37" s="23"/>
      <c r="RL37" s="1510"/>
      <c r="RM37" s="27"/>
      <c r="RN37" s="42">
        <f t="shared" si="67"/>
        <v>0</v>
      </c>
      <c r="RP37" s="111"/>
      <c r="RQ37" s="24"/>
      <c r="RR37" s="23"/>
      <c r="RS37" s="1510"/>
      <c r="RT37" s="27"/>
      <c r="RU37" s="42">
        <f t="shared" si="68"/>
        <v>0</v>
      </c>
      <c r="RW37" s="111"/>
      <c r="RX37" s="24"/>
      <c r="RY37" s="23"/>
      <c r="RZ37" s="1510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2212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7"/>
      <c r="BBA37" s="27"/>
      <c r="BBB37" s="42">
        <f t="shared" si="199"/>
        <v>0</v>
      </c>
      <c r="BBD37" s="111"/>
      <c r="BBE37" s="24"/>
      <c r="BBF37" s="23"/>
      <c r="BBG37" s="1417"/>
      <c r="BBH37" s="27"/>
      <c r="BBI37" s="42">
        <f t="shared" si="200"/>
        <v>0</v>
      </c>
      <c r="BBK37" s="111"/>
      <c r="BBL37" s="24"/>
      <c r="BBM37" s="23"/>
      <c r="BBN37" s="141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5"/>
      <c r="EN38" s="566"/>
      <c r="EO38" s="1509"/>
      <c r="EP38" s="1504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6"/>
      <c r="RF38" s="77"/>
      <c r="RG38" s="17">
        <f t="shared" si="66"/>
        <v>13520</v>
      </c>
      <c r="RI38" s="49"/>
      <c r="RJ38" s="24"/>
      <c r="RK38" s="23"/>
      <c r="RL38" s="1510"/>
      <c r="RM38" s="27"/>
      <c r="RN38" s="42">
        <f t="shared" si="67"/>
        <v>0</v>
      </c>
      <c r="RP38" s="49"/>
      <c r="RQ38" s="24"/>
      <c r="RR38" s="23"/>
      <c r="RS38" s="1510"/>
      <c r="RT38" s="27"/>
      <c r="RU38" s="42">
        <f t="shared" si="68"/>
        <v>0</v>
      </c>
      <c r="RW38" s="49"/>
      <c r="RX38" s="24"/>
      <c r="RY38" s="23"/>
      <c r="RZ38" s="1510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2213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7"/>
      <c r="BBA38" s="27"/>
      <c r="BBB38" s="42">
        <f t="shared" si="199"/>
        <v>0</v>
      </c>
      <c r="BBD38" s="111"/>
      <c r="BBE38" s="24"/>
      <c r="BBF38" s="23"/>
      <c r="BBG38" s="1417"/>
      <c r="BBH38" s="27"/>
      <c r="BBI38" s="42">
        <f t="shared" si="200"/>
        <v>0</v>
      </c>
      <c r="BBK38" s="111"/>
      <c r="BBL38" s="24"/>
      <c r="BBM38" s="23"/>
      <c r="BBN38" s="141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5"/>
      <c r="EN39" s="566"/>
      <c r="EO39" s="568"/>
      <c r="EP39" s="1504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10"/>
      <c r="RM39" s="27"/>
      <c r="RN39" s="42">
        <f t="shared" si="67"/>
        <v>0</v>
      </c>
      <c r="RP39" s="111"/>
      <c r="RQ39" s="24"/>
      <c r="RR39" s="23"/>
      <c r="RS39" s="1510"/>
      <c r="RT39" s="27"/>
      <c r="RU39" s="42">
        <f t="shared" si="68"/>
        <v>0</v>
      </c>
      <c r="RW39" s="111"/>
      <c r="RX39" s="24"/>
      <c r="RY39" s="23"/>
      <c r="RZ39" s="1510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1720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2214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7"/>
      <c r="BBA39" s="27"/>
      <c r="BBB39" s="42">
        <f t="shared" si="199"/>
        <v>0</v>
      </c>
      <c r="BBD39" s="111"/>
      <c r="BBE39" s="24"/>
      <c r="BBF39" s="23"/>
      <c r="BBG39" s="1417"/>
      <c r="BBH39" s="27"/>
      <c r="BBI39" s="42">
        <f t="shared" si="200"/>
        <v>0</v>
      </c>
      <c r="BBK39" s="111"/>
      <c r="BBL39" s="24"/>
      <c r="BBM39" s="23"/>
      <c r="BBN39" s="141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5"/>
      <c r="EN40" s="566"/>
      <c r="EO40" s="1509"/>
      <c r="EP40" s="1504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10"/>
      <c r="RM40" s="27"/>
      <c r="RN40" s="42">
        <f t="shared" si="67"/>
        <v>0</v>
      </c>
      <c r="RP40" s="111"/>
      <c r="RQ40" s="24"/>
      <c r="RR40" s="23"/>
      <c r="RS40" s="1510"/>
      <c r="RT40" s="27"/>
      <c r="RU40" s="42">
        <f t="shared" si="68"/>
        <v>0</v>
      </c>
      <c r="RW40" s="111"/>
      <c r="RX40" s="24"/>
      <c r="RY40" s="23"/>
      <c r="RZ40" s="1510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2215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7"/>
      <c r="BBA40" s="27"/>
      <c r="BBB40" s="42">
        <f t="shared" si="199"/>
        <v>0</v>
      </c>
      <c r="BBD40" s="111"/>
      <c r="BBE40" s="24"/>
      <c r="BBF40" s="23"/>
      <c r="BBG40" s="1417"/>
      <c r="BBH40" s="27"/>
      <c r="BBI40" s="42">
        <f t="shared" si="200"/>
        <v>0</v>
      </c>
      <c r="BBK40" s="111"/>
      <c r="BBL40" s="24"/>
      <c r="BBM40" s="23"/>
      <c r="BBN40" s="141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5"/>
      <c r="EN41" s="566"/>
      <c r="EO41" s="1509"/>
      <c r="EP41" s="1504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10"/>
      <c r="RM41" s="27"/>
      <c r="RN41" s="42">
        <f t="shared" si="67"/>
        <v>0</v>
      </c>
      <c r="RP41" s="111"/>
      <c r="RQ41" s="24"/>
      <c r="RR41" s="23"/>
      <c r="RS41" s="1510"/>
      <c r="RT41" s="27"/>
      <c r="RU41" s="42">
        <f t="shared" si="68"/>
        <v>0</v>
      </c>
      <c r="RW41" s="111"/>
      <c r="RX41" s="24"/>
      <c r="RY41" s="23"/>
      <c r="RZ41" s="1510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7"/>
      <c r="BBA41" s="27"/>
      <c r="BBB41" s="42">
        <f t="shared" si="199"/>
        <v>0</v>
      </c>
      <c r="BBD41" s="111"/>
      <c r="BBE41" s="24"/>
      <c r="BBF41" s="23"/>
      <c r="BBG41" s="1417"/>
      <c r="BBH41" s="27"/>
      <c r="BBI41" s="42">
        <f t="shared" si="200"/>
        <v>0</v>
      </c>
      <c r="BBK41" s="111"/>
      <c r="BBL41" s="24"/>
      <c r="BBM41" s="23"/>
      <c r="BBN41" s="141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5"/>
      <c r="EN42" s="566"/>
      <c r="EO42" s="1509"/>
      <c r="EP42" s="1504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10"/>
      <c r="RM42" s="27"/>
      <c r="RN42" s="42">
        <f t="shared" si="67"/>
        <v>0</v>
      </c>
      <c r="RP42" s="111"/>
      <c r="RQ42" s="24"/>
      <c r="RR42" s="23"/>
      <c r="RS42" s="1510"/>
      <c r="RT42" s="27"/>
      <c r="RU42" s="42">
        <f t="shared" si="68"/>
        <v>0</v>
      </c>
      <c r="RW42" s="111"/>
      <c r="RX42" s="24"/>
      <c r="RY42" s="23"/>
      <c r="RZ42" s="1510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7"/>
      <c r="BBA42" s="27"/>
      <c r="BBB42" s="42">
        <f t="shared" si="199"/>
        <v>0</v>
      </c>
      <c r="BBD42" s="111"/>
      <c r="BBE42" s="24"/>
      <c r="BBF42" s="23"/>
      <c r="BBG42" s="1417"/>
      <c r="BBH42" s="27"/>
      <c r="BBI42" s="42">
        <f t="shared" si="200"/>
        <v>0</v>
      </c>
      <c r="BBK42" s="111"/>
      <c r="BBL42" s="24"/>
      <c r="BBM42" s="23"/>
      <c r="BBN42" s="141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3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5"/>
      <c r="EN43" s="566"/>
      <c r="EO43" s="1509"/>
      <c r="EP43" s="1504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7"/>
      <c r="LT43" s="1215"/>
      <c r="LU43" s="1414"/>
      <c r="LV43" s="53"/>
      <c r="LW43" s="458">
        <f t="shared" si="46"/>
        <v>0</v>
      </c>
      <c r="LY43" s="111"/>
      <c r="LZ43" s="1413"/>
      <c r="MA43" s="1215"/>
      <c r="MB43" s="1414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10"/>
      <c r="RM43" s="27"/>
      <c r="RN43" s="42">
        <f t="shared" si="67"/>
        <v>0</v>
      </c>
      <c r="RP43" s="111"/>
      <c r="RQ43" s="259"/>
      <c r="RR43" s="27"/>
      <c r="RS43" s="1510"/>
      <c r="RT43" s="27"/>
      <c r="RU43" s="42">
        <f t="shared" si="68"/>
        <v>0</v>
      </c>
      <c r="RW43" s="111"/>
      <c r="RX43" s="259"/>
      <c r="RY43" s="27"/>
      <c r="RZ43" s="1510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7"/>
      <c r="BBA43" s="27"/>
      <c r="BBB43" s="42">
        <f t="shared" si="199"/>
        <v>0</v>
      </c>
      <c r="BBD43" s="111"/>
      <c r="BBE43" s="24"/>
      <c r="BBF43" s="23"/>
      <c r="BBG43" s="1417"/>
      <c r="BBH43" s="27"/>
      <c r="BBI43" s="42">
        <f t="shared" si="200"/>
        <v>0</v>
      </c>
      <c r="BBK43" s="111"/>
      <c r="BBL43" s="24"/>
      <c r="BBM43" s="23"/>
      <c r="BBN43" s="141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5"/>
      <c r="R44" s="53"/>
      <c r="S44" s="53"/>
      <c r="T44" s="458"/>
      <c r="V44" s="24"/>
      <c r="W44" s="24"/>
      <c r="X44" s="1215"/>
      <c r="Y44" s="53"/>
      <c r="Z44" s="53"/>
      <c r="AA44" s="458"/>
      <c r="AC44" s="24"/>
      <c r="AD44" s="24"/>
      <c r="AE44" s="1215"/>
      <c r="AF44" s="53"/>
      <c r="AG44" s="53"/>
      <c r="AH44" s="458"/>
      <c r="AJ44" s="24"/>
      <c r="AK44" s="24"/>
      <c r="AL44" s="1215"/>
      <c r="AM44" s="53"/>
      <c r="AN44" s="53"/>
      <c r="AO44" s="458"/>
      <c r="AQ44" s="24"/>
      <c r="AR44" s="24"/>
      <c r="AS44" s="1215"/>
      <c r="AT44" s="53"/>
      <c r="AU44" s="53"/>
      <c r="AV44" s="458"/>
      <c r="AX44" s="24"/>
      <c r="AY44" s="24"/>
      <c r="AZ44" s="1215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1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3"/>
      <c r="DD44" s="15"/>
      <c r="DE44" s="1753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6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8"/>
      <c r="EM44" s="1539"/>
      <c r="EN44" s="1540"/>
      <c r="EO44" s="1541"/>
      <c r="EP44" s="1542"/>
      <c r="ER44" s="111"/>
      <c r="ES44" s="706"/>
      <c r="ET44" s="1215"/>
      <c r="EU44" s="1401"/>
      <c r="EV44" s="53"/>
      <c r="EW44" s="458"/>
      <c r="EY44" s="111"/>
      <c r="EZ44" s="706"/>
      <c r="FA44" s="1215"/>
      <c r="FB44" s="1401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5"/>
      <c r="GR44" s="53"/>
      <c r="GS44" s="53"/>
      <c r="GT44" s="458"/>
      <c r="GV44" s="24"/>
      <c r="GW44" s="24"/>
      <c r="GX44" s="1215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5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5"/>
      <c r="JJ44" s="53"/>
      <c r="JK44" s="53"/>
      <c r="JL44" s="458"/>
      <c r="JN44" s="24"/>
      <c r="JO44" s="24"/>
      <c r="JP44" s="1215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5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5"/>
      <c r="KT44" s="27"/>
      <c r="KU44" s="42">
        <f t="shared" si="42"/>
        <v>0</v>
      </c>
      <c r="KW44" s="98"/>
      <c r="KX44" s="649"/>
      <c r="KY44" s="27"/>
      <c r="KZ44" s="1415"/>
      <c r="LA44" s="27"/>
      <c r="LB44" s="42">
        <f t="shared" si="43"/>
        <v>4446</v>
      </c>
      <c r="LD44" s="33"/>
      <c r="LE44" s="1543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5"/>
      <c r="LV44" s="27"/>
      <c r="LW44" s="27"/>
      <c r="LY44" s="98"/>
      <c r="LZ44" s="649"/>
      <c r="MA44" s="27"/>
      <c r="MB44" s="141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5"/>
      <c r="MP44" s="53"/>
      <c r="MQ44" s="53"/>
      <c r="MR44" s="458"/>
      <c r="MT44" s="24"/>
      <c r="MU44" s="24"/>
      <c r="MV44" s="1215"/>
      <c r="MW44" s="53"/>
      <c r="MX44" s="53"/>
      <c r="MY44" s="458"/>
      <c r="NA44" s="24"/>
      <c r="NB44" s="24"/>
      <c r="NC44" s="1215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5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5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5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10"/>
      <c r="RM44" s="27"/>
      <c r="RN44" s="42">
        <f t="shared" si="67"/>
        <v>0</v>
      </c>
      <c r="RP44" s="111"/>
      <c r="RQ44" s="259"/>
      <c r="RR44" s="27"/>
      <c r="RS44" s="1510"/>
      <c r="RT44" s="27"/>
      <c r="RU44" s="42">
        <f t="shared" si="68"/>
        <v>0</v>
      </c>
      <c r="RW44" s="111"/>
      <c r="RX44" s="259"/>
      <c r="RY44" s="27"/>
      <c r="RZ44" s="1510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5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5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5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5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5"/>
      <c r="WV44" s="1401"/>
      <c r="WW44" s="53"/>
      <c r="WX44" s="458"/>
      <c r="WZ44" s="307"/>
      <c r="XA44" s="24"/>
      <c r="XB44" s="1215"/>
      <c r="XC44" s="1401"/>
      <c r="XD44" s="53"/>
      <c r="XE44" s="458"/>
      <c r="XG44" s="307"/>
      <c r="XH44" s="24"/>
      <c r="XI44" s="1215"/>
      <c r="XJ44" s="1401"/>
      <c r="XK44" s="53"/>
      <c r="XL44" s="458"/>
      <c r="XN44" s="307"/>
      <c r="XO44" s="24"/>
      <c r="XP44" s="1215"/>
      <c r="XQ44" s="1401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5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5"/>
      <c r="ZG44" s="53"/>
      <c r="ZH44" s="53"/>
      <c r="ZI44" s="458"/>
      <c r="ZK44" s="24"/>
      <c r="ZL44" s="24"/>
      <c r="ZM44" s="1215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5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5"/>
      <c r="AAP44" s="53"/>
      <c r="AAQ44" s="53"/>
      <c r="AAR44" s="458"/>
      <c r="AAT44" s="24"/>
      <c r="AAU44" s="24"/>
      <c r="AAV44" s="1215"/>
      <c r="AAW44" s="53"/>
      <c r="AAX44" s="53"/>
      <c r="AAY44" s="458"/>
      <c r="ABA44" s="24"/>
      <c r="ABB44" s="24"/>
      <c r="ABC44" s="1215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2"/>
      <c r="ABW44" s="1253"/>
      <c r="ABX44" s="164"/>
      <c r="ABY44" s="1254"/>
      <c r="ABZ44" s="164"/>
      <c r="ACA44" s="1255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5"/>
      <c r="ACT44" s="53"/>
      <c r="ACU44" s="53"/>
      <c r="ACV44" s="458"/>
      <c r="ACX44" s="424"/>
      <c r="ACY44" s="24"/>
      <c r="ACZ44" s="1215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5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5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5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5"/>
      <c r="AFL44" s="53"/>
      <c r="AFM44" s="53"/>
      <c r="AFN44" s="458"/>
      <c r="AFP44" s="24"/>
      <c r="AFQ44" s="24"/>
      <c r="AFR44" s="1215"/>
      <c r="AFS44" s="53"/>
      <c r="AFT44" s="53"/>
      <c r="AFU44" s="458"/>
      <c r="AFW44" s="24"/>
      <c r="AFX44" s="24"/>
      <c r="AFY44" s="1215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5"/>
      <c r="AHB44" s="1403"/>
      <c r="AHC44" s="53"/>
      <c r="AHD44" s="458"/>
      <c r="AHF44" s="307"/>
      <c r="AHG44" s="24"/>
      <c r="AHH44" s="1215"/>
      <c r="AHI44" s="1403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5"/>
      <c r="ALC44" s="1401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5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5"/>
      <c r="AMZ44" s="53"/>
      <c r="ANA44" s="53"/>
      <c r="ANB44" s="458"/>
      <c r="AND44" s="24"/>
      <c r="ANE44" s="24"/>
      <c r="ANF44" s="1215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5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5"/>
      <c r="APD44" s="53"/>
      <c r="APE44" s="53"/>
      <c r="APF44" s="458"/>
      <c r="APH44" s="24"/>
      <c r="API44" s="24"/>
      <c r="APJ44" s="1215"/>
      <c r="APK44" s="53"/>
      <c r="APL44" s="53"/>
      <c r="APM44" s="458"/>
      <c r="APO44" s="24"/>
      <c r="APP44" s="24"/>
      <c r="APQ44" s="1215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5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5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5"/>
      <c r="ASJ44" s="53"/>
      <c r="ASK44" s="53"/>
      <c r="ASL44" s="458"/>
      <c r="ASN44" s="24"/>
      <c r="ASO44" s="24"/>
      <c r="ASP44" s="1215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5"/>
      <c r="AUG44" s="53"/>
      <c r="AUH44" s="53"/>
      <c r="AUI44" s="458"/>
      <c r="AUK44" s="24"/>
      <c r="AUL44" s="24"/>
      <c r="AUM44" s="1215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5"/>
      <c r="AWK44" s="53"/>
      <c r="AWL44" s="53"/>
      <c r="AWM44" s="458"/>
      <c r="AWO44" s="24"/>
      <c r="AWP44" s="24"/>
      <c r="AWQ44" s="1215"/>
      <c r="AWR44" s="53"/>
      <c r="AWS44" s="53"/>
      <c r="AWT44" s="458"/>
      <c r="AWV44" s="24"/>
      <c r="AWW44" s="24"/>
      <c r="AWX44" s="1215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5"/>
      <c r="AXM44" s="53"/>
      <c r="AXN44" s="53"/>
      <c r="AXO44" s="458"/>
      <c r="AXQ44" s="24"/>
      <c r="AXR44" s="24"/>
      <c r="AXS44" s="1215"/>
      <c r="AXT44" s="53"/>
      <c r="AXU44" s="53"/>
      <c r="AXV44" s="458"/>
      <c r="AXX44" s="24"/>
      <c r="AXY44" s="24"/>
      <c r="AXZ44" s="1215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5"/>
      <c r="AZJ44" s="53"/>
      <c r="AZK44" s="53"/>
      <c r="AZL44" s="458"/>
      <c r="AZN44" s="358"/>
      <c r="AZO44" s="24"/>
      <c r="AZP44" s="1215"/>
      <c r="AZQ44" s="53"/>
      <c r="AZR44" s="53"/>
      <c r="AZS44" s="458"/>
      <c r="AZU44" s="24"/>
      <c r="AZV44" s="24"/>
      <c r="AZW44" s="1215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5"/>
      <c r="BAZ44" s="53"/>
      <c r="BBA44" s="53"/>
      <c r="BBB44" s="458"/>
      <c r="BBD44" s="24"/>
      <c r="BBE44" s="24"/>
      <c r="BBF44" s="1215"/>
      <c r="BBG44" s="53"/>
      <c r="BBH44" s="53"/>
      <c r="BBI44" s="458"/>
      <c r="BBK44" s="24"/>
      <c r="BBL44" s="24"/>
      <c r="BBM44" s="1215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5"/>
      <c r="BCI44" s="53"/>
      <c r="BCJ44" s="53"/>
      <c r="BCK44" s="458"/>
      <c r="BCM44" s="24"/>
      <c r="BCN44" s="24"/>
      <c r="BCO44" s="1215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5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5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5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5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5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4"/>
      <c r="EM45" s="1545"/>
      <c r="EN45" s="1546"/>
      <c r="EO45" s="1509"/>
      <c r="EP45" s="1509"/>
      <c r="EQ45" s="121"/>
      <c r="ER45" s="111"/>
      <c r="ES45" s="34"/>
      <c r="ET45" s="286"/>
      <c r="EU45" s="1547"/>
      <c r="EV45" s="27"/>
      <c r="EW45" s="27"/>
      <c r="EX45" s="79"/>
      <c r="EY45" s="111"/>
      <c r="EZ45" s="34"/>
      <c r="FA45" s="286"/>
      <c r="FB45" s="1547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6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6"/>
      <c r="KT45" s="27"/>
      <c r="KU45" s="42">
        <f t="shared" si="42"/>
        <v>0</v>
      </c>
      <c r="KW45" s="111"/>
      <c r="KX45" s="220"/>
      <c r="KY45" s="27"/>
      <c r="KZ45" s="1416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6"/>
      <c r="LV45" s="27"/>
      <c r="LW45" s="27"/>
      <c r="LY45" s="111"/>
      <c r="LZ45" s="220"/>
      <c r="MA45" s="27"/>
      <c r="MB45" s="141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4"/>
      <c r="EM46" s="1545"/>
      <c r="EN46" s="1546"/>
      <c r="EO46" s="1509"/>
      <c r="EP46" s="1509"/>
      <c r="EQ46" s="121"/>
      <c r="ER46" s="111"/>
      <c r="ES46" s="34"/>
      <c r="ET46" s="286"/>
      <c r="EU46" s="1547"/>
      <c r="EV46" s="27"/>
      <c r="EW46" s="27"/>
      <c r="EX46" s="79"/>
      <c r="EY46" s="111"/>
      <c r="EZ46" s="34"/>
      <c r="FA46" s="286"/>
      <c r="FB46" s="1547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6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6"/>
      <c r="KT46" s="27"/>
      <c r="KU46" s="42">
        <f t="shared" si="42"/>
        <v>0</v>
      </c>
      <c r="KW46" s="111"/>
      <c r="KX46" s="201"/>
      <c r="KY46" s="27"/>
      <c r="KZ46" s="1416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6"/>
      <c r="LV46" s="27"/>
      <c r="LW46" s="27"/>
      <c r="LY46" s="111"/>
      <c r="LZ46" s="201"/>
      <c r="MA46" s="27"/>
      <c r="MB46" s="1416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0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9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4"/>
      <c r="EM47" s="1545"/>
      <c r="EN47" s="1546"/>
      <c r="EO47" s="1509"/>
      <c r="EP47" s="1509"/>
      <c r="EQ47" s="121"/>
      <c r="ER47" s="111"/>
      <c r="ES47" s="34"/>
      <c r="ET47" s="286"/>
      <c r="EU47" s="1547"/>
      <c r="EV47" s="27"/>
      <c r="EW47" s="27"/>
      <c r="EX47" s="79"/>
      <c r="EY47" s="111"/>
      <c r="EZ47" s="34"/>
      <c r="FA47" s="286"/>
      <c r="FB47" s="1547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6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6"/>
      <c r="KT47" s="27"/>
      <c r="KU47" s="42">
        <f t="shared" si="42"/>
        <v>0</v>
      </c>
      <c r="KW47" s="38"/>
      <c r="KX47" s="201"/>
      <c r="KY47" s="27"/>
      <c r="KZ47" s="1416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6"/>
      <c r="LV47" s="27"/>
      <c r="LW47" s="27"/>
      <c r="LY47" s="38"/>
      <c r="LZ47" s="201"/>
      <c r="MA47" s="27"/>
      <c r="MB47" s="1416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6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9"/>
    </row>
    <row r="48" spans="8:1574" ht="15.75" customHeight="1" x14ac:dyDescent="0.25">
      <c r="Q48" s="2261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2"/>
      <c r="S48" s="2262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8"/>
      <c r="EM48" s="1545"/>
      <c r="EN48" s="1548"/>
      <c r="EO48" s="1548"/>
      <c r="EP48" s="1509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2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6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6"/>
      <c r="KT48" s="27"/>
      <c r="KU48" s="42">
        <f t="shared" si="42"/>
        <v>0</v>
      </c>
      <c r="KW48" s="38"/>
      <c r="KX48" s="201"/>
      <c r="KY48" s="27"/>
      <c r="KZ48" s="1416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6"/>
      <c r="LV48" s="27"/>
      <c r="LW48" s="27"/>
      <c r="LY48" s="38"/>
      <c r="LZ48" s="201"/>
      <c r="MA48" s="27"/>
      <c r="MB48" s="1416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6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9"/>
    </row>
    <row r="49" spans="9:1015 1037:1567" ht="15.75" customHeight="1" x14ac:dyDescent="0.25">
      <c r="Q49" s="2262"/>
      <c r="R49" s="2262"/>
      <c r="S49" s="2262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8"/>
      <c r="EM49" s="1545"/>
      <c r="EN49" s="1548"/>
      <c r="EO49" s="1548"/>
      <c r="EP49" s="1509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2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6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6"/>
      <c r="KT49" s="27"/>
      <c r="KU49" s="42">
        <f t="shared" si="42"/>
        <v>0</v>
      </c>
      <c r="KW49" s="38"/>
      <c r="KX49" s="649"/>
      <c r="KY49" s="27"/>
      <c r="KZ49" s="1416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6"/>
      <c r="LV49" s="27"/>
      <c r="LW49" s="27"/>
      <c r="LY49" s="38"/>
      <c r="LZ49" s="649"/>
      <c r="MA49" s="27"/>
      <c r="MB49" s="1416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6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9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8"/>
      <c r="EM50" s="1545"/>
      <c r="EN50" s="1548"/>
      <c r="EO50" s="1548"/>
      <c r="EP50" s="1509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2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5"/>
      <c r="GD50" s="1549"/>
      <c r="GE50" s="1549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6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6"/>
      <c r="KT50" s="27"/>
      <c r="KU50" s="42">
        <f t="shared" si="42"/>
        <v>0</v>
      </c>
      <c r="KW50" s="38"/>
      <c r="KX50" s="649"/>
      <c r="KY50" s="27"/>
      <c r="KZ50" s="1416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6"/>
      <c r="LV50" s="27"/>
      <c r="LW50" s="27"/>
      <c r="LY50" s="38"/>
      <c r="LZ50" s="649"/>
      <c r="MA50" s="27"/>
      <c r="MB50" s="1416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20"/>
      <c r="ABQ50" s="290"/>
      <c r="ABT50" s="42">
        <f t="shared" si="105"/>
        <v>0</v>
      </c>
      <c r="ABV50" s="884"/>
      <c r="ABW50" s="99"/>
      <c r="ABX50" s="16"/>
      <c r="ABY50" s="1256"/>
      <c r="ABZ50" s="67"/>
      <c r="ACA50" s="27"/>
      <c r="AGK50" s="1621"/>
      <c r="AGL50" s="1622"/>
      <c r="AGM50" s="19"/>
      <c r="AGN50" s="1623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8"/>
      <c r="EM51" s="1545"/>
      <c r="EN51" s="1548"/>
      <c r="EO51" s="1548"/>
      <c r="EP51" s="1509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2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6"/>
      <c r="KG51" s="42">
        <f t="shared" si="40"/>
        <v>0</v>
      </c>
      <c r="KL51" s="697"/>
      <c r="KN51" s="17">
        <f t="shared" si="41"/>
        <v>0</v>
      </c>
      <c r="KS51" s="1416"/>
      <c r="KU51" s="42">
        <f t="shared" si="42"/>
        <v>0</v>
      </c>
      <c r="KZ51" s="1416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6"/>
      <c r="LW51" s="27"/>
      <c r="MB51" s="1416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20"/>
      <c r="ABQ51" s="290"/>
      <c r="ABT51" s="42">
        <f t="shared" si="105"/>
        <v>0</v>
      </c>
      <c r="ABV51" s="884"/>
      <c r="ABW51" s="99"/>
      <c r="ABX51" s="16"/>
      <c r="ABY51" s="1256"/>
      <c r="ABZ51" s="67"/>
      <c r="ACA51" s="27"/>
      <c r="AGK51" s="1624">
        <v>41608</v>
      </c>
      <c r="AGL51" s="138" t="s">
        <v>1991</v>
      </c>
      <c r="AGM51" s="27">
        <v>7975</v>
      </c>
      <c r="AGN51" s="1624">
        <v>41608</v>
      </c>
      <c r="AGO51" s="27">
        <v>7975</v>
      </c>
      <c r="ALQ51" s="2291"/>
      <c r="ALR51" s="2291"/>
      <c r="ALX51" s="2255"/>
      <c r="ALY51" s="2255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8"/>
      <c r="EM52" s="1545"/>
      <c r="EN52" s="1548"/>
      <c r="EO52" s="1548"/>
      <c r="EP52" s="1509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2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6"/>
      <c r="KG52" s="42">
        <f t="shared" si="40"/>
        <v>0</v>
      </c>
      <c r="KL52" s="697"/>
      <c r="KN52" s="17">
        <f t="shared" si="41"/>
        <v>0</v>
      </c>
      <c r="KS52" s="1416"/>
      <c r="KU52" s="42">
        <f t="shared" si="42"/>
        <v>0</v>
      </c>
      <c r="KZ52" s="1416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6"/>
      <c r="LW52" s="27"/>
      <c r="MB52" s="1416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20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8"/>
      <c r="EM53" s="1545"/>
      <c r="EN53" s="1548"/>
      <c r="EO53" s="1548"/>
      <c r="EP53" s="1509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2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6"/>
      <c r="KG53" s="42">
        <f t="shared" si="40"/>
        <v>0</v>
      </c>
      <c r="KL53" s="697"/>
      <c r="KN53" s="17">
        <f t="shared" si="41"/>
        <v>0</v>
      </c>
      <c r="KS53" s="1416"/>
      <c r="KU53" s="42">
        <f t="shared" si="42"/>
        <v>0</v>
      </c>
      <c r="KZ53" s="1416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6"/>
      <c r="LW53" s="27"/>
      <c r="MB53" s="1416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20"/>
      <c r="ABQ53" s="290"/>
      <c r="ABT53" s="42">
        <f t="shared" si="105"/>
        <v>0</v>
      </c>
      <c r="ABV53" s="884"/>
      <c r="ABW53" s="99"/>
      <c r="ABX53" s="16"/>
      <c r="ABY53" s="1256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8"/>
      <c r="EM54" s="1545"/>
      <c r="EN54" s="1548"/>
      <c r="EO54" s="1548"/>
      <c r="EP54" s="1509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2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6"/>
      <c r="KG54" s="42">
        <f t="shared" si="40"/>
        <v>0</v>
      </c>
      <c r="KL54" s="697"/>
      <c r="KN54" s="17">
        <f t="shared" si="41"/>
        <v>0</v>
      </c>
      <c r="KS54" s="1416"/>
      <c r="KU54" s="42">
        <f t="shared" si="42"/>
        <v>0</v>
      </c>
      <c r="KZ54" s="1416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6"/>
      <c r="LW54" s="27"/>
      <c r="MB54" s="1416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20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8"/>
      <c r="EM55" s="1545"/>
      <c r="EN55" s="1548"/>
      <c r="EO55" s="1548"/>
      <c r="EP55" s="1509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6"/>
      <c r="KG55" s="42">
        <f t="shared" si="40"/>
        <v>0</v>
      </c>
      <c r="KL55" s="697"/>
      <c r="KN55" s="17">
        <f t="shared" si="41"/>
        <v>0</v>
      </c>
      <c r="KS55" s="1416"/>
      <c r="KU55" s="42">
        <f t="shared" si="42"/>
        <v>0</v>
      </c>
      <c r="KZ55" s="1416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6"/>
      <c r="LW55" s="27"/>
      <c r="MB55" s="1416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20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8"/>
      <c r="EM56" s="1545"/>
      <c r="EN56" s="1548"/>
      <c r="EO56" s="1548"/>
      <c r="EP56" s="1509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6"/>
      <c r="KG56" s="42">
        <f t="shared" si="40"/>
        <v>0</v>
      </c>
      <c r="KL56" s="697"/>
      <c r="KN56" s="17">
        <f t="shared" si="41"/>
        <v>0</v>
      </c>
      <c r="KS56" s="1416"/>
      <c r="KU56" s="42">
        <f t="shared" si="42"/>
        <v>0</v>
      </c>
      <c r="KZ56" s="1416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6"/>
      <c r="LW56" s="27"/>
      <c r="MB56" s="1416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20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56"/>
      <c r="AM57" s="2257"/>
      <c r="AS57" s="2256"/>
      <c r="AT57" s="2257"/>
      <c r="AZ57" s="2256"/>
      <c r="BA57" s="2257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8"/>
      <c r="EM57" s="1548"/>
      <c r="EN57" s="1548"/>
      <c r="EO57" s="1548"/>
      <c r="EP57" s="1509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6"/>
      <c r="KG57" s="42">
        <f t="shared" si="40"/>
        <v>0</v>
      </c>
      <c r="KL57" s="697"/>
      <c r="KN57" s="17">
        <f t="shared" si="41"/>
        <v>0</v>
      </c>
      <c r="KS57" s="1416"/>
      <c r="KU57" s="42">
        <f t="shared" si="42"/>
        <v>0</v>
      </c>
      <c r="KZ57" s="1416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6"/>
      <c r="LW57" s="27"/>
      <c r="MB57" s="1416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20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57"/>
      <c r="AM58" s="2257"/>
      <c r="AS58" s="2257"/>
      <c r="AT58" s="2257"/>
      <c r="AZ58" s="2257"/>
      <c r="BA58" s="225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8"/>
      <c r="EM58" s="1548"/>
      <c r="EN58" s="1548"/>
      <c r="EO58" s="1548"/>
      <c r="EP58" s="1509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20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8"/>
      <c r="EM59" s="1548"/>
      <c r="EN59" s="1548"/>
      <c r="EO59" s="1548"/>
      <c r="EP59" s="1509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20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8"/>
      <c r="EM60" s="1548"/>
      <c r="EN60" s="1548"/>
      <c r="EO60" s="1548"/>
      <c r="EP60" s="1509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20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8"/>
      <c r="EM61" s="1548"/>
      <c r="EN61" s="1548"/>
      <c r="EO61" s="1548"/>
      <c r="EP61" s="1548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20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20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20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20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2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7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20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20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20"/>
      <c r="ABQ67" s="290"/>
      <c r="ABT67" s="1532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2"/>
      <c r="RN68" s="42">
        <f t="shared" si="67"/>
        <v>0</v>
      </c>
      <c r="RQ68" s="1532"/>
      <c r="RU68" s="42">
        <f t="shared" si="68"/>
        <v>0</v>
      </c>
      <c r="RX68" s="1532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20"/>
      <c r="ABQ68" s="1625"/>
      <c r="ABR68" s="1549"/>
      <c r="ABS68" s="1549"/>
      <c r="ABT68" s="1550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2"/>
      <c r="RN69" s="42">
        <f t="shared" si="67"/>
        <v>0</v>
      </c>
      <c r="RQ69" s="1532"/>
      <c r="RU69" s="42">
        <f t="shared" si="68"/>
        <v>0</v>
      </c>
      <c r="RX69" s="1532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50"/>
      <c r="RK70" s="1549"/>
      <c r="RL70" s="1549"/>
      <c r="RM70" s="1549"/>
      <c r="RN70" s="458">
        <f t="shared" si="67"/>
        <v>0</v>
      </c>
      <c r="RQ70" s="1550"/>
      <c r="RR70" s="1549"/>
      <c r="RS70" s="1549"/>
      <c r="RT70" s="1549"/>
      <c r="RU70" s="458">
        <f t="shared" si="68"/>
        <v>0</v>
      </c>
      <c r="RX70" s="1550"/>
      <c r="RY70" s="1549"/>
      <c r="RZ70" s="1549"/>
      <c r="SA70" s="1549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51"/>
      <c r="AON70" s="1552"/>
      <c r="AOO70" s="1553"/>
      <c r="AOP70" s="1202"/>
      <c r="AOQ70" s="1202"/>
      <c r="AOR70" s="1554">
        <f t="shared" si="153"/>
        <v>4537.5</v>
      </c>
      <c r="AOT70" s="1551"/>
      <c r="AOU70" s="1552"/>
      <c r="AOV70" s="1553"/>
      <c r="AOW70" s="1202"/>
      <c r="AOX70" s="1202"/>
      <c r="AOY70" s="1554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1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5"/>
      <c r="AOO72" s="27"/>
      <c r="AOP72" s="696"/>
      <c r="AOQ72" s="16"/>
      <c r="AOR72" s="16"/>
      <c r="AOS72" s="79"/>
      <c r="AOT72" s="33"/>
      <c r="AOU72" s="1555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5"/>
      <c r="AOO73" s="27"/>
      <c r="AOP73" s="696"/>
      <c r="AOQ73" s="16"/>
      <c r="AOR73" s="16"/>
      <c r="AOS73" s="79"/>
      <c r="AOT73" s="33"/>
      <c r="AOU73" s="1555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5"/>
      <c r="AOO74" s="27"/>
      <c r="AOP74" s="696"/>
      <c r="AOQ74" s="16"/>
      <c r="AOR74" s="16"/>
      <c r="AOS74" s="79"/>
      <c r="AOT74" s="33"/>
      <c r="AOU74" s="1555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5"/>
      <c r="AOO75" s="27"/>
      <c r="AOP75" s="696"/>
      <c r="AOQ75" s="16"/>
      <c r="AOR75" s="16"/>
      <c r="AOS75" s="79"/>
      <c r="AOT75" s="33"/>
      <c r="AOU75" s="1555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5"/>
      <c r="AOO76" s="27"/>
      <c r="AOP76" s="696"/>
      <c r="AOQ76" s="16"/>
      <c r="AOR76" s="16"/>
      <c r="AOS76" s="79"/>
      <c r="AOT76" s="33"/>
      <c r="AOU76" s="1555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5"/>
      <c r="AOO77" s="27"/>
      <c r="AOP77" s="696"/>
      <c r="AOQ77" s="16"/>
      <c r="AOR77" s="16"/>
      <c r="AOS77" s="79"/>
      <c r="AOT77" s="33"/>
      <c r="AOU77" s="1555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5"/>
      <c r="AOO78" s="27"/>
      <c r="AOP78" s="696"/>
      <c r="AOQ78" s="16"/>
      <c r="AOR78" s="16"/>
      <c r="AOS78" s="79"/>
      <c r="AOT78" s="33"/>
      <c r="AOU78" s="1555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7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5"/>
      <c r="AOO79" s="27"/>
      <c r="AOP79" s="696"/>
      <c r="AOQ79" s="16"/>
      <c r="AOR79" s="16"/>
      <c r="AOS79" s="79"/>
      <c r="AOT79" s="33"/>
      <c r="AOU79" s="1555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5"/>
      <c r="AOO80" s="27"/>
      <c r="AOP80" s="696"/>
      <c r="AOQ80" s="16"/>
      <c r="AOR80" s="16"/>
      <c r="AOS80" s="79"/>
      <c r="AOT80" s="33"/>
      <c r="AOU80" s="1555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5"/>
      <c r="AOO81" s="27"/>
      <c r="AOP81" s="696"/>
      <c r="AOQ81" s="16"/>
      <c r="AOR81" s="16"/>
      <c r="AOS81" s="79"/>
      <c r="AOT81" s="33"/>
      <c r="AOU81" s="1555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5"/>
      <c r="AOO82" s="27"/>
      <c r="AOP82" s="696"/>
      <c r="AOQ82" s="16"/>
      <c r="AOR82" s="16"/>
      <c r="AOS82" s="79"/>
      <c r="AOT82" s="33"/>
      <c r="AOU82" s="1555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5"/>
      <c r="AOO83" s="27"/>
      <c r="AOP83" s="696"/>
      <c r="AOQ83" s="16"/>
      <c r="AOR83" s="16"/>
      <c r="AOS83" s="79"/>
      <c r="AOT83" s="33"/>
      <c r="AOU83" s="1555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5"/>
      <c r="AOO84" s="27"/>
      <c r="AOP84" s="696"/>
      <c r="AOQ84" s="16"/>
      <c r="AOR84" s="16"/>
      <c r="AOS84" s="79"/>
      <c r="AOT84" s="33"/>
      <c r="AOU84" s="1555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5"/>
      <c r="AOO86" s="27"/>
      <c r="AOP86" s="79"/>
      <c r="AOQ86" s="79"/>
      <c r="AOR86" s="16"/>
      <c r="AOS86" s="79"/>
      <c r="AOT86" s="33"/>
      <c r="AOU86" s="1555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5"/>
      <c r="AOO87" s="27"/>
      <c r="AOP87" s="79"/>
      <c r="AOQ87" s="79"/>
      <c r="AOR87" s="16"/>
      <c r="AOS87" s="79"/>
      <c r="AOT87" s="33"/>
      <c r="AOU87" s="1555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5"/>
      <c r="AOO88" s="27"/>
      <c r="AOP88" s="79"/>
      <c r="AOQ88" s="79"/>
      <c r="AOR88" s="16"/>
      <c r="AOS88" s="79"/>
      <c r="AOT88" s="33"/>
      <c r="AOU88" s="1555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10"/>
      <c r="P150" s="1412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40"/>
  <sheetViews>
    <sheetView workbookViewId="0">
      <pane ySplit="3" topLeftCell="A364" activePane="bottomLeft" state="frozen"/>
      <selection pane="bottomLeft" activeCell="B382" sqref="B382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85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299" t="s">
        <v>3565</v>
      </c>
      <c r="B1" s="2299"/>
      <c r="C1" s="2299"/>
      <c r="D1" s="2299"/>
      <c r="E1" s="2299"/>
      <c r="F1" s="2299"/>
      <c r="G1" s="444"/>
      <c r="H1" s="453"/>
    </row>
    <row r="2" spans="1:9" ht="15.75" x14ac:dyDescent="0.25">
      <c r="A2" s="1433"/>
      <c r="B2" s="2238"/>
      <c r="C2" s="2238"/>
      <c r="D2" s="2238"/>
      <c r="E2" s="446"/>
      <c r="F2" s="1980"/>
      <c r="G2" s="446"/>
      <c r="H2" s="447"/>
    </row>
    <row r="3" spans="1:9" ht="38.25" thickBot="1" x14ac:dyDescent="0.35">
      <c r="A3" s="1434" t="s">
        <v>0</v>
      </c>
      <c r="B3" s="1435" t="s">
        <v>1</v>
      </c>
      <c r="C3" s="1435"/>
      <c r="D3" s="1436" t="s">
        <v>1560</v>
      </c>
      <c r="E3" s="396" t="s">
        <v>2</v>
      </c>
      <c r="F3" s="1579" t="s">
        <v>6</v>
      </c>
      <c r="G3" s="1437" t="s">
        <v>7</v>
      </c>
      <c r="H3" s="1435" t="s">
        <v>8</v>
      </c>
    </row>
    <row r="4" spans="1:9" ht="15.75" thickTop="1" x14ac:dyDescent="0.25">
      <c r="A4" s="540">
        <v>42125</v>
      </c>
      <c r="B4" s="539">
        <v>336</v>
      </c>
      <c r="C4" s="539" t="s">
        <v>2428</v>
      </c>
      <c r="D4" s="1456" t="s">
        <v>3566</v>
      </c>
      <c r="E4" s="1457">
        <v>2941.5</v>
      </c>
      <c r="F4" s="1981">
        <v>42129</v>
      </c>
      <c r="G4" s="1457">
        <v>2941.5</v>
      </c>
      <c r="H4" s="1438">
        <f>E4-G4</f>
        <v>0</v>
      </c>
      <c r="I4" s="770" t="s">
        <v>2420</v>
      </c>
    </row>
    <row r="5" spans="1:9" x14ac:dyDescent="0.25">
      <c r="A5" s="540">
        <v>42125</v>
      </c>
      <c r="B5" s="539">
        <v>337</v>
      </c>
      <c r="C5" s="545" t="s">
        <v>2428</v>
      </c>
      <c r="D5" s="1456" t="s">
        <v>24</v>
      </c>
      <c r="E5" s="1457">
        <v>10425</v>
      </c>
      <c r="F5" s="1981">
        <v>42125</v>
      </c>
      <c r="G5" s="1457">
        <v>10425</v>
      </c>
      <c r="H5" s="1438">
        <f t="shared" ref="H5:H68" si="0">E5-G5</f>
        <v>0</v>
      </c>
      <c r="I5" s="770" t="s">
        <v>1460</v>
      </c>
    </row>
    <row r="6" spans="1:9" x14ac:dyDescent="0.25">
      <c r="A6" s="540">
        <v>42125</v>
      </c>
      <c r="B6" s="539">
        <v>338</v>
      </c>
      <c r="C6" s="545" t="s">
        <v>2428</v>
      </c>
      <c r="D6" s="1456" t="s">
        <v>1779</v>
      </c>
      <c r="E6" s="1457">
        <v>2584</v>
      </c>
      <c r="F6" s="1981">
        <v>42125</v>
      </c>
      <c r="G6" s="1457">
        <v>2584</v>
      </c>
      <c r="H6" s="1438">
        <f t="shared" si="0"/>
        <v>0</v>
      </c>
      <c r="I6" s="770" t="s">
        <v>1460</v>
      </c>
    </row>
    <row r="7" spans="1:9" x14ac:dyDescent="0.25">
      <c r="A7" s="540">
        <v>42125</v>
      </c>
      <c r="B7" s="539">
        <v>339</v>
      </c>
      <c r="C7" s="545" t="s">
        <v>2428</v>
      </c>
      <c r="D7" s="1456" t="s">
        <v>119</v>
      </c>
      <c r="E7" s="1457">
        <v>3984</v>
      </c>
      <c r="F7" s="1981">
        <v>42125</v>
      </c>
      <c r="G7" s="1457">
        <v>3984</v>
      </c>
      <c r="H7" s="1438">
        <f t="shared" si="0"/>
        <v>0</v>
      </c>
      <c r="I7" s="770" t="s">
        <v>1460</v>
      </c>
    </row>
    <row r="8" spans="1:9" x14ac:dyDescent="0.25">
      <c r="A8" s="540">
        <v>42125</v>
      </c>
      <c r="B8" s="539">
        <v>340</v>
      </c>
      <c r="C8" s="545" t="s">
        <v>2428</v>
      </c>
      <c r="D8" s="1456" t="s">
        <v>2372</v>
      </c>
      <c r="E8" s="1457">
        <v>1931</v>
      </c>
      <c r="F8" s="1981">
        <v>42125</v>
      </c>
      <c r="G8" s="1457">
        <v>1931</v>
      </c>
      <c r="H8" s="1438">
        <f t="shared" si="0"/>
        <v>0</v>
      </c>
      <c r="I8" s="770" t="s">
        <v>1460</v>
      </c>
    </row>
    <row r="9" spans="1:9" x14ac:dyDescent="0.25">
      <c r="A9" s="540">
        <v>42125</v>
      </c>
      <c r="B9" s="539">
        <v>341</v>
      </c>
      <c r="C9" s="545" t="s">
        <v>2428</v>
      </c>
      <c r="D9" s="1456" t="s">
        <v>1779</v>
      </c>
      <c r="E9" s="1457">
        <v>1491</v>
      </c>
      <c r="F9" s="1981">
        <v>42125</v>
      </c>
      <c r="G9" s="1457">
        <v>1491</v>
      </c>
      <c r="H9" s="1438">
        <f t="shared" si="0"/>
        <v>0</v>
      </c>
      <c r="I9" s="770" t="s">
        <v>1460</v>
      </c>
    </row>
    <row r="10" spans="1:9" x14ac:dyDescent="0.25">
      <c r="A10" s="540">
        <v>42125</v>
      </c>
      <c r="B10" s="539">
        <v>342</v>
      </c>
      <c r="C10" s="545" t="s">
        <v>2428</v>
      </c>
      <c r="D10" s="1456" t="s">
        <v>57</v>
      </c>
      <c r="E10" s="1457">
        <v>706</v>
      </c>
      <c r="F10" s="1981">
        <v>42125</v>
      </c>
      <c r="G10" s="1457">
        <v>706</v>
      </c>
      <c r="H10" s="1781">
        <f t="shared" si="0"/>
        <v>0</v>
      </c>
      <c r="I10" s="770" t="s">
        <v>1460</v>
      </c>
    </row>
    <row r="11" spans="1:9" x14ac:dyDescent="0.25">
      <c r="A11" s="540">
        <v>42125</v>
      </c>
      <c r="B11" s="539">
        <v>343</v>
      </c>
      <c r="C11" s="545" t="s">
        <v>2428</v>
      </c>
      <c r="D11" s="1456" t="s">
        <v>2420</v>
      </c>
      <c r="E11" s="1457">
        <v>670</v>
      </c>
      <c r="F11" s="1981">
        <v>42125</v>
      </c>
      <c r="G11" s="1457">
        <v>670</v>
      </c>
      <c r="H11" s="1438">
        <f t="shared" si="0"/>
        <v>0</v>
      </c>
      <c r="I11" s="770" t="s">
        <v>1460</v>
      </c>
    </row>
    <row r="12" spans="1:9" x14ac:dyDescent="0.25">
      <c r="A12" s="540">
        <v>42125</v>
      </c>
      <c r="B12" s="539">
        <v>344</v>
      </c>
      <c r="C12" s="545" t="s">
        <v>2428</v>
      </c>
      <c r="D12" s="1456" t="s">
        <v>2372</v>
      </c>
      <c r="E12" s="1457">
        <v>2210</v>
      </c>
      <c r="F12" s="1981">
        <v>42125</v>
      </c>
      <c r="G12" s="1457">
        <v>2210</v>
      </c>
      <c r="H12" s="1438">
        <f t="shared" si="0"/>
        <v>0</v>
      </c>
      <c r="I12" s="770" t="s">
        <v>1460</v>
      </c>
    </row>
    <row r="13" spans="1:9" x14ac:dyDescent="0.25">
      <c r="A13" s="540">
        <v>42125</v>
      </c>
      <c r="B13" s="539">
        <v>345</v>
      </c>
      <c r="C13" s="545" t="s">
        <v>2428</v>
      </c>
      <c r="D13" s="1456" t="s">
        <v>1008</v>
      </c>
      <c r="E13" s="1457">
        <v>2660</v>
      </c>
      <c r="F13" s="1981">
        <v>42125</v>
      </c>
      <c r="G13" s="1457">
        <v>2660</v>
      </c>
      <c r="H13" s="1438">
        <f t="shared" si="0"/>
        <v>0</v>
      </c>
      <c r="I13" s="770" t="s">
        <v>1460</v>
      </c>
    </row>
    <row r="14" spans="1:9" x14ac:dyDescent="0.25">
      <c r="A14" s="540">
        <v>42125</v>
      </c>
      <c r="B14" s="539">
        <v>346</v>
      </c>
      <c r="C14" s="545" t="s">
        <v>2428</v>
      </c>
      <c r="D14" s="1456" t="s">
        <v>41</v>
      </c>
      <c r="E14" s="1457">
        <v>12606</v>
      </c>
      <c r="F14" s="1981">
        <v>42131</v>
      </c>
      <c r="G14" s="1457">
        <v>12606</v>
      </c>
      <c r="H14" s="1438">
        <f t="shared" si="0"/>
        <v>0</v>
      </c>
      <c r="I14" s="770" t="s">
        <v>2371</v>
      </c>
    </row>
    <row r="15" spans="1:9" x14ac:dyDescent="0.25">
      <c r="A15" s="540">
        <v>42125</v>
      </c>
      <c r="B15" s="539">
        <v>347</v>
      </c>
      <c r="C15" s="545" t="s">
        <v>2428</v>
      </c>
      <c r="D15" s="1456" t="s">
        <v>13</v>
      </c>
      <c r="E15" s="1457">
        <v>6440</v>
      </c>
      <c r="F15" s="1981">
        <v>42126</v>
      </c>
      <c r="G15" s="1457">
        <v>6440</v>
      </c>
      <c r="H15" s="1438">
        <f t="shared" si="0"/>
        <v>0</v>
      </c>
      <c r="I15" s="770" t="s">
        <v>2371</v>
      </c>
    </row>
    <row r="16" spans="1:9" x14ac:dyDescent="0.25">
      <c r="A16" s="540">
        <v>42125</v>
      </c>
      <c r="B16" s="539">
        <v>348</v>
      </c>
      <c r="C16" s="545" t="s">
        <v>2428</v>
      </c>
      <c r="D16" s="1456" t="s">
        <v>744</v>
      </c>
      <c r="E16" s="1457">
        <v>5555</v>
      </c>
      <c r="F16" s="1981">
        <v>42126</v>
      </c>
      <c r="G16" s="1457">
        <v>5555</v>
      </c>
      <c r="H16" s="1438">
        <f t="shared" si="0"/>
        <v>0</v>
      </c>
      <c r="I16" s="770" t="s">
        <v>2371</v>
      </c>
    </row>
    <row r="17" spans="1:9" x14ac:dyDescent="0.25">
      <c r="A17" s="540">
        <v>42125</v>
      </c>
      <c r="B17" s="539">
        <v>349</v>
      </c>
      <c r="C17" s="545" t="s">
        <v>2428</v>
      </c>
      <c r="D17" s="1456" t="s">
        <v>600</v>
      </c>
      <c r="E17" s="1457">
        <v>21820</v>
      </c>
      <c r="F17" s="1981">
        <v>42125</v>
      </c>
      <c r="G17" s="1457">
        <v>21820</v>
      </c>
      <c r="H17" s="1438">
        <f t="shared" si="0"/>
        <v>0</v>
      </c>
      <c r="I17" s="770" t="s">
        <v>2371</v>
      </c>
    </row>
    <row r="18" spans="1:9" x14ac:dyDescent="0.25">
      <c r="A18" s="540">
        <v>42126</v>
      </c>
      <c r="B18" s="539">
        <v>350</v>
      </c>
      <c r="C18" s="545" t="s">
        <v>2428</v>
      </c>
      <c r="D18" s="1456" t="s">
        <v>752</v>
      </c>
      <c r="E18" s="1457">
        <v>22866</v>
      </c>
      <c r="F18" s="1981">
        <v>42126</v>
      </c>
      <c r="G18" s="1457">
        <v>22866</v>
      </c>
      <c r="H18" s="1438">
        <f t="shared" si="0"/>
        <v>0</v>
      </c>
      <c r="I18" s="770" t="s">
        <v>2371</v>
      </c>
    </row>
    <row r="19" spans="1:9" x14ac:dyDescent="0.25">
      <c r="A19" s="540">
        <v>42126</v>
      </c>
      <c r="B19" s="539">
        <v>351</v>
      </c>
      <c r="C19" s="545" t="s">
        <v>2428</v>
      </c>
      <c r="D19" s="1456" t="s">
        <v>2250</v>
      </c>
      <c r="E19" s="1457">
        <v>1401</v>
      </c>
      <c r="F19" s="1981">
        <v>42126</v>
      </c>
      <c r="G19" s="1457">
        <v>1401</v>
      </c>
      <c r="H19" s="1438">
        <f t="shared" si="0"/>
        <v>0</v>
      </c>
      <c r="I19" s="770" t="s">
        <v>1460</v>
      </c>
    </row>
    <row r="20" spans="1:9" x14ac:dyDescent="0.25">
      <c r="A20" s="540">
        <v>42126</v>
      </c>
      <c r="B20" s="539">
        <v>352</v>
      </c>
      <c r="C20" s="545" t="s">
        <v>2428</v>
      </c>
      <c r="D20" s="1456" t="s">
        <v>2410</v>
      </c>
      <c r="E20" s="1457">
        <v>2926</v>
      </c>
      <c r="F20" s="1981">
        <v>42126</v>
      </c>
      <c r="G20" s="1457">
        <v>2926</v>
      </c>
      <c r="H20" s="1438">
        <f t="shared" si="0"/>
        <v>0</v>
      </c>
      <c r="I20" s="770" t="s">
        <v>1460</v>
      </c>
    </row>
    <row r="21" spans="1:9" x14ac:dyDescent="0.25">
      <c r="A21" s="540">
        <v>42126</v>
      </c>
      <c r="B21" s="539">
        <v>353</v>
      </c>
      <c r="C21" s="545" t="s">
        <v>2428</v>
      </c>
      <c r="D21" s="1456" t="s">
        <v>1779</v>
      </c>
      <c r="E21" s="1457">
        <v>2190</v>
      </c>
      <c r="F21" s="1981">
        <v>42126</v>
      </c>
      <c r="G21" s="1457">
        <v>2190</v>
      </c>
      <c r="H21" s="1438">
        <f t="shared" si="0"/>
        <v>0</v>
      </c>
      <c r="I21" s="770" t="s">
        <v>1460</v>
      </c>
    </row>
    <row r="22" spans="1:9" x14ac:dyDescent="0.25">
      <c r="A22" s="540">
        <v>42126</v>
      </c>
      <c r="B22" s="539">
        <v>354</v>
      </c>
      <c r="C22" s="545" t="s">
        <v>2428</v>
      </c>
      <c r="D22" s="1456" t="s">
        <v>1779</v>
      </c>
      <c r="E22" s="1457">
        <v>1665</v>
      </c>
      <c r="F22" s="1981">
        <v>42126</v>
      </c>
      <c r="G22" s="1457">
        <v>1665</v>
      </c>
      <c r="H22" s="1438">
        <f t="shared" si="0"/>
        <v>0</v>
      </c>
      <c r="I22" s="770" t="s">
        <v>1460</v>
      </c>
    </row>
    <row r="23" spans="1:9" x14ac:dyDescent="0.25">
      <c r="A23" s="540">
        <v>42126</v>
      </c>
      <c r="B23" s="539">
        <v>355</v>
      </c>
      <c r="C23" s="545" t="s">
        <v>2428</v>
      </c>
      <c r="D23" s="1456" t="s">
        <v>57</v>
      </c>
      <c r="E23" s="1457">
        <v>8081</v>
      </c>
      <c r="F23" s="1981">
        <v>42126</v>
      </c>
      <c r="G23" s="1457">
        <v>8081</v>
      </c>
      <c r="H23" s="1438">
        <f t="shared" si="0"/>
        <v>0</v>
      </c>
      <c r="I23" s="770" t="s">
        <v>1460</v>
      </c>
    </row>
    <row r="24" spans="1:9" x14ac:dyDescent="0.25">
      <c r="A24" s="540">
        <v>42126</v>
      </c>
      <c r="B24" s="539">
        <v>356</v>
      </c>
      <c r="C24" s="545" t="s">
        <v>2428</v>
      </c>
      <c r="D24" s="1456" t="s">
        <v>24</v>
      </c>
      <c r="E24" s="1457">
        <v>21089</v>
      </c>
      <c r="F24" s="1981">
        <v>42126</v>
      </c>
      <c r="G24" s="1457">
        <v>21089</v>
      </c>
      <c r="H24" s="1438">
        <f t="shared" si="0"/>
        <v>0</v>
      </c>
      <c r="I24" s="770" t="s">
        <v>1460</v>
      </c>
    </row>
    <row r="25" spans="1:9" x14ac:dyDescent="0.25">
      <c r="A25" s="540">
        <v>42126</v>
      </c>
      <c r="B25" s="539">
        <v>357</v>
      </c>
      <c r="C25" s="545" t="s">
        <v>2428</v>
      </c>
      <c r="D25" s="1456" t="s">
        <v>674</v>
      </c>
      <c r="E25" s="1457">
        <v>462</v>
      </c>
      <c r="F25" s="1981">
        <v>42126</v>
      </c>
      <c r="G25" s="1457">
        <v>462</v>
      </c>
      <c r="H25" s="1438">
        <f t="shared" si="0"/>
        <v>0</v>
      </c>
      <c r="I25" s="770" t="s">
        <v>1460</v>
      </c>
    </row>
    <row r="26" spans="1:9" x14ac:dyDescent="0.25">
      <c r="A26" s="540">
        <v>42126</v>
      </c>
      <c r="B26" s="539">
        <v>358</v>
      </c>
      <c r="C26" s="545" t="s">
        <v>2428</v>
      </c>
      <c r="D26" s="1456" t="s">
        <v>119</v>
      </c>
      <c r="E26" s="1457">
        <v>3872</v>
      </c>
      <c r="F26" s="1981">
        <v>42126</v>
      </c>
      <c r="G26" s="1457">
        <v>3872</v>
      </c>
      <c r="H26" s="1438">
        <f t="shared" si="0"/>
        <v>0</v>
      </c>
      <c r="I26" s="770" t="s">
        <v>1460</v>
      </c>
    </row>
    <row r="27" spans="1:9" x14ac:dyDescent="0.25">
      <c r="A27" s="540">
        <v>42126</v>
      </c>
      <c r="B27" s="539">
        <v>359</v>
      </c>
      <c r="C27" s="545" t="s">
        <v>2428</v>
      </c>
      <c r="D27" s="1456" t="s">
        <v>2372</v>
      </c>
      <c r="E27" s="1457">
        <v>2877</v>
      </c>
      <c r="F27" s="1981">
        <v>42126</v>
      </c>
      <c r="G27" s="1457">
        <v>2877</v>
      </c>
      <c r="H27" s="1438">
        <f t="shared" si="0"/>
        <v>0</v>
      </c>
      <c r="I27" s="770" t="s">
        <v>1460</v>
      </c>
    </row>
    <row r="28" spans="1:9" x14ac:dyDescent="0.25">
      <c r="A28" s="540">
        <v>42127</v>
      </c>
      <c r="B28" s="539">
        <v>360</v>
      </c>
      <c r="C28" s="545" t="s">
        <v>2428</v>
      </c>
      <c r="D28" s="1456" t="s">
        <v>2372</v>
      </c>
      <c r="E28" s="1457">
        <v>3563</v>
      </c>
      <c r="F28" s="1981">
        <v>42128</v>
      </c>
      <c r="G28" s="1457">
        <v>3563</v>
      </c>
      <c r="H28" s="1438">
        <f t="shared" si="0"/>
        <v>0</v>
      </c>
      <c r="I28" s="770" t="s">
        <v>1460</v>
      </c>
    </row>
    <row r="29" spans="1:9" x14ac:dyDescent="0.25">
      <c r="A29" s="540">
        <v>42127</v>
      </c>
      <c r="B29" s="539">
        <v>361</v>
      </c>
      <c r="C29" s="545" t="s">
        <v>2428</v>
      </c>
      <c r="D29" s="1456" t="s">
        <v>3567</v>
      </c>
      <c r="E29" s="1457">
        <v>899.5</v>
      </c>
      <c r="F29" s="1981">
        <v>42128</v>
      </c>
      <c r="G29" s="1457">
        <v>899.5</v>
      </c>
      <c r="H29" s="1438">
        <f t="shared" si="0"/>
        <v>0</v>
      </c>
      <c r="I29" s="770" t="s">
        <v>1460</v>
      </c>
    </row>
    <row r="30" spans="1:9" x14ac:dyDescent="0.25">
      <c r="A30" s="540">
        <v>42127</v>
      </c>
      <c r="B30" s="539">
        <v>362</v>
      </c>
      <c r="C30" s="545" t="s">
        <v>2428</v>
      </c>
      <c r="D30" s="1456" t="s">
        <v>744</v>
      </c>
      <c r="E30" s="1457">
        <v>7851</v>
      </c>
      <c r="F30" s="1981">
        <v>42127</v>
      </c>
      <c r="G30" s="1457">
        <v>7851</v>
      </c>
      <c r="H30" s="1438">
        <f t="shared" si="0"/>
        <v>0</v>
      </c>
      <c r="I30" s="770" t="s">
        <v>2371</v>
      </c>
    </row>
    <row r="31" spans="1:9" x14ac:dyDescent="0.25">
      <c r="A31" s="540">
        <v>42127</v>
      </c>
      <c r="B31" s="539">
        <v>363</v>
      </c>
      <c r="C31" s="545" t="s">
        <v>2428</v>
      </c>
      <c r="D31" s="1456" t="s">
        <v>13</v>
      </c>
      <c r="E31" s="1457">
        <v>9315</v>
      </c>
      <c r="F31" s="1981">
        <v>42127</v>
      </c>
      <c r="G31" s="1457">
        <v>9315</v>
      </c>
      <c r="H31" s="1438">
        <f t="shared" si="0"/>
        <v>0</v>
      </c>
      <c r="I31" s="770" t="s">
        <v>2371</v>
      </c>
    </row>
    <row r="32" spans="1:9" x14ac:dyDescent="0.25">
      <c r="A32" s="540">
        <v>42127</v>
      </c>
      <c r="B32" s="539">
        <v>364</v>
      </c>
      <c r="C32" s="545" t="s">
        <v>2428</v>
      </c>
      <c r="D32" s="1456" t="s">
        <v>752</v>
      </c>
      <c r="E32" s="1457">
        <v>22579.5</v>
      </c>
      <c r="F32" s="1981">
        <v>42127</v>
      </c>
      <c r="G32" s="1457">
        <v>22579.5</v>
      </c>
      <c r="H32" s="1438">
        <f t="shared" si="0"/>
        <v>0</v>
      </c>
      <c r="I32" s="770" t="s">
        <v>1460</v>
      </c>
    </row>
    <row r="33" spans="1:9" x14ac:dyDescent="0.25">
      <c r="A33" s="540">
        <v>42127</v>
      </c>
      <c r="B33" s="539">
        <v>365</v>
      </c>
      <c r="C33" s="545" t="s">
        <v>2428</v>
      </c>
      <c r="D33" s="1456" t="s">
        <v>600</v>
      </c>
      <c r="E33" s="1457">
        <v>23958</v>
      </c>
      <c r="F33" s="1981">
        <v>42127</v>
      </c>
      <c r="G33" s="1457">
        <v>23958</v>
      </c>
      <c r="H33" s="1438">
        <f t="shared" si="0"/>
        <v>0</v>
      </c>
      <c r="I33" s="770" t="s">
        <v>2371</v>
      </c>
    </row>
    <row r="34" spans="1:9" x14ac:dyDescent="0.25">
      <c r="A34" s="540">
        <v>42128</v>
      </c>
      <c r="B34" s="539">
        <v>366</v>
      </c>
      <c r="C34" s="545" t="s">
        <v>2428</v>
      </c>
      <c r="D34" s="1456" t="s">
        <v>645</v>
      </c>
      <c r="E34" s="1457">
        <v>3815</v>
      </c>
      <c r="F34" s="1981">
        <v>42129</v>
      </c>
      <c r="G34" s="1457">
        <v>3815</v>
      </c>
      <c r="H34" s="1438">
        <f t="shared" si="0"/>
        <v>0</v>
      </c>
      <c r="I34" s="770" t="s">
        <v>2371</v>
      </c>
    </row>
    <row r="35" spans="1:9" x14ac:dyDescent="0.25">
      <c r="A35" s="540">
        <v>42128</v>
      </c>
      <c r="B35" s="539">
        <v>367</v>
      </c>
      <c r="C35" s="545" t="s">
        <v>2428</v>
      </c>
      <c r="D35" s="1456" t="s">
        <v>1779</v>
      </c>
      <c r="E35" s="1457">
        <v>1295</v>
      </c>
      <c r="F35" s="1981">
        <v>42130</v>
      </c>
      <c r="G35" s="1457">
        <v>1295</v>
      </c>
      <c r="H35" s="1438">
        <f t="shared" si="0"/>
        <v>0</v>
      </c>
      <c r="I35" s="770" t="s">
        <v>1158</v>
      </c>
    </row>
    <row r="36" spans="1:9" x14ac:dyDescent="0.25">
      <c r="A36" s="540">
        <v>42128</v>
      </c>
      <c r="B36" s="539">
        <v>368</v>
      </c>
      <c r="C36" s="545" t="s">
        <v>2428</v>
      </c>
      <c r="D36" s="1456" t="s">
        <v>1779</v>
      </c>
      <c r="E36" s="1457">
        <v>1945</v>
      </c>
      <c r="F36" s="1981">
        <v>42130</v>
      </c>
      <c r="G36" s="1457">
        <v>1945</v>
      </c>
      <c r="H36" s="1438">
        <f t="shared" si="0"/>
        <v>0</v>
      </c>
      <c r="I36" s="770" t="s">
        <v>1158</v>
      </c>
    </row>
    <row r="37" spans="1:9" x14ac:dyDescent="0.25">
      <c r="A37" s="540">
        <v>42128</v>
      </c>
      <c r="B37" s="539">
        <v>369</v>
      </c>
      <c r="C37" s="545" t="s">
        <v>2428</v>
      </c>
      <c r="D37" s="1456" t="s">
        <v>57</v>
      </c>
      <c r="E37" s="1457">
        <v>4375</v>
      </c>
      <c r="F37" s="1981">
        <v>42130</v>
      </c>
      <c r="G37" s="1457">
        <v>4375</v>
      </c>
      <c r="H37" s="1438">
        <f t="shared" si="0"/>
        <v>0</v>
      </c>
      <c r="I37" s="770" t="s">
        <v>1158</v>
      </c>
    </row>
    <row r="38" spans="1:9" x14ac:dyDescent="0.25">
      <c r="A38" s="540">
        <v>42128</v>
      </c>
      <c r="B38" s="539">
        <v>370</v>
      </c>
      <c r="C38" s="545" t="s">
        <v>2428</v>
      </c>
      <c r="D38" s="1456" t="s">
        <v>2431</v>
      </c>
      <c r="E38" s="1457">
        <v>21392</v>
      </c>
      <c r="F38" s="1981">
        <v>42128</v>
      </c>
      <c r="G38" s="1457">
        <v>21392</v>
      </c>
      <c r="H38" s="1438">
        <f t="shared" si="0"/>
        <v>0</v>
      </c>
      <c r="I38" s="770" t="s">
        <v>2371</v>
      </c>
    </row>
    <row r="39" spans="1:9" x14ac:dyDescent="0.25">
      <c r="A39" s="540">
        <v>42128</v>
      </c>
      <c r="B39" s="539">
        <v>371</v>
      </c>
      <c r="C39" s="545" t="s">
        <v>2428</v>
      </c>
      <c r="D39" s="1456" t="s">
        <v>600</v>
      </c>
      <c r="E39" s="1457">
        <v>22310</v>
      </c>
      <c r="F39" s="1981">
        <v>42128</v>
      </c>
      <c r="G39" s="1457">
        <v>22310</v>
      </c>
      <c r="H39" s="1438">
        <f t="shared" si="0"/>
        <v>0</v>
      </c>
      <c r="I39" s="770" t="s">
        <v>2371</v>
      </c>
    </row>
    <row r="40" spans="1:9" x14ac:dyDescent="0.25">
      <c r="A40" s="540">
        <v>42128</v>
      </c>
      <c r="B40" s="539">
        <v>372</v>
      </c>
      <c r="C40" s="545" t="s">
        <v>2428</v>
      </c>
      <c r="D40" s="1456" t="s">
        <v>119</v>
      </c>
      <c r="E40" s="1457">
        <v>4529</v>
      </c>
      <c r="F40" s="1981">
        <v>42131</v>
      </c>
      <c r="G40" s="1457">
        <v>4529</v>
      </c>
      <c r="H40" s="1438">
        <f t="shared" si="0"/>
        <v>0</v>
      </c>
      <c r="I40" s="770" t="s">
        <v>1460</v>
      </c>
    </row>
    <row r="41" spans="1:9" x14ac:dyDescent="0.25">
      <c r="A41" s="540">
        <v>42128</v>
      </c>
      <c r="B41" s="539">
        <v>373</v>
      </c>
      <c r="C41" s="545" t="s">
        <v>2428</v>
      </c>
      <c r="D41" s="1456" t="s">
        <v>1779</v>
      </c>
      <c r="E41" s="1457">
        <v>571</v>
      </c>
      <c r="F41" s="1981">
        <v>42128</v>
      </c>
      <c r="G41" s="1457">
        <v>571</v>
      </c>
      <c r="H41" s="1438">
        <f t="shared" si="0"/>
        <v>0</v>
      </c>
      <c r="I41" s="770" t="s">
        <v>1460</v>
      </c>
    </row>
    <row r="42" spans="1:9" x14ac:dyDescent="0.25">
      <c r="A42" s="540">
        <v>42128</v>
      </c>
      <c r="B42" s="539">
        <v>374</v>
      </c>
      <c r="C42" s="545" t="s">
        <v>2428</v>
      </c>
      <c r="D42" s="1456" t="s">
        <v>41</v>
      </c>
      <c r="E42" s="1457">
        <v>11448.5</v>
      </c>
      <c r="F42" s="1981">
        <v>42133</v>
      </c>
      <c r="G42" s="1457">
        <v>11448.5</v>
      </c>
      <c r="H42" s="1438">
        <f t="shared" si="0"/>
        <v>0</v>
      </c>
      <c r="I42" s="770" t="s">
        <v>2371</v>
      </c>
    </row>
    <row r="43" spans="1:9" x14ac:dyDescent="0.25">
      <c r="A43" s="540">
        <v>42128</v>
      </c>
      <c r="B43" s="539">
        <v>375</v>
      </c>
      <c r="C43" s="545" t="s">
        <v>2428</v>
      </c>
      <c r="D43" s="1456" t="s">
        <v>13</v>
      </c>
      <c r="E43" s="1457">
        <v>5113</v>
      </c>
      <c r="F43" s="1981">
        <v>42128</v>
      </c>
      <c r="G43" s="1457">
        <v>5113</v>
      </c>
      <c r="H43" s="1438">
        <f t="shared" si="0"/>
        <v>0</v>
      </c>
      <c r="I43" s="770" t="s">
        <v>2371</v>
      </c>
    </row>
    <row r="44" spans="1:9" x14ac:dyDescent="0.25">
      <c r="A44" s="540">
        <v>42128</v>
      </c>
      <c r="B44" s="539">
        <v>376</v>
      </c>
      <c r="C44" s="545" t="s">
        <v>2428</v>
      </c>
      <c r="D44" s="1456" t="s">
        <v>744</v>
      </c>
      <c r="E44" s="1457">
        <v>4435</v>
      </c>
      <c r="F44" s="1981">
        <v>42128</v>
      </c>
      <c r="G44" s="1457">
        <v>4435</v>
      </c>
      <c r="H44" s="1438">
        <f t="shared" si="0"/>
        <v>0</v>
      </c>
      <c r="I44" s="770" t="s">
        <v>2371</v>
      </c>
    </row>
    <row r="45" spans="1:9" x14ac:dyDescent="0.25">
      <c r="A45" s="540">
        <v>42128</v>
      </c>
      <c r="B45" s="539">
        <v>377</v>
      </c>
      <c r="C45" s="545" t="s">
        <v>2428</v>
      </c>
      <c r="D45" s="1456" t="s">
        <v>1779</v>
      </c>
      <c r="E45" s="1457">
        <v>2258</v>
      </c>
      <c r="F45" s="1981">
        <v>42128</v>
      </c>
      <c r="G45" s="1457">
        <v>2258</v>
      </c>
      <c r="H45" s="1438">
        <f t="shared" si="0"/>
        <v>0</v>
      </c>
      <c r="I45" s="770" t="s">
        <v>1460</v>
      </c>
    </row>
    <row r="46" spans="1:9" x14ac:dyDescent="0.25">
      <c r="A46" s="540">
        <v>42128</v>
      </c>
      <c r="B46" s="539">
        <v>378</v>
      </c>
      <c r="C46" s="545" t="s">
        <v>2428</v>
      </c>
      <c r="D46" s="1456" t="s">
        <v>2372</v>
      </c>
      <c r="E46" s="1457">
        <v>2462</v>
      </c>
      <c r="F46" s="1981">
        <v>42128</v>
      </c>
      <c r="G46" s="1457">
        <v>2462</v>
      </c>
      <c r="H46" s="1438">
        <f t="shared" si="0"/>
        <v>0</v>
      </c>
      <c r="I46" s="770" t="s">
        <v>1460</v>
      </c>
    </row>
    <row r="47" spans="1:9" x14ac:dyDescent="0.25">
      <c r="A47" s="540">
        <v>42128</v>
      </c>
      <c r="B47" s="539">
        <v>379</v>
      </c>
      <c r="C47" s="545" t="s">
        <v>2428</v>
      </c>
      <c r="D47" s="1456" t="s">
        <v>674</v>
      </c>
      <c r="E47" s="1457">
        <v>2094</v>
      </c>
      <c r="F47" s="1981">
        <v>42128</v>
      </c>
      <c r="G47" s="1457">
        <v>2094</v>
      </c>
      <c r="H47" s="1438">
        <f t="shared" si="0"/>
        <v>0</v>
      </c>
      <c r="I47" s="770" t="s">
        <v>1460</v>
      </c>
    </row>
    <row r="48" spans="1:9" x14ac:dyDescent="0.25">
      <c r="A48" s="540">
        <v>42129</v>
      </c>
      <c r="B48" s="539">
        <v>380</v>
      </c>
      <c r="C48" s="545" t="s">
        <v>2428</v>
      </c>
      <c r="D48" s="1456" t="s">
        <v>13</v>
      </c>
      <c r="E48" s="1457">
        <v>9456</v>
      </c>
      <c r="F48" s="1981">
        <v>42129</v>
      </c>
      <c r="G48" s="1457">
        <v>9456</v>
      </c>
      <c r="H48" s="1438">
        <f t="shared" si="0"/>
        <v>0</v>
      </c>
      <c r="I48" s="770" t="s">
        <v>2371</v>
      </c>
    </row>
    <row r="49" spans="1:9" x14ac:dyDescent="0.25">
      <c r="A49" s="540">
        <v>42129</v>
      </c>
      <c r="B49" s="539">
        <v>381</v>
      </c>
      <c r="C49" s="545" t="s">
        <v>2428</v>
      </c>
      <c r="D49" s="1456" t="s">
        <v>744</v>
      </c>
      <c r="E49" s="1457">
        <v>7370</v>
      </c>
      <c r="F49" s="1981">
        <v>42133</v>
      </c>
      <c r="G49" s="1457">
        <v>7370</v>
      </c>
      <c r="H49" s="1438">
        <f t="shared" si="0"/>
        <v>0</v>
      </c>
      <c r="I49" s="770" t="s">
        <v>2371</v>
      </c>
    </row>
    <row r="50" spans="1:9" x14ac:dyDescent="0.25">
      <c r="A50" s="540">
        <v>42129</v>
      </c>
      <c r="B50" s="539">
        <v>382</v>
      </c>
      <c r="C50" s="545" t="s">
        <v>2428</v>
      </c>
      <c r="D50" s="1456" t="s">
        <v>752</v>
      </c>
      <c r="E50" s="1457">
        <v>23363</v>
      </c>
      <c r="F50" s="1981">
        <v>42130</v>
      </c>
      <c r="G50" s="1457">
        <v>23363</v>
      </c>
      <c r="H50" s="1438">
        <f t="shared" si="0"/>
        <v>0</v>
      </c>
      <c r="I50" s="770" t="s">
        <v>2371</v>
      </c>
    </row>
    <row r="51" spans="1:9" x14ac:dyDescent="0.25">
      <c r="A51" s="540">
        <v>42129</v>
      </c>
      <c r="B51" s="539">
        <v>383</v>
      </c>
      <c r="C51" s="545" t="s">
        <v>2428</v>
      </c>
      <c r="D51" s="1456" t="s">
        <v>24</v>
      </c>
      <c r="E51" s="1457">
        <v>24764</v>
      </c>
      <c r="F51" s="1981">
        <v>42129</v>
      </c>
      <c r="G51" s="1457">
        <v>24764</v>
      </c>
      <c r="H51" s="1438">
        <f t="shared" si="0"/>
        <v>0</v>
      </c>
      <c r="I51" s="770" t="s">
        <v>1460</v>
      </c>
    </row>
    <row r="52" spans="1:9" x14ac:dyDescent="0.25">
      <c r="A52" s="540">
        <v>42129</v>
      </c>
      <c r="B52" s="539">
        <v>384</v>
      </c>
      <c r="C52" s="545" t="s">
        <v>2428</v>
      </c>
      <c r="D52" s="1456" t="s">
        <v>1779</v>
      </c>
      <c r="E52" s="1457">
        <v>1734</v>
      </c>
      <c r="F52" s="1981">
        <v>42129</v>
      </c>
      <c r="G52" s="1457">
        <v>1734</v>
      </c>
      <c r="H52" s="1438">
        <f t="shared" si="0"/>
        <v>0</v>
      </c>
      <c r="I52" s="770" t="s">
        <v>1460</v>
      </c>
    </row>
    <row r="53" spans="1:9" x14ac:dyDescent="0.25">
      <c r="A53" s="540">
        <v>42129</v>
      </c>
      <c r="B53" s="539">
        <v>385</v>
      </c>
      <c r="C53" s="545" t="s">
        <v>2428</v>
      </c>
      <c r="D53" s="1456" t="s">
        <v>41</v>
      </c>
      <c r="E53" s="1457">
        <v>6972</v>
      </c>
      <c r="F53" s="1981">
        <v>42134</v>
      </c>
      <c r="G53" s="1457">
        <v>6972</v>
      </c>
      <c r="H53" s="1438">
        <f t="shared" si="0"/>
        <v>0</v>
      </c>
      <c r="I53" s="770" t="s">
        <v>2371</v>
      </c>
    </row>
    <row r="54" spans="1:9" x14ac:dyDescent="0.25">
      <c r="A54" s="540">
        <v>42129</v>
      </c>
      <c r="B54" s="539">
        <v>386</v>
      </c>
      <c r="C54" s="545" t="s">
        <v>2428</v>
      </c>
      <c r="D54" s="1456" t="s">
        <v>1779</v>
      </c>
      <c r="E54" s="1457">
        <v>929.5</v>
      </c>
      <c r="F54" s="1981">
        <v>42129</v>
      </c>
      <c r="G54" s="1457">
        <v>929.5</v>
      </c>
      <c r="H54" s="1438">
        <f t="shared" si="0"/>
        <v>0</v>
      </c>
      <c r="I54" s="770" t="s">
        <v>1460</v>
      </c>
    </row>
    <row r="55" spans="1:9" x14ac:dyDescent="0.25">
      <c r="A55" s="540">
        <v>42129</v>
      </c>
      <c r="B55" s="539">
        <v>387</v>
      </c>
      <c r="C55" s="545" t="s">
        <v>2428</v>
      </c>
      <c r="D55" s="1456" t="s">
        <v>57</v>
      </c>
      <c r="E55" s="1457">
        <v>1867</v>
      </c>
      <c r="F55" s="1981">
        <v>42129</v>
      </c>
      <c r="G55" s="1457">
        <v>1867</v>
      </c>
      <c r="H55" s="1438">
        <f t="shared" si="0"/>
        <v>0</v>
      </c>
      <c r="I55" s="770" t="s">
        <v>1460</v>
      </c>
    </row>
    <row r="56" spans="1:9" x14ac:dyDescent="0.25">
      <c r="A56" s="540">
        <v>42129</v>
      </c>
      <c r="B56" s="539">
        <v>388</v>
      </c>
      <c r="C56" s="545" t="s">
        <v>2428</v>
      </c>
      <c r="D56" s="1456" t="s">
        <v>2372</v>
      </c>
      <c r="E56" s="1457">
        <v>2292</v>
      </c>
      <c r="F56" s="1981">
        <v>42129</v>
      </c>
      <c r="G56" s="1457">
        <v>2292</v>
      </c>
      <c r="H56" s="1438">
        <f t="shared" si="0"/>
        <v>0</v>
      </c>
      <c r="I56" s="770" t="s">
        <v>1460</v>
      </c>
    </row>
    <row r="57" spans="1:9" x14ac:dyDescent="0.25">
      <c r="A57" s="540">
        <v>42129</v>
      </c>
      <c r="B57" s="539">
        <v>389</v>
      </c>
      <c r="C57" s="545" t="s">
        <v>2428</v>
      </c>
      <c r="D57" s="1456" t="s">
        <v>119</v>
      </c>
      <c r="E57" s="1457">
        <v>2054.5</v>
      </c>
      <c r="F57" s="1981">
        <v>42129</v>
      </c>
      <c r="G57" s="1457">
        <v>2054.5</v>
      </c>
      <c r="H57" s="1438">
        <f t="shared" si="0"/>
        <v>0</v>
      </c>
      <c r="I57" s="770" t="s">
        <v>1460</v>
      </c>
    </row>
    <row r="58" spans="1:9" x14ac:dyDescent="0.25">
      <c r="A58" s="540">
        <v>42130</v>
      </c>
      <c r="B58" s="539">
        <v>390</v>
      </c>
      <c r="C58" s="545" t="s">
        <v>2428</v>
      </c>
      <c r="D58" s="1456" t="s">
        <v>1744</v>
      </c>
      <c r="E58" s="1457">
        <v>21747</v>
      </c>
      <c r="F58" s="1981">
        <v>42130</v>
      </c>
      <c r="G58" s="1457">
        <v>21747</v>
      </c>
      <c r="H58" s="1438">
        <f t="shared" si="0"/>
        <v>0</v>
      </c>
      <c r="I58" s="770" t="s">
        <v>1460</v>
      </c>
    </row>
    <row r="59" spans="1:9" x14ac:dyDescent="0.25">
      <c r="A59" s="540">
        <v>42130</v>
      </c>
      <c r="B59" s="539">
        <v>391</v>
      </c>
      <c r="C59" s="545" t="s">
        <v>2428</v>
      </c>
      <c r="D59" s="1456" t="s">
        <v>434</v>
      </c>
      <c r="E59" s="1457">
        <v>10808</v>
      </c>
      <c r="F59" s="1981">
        <v>42130</v>
      </c>
      <c r="G59" s="1457">
        <v>10808</v>
      </c>
      <c r="H59" s="1438">
        <f t="shared" si="0"/>
        <v>0</v>
      </c>
      <c r="I59" s="770" t="s">
        <v>1460</v>
      </c>
    </row>
    <row r="60" spans="1:9" x14ac:dyDescent="0.25">
      <c r="A60" s="540">
        <v>42130</v>
      </c>
      <c r="B60" s="539">
        <v>392</v>
      </c>
      <c r="C60" s="545" t="s">
        <v>2428</v>
      </c>
      <c r="D60" s="1456" t="s">
        <v>1779</v>
      </c>
      <c r="E60" s="1457">
        <v>1693.2</v>
      </c>
      <c r="F60" s="1981">
        <v>42130</v>
      </c>
      <c r="G60" s="1457">
        <v>1693.2</v>
      </c>
      <c r="H60" s="1438">
        <f t="shared" si="0"/>
        <v>0</v>
      </c>
      <c r="I60" s="770" t="s">
        <v>1460</v>
      </c>
    </row>
    <row r="61" spans="1:9" x14ac:dyDescent="0.25">
      <c r="A61" s="540">
        <v>42130</v>
      </c>
      <c r="B61" s="539">
        <v>393</v>
      </c>
      <c r="C61" s="545" t="s">
        <v>2428</v>
      </c>
      <c r="D61" s="1456" t="s">
        <v>119</v>
      </c>
      <c r="E61" s="1457">
        <v>2854.4</v>
      </c>
      <c r="F61" s="1981">
        <v>42130</v>
      </c>
      <c r="G61" s="1457">
        <v>2854.4</v>
      </c>
      <c r="H61" s="1438">
        <f t="shared" si="0"/>
        <v>0</v>
      </c>
      <c r="I61" s="770" t="s">
        <v>1460</v>
      </c>
    </row>
    <row r="62" spans="1:9" x14ac:dyDescent="0.25">
      <c r="A62" s="540">
        <v>42130</v>
      </c>
      <c r="B62" s="539">
        <v>394</v>
      </c>
      <c r="C62" s="545" t="s">
        <v>2428</v>
      </c>
      <c r="D62" s="1456" t="s">
        <v>13</v>
      </c>
      <c r="E62" s="1457">
        <v>9343</v>
      </c>
      <c r="F62" s="1981">
        <v>42131</v>
      </c>
      <c r="G62" s="1457">
        <v>9343</v>
      </c>
      <c r="H62" s="1781">
        <f t="shared" si="0"/>
        <v>0</v>
      </c>
      <c r="I62" s="770" t="s">
        <v>2371</v>
      </c>
    </row>
    <row r="63" spans="1:9" x14ac:dyDescent="0.25">
      <c r="A63" s="540">
        <v>42130</v>
      </c>
      <c r="B63" s="539">
        <v>395</v>
      </c>
      <c r="C63" s="545" t="s">
        <v>2428</v>
      </c>
      <c r="D63" s="1456" t="s">
        <v>645</v>
      </c>
      <c r="E63" s="1457">
        <v>3108</v>
      </c>
      <c r="F63" s="1981">
        <v>42146</v>
      </c>
      <c r="G63" s="1457">
        <v>3108</v>
      </c>
      <c r="H63" s="1438">
        <f t="shared" si="0"/>
        <v>0</v>
      </c>
      <c r="I63" s="770" t="s">
        <v>2371</v>
      </c>
    </row>
    <row r="64" spans="1:9" x14ac:dyDescent="0.25">
      <c r="A64" s="540">
        <v>42130</v>
      </c>
      <c r="B64" s="539">
        <v>396</v>
      </c>
      <c r="C64" s="545" t="s">
        <v>2428</v>
      </c>
      <c r="D64" s="1456" t="s">
        <v>2410</v>
      </c>
      <c r="E64" s="1457">
        <v>641.25</v>
      </c>
      <c r="F64" s="1981">
        <v>42130</v>
      </c>
      <c r="G64" s="1457">
        <v>641.25</v>
      </c>
      <c r="H64" s="1438">
        <f t="shared" si="0"/>
        <v>0</v>
      </c>
      <c r="I64" s="770" t="s">
        <v>1460</v>
      </c>
    </row>
    <row r="65" spans="1:9" x14ac:dyDescent="0.25">
      <c r="A65" s="540">
        <v>42130</v>
      </c>
      <c r="B65" s="539">
        <v>397</v>
      </c>
      <c r="C65" s="545" t="s">
        <v>2428</v>
      </c>
      <c r="D65" s="1456" t="s">
        <v>2372</v>
      </c>
      <c r="E65" s="1457">
        <v>1625.2</v>
      </c>
      <c r="F65" s="1981">
        <v>42130</v>
      </c>
      <c r="G65" s="1457">
        <v>1625.2</v>
      </c>
      <c r="H65" s="1438">
        <f t="shared" si="0"/>
        <v>0</v>
      </c>
      <c r="I65" s="770" t="s">
        <v>1460</v>
      </c>
    </row>
    <row r="66" spans="1:9" x14ac:dyDescent="0.25">
      <c r="A66" s="540">
        <v>42130</v>
      </c>
      <c r="B66" s="539">
        <v>398</v>
      </c>
      <c r="C66" s="545" t="s">
        <v>2428</v>
      </c>
      <c r="D66" s="1456" t="s">
        <v>24</v>
      </c>
      <c r="E66" s="1457">
        <v>7739.2</v>
      </c>
      <c r="F66" s="1981">
        <v>42131</v>
      </c>
      <c r="G66" s="1457">
        <v>7739.2</v>
      </c>
      <c r="H66" s="1438">
        <f t="shared" si="0"/>
        <v>0</v>
      </c>
      <c r="I66" s="770" t="s">
        <v>1460</v>
      </c>
    </row>
    <row r="67" spans="1:9" x14ac:dyDescent="0.25">
      <c r="A67" s="540">
        <v>42130</v>
      </c>
      <c r="B67" s="539">
        <v>399</v>
      </c>
      <c r="C67" s="545" t="s">
        <v>2428</v>
      </c>
      <c r="D67" s="519" t="s">
        <v>41</v>
      </c>
      <c r="E67" s="139">
        <v>3332</v>
      </c>
      <c r="F67" s="1981">
        <v>42130</v>
      </c>
      <c r="G67" s="139">
        <v>3332</v>
      </c>
      <c r="H67" s="217">
        <f t="shared" si="0"/>
        <v>0</v>
      </c>
      <c r="I67" s="770" t="s">
        <v>1460</v>
      </c>
    </row>
    <row r="68" spans="1:9" x14ac:dyDescent="0.25">
      <c r="A68" s="540">
        <v>42130</v>
      </c>
      <c r="B68" s="539">
        <v>400</v>
      </c>
      <c r="C68" s="545" t="s">
        <v>2428</v>
      </c>
      <c r="D68" s="1456" t="s">
        <v>790</v>
      </c>
      <c r="E68" s="1457">
        <v>5796</v>
      </c>
      <c r="F68" s="1981">
        <v>42130</v>
      </c>
      <c r="G68" s="1457">
        <v>5796</v>
      </c>
      <c r="H68" s="1438">
        <f t="shared" si="0"/>
        <v>0</v>
      </c>
      <c r="I68" s="770" t="s">
        <v>1460</v>
      </c>
    </row>
    <row r="69" spans="1:9" x14ac:dyDescent="0.25">
      <c r="A69" s="540">
        <v>42130</v>
      </c>
      <c r="B69" s="539">
        <v>401</v>
      </c>
      <c r="C69" s="545" t="s">
        <v>2428</v>
      </c>
      <c r="D69" s="1456" t="s">
        <v>1779</v>
      </c>
      <c r="E69" s="1457">
        <v>592</v>
      </c>
      <c r="F69" s="1981">
        <v>42130</v>
      </c>
      <c r="G69" s="1457">
        <v>592</v>
      </c>
      <c r="H69" s="1438">
        <f t="shared" ref="H69:H132" si="1">E69-G69</f>
        <v>0</v>
      </c>
      <c r="I69" s="770" t="s">
        <v>1460</v>
      </c>
    </row>
    <row r="70" spans="1:9" x14ac:dyDescent="0.25">
      <c r="A70" s="540">
        <v>42131</v>
      </c>
      <c r="B70" s="539">
        <v>402</v>
      </c>
      <c r="C70" s="545" t="s">
        <v>2428</v>
      </c>
      <c r="D70" s="1456" t="s">
        <v>617</v>
      </c>
      <c r="E70" s="1457">
        <v>1872.64</v>
      </c>
      <c r="F70" s="1981">
        <v>42137</v>
      </c>
      <c r="G70" s="1457">
        <v>1872.64</v>
      </c>
      <c r="H70" s="1438">
        <f t="shared" si="1"/>
        <v>0</v>
      </c>
      <c r="I70" s="770" t="s">
        <v>3568</v>
      </c>
    </row>
    <row r="71" spans="1:9" x14ac:dyDescent="0.25">
      <c r="A71" s="540">
        <v>42131</v>
      </c>
      <c r="B71" s="539">
        <v>403</v>
      </c>
      <c r="C71" s="545" t="s">
        <v>2428</v>
      </c>
      <c r="D71" s="1456" t="s">
        <v>41</v>
      </c>
      <c r="E71" s="1457">
        <v>9493</v>
      </c>
      <c r="F71" s="1981">
        <v>42135</v>
      </c>
      <c r="G71" s="1457">
        <v>9493</v>
      </c>
      <c r="H71" s="1438">
        <f t="shared" si="1"/>
        <v>0</v>
      </c>
      <c r="I71" s="770" t="s">
        <v>2371</v>
      </c>
    </row>
    <row r="72" spans="1:9" x14ac:dyDescent="0.25">
      <c r="A72" s="540">
        <v>42131</v>
      </c>
      <c r="B72" s="539">
        <v>404</v>
      </c>
      <c r="C72" s="545" t="s">
        <v>2428</v>
      </c>
      <c r="D72" s="1456" t="s">
        <v>2431</v>
      </c>
      <c r="E72" s="1457">
        <v>22273</v>
      </c>
      <c r="F72" s="1981">
        <v>42131</v>
      </c>
      <c r="G72" s="1457">
        <v>22273</v>
      </c>
      <c r="H72" s="1438">
        <f t="shared" si="1"/>
        <v>0</v>
      </c>
      <c r="I72" s="770" t="s">
        <v>2371</v>
      </c>
    </row>
    <row r="73" spans="1:9" x14ac:dyDescent="0.25">
      <c r="A73" s="540">
        <v>42131</v>
      </c>
      <c r="B73" s="539">
        <v>405</v>
      </c>
      <c r="C73" s="545" t="s">
        <v>2428</v>
      </c>
      <c r="D73" s="1456" t="s">
        <v>600</v>
      </c>
      <c r="E73" s="1457">
        <v>22028</v>
      </c>
      <c r="F73" s="1981">
        <v>42131</v>
      </c>
      <c r="G73" s="1457">
        <v>22028</v>
      </c>
      <c r="H73" s="1438">
        <f t="shared" si="1"/>
        <v>0</v>
      </c>
      <c r="I73" s="770" t="s">
        <v>2371</v>
      </c>
    </row>
    <row r="74" spans="1:9" x14ac:dyDescent="0.25">
      <c r="A74" s="540">
        <v>42131</v>
      </c>
      <c r="B74" s="539">
        <v>406</v>
      </c>
      <c r="C74" s="545" t="s">
        <v>2428</v>
      </c>
      <c r="D74" s="1456" t="s">
        <v>1779</v>
      </c>
      <c r="E74" s="1457">
        <v>2441</v>
      </c>
      <c r="F74" s="1981">
        <v>42131</v>
      </c>
      <c r="G74" s="1457">
        <v>2441</v>
      </c>
      <c r="H74" s="1438">
        <f t="shared" si="1"/>
        <v>0</v>
      </c>
      <c r="I74" s="770" t="s">
        <v>1460</v>
      </c>
    </row>
    <row r="75" spans="1:9" x14ac:dyDescent="0.25">
      <c r="A75" s="540">
        <v>42131</v>
      </c>
      <c r="B75" s="539">
        <v>407</v>
      </c>
      <c r="C75" s="545" t="s">
        <v>2428</v>
      </c>
      <c r="D75" s="1456" t="s">
        <v>24</v>
      </c>
      <c r="E75" s="1457">
        <v>14729</v>
      </c>
      <c r="F75" s="1981">
        <v>42131</v>
      </c>
      <c r="G75" s="1457">
        <v>14729</v>
      </c>
      <c r="H75" s="1438">
        <f t="shared" si="1"/>
        <v>0</v>
      </c>
      <c r="I75" s="770" t="s">
        <v>1460</v>
      </c>
    </row>
    <row r="76" spans="1:9" x14ac:dyDescent="0.25">
      <c r="A76" s="540">
        <v>42131</v>
      </c>
      <c r="B76" s="539">
        <v>408</v>
      </c>
      <c r="C76" s="545" t="s">
        <v>2428</v>
      </c>
      <c r="D76" s="1456" t="s">
        <v>596</v>
      </c>
      <c r="E76" s="1457">
        <v>6741.5</v>
      </c>
      <c r="F76" s="1981">
        <v>42139</v>
      </c>
      <c r="G76" s="1457">
        <v>6741.5</v>
      </c>
      <c r="H76" s="1438">
        <f t="shared" si="1"/>
        <v>0</v>
      </c>
      <c r="I76" s="770" t="s">
        <v>1460</v>
      </c>
    </row>
    <row r="77" spans="1:9" x14ac:dyDescent="0.25">
      <c r="A77" s="540">
        <v>42131</v>
      </c>
      <c r="B77" s="539">
        <v>409</v>
      </c>
      <c r="C77" s="545" t="s">
        <v>2428</v>
      </c>
      <c r="D77" s="1456" t="s">
        <v>2410</v>
      </c>
      <c r="E77" s="1457">
        <v>1442</v>
      </c>
      <c r="F77" s="1981">
        <v>42131</v>
      </c>
      <c r="G77" s="1457">
        <v>1442</v>
      </c>
      <c r="H77" s="1438">
        <f t="shared" si="1"/>
        <v>0</v>
      </c>
      <c r="I77" s="770" t="s">
        <v>1460</v>
      </c>
    </row>
    <row r="78" spans="1:9" x14ac:dyDescent="0.25">
      <c r="A78" s="540">
        <v>42131</v>
      </c>
      <c r="B78" s="539">
        <v>410</v>
      </c>
      <c r="C78" s="545" t="s">
        <v>2428</v>
      </c>
      <c r="D78" s="1456" t="s">
        <v>1779</v>
      </c>
      <c r="E78" s="1457">
        <v>1125</v>
      </c>
      <c r="F78" s="1981">
        <v>42131</v>
      </c>
      <c r="G78" s="1457">
        <v>1125</v>
      </c>
      <c r="H78" s="1438">
        <f t="shared" si="1"/>
        <v>0</v>
      </c>
      <c r="I78" s="770" t="s">
        <v>1460</v>
      </c>
    </row>
    <row r="79" spans="1:9" x14ac:dyDescent="0.25">
      <c r="A79" s="540">
        <v>42131</v>
      </c>
      <c r="B79" s="539">
        <v>411</v>
      </c>
      <c r="C79" s="545" t="s">
        <v>2428</v>
      </c>
      <c r="D79" s="1456" t="s">
        <v>57</v>
      </c>
      <c r="E79" s="1457">
        <v>6660</v>
      </c>
      <c r="F79" s="1981">
        <v>42131</v>
      </c>
      <c r="G79" s="1457">
        <v>6660</v>
      </c>
      <c r="H79" s="1438">
        <f t="shared" si="1"/>
        <v>0</v>
      </c>
      <c r="I79" s="770" t="s">
        <v>1460</v>
      </c>
    </row>
    <row r="80" spans="1:9" x14ac:dyDescent="0.25">
      <c r="A80" s="540">
        <v>42131</v>
      </c>
      <c r="B80" s="539">
        <v>412</v>
      </c>
      <c r="C80" s="545" t="s">
        <v>2428</v>
      </c>
      <c r="D80" s="1456" t="s">
        <v>2372</v>
      </c>
      <c r="E80" s="1457">
        <v>1802</v>
      </c>
      <c r="F80" s="1981">
        <v>42131</v>
      </c>
      <c r="G80" s="1457">
        <v>1802</v>
      </c>
      <c r="H80" s="1438">
        <f t="shared" si="1"/>
        <v>0</v>
      </c>
      <c r="I80" s="770" t="s">
        <v>1460</v>
      </c>
    </row>
    <row r="81" spans="1:9" x14ac:dyDescent="0.25">
      <c r="A81" s="540">
        <v>42131</v>
      </c>
      <c r="B81" s="539">
        <v>413</v>
      </c>
      <c r="C81" s="545" t="s">
        <v>2428</v>
      </c>
      <c r="D81" s="1456" t="s">
        <v>119</v>
      </c>
      <c r="E81" s="1457">
        <v>2970</v>
      </c>
      <c r="F81" s="1981">
        <v>42131</v>
      </c>
      <c r="G81" s="1457">
        <v>2970</v>
      </c>
      <c r="H81" s="1781">
        <f t="shared" si="1"/>
        <v>0</v>
      </c>
      <c r="I81" s="770" t="s">
        <v>1460</v>
      </c>
    </row>
    <row r="82" spans="1:9" x14ac:dyDescent="0.25">
      <c r="A82" s="540">
        <v>42131</v>
      </c>
      <c r="B82" s="539">
        <v>414</v>
      </c>
      <c r="C82" s="545" t="s">
        <v>2428</v>
      </c>
      <c r="D82" s="1456" t="s">
        <v>499</v>
      </c>
      <c r="E82" s="1457">
        <v>1114</v>
      </c>
      <c r="F82" s="1981">
        <v>42131</v>
      </c>
      <c r="G82" s="1457">
        <v>1114</v>
      </c>
      <c r="H82" s="1438">
        <f t="shared" si="1"/>
        <v>0</v>
      </c>
      <c r="I82" s="770" t="s">
        <v>1460</v>
      </c>
    </row>
    <row r="83" spans="1:9" x14ac:dyDescent="0.25">
      <c r="A83" s="540">
        <v>42132</v>
      </c>
      <c r="B83" s="539">
        <v>415</v>
      </c>
      <c r="C83" s="545" t="s">
        <v>2428</v>
      </c>
      <c r="D83" s="1456" t="s">
        <v>752</v>
      </c>
      <c r="E83" s="1457">
        <v>23388</v>
      </c>
      <c r="F83" s="1981">
        <v>42132</v>
      </c>
      <c r="G83" s="1457">
        <v>23388</v>
      </c>
      <c r="H83" s="1438">
        <f t="shared" si="1"/>
        <v>0</v>
      </c>
      <c r="I83" s="770" t="s">
        <v>1460</v>
      </c>
    </row>
    <row r="84" spans="1:9" x14ac:dyDescent="0.25">
      <c r="A84" s="540">
        <v>42132</v>
      </c>
      <c r="B84" s="539">
        <v>416</v>
      </c>
      <c r="C84" s="545" t="s">
        <v>2428</v>
      </c>
      <c r="D84" s="1456" t="s">
        <v>13</v>
      </c>
      <c r="E84" s="1457">
        <v>7348</v>
      </c>
      <c r="F84" s="1981">
        <v>42132</v>
      </c>
      <c r="G84" s="1457">
        <v>7348</v>
      </c>
      <c r="H84" s="1438">
        <f t="shared" si="1"/>
        <v>0</v>
      </c>
      <c r="I84" s="770" t="s">
        <v>2371</v>
      </c>
    </row>
    <row r="85" spans="1:9" x14ac:dyDescent="0.25">
      <c r="A85" s="540">
        <v>42132</v>
      </c>
      <c r="B85" s="539">
        <v>417</v>
      </c>
      <c r="C85" s="545" t="s">
        <v>2428</v>
      </c>
      <c r="D85" s="1456" t="s">
        <v>2442</v>
      </c>
      <c r="E85" s="1457">
        <v>4025</v>
      </c>
      <c r="F85" s="1981">
        <v>42132</v>
      </c>
      <c r="G85" s="1457">
        <v>4025</v>
      </c>
      <c r="H85" s="1438">
        <f t="shared" si="1"/>
        <v>0</v>
      </c>
      <c r="I85" s="770" t="s">
        <v>1460</v>
      </c>
    </row>
    <row r="86" spans="1:9" x14ac:dyDescent="0.25">
      <c r="A86" s="540">
        <v>42132</v>
      </c>
      <c r="B86" s="539">
        <v>418</v>
      </c>
      <c r="C86" s="545" t="s">
        <v>2428</v>
      </c>
      <c r="D86" s="1456" t="s">
        <v>600</v>
      </c>
      <c r="E86" s="1457">
        <v>23307.61</v>
      </c>
      <c r="F86" s="1981">
        <v>42132</v>
      </c>
      <c r="G86" s="1457">
        <v>23307.61</v>
      </c>
      <c r="H86" s="1438">
        <f t="shared" si="1"/>
        <v>0</v>
      </c>
      <c r="I86" s="770" t="s">
        <v>2371</v>
      </c>
    </row>
    <row r="87" spans="1:9" x14ac:dyDescent="0.25">
      <c r="A87" s="540">
        <v>42132</v>
      </c>
      <c r="B87" s="539">
        <v>419</v>
      </c>
      <c r="C87" s="545" t="s">
        <v>2428</v>
      </c>
      <c r="D87" s="1456" t="s">
        <v>3569</v>
      </c>
      <c r="E87" s="1457">
        <v>7308</v>
      </c>
      <c r="F87" s="1981">
        <v>42132</v>
      </c>
      <c r="G87" s="1457">
        <v>7308</v>
      </c>
      <c r="H87" s="1438">
        <f t="shared" si="1"/>
        <v>0</v>
      </c>
      <c r="I87" s="770" t="s">
        <v>2371</v>
      </c>
    </row>
    <row r="88" spans="1:9" x14ac:dyDescent="0.25">
      <c r="A88" s="540">
        <v>42132</v>
      </c>
      <c r="B88" s="539">
        <v>420</v>
      </c>
      <c r="C88" s="545" t="s">
        <v>2428</v>
      </c>
      <c r="D88" s="1456" t="s">
        <v>24</v>
      </c>
      <c r="E88" s="1457">
        <v>22075.1</v>
      </c>
      <c r="F88" s="1981">
        <v>42132</v>
      </c>
      <c r="G88" s="1457">
        <v>22075.1</v>
      </c>
      <c r="H88" s="1438">
        <f t="shared" si="1"/>
        <v>0</v>
      </c>
      <c r="I88" s="770" t="s">
        <v>1460</v>
      </c>
    </row>
    <row r="89" spans="1:9" x14ac:dyDescent="0.25">
      <c r="A89" s="540">
        <v>42132</v>
      </c>
      <c r="B89" s="539">
        <v>421</v>
      </c>
      <c r="C89" s="545" t="s">
        <v>2428</v>
      </c>
      <c r="D89" s="1456" t="s">
        <v>1779</v>
      </c>
      <c r="E89" s="1457">
        <v>2458.1999999999998</v>
      </c>
      <c r="F89" s="1981">
        <v>42132</v>
      </c>
      <c r="G89" s="1457">
        <v>2458.1999999999998</v>
      </c>
      <c r="H89" s="1438">
        <f t="shared" si="1"/>
        <v>0</v>
      </c>
      <c r="I89" s="770" t="s">
        <v>1460</v>
      </c>
    </row>
    <row r="90" spans="1:9" x14ac:dyDescent="0.25">
      <c r="A90" s="540">
        <v>42132</v>
      </c>
      <c r="B90" s="539">
        <v>422</v>
      </c>
      <c r="C90" s="545" t="s">
        <v>2428</v>
      </c>
      <c r="D90" s="1456" t="s">
        <v>119</v>
      </c>
      <c r="E90" s="1457">
        <v>10750</v>
      </c>
      <c r="F90" s="1981">
        <v>42133</v>
      </c>
      <c r="G90" s="1457">
        <v>10750</v>
      </c>
      <c r="H90" s="1438">
        <f t="shared" si="1"/>
        <v>0</v>
      </c>
      <c r="I90" s="770" t="s">
        <v>1460</v>
      </c>
    </row>
    <row r="91" spans="1:9" x14ac:dyDescent="0.25">
      <c r="A91" s="540">
        <v>42132</v>
      </c>
      <c r="B91" s="539">
        <v>423</v>
      </c>
      <c r="C91" s="545" t="s">
        <v>2428</v>
      </c>
      <c r="D91" s="1456" t="s">
        <v>1779</v>
      </c>
      <c r="E91" s="1457">
        <v>938.32</v>
      </c>
      <c r="F91" s="1981">
        <v>42132</v>
      </c>
      <c r="G91" s="1457">
        <v>938.32</v>
      </c>
      <c r="H91" s="1438">
        <f t="shared" si="1"/>
        <v>0</v>
      </c>
      <c r="I91" s="770" t="s">
        <v>1460</v>
      </c>
    </row>
    <row r="92" spans="1:9" x14ac:dyDescent="0.25">
      <c r="A92" s="540">
        <v>42132</v>
      </c>
      <c r="B92" s="539">
        <v>424</v>
      </c>
      <c r="C92" s="545" t="s">
        <v>2428</v>
      </c>
      <c r="D92" s="1456" t="s">
        <v>119</v>
      </c>
      <c r="E92" s="1457">
        <v>4206.3999999999996</v>
      </c>
      <c r="F92" s="1981">
        <v>42132</v>
      </c>
      <c r="G92" s="1457">
        <v>4206.3999999999996</v>
      </c>
      <c r="H92" s="1438">
        <f t="shared" si="1"/>
        <v>0</v>
      </c>
      <c r="I92" s="770" t="s">
        <v>1460</v>
      </c>
    </row>
    <row r="93" spans="1:9" x14ac:dyDescent="0.25">
      <c r="A93" s="540">
        <v>42132</v>
      </c>
      <c r="B93" s="539">
        <v>425</v>
      </c>
      <c r="C93" s="545" t="s">
        <v>2428</v>
      </c>
      <c r="D93" s="1456" t="s">
        <v>2420</v>
      </c>
      <c r="E93" s="1457">
        <v>489.5</v>
      </c>
      <c r="F93" s="1981">
        <v>42132</v>
      </c>
      <c r="G93" s="1457">
        <v>489.5</v>
      </c>
      <c r="H93" s="1438">
        <f t="shared" si="1"/>
        <v>0</v>
      </c>
      <c r="I93" s="770" t="s">
        <v>1460</v>
      </c>
    </row>
    <row r="94" spans="1:9" x14ac:dyDescent="0.25">
      <c r="A94" s="540">
        <v>42132</v>
      </c>
      <c r="B94" s="539">
        <v>426</v>
      </c>
      <c r="C94" s="545" t="s">
        <v>2428</v>
      </c>
      <c r="D94" s="1456" t="s">
        <v>2372</v>
      </c>
      <c r="E94" s="1457">
        <v>3611</v>
      </c>
      <c r="F94" s="1981">
        <v>42132</v>
      </c>
      <c r="G94" s="1457">
        <v>3611</v>
      </c>
      <c r="H94" s="1438">
        <f t="shared" si="1"/>
        <v>0</v>
      </c>
      <c r="I94" s="770" t="s">
        <v>1460</v>
      </c>
    </row>
    <row r="95" spans="1:9" x14ac:dyDescent="0.25">
      <c r="A95" s="540">
        <v>42132</v>
      </c>
      <c r="B95" s="539">
        <v>427</v>
      </c>
      <c r="C95" s="545" t="s">
        <v>2428</v>
      </c>
      <c r="D95" s="1456" t="s">
        <v>2446</v>
      </c>
      <c r="E95" s="1457">
        <v>4115</v>
      </c>
      <c r="F95" s="1981">
        <v>42132</v>
      </c>
      <c r="G95" s="1457">
        <v>4115</v>
      </c>
      <c r="H95" s="1438">
        <f t="shared" si="1"/>
        <v>0</v>
      </c>
      <c r="I95" s="770" t="s">
        <v>1460</v>
      </c>
    </row>
    <row r="96" spans="1:9" x14ac:dyDescent="0.25">
      <c r="A96" s="540">
        <v>42132</v>
      </c>
      <c r="B96" s="539">
        <v>428</v>
      </c>
      <c r="C96" s="545" t="s">
        <v>2428</v>
      </c>
      <c r="D96" s="1456" t="s">
        <v>3570</v>
      </c>
      <c r="E96" s="1457">
        <v>3282</v>
      </c>
      <c r="F96" s="1981">
        <v>42132</v>
      </c>
      <c r="G96" s="1457">
        <v>3282</v>
      </c>
      <c r="H96" s="1438">
        <f t="shared" si="1"/>
        <v>0</v>
      </c>
      <c r="I96" s="770" t="s">
        <v>1460</v>
      </c>
    </row>
    <row r="97" spans="1:12" x14ac:dyDescent="0.25">
      <c r="A97" s="540">
        <v>42133</v>
      </c>
      <c r="B97" s="539">
        <v>429</v>
      </c>
      <c r="C97" s="545" t="s">
        <v>2428</v>
      </c>
      <c r="D97" s="1456" t="s">
        <v>41</v>
      </c>
      <c r="E97" s="1457">
        <v>6521</v>
      </c>
      <c r="F97" s="1981">
        <v>42136</v>
      </c>
      <c r="G97" s="1457">
        <v>6521</v>
      </c>
      <c r="H97" s="1438">
        <f t="shared" si="1"/>
        <v>0</v>
      </c>
      <c r="I97" s="770" t="s">
        <v>2371</v>
      </c>
    </row>
    <row r="98" spans="1:12" x14ac:dyDescent="0.25">
      <c r="A98" s="540">
        <v>42133</v>
      </c>
      <c r="B98" s="539">
        <v>430</v>
      </c>
      <c r="C98" s="545" t="s">
        <v>2428</v>
      </c>
      <c r="D98" s="1456" t="s">
        <v>13</v>
      </c>
      <c r="E98" s="1457">
        <v>5320</v>
      </c>
      <c r="F98" s="1981">
        <v>42133</v>
      </c>
      <c r="G98" s="1457">
        <v>5320</v>
      </c>
      <c r="H98" s="1438">
        <f t="shared" si="1"/>
        <v>0</v>
      </c>
      <c r="I98" s="770" t="s">
        <v>2371</v>
      </c>
    </row>
    <row r="99" spans="1:12" x14ac:dyDescent="0.25">
      <c r="A99" s="540">
        <v>42133</v>
      </c>
      <c r="B99" s="539">
        <v>431</v>
      </c>
      <c r="C99" s="545" t="s">
        <v>2428</v>
      </c>
      <c r="D99" s="1456" t="s">
        <v>748</v>
      </c>
      <c r="E99" s="1457">
        <v>9324</v>
      </c>
      <c r="F99" s="1981">
        <v>42134</v>
      </c>
      <c r="G99" s="1457">
        <v>9324</v>
      </c>
      <c r="H99" s="1438">
        <f t="shared" si="1"/>
        <v>0</v>
      </c>
      <c r="I99" s="770" t="s">
        <v>1460</v>
      </c>
    </row>
    <row r="100" spans="1:12" x14ac:dyDescent="0.25">
      <c r="A100" s="540">
        <v>42133</v>
      </c>
      <c r="B100" s="539">
        <v>432</v>
      </c>
      <c r="C100" s="545" t="s">
        <v>2428</v>
      </c>
      <c r="D100" s="1456" t="s">
        <v>752</v>
      </c>
      <c r="E100" s="1457">
        <v>29075</v>
      </c>
      <c r="F100" s="1981">
        <v>42133</v>
      </c>
      <c r="G100" s="1457">
        <v>29075</v>
      </c>
      <c r="H100" s="1438">
        <f t="shared" si="1"/>
        <v>0</v>
      </c>
      <c r="I100" s="770" t="s">
        <v>1460</v>
      </c>
    </row>
    <row r="101" spans="1:12" x14ac:dyDescent="0.25">
      <c r="A101" s="540">
        <v>42133</v>
      </c>
      <c r="B101" s="539">
        <v>433</v>
      </c>
      <c r="C101" s="545" t="s">
        <v>2428</v>
      </c>
      <c r="D101" s="1456" t="s">
        <v>674</v>
      </c>
      <c r="E101" s="1457">
        <v>2124</v>
      </c>
      <c r="F101" s="1981">
        <v>42133</v>
      </c>
      <c r="G101" s="1457">
        <v>2124</v>
      </c>
      <c r="H101" s="1438">
        <f t="shared" si="1"/>
        <v>0</v>
      </c>
      <c r="I101" s="770" t="s">
        <v>1460</v>
      </c>
    </row>
    <row r="102" spans="1:12" x14ac:dyDescent="0.25">
      <c r="A102" s="540">
        <v>42133</v>
      </c>
      <c r="B102" s="539">
        <v>434</v>
      </c>
      <c r="C102" s="545" t="s">
        <v>2428</v>
      </c>
      <c r="D102" s="1456" t="s">
        <v>2410</v>
      </c>
      <c r="E102" s="1457">
        <v>3742</v>
      </c>
      <c r="F102" s="1981">
        <v>42133</v>
      </c>
      <c r="G102" s="1457">
        <v>3742</v>
      </c>
      <c r="H102" s="1438">
        <f t="shared" si="1"/>
        <v>0</v>
      </c>
      <c r="I102" s="770" t="s">
        <v>1460</v>
      </c>
    </row>
    <row r="103" spans="1:12" x14ac:dyDescent="0.25">
      <c r="A103" s="540">
        <v>42133</v>
      </c>
      <c r="B103" s="539">
        <v>435</v>
      </c>
      <c r="C103" s="545" t="s">
        <v>2428</v>
      </c>
      <c r="D103" s="1456" t="s">
        <v>41</v>
      </c>
      <c r="E103" s="1457">
        <v>7687</v>
      </c>
      <c r="F103" s="1981">
        <v>42136</v>
      </c>
      <c r="G103" s="1457">
        <v>7687</v>
      </c>
      <c r="H103" s="1438">
        <f t="shared" si="1"/>
        <v>0</v>
      </c>
      <c r="I103" s="770" t="s">
        <v>1460</v>
      </c>
    </row>
    <row r="104" spans="1:12" x14ac:dyDescent="0.25">
      <c r="A104" s="540">
        <v>42133</v>
      </c>
      <c r="B104" s="539">
        <v>436</v>
      </c>
      <c r="C104" s="545" t="s">
        <v>2428</v>
      </c>
      <c r="D104" s="1456" t="s">
        <v>24</v>
      </c>
      <c r="E104" s="1457">
        <v>14998</v>
      </c>
      <c r="F104" s="1981">
        <v>42133</v>
      </c>
      <c r="G104" s="1457">
        <v>14998</v>
      </c>
      <c r="H104" s="1438">
        <f t="shared" si="1"/>
        <v>0</v>
      </c>
      <c r="I104" s="702" t="s">
        <v>1460</v>
      </c>
      <c r="J104" s="244"/>
      <c r="K104" s="244"/>
      <c r="L104" s="244"/>
    </row>
    <row r="105" spans="1:12" x14ac:dyDescent="0.25">
      <c r="A105" s="540">
        <v>42133</v>
      </c>
      <c r="B105" s="539">
        <v>437</v>
      </c>
      <c r="C105" s="545" t="s">
        <v>2428</v>
      </c>
      <c r="D105" s="1456" t="s">
        <v>1779</v>
      </c>
      <c r="E105" s="1457">
        <v>1480</v>
      </c>
      <c r="F105" s="1981">
        <v>42133</v>
      </c>
      <c r="G105" s="1457">
        <v>1480</v>
      </c>
      <c r="H105" s="1438">
        <f t="shared" si="1"/>
        <v>0</v>
      </c>
      <c r="I105" s="702" t="s">
        <v>1460</v>
      </c>
      <c r="J105" s="244"/>
      <c r="K105" s="244"/>
      <c r="L105" s="244"/>
    </row>
    <row r="106" spans="1:12" x14ac:dyDescent="0.25">
      <c r="A106" s="540">
        <v>42133</v>
      </c>
      <c r="B106" s="539">
        <v>438</v>
      </c>
      <c r="C106" s="545" t="s">
        <v>2428</v>
      </c>
      <c r="D106" s="1456" t="s">
        <v>2794</v>
      </c>
      <c r="E106" s="1457">
        <v>576</v>
      </c>
      <c r="F106" s="1981">
        <v>42133</v>
      </c>
      <c r="G106" s="1457">
        <v>576</v>
      </c>
      <c r="H106" s="1438">
        <f t="shared" si="1"/>
        <v>0</v>
      </c>
      <c r="I106" s="770" t="s">
        <v>1460</v>
      </c>
    </row>
    <row r="107" spans="1:12" x14ac:dyDescent="0.25">
      <c r="A107" s="540">
        <v>42133</v>
      </c>
      <c r="B107" s="539">
        <v>439</v>
      </c>
      <c r="C107" s="545" t="s">
        <v>2428</v>
      </c>
      <c r="D107" s="1456" t="s">
        <v>1779</v>
      </c>
      <c r="E107" s="1457">
        <v>2809</v>
      </c>
      <c r="F107" s="1981">
        <v>42133</v>
      </c>
      <c r="G107" s="1457">
        <v>2809</v>
      </c>
      <c r="H107" s="1438">
        <f t="shared" si="1"/>
        <v>0</v>
      </c>
      <c r="I107" s="770" t="s">
        <v>1460</v>
      </c>
    </row>
    <row r="108" spans="1:12" x14ac:dyDescent="0.25">
      <c r="A108" s="540">
        <v>42133</v>
      </c>
      <c r="B108" s="539">
        <v>440</v>
      </c>
      <c r="C108" s="545" t="s">
        <v>2428</v>
      </c>
      <c r="D108" s="1456" t="s">
        <v>57</v>
      </c>
      <c r="E108" s="1457">
        <v>2470</v>
      </c>
      <c r="F108" s="1981">
        <v>42133</v>
      </c>
      <c r="G108" s="1457">
        <v>2470</v>
      </c>
      <c r="H108" s="1438">
        <f t="shared" si="1"/>
        <v>0</v>
      </c>
      <c r="I108" s="770" t="s">
        <v>1460</v>
      </c>
    </row>
    <row r="109" spans="1:12" x14ac:dyDescent="0.25">
      <c r="A109" s="540">
        <v>42133</v>
      </c>
      <c r="B109" s="539">
        <v>441</v>
      </c>
      <c r="C109" s="545" t="s">
        <v>2428</v>
      </c>
      <c r="D109" s="1456" t="s">
        <v>2372</v>
      </c>
      <c r="E109" s="1457">
        <v>3108</v>
      </c>
      <c r="F109" s="1981">
        <v>42133</v>
      </c>
      <c r="G109" s="1457">
        <v>3108</v>
      </c>
      <c r="H109" s="1438">
        <f t="shared" si="1"/>
        <v>0</v>
      </c>
      <c r="I109" s="770" t="s">
        <v>1460</v>
      </c>
    </row>
    <row r="110" spans="1:12" x14ac:dyDescent="0.25">
      <c r="A110" s="540">
        <v>42134</v>
      </c>
      <c r="B110" s="539">
        <v>442</v>
      </c>
      <c r="C110" s="545" t="s">
        <v>2428</v>
      </c>
      <c r="D110" s="1456" t="s">
        <v>1744</v>
      </c>
      <c r="E110" s="1457">
        <v>22616</v>
      </c>
      <c r="F110" s="1981">
        <v>42134</v>
      </c>
      <c r="G110" s="1457">
        <v>22616</v>
      </c>
      <c r="H110" s="1438">
        <f t="shared" si="1"/>
        <v>0</v>
      </c>
      <c r="I110" s="770" t="s">
        <v>1460</v>
      </c>
    </row>
    <row r="111" spans="1:12" x14ac:dyDescent="0.25">
      <c r="A111" s="540">
        <v>42134</v>
      </c>
      <c r="B111" s="539">
        <v>443</v>
      </c>
      <c r="C111" s="545" t="s">
        <v>2428</v>
      </c>
      <c r="D111" s="1456" t="s">
        <v>1779</v>
      </c>
      <c r="E111" s="1457">
        <v>1828.5</v>
      </c>
      <c r="F111" s="1981">
        <v>42134</v>
      </c>
      <c r="G111" s="1457">
        <v>1828.5</v>
      </c>
      <c r="H111" s="1438">
        <f t="shared" si="1"/>
        <v>0</v>
      </c>
      <c r="I111" s="770" t="s">
        <v>1460</v>
      </c>
    </row>
    <row r="112" spans="1:12" x14ac:dyDescent="0.25">
      <c r="A112" s="540">
        <v>42134</v>
      </c>
      <c r="B112" s="539">
        <v>444</v>
      </c>
      <c r="C112" s="545" t="s">
        <v>2428</v>
      </c>
      <c r="D112" s="1456" t="s">
        <v>3567</v>
      </c>
      <c r="E112" s="1457">
        <v>921.5</v>
      </c>
      <c r="F112" s="1981">
        <v>42134</v>
      </c>
      <c r="G112" s="1457">
        <v>921.5</v>
      </c>
      <c r="H112" s="1438">
        <f t="shared" si="1"/>
        <v>0</v>
      </c>
      <c r="I112" s="770" t="s">
        <v>1460</v>
      </c>
    </row>
    <row r="113" spans="1:12" x14ac:dyDescent="0.25">
      <c r="A113" s="540">
        <v>42134</v>
      </c>
      <c r="B113" s="539">
        <v>445</v>
      </c>
      <c r="C113" s="545" t="s">
        <v>2428</v>
      </c>
      <c r="D113" s="1456" t="s">
        <v>360</v>
      </c>
      <c r="E113" s="1457">
        <v>2419</v>
      </c>
      <c r="F113" s="1981">
        <v>42134</v>
      </c>
      <c r="G113" s="1457">
        <v>2419</v>
      </c>
      <c r="H113" s="1438">
        <f t="shared" si="1"/>
        <v>0</v>
      </c>
      <c r="I113" s="770" t="s">
        <v>2371</v>
      </c>
    </row>
    <row r="114" spans="1:12" x14ac:dyDescent="0.25">
      <c r="A114" s="540">
        <v>42134</v>
      </c>
      <c r="B114" s="539">
        <v>446</v>
      </c>
      <c r="C114" s="545" t="s">
        <v>2428</v>
      </c>
      <c r="D114" s="1456" t="s">
        <v>13</v>
      </c>
      <c r="E114" s="1457">
        <v>7811</v>
      </c>
      <c r="F114" s="1981">
        <v>42134</v>
      </c>
      <c r="G114" s="1457">
        <v>7811</v>
      </c>
      <c r="H114" s="1438">
        <f t="shared" si="1"/>
        <v>0</v>
      </c>
      <c r="I114" s="770" t="s">
        <v>2371</v>
      </c>
    </row>
    <row r="115" spans="1:12" x14ac:dyDescent="0.25">
      <c r="A115" s="540">
        <v>42134</v>
      </c>
      <c r="B115" s="539">
        <v>447</v>
      </c>
      <c r="C115" s="545" t="s">
        <v>2428</v>
      </c>
      <c r="D115" s="1456" t="s">
        <v>744</v>
      </c>
      <c r="E115" s="1457">
        <v>6240</v>
      </c>
      <c r="F115" s="1981">
        <v>42134</v>
      </c>
      <c r="G115" s="1457">
        <v>6240</v>
      </c>
      <c r="H115" s="1438">
        <f t="shared" si="1"/>
        <v>0</v>
      </c>
      <c r="I115" s="770" t="s">
        <v>2371</v>
      </c>
    </row>
    <row r="116" spans="1:12" x14ac:dyDescent="0.25">
      <c r="A116" s="540">
        <v>42134</v>
      </c>
      <c r="B116" s="539">
        <v>448</v>
      </c>
      <c r="C116" s="545" t="s">
        <v>2428</v>
      </c>
      <c r="D116" s="1456" t="s">
        <v>41</v>
      </c>
      <c r="E116" s="1457">
        <v>7034</v>
      </c>
      <c r="F116" s="1981">
        <v>42138</v>
      </c>
      <c r="G116" s="1457">
        <v>7034</v>
      </c>
      <c r="H116" s="1438">
        <f t="shared" si="1"/>
        <v>0</v>
      </c>
      <c r="I116" s="770" t="s">
        <v>2371</v>
      </c>
    </row>
    <row r="117" spans="1:12" x14ac:dyDescent="0.25">
      <c r="A117" s="540">
        <v>42134</v>
      </c>
      <c r="B117" s="539">
        <v>449</v>
      </c>
      <c r="C117" s="545" t="s">
        <v>2428</v>
      </c>
      <c r="D117" s="1456" t="s">
        <v>24</v>
      </c>
      <c r="E117" s="1457">
        <v>8992</v>
      </c>
      <c r="F117" s="1981">
        <v>42134</v>
      </c>
      <c r="G117" s="1457">
        <v>8992</v>
      </c>
      <c r="H117" s="1438">
        <f t="shared" si="1"/>
        <v>0</v>
      </c>
      <c r="I117" s="770" t="s">
        <v>2371</v>
      </c>
    </row>
    <row r="118" spans="1:12" x14ac:dyDescent="0.25">
      <c r="A118" s="540">
        <v>42134</v>
      </c>
      <c r="B118" s="539">
        <v>450</v>
      </c>
      <c r="C118" s="545" t="s">
        <v>2428</v>
      </c>
      <c r="D118" s="1456" t="s">
        <v>57</v>
      </c>
      <c r="E118" s="1457">
        <v>3121</v>
      </c>
      <c r="F118" s="1981">
        <v>42134</v>
      </c>
      <c r="G118" s="1457">
        <v>3121</v>
      </c>
      <c r="H118" s="1438">
        <f t="shared" si="1"/>
        <v>0</v>
      </c>
      <c r="I118" s="770" t="s">
        <v>1460</v>
      </c>
    </row>
    <row r="119" spans="1:12" x14ac:dyDescent="0.25">
      <c r="A119" s="540">
        <v>42134</v>
      </c>
      <c r="B119" s="539">
        <v>451</v>
      </c>
      <c r="C119" s="545" t="s">
        <v>2428</v>
      </c>
      <c r="D119" s="1456" t="s">
        <v>119</v>
      </c>
      <c r="E119" s="1457">
        <v>1447</v>
      </c>
      <c r="F119" s="1981">
        <v>42134</v>
      </c>
      <c r="G119" s="1457">
        <v>1447</v>
      </c>
      <c r="H119" s="1438">
        <f t="shared" si="1"/>
        <v>0</v>
      </c>
      <c r="I119" s="702" t="s">
        <v>1460</v>
      </c>
      <c r="J119" s="244"/>
      <c r="K119" s="244"/>
      <c r="L119" s="244"/>
    </row>
    <row r="120" spans="1:12" x14ac:dyDescent="0.25">
      <c r="A120" s="540">
        <v>42134</v>
      </c>
      <c r="B120" s="539">
        <v>452</v>
      </c>
      <c r="C120" s="545" t="s">
        <v>2428</v>
      </c>
      <c r="D120" s="1456" t="s">
        <v>2372</v>
      </c>
      <c r="E120" s="1457">
        <v>3019</v>
      </c>
      <c r="F120" s="1981">
        <v>42134</v>
      </c>
      <c r="G120" s="1457">
        <v>3019</v>
      </c>
      <c r="H120" s="1438">
        <f t="shared" si="1"/>
        <v>0</v>
      </c>
      <c r="I120" s="702" t="s">
        <v>1460</v>
      </c>
      <c r="J120" s="244"/>
      <c r="K120" s="244"/>
      <c r="L120" s="244"/>
    </row>
    <row r="121" spans="1:12" x14ac:dyDescent="0.25">
      <c r="A121" s="540">
        <v>42135</v>
      </c>
      <c r="B121" s="539">
        <v>453</v>
      </c>
      <c r="C121" s="545" t="s">
        <v>2428</v>
      </c>
      <c r="D121" s="1456" t="s">
        <v>744</v>
      </c>
      <c r="E121" s="1457">
        <v>7258</v>
      </c>
      <c r="F121" s="1981">
        <v>42135</v>
      </c>
      <c r="G121" s="1457">
        <v>7258</v>
      </c>
      <c r="H121" s="1438">
        <f t="shared" si="1"/>
        <v>0</v>
      </c>
      <c r="I121" s="770" t="s">
        <v>2371</v>
      </c>
    </row>
    <row r="122" spans="1:12" x14ac:dyDescent="0.25">
      <c r="A122" s="540">
        <v>42135</v>
      </c>
      <c r="B122" s="539">
        <v>454</v>
      </c>
      <c r="C122" s="545" t="s">
        <v>2428</v>
      </c>
      <c r="D122" s="1456" t="s">
        <v>645</v>
      </c>
      <c r="E122" s="1457">
        <v>5628</v>
      </c>
      <c r="F122" s="1981">
        <v>42146</v>
      </c>
      <c r="G122" s="1457">
        <v>5628</v>
      </c>
      <c r="H122" s="1438">
        <f t="shared" si="1"/>
        <v>0</v>
      </c>
      <c r="I122" s="770" t="s">
        <v>2371</v>
      </c>
    </row>
    <row r="123" spans="1:12" x14ac:dyDescent="0.25">
      <c r="A123" s="540">
        <v>42135</v>
      </c>
      <c r="B123" s="539">
        <v>455</v>
      </c>
      <c r="C123" s="545" t="s">
        <v>2428</v>
      </c>
      <c r="D123" s="1456" t="s">
        <v>2410</v>
      </c>
      <c r="E123" s="1457">
        <v>3105</v>
      </c>
      <c r="F123" s="1981">
        <v>42135</v>
      </c>
      <c r="G123" s="1457">
        <v>3105</v>
      </c>
      <c r="H123" s="1438">
        <f t="shared" si="1"/>
        <v>0</v>
      </c>
      <c r="I123" s="770" t="s">
        <v>2371</v>
      </c>
    </row>
    <row r="124" spans="1:12" x14ac:dyDescent="0.25">
      <c r="A124" s="540">
        <v>42135</v>
      </c>
      <c r="B124" s="539">
        <v>456</v>
      </c>
      <c r="C124" s="545" t="s">
        <v>2428</v>
      </c>
      <c r="D124" s="1456" t="s">
        <v>1779</v>
      </c>
      <c r="E124" s="1457">
        <v>740</v>
      </c>
      <c r="F124" s="1981">
        <v>42135</v>
      </c>
      <c r="G124" s="1457">
        <v>740</v>
      </c>
      <c r="H124" s="1438">
        <f t="shared" si="1"/>
        <v>0</v>
      </c>
      <c r="I124" s="770" t="s">
        <v>1460</v>
      </c>
    </row>
    <row r="125" spans="1:12" x14ac:dyDescent="0.25">
      <c r="A125" s="540">
        <v>42135</v>
      </c>
      <c r="B125" s="539">
        <v>457</v>
      </c>
      <c r="C125" s="545" t="s">
        <v>2428</v>
      </c>
      <c r="D125" s="1456" t="s">
        <v>2431</v>
      </c>
      <c r="E125" s="1457">
        <v>22736</v>
      </c>
      <c r="F125" s="1981">
        <v>42135</v>
      </c>
      <c r="G125" s="1457">
        <v>22736</v>
      </c>
      <c r="H125" s="1438">
        <f t="shared" si="1"/>
        <v>0</v>
      </c>
      <c r="I125" s="770" t="s">
        <v>2371</v>
      </c>
    </row>
    <row r="126" spans="1:12" x14ac:dyDescent="0.25">
      <c r="A126" s="540">
        <v>42135</v>
      </c>
      <c r="B126" s="539">
        <v>458</v>
      </c>
      <c r="C126" s="545" t="s">
        <v>2428</v>
      </c>
      <c r="D126" s="1456" t="s">
        <v>2421</v>
      </c>
      <c r="E126" s="1457">
        <v>72699</v>
      </c>
      <c r="F126" s="1981">
        <v>42135</v>
      </c>
      <c r="G126" s="1457">
        <v>72699</v>
      </c>
      <c r="H126" s="1438">
        <f t="shared" si="1"/>
        <v>0</v>
      </c>
      <c r="I126" s="770" t="s">
        <v>2371</v>
      </c>
    </row>
    <row r="127" spans="1:12" x14ac:dyDescent="0.25">
      <c r="A127" s="540">
        <v>42135</v>
      </c>
      <c r="B127" s="539">
        <v>459</v>
      </c>
      <c r="C127" s="545" t="s">
        <v>2428</v>
      </c>
      <c r="D127" s="1456" t="s">
        <v>1779</v>
      </c>
      <c r="E127" s="1457">
        <v>740</v>
      </c>
      <c r="F127" s="1981">
        <v>42135</v>
      </c>
      <c r="G127" s="1457">
        <v>740</v>
      </c>
      <c r="H127" s="1438">
        <f t="shared" si="1"/>
        <v>0</v>
      </c>
      <c r="I127" s="770" t="s">
        <v>1460</v>
      </c>
    </row>
    <row r="128" spans="1:12" x14ac:dyDescent="0.25">
      <c r="A128" s="540">
        <v>42135</v>
      </c>
      <c r="B128" s="539">
        <v>460</v>
      </c>
      <c r="C128" s="545" t="s">
        <v>2428</v>
      </c>
      <c r="D128" s="1456" t="s">
        <v>13</v>
      </c>
      <c r="E128" s="1457">
        <v>12387</v>
      </c>
      <c r="F128" s="1981">
        <v>42135</v>
      </c>
      <c r="G128" s="1457">
        <v>12387</v>
      </c>
      <c r="H128" s="1438">
        <f t="shared" si="1"/>
        <v>0</v>
      </c>
      <c r="I128" s="770" t="s">
        <v>2371</v>
      </c>
    </row>
    <row r="129" spans="1:12" x14ac:dyDescent="0.25">
      <c r="A129" s="540">
        <v>42135</v>
      </c>
      <c r="B129" s="539">
        <v>461</v>
      </c>
      <c r="C129" s="545" t="s">
        <v>2428</v>
      </c>
      <c r="D129" s="1456" t="s">
        <v>1779</v>
      </c>
      <c r="E129" s="1457">
        <v>1258</v>
      </c>
      <c r="F129" s="1981">
        <v>42135</v>
      </c>
      <c r="G129" s="1457">
        <v>1258</v>
      </c>
      <c r="H129" s="1438">
        <f t="shared" si="1"/>
        <v>0</v>
      </c>
      <c r="I129" s="770" t="s">
        <v>1460</v>
      </c>
    </row>
    <row r="130" spans="1:12" x14ac:dyDescent="0.25">
      <c r="A130" s="540">
        <v>42135</v>
      </c>
      <c r="B130" s="539">
        <v>462</v>
      </c>
      <c r="C130" s="545" t="s">
        <v>2428</v>
      </c>
      <c r="D130" s="1456" t="s">
        <v>2372</v>
      </c>
      <c r="E130" s="1457">
        <v>2679</v>
      </c>
      <c r="F130" s="1981">
        <v>42135</v>
      </c>
      <c r="G130" s="1457">
        <v>2679</v>
      </c>
      <c r="H130" s="1438">
        <f t="shared" si="1"/>
        <v>0</v>
      </c>
      <c r="I130" s="770" t="s">
        <v>1460</v>
      </c>
    </row>
    <row r="131" spans="1:12" x14ac:dyDescent="0.25">
      <c r="A131" s="540">
        <v>42135</v>
      </c>
      <c r="B131" s="539">
        <v>463</v>
      </c>
      <c r="C131" s="545" t="s">
        <v>2428</v>
      </c>
      <c r="D131" s="1456" t="s">
        <v>57</v>
      </c>
      <c r="E131" s="1457">
        <v>2702</v>
      </c>
      <c r="F131" s="1981">
        <v>42135</v>
      </c>
      <c r="G131" s="1457">
        <v>2702</v>
      </c>
      <c r="H131" s="538">
        <f t="shared" si="1"/>
        <v>0</v>
      </c>
      <c r="I131" s="770" t="s">
        <v>1460</v>
      </c>
    </row>
    <row r="132" spans="1:12" x14ac:dyDescent="0.25">
      <c r="A132" s="540">
        <v>42135</v>
      </c>
      <c r="B132" s="539">
        <v>464</v>
      </c>
      <c r="C132" s="545" t="s">
        <v>2428</v>
      </c>
      <c r="D132" s="519" t="s">
        <v>24</v>
      </c>
      <c r="E132" s="139">
        <v>10647</v>
      </c>
      <c r="F132" s="1981">
        <v>42135</v>
      </c>
      <c r="G132" s="139">
        <v>10647</v>
      </c>
      <c r="H132" s="1438">
        <f t="shared" si="1"/>
        <v>0</v>
      </c>
      <c r="I132" s="770" t="s">
        <v>1460</v>
      </c>
    </row>
    <row r="133" spans="1:12" x14ac:dyDescent="0.25">
      <c r="A133" s="540">
        <v>42135</v>
      </c>
      <c r="B133" s="539">
        <v>465</v>
      </c>
      <c r="C133" s="545" t="s">
        <v>2428</v>
      </c>
      <c r="D133" s="1456" t="s">
        <v>119</v>
      </c>
      <c r="E133" s="1457">
        <v>3533</v>
      </c>
      <c r="F133" s="1981">
        <v>42135</v>
      </c>
      <c r="G133" s="1457">
        <v>3533</v>
      </c>
      <c r="H133" s="1438">
        <f t="shared" ref="H133:H196" si="2">E133-G133</f>
        <v>0</v>
      </c>
      <c r="I133" s="770" t="s">
        <v>1460</v>
      </c>
    </row>
    <row r="134" spans="1:12" x14ac:dyDescent="0.25">
      <c r="A134" s="540">
        <v>42135</v>
      </c>
      <c r="B134" s="539">
        <v>466</v>
      </c>
      <c r="C134" s="545" t="s">
        <v>2428</v>
      </c>
      <c r="D134" s="1456" t="s">
        <v>600</v>
      </c>
      <c r="E134" s="1457">
        <v>23512</v>
      </c>
      <c r="F134" s="1981">
        <v>42135</v>
      </c>
      <c r="G134" s="1457">
        <v>23512</v>
      </c>
      <c r="H134" s="1438">
        <f t="shared" si="2"/>
        <v>0</v>
      </c>
      <c r="I134" s="770" t="s">
        <v>2371</v>
      </c>
    </row>
    <row r="135" spans="1:12" x14ac:dyDescent="0.25">
      <c r="A135" s="540">
        <v>42136</v>
      </c>
      <c r="B135" s="539">
        <v>467</v>
      </c>
      <c r="C135" s="545" t="s">
        <v>2428</v>
      </c>
      <c r="D135" s="1456" t="s">
        <v>752</v>
      </c>
      <c r="E135" s="1457">
        <v>22362</v>
      </c>
      <c r="F135" s="1981">
        <v>42137</v>
      </c>
      <c r="G135" s="1457">
        <v>22362</v>
      </c>
      <c r="H135" s="1438">
        <f t="shared" si="2"/>
        <v>0</v>
      </c>
      <c r="I135" s="702" t="s">
        <v>1460</v>
      </c>
      <c r="J135" s="244"/>
      <c r="K135" s="244"/>
      <c r="L135" s="244"/>
    </row>
    <row r="136" spans="1:12" x14ac:dyDescent="0.25">
      <c r="A136" s="540">
        <v>42136</v>
      </c>
      <c r="B136" s="539">
        <v>468</v>
      </c>
      <c r="C136" s="545" t="s">
        <v>2428</v>
      </c>
      <c r="D136" s="244" t="s">
        <v>834</v>
      </c>
      <c r="E136" s="261">
        <v>23231</v>
      </c>
      <c r="F136" s="1981">
        <v>42136</v>
      </c>
      <c r="G136" s="261">
        <v>23231</v>
      </c>
      <c r="H136" s="1438">
        <f t="shared" si="2"/>
        <v>0</v>
      </c>
      <c r="I136" s="702" t="s">
        <v>2371</v>
      </c>
      <c r="J136" s="244"/>
      <c r="K136" s="244"/>
      <c r="L136" s="244"/>
    </row>
    <row r="137" spans="1:12" x14ac:dyDescent="0.25">
      <c r="A137" s="540">
        <v>42136</v>
      </c>
      <c r="B137" s="539">
        <v>469</v>
      </c>
      <c r="C137" s="545" t="s">
        <v>2428</v>
      </c>
      <c r="D137" s="1456" t="s">
        <v>744</v>
      </c>
      <c r="E137" s="1457">
        <v>8271</v>
      </c>
      <c r="F137" s="1981">
        <v>42140</v>
      </c>
      <c r="G137" s="1457">
        <v>8271</v>
      </c>
      <c r="H137" s="1438">
        <f t="shared" si="2"/>
        <v>0</v>
      </c>
      <c r="I137" s="770" t="s">
        <v>2371</v>
      </c>
    </row>
    <row r="138" spans="1:12" x14ac:dyDescent="0.25">
      <c r="A138" s="540">
        <v>42136</v>
      </c>
      <c r="B138" s="539">
        <v>470</v>
      </c>
      <c r="C138" s="545" t="s">
        <v>2428</v>
      </c>
      <c r="D138" s="1456" t="s">
        <v>13</v>
      </c>
      <c r="E138" s="1457">
        <v>6695</v>
      </c>
      <c r="F138" s="1981">
        <v>42136</v>
      </c>
      <c r="G138" s="1457">
        <v>6695</v>
      </c>
      <c r="H138" s="1438">
        <f t="shared" si="2"/>
        <v>0</v>
      </c>
      <c r="I138" s="770" t="s">
        <v>2371</v>
      </c>
    </row>
    <row r="139" spans="1:12" x14ac:dyDescent="0.25">
      <c r="A139" s="540">
        <v>42136</v>
      </c>
      <c r="B139" s="539">
        <v>471</v>
      </c>
      <c r="C139" s="545" t="s">
        <v>2428</v>
      </c>
      <c r="D139" s="1456" t="s">
        <v>970</v>
      </c>
      <c r="E139" s="1457">
        <v>16765</v>
      </c>
      <c r="F139" s="1981">
        <v>42136</v>
      </c>
      <c r="G139" s="1457">
        <v>16765</v>
      </c>
      <c r="H139" s="1781">
        <f t="shared" si="2"/>
        <v>0</v>
      </c>
      <c r="I139" s="770" t="s">
        <v>1460</v>
      </c>
    </row>
    <row r="140" spans="1:12" x14ac:dyDescent="0.25">
      <c r="A140" s="540">
        <v>42136</v>
      </c>
      <c r="B140" s="539">
        <v>472</v>
      </c>
      <c r="C140" s="545" t="s">
        <v>2428</v>
      </c>
      <c r="D140" s="1456" t="s">
        <v>600</v>
      </c>
      <c r="E140" s="1457">
        <v>22130</v>
      </c>
      <c r="F140" s="1981">
        <v>42136</v>
      </c>
      <c r="G140" s="1457">
        <v>22130</v>
      </c>
      <c r="H140" s="1438">
        <f t="shared" si="2"/>
        <v>0</v>
      </c>
      <c r="I140" s="770" t="s">
        <v>2371</v>
      </c>
    </row>
    <row r="141" spans="1:12" x14ac:dyDescent="0.25">
      <c r="A141" s="540">
        <v>42136</v>
      </c>
      <c r="B141" s="539">
        <v>473</v>
      </c>
      <c r="C141" s="545" t="s">
        <v>2428</v>
      </c>
      <c r="D141" s="1456" t="s">
        <v>1779</v>
      </c>
      <c r="E141" s="1457">
        <v>577</v>
      </c>
      <c r="F141" s="1981">
        <v>42136</v>
      </c>
      <c r="G141" s="1457">
        <v>577</v>
      </c>
      <c r="H141" s="1438">
        <f t="shared" si="2"/>
        <v>0</v>
      </c>
      <c r="I141" s="770" t="s">
        <v>1460</v>
      </c>
    </row>
    <row r="142" spans="1:12" x14ac:dyDescent="0.25">
      <c r="A142" s="540">
        <v>42136</v>
      </c>
      <c r="B142" s="539">
        <v>474</v>
      </c>
      <c r="C142" s="545" t="s">
        <v>2428</v>
      </c>
      <c r="D142" s="1456" t="s">
        <v>41</v>
      </c>
      <c r="E142" s="1457">
        <v>8067</v>
      </c>
      <c r="F142" s="1981">
        <v>42139</v>
      </c>
      <c r="G142" s="1457">
        <v>8067</v>
      </c>
      <c r="H142" s="1438">
        <f t="shared" si="2"/>
        <v>0</v>
      </c>
      <c r="I142" s="770" t="s">
        <v>2371</v>
      </c>
    </row>
    <row r="143" spans="1:12" x14ac:dyDescent="0.25">
      <c r="A143" s="540">
        <v>42136</v>
      </c>
      <c r="B143" s="539">
        <v>475</v>
      </c>
      <c r="C143" s="545" t="s">
        <v>2428</v>
      </c>
      <c r="D143" s="1456" t="s">
        <v>24</v>
      </c>
      <c r="E143" s="1457">
        <v>13238.5</v>
      </c>
      <c r="F143" s="1981">
        <v>42136</v>
      </c>
      <c r="G143" s="1457">
        <v>13238.5</v>
      </c>
      <c r="H143" s="1438">
        <f t="shared" si="2"/>
        <v>0</v>
      </c>
      <c r="I143" s="770" t="s">
        <v>1460</v>
      </c>
    </row>
    <row r="144" spans="1:12" x14ac:dyDescent="0.25">
      <c r="A144" s="540">
        <v>42136</v>
      </c>
      <c r="B144" s="539">
        <v>476</v>
      </c>
      <c r="C144" s="545" t="s">
        <v>2428</v>
      </c>
      <c r="D144" s="1456" t="s">
        <v>2410</v>
      </c>
      <c r="E144" s="1457">
        <v>1123.5</v>
      </c>
      <c r="F144" s="1981">
        <v>42136</v>
      </c>
      <c r="G144" s="1457">
        <v>1123.5</v>
      </c>
      <c r="H144" s="1438">
        <f t="shared" si="2"/>
        <v>0</v>
      </c>
      <c r="I144" s="770" t="s">
        <v>1460</v>
      </c>
    </row>
    <row r="145" spans="1:9" x14ac:dyDescent="0.25">
      <c r="A145" s="540">
        <v>42136</v>
      </c>
      <c r="B145" s="539">
        <v>477</v>
      </c>
      <c r="C145" s="545" t="s">
        <v>2428</v>
      </c>
      <c r="D145" s="1456" t="s">
        <v>119</v>
      </c>
      <c r="E145" s="1457">
        <v>2368</v>
      </c>
      <c r="F145" s="1981">
        <v>42136</v>
      </c>
      <c r="G145" s="1457">
        <v>2368</v>
      </c>
      <c r="H145" s="1438">
        <f t="shared" si="2"/>
        <v>0</v>
      </c>
      <c r="I145" s="770" t="s">
        <v>1460</v>
      </c>
    </row>
    <row r="146" spans="1:9" x14ac:dyDescent="0.25">
      <c r="A146" s="540">
        <v>42136</v>
      </c>
      <c r="B146" s="539">
        <v>478</v>
      </c>
      <c r="C146" s="545" t="s">
        <v>2428</v>
      </c>
      <c r="D146" s="1456" t="s">
        <v>2443</v>
      </c>
      <c r="E146" s="1457">
        <v>773</v>
      </c>
      <c r="F146" s="1981">
        <v>42136</v>
      </c>
      <c r="G146" s="1457">
        <v>773</v>
      </c>
      <c r="H146" s="1438">
        <f t="shared" si="2"/>
        <v>0</v>
      </c>
      <c r="I146" s="770" t="s">
        <v>1460</v>
      </c>
    </row>
    <row r="147" spans="1:9" x14ac:dyDescent="0.25">
      <c r="A147" s="540">
        <v>42136</v>
      </c>
      <c r="B147" s="539">
        <v>479</v>
      </c>
      <c r="C147" s="545" t="s">
        <v>2428</v>
      </c>
      <c r="D147" s="1456" t="s">
        <v>57</v>
      </c>
      <c r="E147" s="1457">
        <v>398</v>
      </c>
      <c r="F147" s="1981">
        <v>42136</v>
      </c>
      <c r="G147" s="1457">
        <v>398</v>
      </c>
      <c r="H147" s="1438">
        <f t="shared" si="2"/>
        <v>0</v>
      </c>
      <c r="I147" s="770" t="s">
        <v>1460</v>
      </c>
    </row>
    <row r="148" spans="1:9" x14ac:dyDescent="0.25">
      <c r="A148" s="540">
        <v>42136</v>
      </c>
      <c r="B148" s="539">
        <v>480</v>
      </c>
      <c r="C148" s="545" t="s">
        <v>2428</v>
      </c>
      <c r="D148" s="1456" t="s">
        <v>13</v>
      </c>
      <c r="E148" s="1457">
        <v>8970</v>
      </c>
      <c r="F148" s="1981">
        <v>42138</v>
      </c>
      <c r="G148" s="1457">
        <v>8970</v>
      </c>
      <c r="H148" s="1438">
        <f t="shared" si="2"/>
        <v>0</v>
      </c>
      <c r="I148" s="770" t="s">
        <v>2371</v>
      </c>
    </row>
    <row r="149" spans="1:9" x14ac:dyDescent="0.25">
      <c r="A149" s="540">
        <v>42136</v>
      </c>
      <c r="B149" s="539">
        <v>481</v>
      </c>
      <c r="C149" s="545" t="s">
        <v>2428</v>
      </c>
      <c r="D149" s="1456" t="s">
        <v>2372</v>
      </c>
      <c r="E149" s="1457">
        <v>3128</v>
      </c>
      <c r="F149" s="1981">
        <v>42136</v>
      </c>
      <c r="G149" s="1457">
        <v>3128</v>
      </c>
      <c r="H149" s="1438">
        <f t="shared" si="2"/>
        <v>0</v>
      </c>
      <c r="I149" s="770" t="s">
        <v>1460</v>
      </c>
    </row>
    <row r="150" spans="1:9" x14ac:dyDescent="0.25">
      <c r="A150" s="540">
        <v>42136</v>
      </c>
      <c r="B150" s="539">
        <v>482</v>
      </c>
      <c r="C150" s="545" t="s">
        <v>2428</v>
      </c>
      <c r="D150" s="1456" t="s">
        <v>1779</v>
      </c>
      <c r="E150" s="1457">
        <v>1520</v>
      </c>
      <c r="F150" s="1981">
        <v>42136</v>
      </c>
      <c r="G150" s="1457">
        <v>1520</v>
      </c>
      <c r="H150" s="1438">
        <f t="shared" si="2"/>
        <v>0</v>
      </c>
      <c r="I150" s="770" t="s">
        <v>1460</v>
      </c>
    </row>
    <row r="151" spans="1:9" x14ac:dyDescent="0.25">
      <c r="A151" s="540">
        <v>42137</v>
      </c>
      <c r="B151" s="539">
        <v>483</v>
      </c>
      <c r="C151" s="545" t="s">
        <v>2428</v>
      </c>
      <c r="D151" s="1456" t="s">
        <v>2250</v>
      </c>
      <c r="E151" s="1457">
        <v>1569</v>
      </c>
      <c r="F151" s="1981">
        <v>42137</v>
      </c>
      <c r="G151" s="1457">
        <v>1569</v>
      </c>
      <c r="H151" s="1438">
        <f t="shared" si="2"/>
        <v>0</v>
      </c>
      <c r="I151" s="770" t="s">
        <v>1460</v>
      </c>
    </row>
    <row r="152" spans="1:9" x14ac:dyDescent="0.25">
      <c r="A152" s="540">
        <v>42137</v>
      </c>
      <c r="B152" s="539">
        <v>484</v>
      </c>
      <c r="C152" s="545" t="s">
        <v>2428</v>
      </c>
      <c r="D152" s="1456" t="s">
        <v>752</v>
      </c>
      <c r="E152" s="1457">
        <v>507</v>
      </c>
      <c r="F152" s="1981">
        <v>42137</v>
      </c>
      <c r="G152" s="1457">
        <v>507</v>
      </c>
      <c r="H152" s="1438">
        <f t="shared" si="2"/>
        <v>0</v>
      </c>
      <c r="I152" s="770" t="s">
        <v>1460</v>
      </c>
    </row>
    <row r="153" spans="1:9" x14ac:dyDescent="0.25">
      <c r="A153" s="540">
        <v>42137</v>
      </c>
      <c r="B153" s="539">
        <v>485</v>
      </c>
      <c r="C153" s="545" t="s">
        <v>2428</v>
      </c>
      <c r="D153" s="1456" t="s">
        <v>1779</v>
      </c>
      <c r="E153" s="1457">
        <v>1815.5</v>
      </c>
      <c r="F153" s="1981">
        <v>42137</v>
      </c>
      <c r="G153" s="1457">
        <v>1815.5</v>
      </c>
      <c r="H153" s="1438">
        <f t="shared" si="2"/>
        <v>0</v>
      </c>
      <c r="I153" s="770" t="s">
        <v>1460</v>
      </c>
    </row>
    <row r="154" spans="1:9" x14ac:dyDescent="0.25">
      <c r="A154" s="540">
        <v>42137</v>
      </c>
      <c r="B154" s="539">
        <v>486</v>
      </c>
      <c r="C154" s="545" t="s">
        <v>2428</v>
      </c>
      <c r="D154" s="1456" t="s">
        <v>2372</v>
      </c>
      <c r="E154" s="1457">
        <v>1588</v>
      </c>
      <c r="F154" s="1981">
        <v>42137</v>
      </c>
      <c r="G154" s="1457">
        <v>1588</v>
      </c>
      <c r="H154" s="1438">
        <f t="shared" si="2"/>
        <v>0</v>
      </c>
      <c r="I154" s="770" t="s">
        <v>1460</v>
      </c>
    </row>
    <row r="155" spans="1:9" x14ac:dyDescent="0.25">
      <c r="A155" s="540">
        <v>42137</v>
      </c>
      <c r="B155" s="539">
        <v>487</v>
      </c>
      <c r="C155" s="545" t="s">
        <v>2428</v>
      </c>
      <c r="D155" s="1456" t="s">
        <v>119</v>
      </c>
      <c r="E155" s="1457">
        <v>3225.5</v>
      </c>
      <c r="F155" s="1981">
        <v>42137</v>
      </c>
      <c r="G155" s="1457">
        <v>3225.5</v>
      </c>
      <c r="H155" s="1438">
        <f t="shared" si="2"/>
        <v>0</v>
      </c>
      <c r="I155" s="770" t="s">
        <v>1460</v>
      </c>
    </row>
    <row r="156" spans="1:9" x14ac:dyDescent="0.25">
      <c r="A156" s="540">
        <v>42137</v>
      </c>
      <c r="B156" s="539">
        <v>488</v>
      </c>
      <c r="C156" s="545" t="s">
        <v>2428</v>
      </c>
      <c r="D156" s="1456" t="s">
        <v>24</v>
      </c>
      <c r="E156" s="1457">
        <v>5939</v>
      </c>
      <c r="F156" s="1981">
        <v>42137</v>
      </c>
      <c r="G156" s="1457">
        <v>5939</v>
      </c>
      <c r="H156" s="1438">
        <f t="shared" si="2"/>
        <v>0</v>
      </c>
      <c r="I156" s="770" t="s">
        <v>1460</v>
      </c>
    </row>
    <row r="157" spans="1:9" x14ac:dyDescent="0.25">
      <c r="A157" s="540">
        <v>42137</v>
      </c>
      <c r="B157" s="539">
        <v>489</v>
      </c>
      <c r="C157" s="545" t="s">
        <v>2428</v>
      </c>
      <c r="D157" s="1456" t="s">
        <v>596</v>
      </c>
      <c r="E157" s="1457">
        <v>5645</v>
      </c>
      <c r="F157" s="1981">
        <v>42139</v>
      </c>
      <c r="G157" s="1457">
        <v>5645</v>
      </c>
      <c r="H157" s="1438">
        <f t="shared" si="2"/>
        <v>0</v>
      </c>
      <c r="I157" s="770" t="s">
        <v>1460</v>
      </c>
    </row>
    <row r="158" spans="1:9" x14ac:dyDescent="0.25">
      <c r="A158" s="540">
        <v>42137</v>
      </c>
      <c r="B158" s="539">
        <v>490</v>
      </c>
      <c r="C158" s="545" t="s">
        <v>2428</v>
      </c>
      <c r="D158" s="1456" t="s">
        <v>41</v>
      </c>
      <c r="E158" s="1457">
        <v>8721.5</v>
      </c>
      <c r="F158" s="1981">
        <v>42140</v>
      </c>
      <c r="G158" s="1457">
        <v>8721.5</v>
      </c>
      <c r="H158" s="1438">
        <f t="shared" si="2"/>
        <v>0</v>
      </c>
      <c r="I158" s="770" t="s">
        <v>2371</v>
      </c>
    </row>
    <row r="159" spans="1:9" x14ac:dyDescent="0.25">
      <c r="A159" s="540">
        <v>42137</v>
      </c>
      <c r="B159" s="539">
        <v>491</v>
      </c>
      <c r="C159" s="545" t="s">
        <v>2428</v>
      </c>
      <c r="D159" s="1456" t="s">
        <v>57</v>
      </c>
      <c r="E159" s="1457">
        <v>800</v>
      </c>
      <c r="F159" s="1981">
        <v>42137</v>
      </c>
      <c r="G159" s="1457">
        <v>800</v>
      </c>
      <c r="H159" s="1438">
        <f t="shared" si="2"/>
        <v>0</v>
      </c>
      <c r="I159" s="770" t="s">
        <v>1460</v>
      </c>
    </row>
    <row r="160" spans="1:9" x14ac:dyDescent="0.25">
      <c r="A160" s="540">
        <v>42137</v>
      </c>
      <c r="B160" s="539">
        <v>492</v>
      </c>
      <c r="C160" s="545" t="s">
        <v>2428</v>
      </c>
      <c r="D160" s="1456" t="s">
        <v>499</v>
      </c>
      <c r="E160" s="1457">
        <v>2386.5</v>
      </c>
      <c r="F160" s="1981">
        <v>42137</v>
      </c>
      <c r="G160" s="1457">
        <v>2386.5</v>
      </c>
      <c r="H160" s="1438">
        <f t="shared" si="2"/>
        <v>0</v>
      </c>
      <c r="I160" s="770" t="s">
        <v>1460</v>
      </c>
    </row>
    <row r="161" spans="1:9" x14ac:dyDescent="0.25">
      <c r="A161" s="540">
        <v>42137</v>
      </c>
      <c r="B161" s="539">
        <v>493</v>
      </c>
      <c r="C161" s="545" t="s">
        <v>2428</v>
      </c>
      <c r="D161" s="1456" t="s">
        <v>1779</v>
      </c>
      <c r="E161" s="1457">
        <v>925</v>
      </c>
      <c r="F161" s="1981">
        <v>42137</v>
      </c>
      <c r="G161" s="1457">
        <v>925</v>
      </c>
      <c r="H161" s="1438">
        <f t="shared" si="2"/>
        <v>0</v>
      </c>
      <c r="I161" s="770" t="s">
        <v>1460</v>
      </c>
    </row>
    <row r="162" spans="1:9" x14ac:dyDescent="0.25">
      <c r="A162" s="540">
        <v>42137</v>
      </c>
      <c r="B162" s="539">
        <v>494</v>
      </c>
      <c r="C162" s="545" t="s">
        <v>2428</v>
      </c>
      <c r="D162" s="1456" t="s">
        <v>57</v>
      </c>
      <c r="E162" s="1457">
        <v>674</v>
      </c>
      <c r="F162" s="1981">
        <v>42137</v>
      </c>
      <c r="G162" s="1457">
        <v>674</v>
      </c>
      <c r="H162" s="1438">
        <f t="shared" si="2"/>
        <v>0</v>
      </c>
      <c r="I162" s="770" t="s">
        <v>1460</v>
      </c>
    </row>
    <row r="163" spans="1:9" x14ac:dyDescent="0.25">
      <c r="A163" s="540">
        <v>42137</v>
      </c>
      <c r="B163" s="539">
        <v>495</v>
      </c>
      <c r="C163" s="545" t="s">
        <v>2428</v>
      </c>
      <c r="D163" s="1456" t="s">
        <v>617</v>
      </c>
      <c r="E163" s="1457">
        <v>2405.5</v>
      </c>
      <c r="F163" s="1981">
        <v>42144</v>
      </c>
      <c r="G163" s="1457">
        <v>2405.5</v>
      </c>
      <c r="H163" s="1438">
        <f t="shared" si="2"/>
        <v>0</v>
      </c>
      <c r="I163" s="770" t="s">
        <v>3568</v>
      </c>
    </row>
    <row r="164" spans="1:9" x14ac:dyDescent="0.25">
      <c r="A164" s="540">
        <v>42138</v>
      </c>
      <c r="B164" s="539">
        <v>496</v>
      </c>
      <c r="C164" s="545" t="s">
        <v>2428</v>
      </c>
      <c r="D164" s="1456" t="s">
        <v>2431</v>
      </c>
      <c r="E164" s="1457">
        <v>24063.5</v>
      </c>
      <c r="F164" s="1981">
        <v>42138</v>
      </c>
      <c r="G164" s="1457">
        <v>24063.5</v>
      </c>
      <c r="H164" s="1438">
        <f t="shared" si="2"/>
        <v>0</v>
      </c>
      <c r="I164" s="770" t="s">
        <v>2371</v>
      </c>
    </row>
    <row r="165" spans="1:9" x14ac:dyDescent="0.25">
      <c r="A165" s="540">
        <v>42138</v>
      </c>
      <c r="B165" s="539">
        <v>497</v>
      </c>
      <c r="C165" s="545" t="s">
        <v>2428</v>
      </c>
      <c r="D165" s="1456" t="s">
        <v>1779</v>
      </c>
      <c r="E165" s="1457">
        <v>2407</v>
      </c>
      <c r="F165" s="1981">
        <v>42138</v>
      </c>
      <c r="G165" s="1457">
        <v>2407</v>
      </c>
      <c r="H165" s="1438">
        <f t="shared" si="2"/>
        <v>0</v>
      </c>
      <c r="I165" s="770" t="s">
        <v>1460</v>
      </c>
    </row>
    <row r="166" spans="1:9" x14ac:dyDescent="0.25">
      <c r="A166" s="540">
        <v>42138</v>
      </c>
      <c r="B166" s="539">
        <v>498</v>
      </c>
      <c r="C166" s="545" t="s">
        <v>2428</v>
      </c>
      <c r="D166" s="1456" t="s">
        <v>2410</v>
      </c>
      <c r="E166" s="1457">
        <v>2497</v>
      </c>
      <c r="F166" s="1981">
        <v>42138</v>
      </c>
      <c r="G166" s="1457">
        <v>2497</v>
      </c>
      <c r="H166" s="1438">
        <f t="shared" si="2"/>
        <v>0</v>
      </c>
      <c r="I166" s="770" t="s">
        <v>1460</v>
      </c>
    </row>
    <row r="167" spans="1:9" x14ac:dyDescent="0.25">
      <c r="A167" s="540">
        <v>42138</v>
      </c>
      <c r="B167" s="539">
        <v>499</v>
      </c>
      <c r="C167" s="545" t="s">
        <v>2428</v>
      </c>
      <c r="D167" s="1456" t="s">
        <v>24</v>
      </c>
      <c r="E167" s="1457">
        <v>13615</v>
      </c>
      <c r="F167" s="1981">
        <v>42138</v>
      </c>
      <c r="G167" s="1457">
        <v>13615</v>
      </c>
      <c r="H167" s="1438">
        <f t="shared" si="2"/>
        <v>0</v>
      </c>
      <c r="I167" s="770" t="s">
        <v>1460</v>
      </c>
    </row>
    <row r="168" spans="1:9" x14ac:dyDescent="0.25">
      <c r="A168" s="540">
        <v>42138</v>
      </c>
      <c r="B168" s="539">
        <v>500</v>
      </c>
      <c r="C168" s="545" t="s">
        <v>2428</v>
      </c>
      <c r="D168" s="1456" t="s">
        <v>119</v>
      </c>
      <c r="E168" s="1457">
        <v>1630</v>
      </c>
      <c r="F168" s="1981">
        <v>42138</v>
      </c>
      <c r="G168" s="1457">
        <v>1630</v>
      </c>
      <c r="H168" s="1438">
        <f t="shared" si="2"/>
        <v>0</v>
      </c>
      <c r="I168" s="770" t="s">
        <v>1460</v>
      </c>
    </row>
    <row r="169" spans="1:9" x14ac:dyDescent="0.25">
      <c r="A169" s="540">
        <v>42138</v>
      </c>
      <c r="B169" s="539">
        <v>501</v>
      </c>
      <c r="C169" s="545" t="s">
        <v>2428</v>
      </c>
      <c r="D169" s="1456" t="s">
        <v>2372</v>
      </c>
      <c r="E169" s="1457">
        <v>2013</v>
      </c>
      <c r="F169" s="1981">
        <v>42138</v>
      </c>
      <c r="G169" s="1457">
        <v>2013</v>
      </c>
      <c r="H169" s="1438">
        <f t="shared" si="2"/>
        <v>0</v>
      </c>
      <c r="I169" s="770" t="s">
        <v>1460</v>
      </c>
    </row>
    <row r="170" spans="1:9" x14ac:dyDescent="0.25">
      <c r="A170" s="540">
        <v>42138</v>
      </c>
      <c r="B170" s="539">
        <v>502</v>
      </c>
      <c r="C170" s="545" t="s">
        <v>2428</v>
      </c>
      <c r="D170" s="1456" t="s">
        <v>1779</v>
      </c>
      <c r="E170" s="1457">
        <v>762</v>
      </c>
      <c r="F170" s="1981">
        <v>42138</v>
      </c>
      <c r="G170" s="1457">
        <v>762</v>
      </c>
      <c r="H170" s="1438">
        <f t="shared" si="2"/>
        <v>0</v>
      </c>
      <c r="I170" s="770" t="s">
        <v>1460</v>
      </c>
    </row>
    <row r="171" spans="1:9" x14ac:dyDescent="0.25">
      <c r="A171" s="540">
        <v>42138</v>
      </c>
      <c r="B171" s="539">
        <v>503</v>
      </c>
      <c r="C171" s="545" t="s">
        <v>2428</v>
      </c>
      <c r="D171" s="1456" t="s">
        <v>674</v>
      </c>
      <c r="E171" s="1457">
        <v>331</v>
      </c>
      <c r="F171" s="1981">
        <v>42138</v>
      </c>
      <c r="G171" s="1457">
        <v>331</v>
      </c>
      <c r="H171" s="1438">
        <f t="shared" si="2"/>
        <v>0</v>
      </c>
      <c r="I171" s="770" t="s">
        <v>1460</v>
      </c>
    </row>
    <row r="172" spans="1:9" x14ac:dyDescent="0.25">
      <c r="A172" s="540">
        <v>42138</v>
      </c>
      <c r="B172" s="539">
        <v>504</v>
      </c>
      <c r="C172" s="545" t="s">
        <v>2428</v>
      </c>
      <c r="D172" s="1456" t="s">
        <v>2420</v>
      </c>
      <c r="E172" s="1457">
        <v>378</v>
      </c>
      <c r="F172" s="1981">
        <v>42138</v>
      </c>
      <c r="G172" s="1457">
        <v>378</v>
      </c>
      <c r="H172" s="1438">
        <f t="shared" si="2"/>
        <v>0</v>
      </c>
      <c r="I172" s="770" t="s">
        <v>1460</v>
      </c>
    </row>
    <row r="173" spans="1:9" x14ac:dyDescent="0.25">
      <c r="A173" s="540">
        <v>42138</v>
      </c>
      <c r="B173" s="539">
        <v>505</v>
      </c>
      <c r="C173" s="545" t="s">
        <v>2428</v>
      </c>
      <c r="D173" s="1456" t="s">
        <v>600</v>
      </c>
      <c r="E173" s="1457">
        <v>47667</v>
      </c>
      <c r="F173" s="1981">
        <v>42138</v>
      </c>
      <c r="G173" s="1457">
        <v>47667</v>
      </c>
      <c r="H173" s="1438">
        <f t="shared" si="2"/>
        <v>0</v>
      </c>
      <c r="I173" s="770" t="s">
        <v>2371</v>
      </c>
    </row>
    <row r="174" spans="1:9" x14ac:dyDescent="0.25">
      <c r="A174" s="540">
        <v>42139</v>
      </c>
      <c r="B174" s="539">
        <v>506</v>
      </c>
      <c r="C174" s="545" t="s">
        <v>2428</v>
      </c>
      <c r="D174" s="1456" t="s">
        <v>2442</v>
      </c>
      <c r="E174" s="1457">
        <v>4907</v>
      </c>
      <c r="F174" s="1981">
        <v>42139</v>
      </c>
      <c r="G174" s="1457">
        <v>4907</v>
      </c>
      <c r="H174" s="1438">
        <f t="shared" si="2"/>
        <v>0</v>
      </c>
      <c r="I174" s="770" t="s">
        <v>1460</v>
      </c>
    </row>
    <row r="175" spans="1:9" x14ac:dyDescent="0.25">
      <c r="A175" s="540">
        <v>42139</v>
      </c>
      <c r="B175" s="539">
        <v>507</v>
      </c>
      <c r="C175" s="545" t="s">
        <v>2428</v>
      </c>
      <c r="D175" s="1456" t="s">
        <v>674</v>
      </c>
      <c r="E175" s="1457">
        <v>2592.5</v>
      </c>
      <c r="F175" s="1981">
        <v>42139</v>
      </c>
      <c r="G175" s="1457">
        <v>2592.5</v>
      </c>
      <c r="H175" s="1438">
        <f t="shared" si="2"/>
        <v>0</v>
      </c>
      <c r="I175" s="770" t="s">
        <v>1460</v>
      </c>
    </row>
    <row r="176" spans="1:9" x14ac:dyDescent="0.25">
      <c r="A176" s="540">
        <v>42139</v>
      </c>
      <c r="B176" s="539">
        <v>508</v>
      </c>
      <c r="C176" s="545" t="s">
        <v>2428</v>
      </c>
      <c r="D176" s="1456" t="s">
        <v>752</v>
      </c>
      <c r="E176" s="1457">
        <v>23555.5</v>
      </c>
      <c r="F176" s="1981">
        <v>42140</v>
      </c>
      <c r="G176" s="1457">
        <v>23555.5</v>
      </c>
      <c r="H176" s="1438">
        <f t="shared" si="2"/>
        <v>0</v>
      </c>
      <c r="I176" s="770" t="s">
        <v>1460</v>
      </c>
    </row>
    <row r="177" spans="1:9" x14ac:dyDescent="0.25">
      <c r="A177" s="540">
        <v>42139</v>
      </c>
      <c r="B177" s="539">
        <v>509</v>
      </c>
      <c r="C177" s="545" t="s">
        <v>2428</v>
      </c>
      <c r="D177" s="1456" t="s">
        <v>13</v>
      </c>
      <c r="E177" s="1457">
        <v>8168</v>
      </c>
      <c r="F177" s="1981">
        <v>42139</v>
      </c>
      <c r="G177" s="1457">
        <v>8168</v>
      </c>
      <c r="H177" s="1438">
        <f t="shared" si="2"/>
        <v>0</v>
      </c>
      <c r="I177" s="770" t="s">
        <v>2371</v>
      </c>
    </row>
    <row r="178" spans="1:9" x14ac:dyDescent="0.25">
      <c r="A178" s="540">
        <v>42139</v>
      </c>
      <c r="B178" s="539">
        <v>510</v>
      </c>
      <c r="C178" s="545" t="s">
        <v>2428</v>
      </c>
      <c r="D178" s="2161" t="s">
        <v>41</v>
      </c>
      <c r="E178" s="1457">
        <v>9558</v>
      </c>
      <c r="F178" s="1981">
        <v>42143</v>
      </c>
      <c r="G178" s="1457">
        <v>9558</v>
      </c>
      <c r="H178" s="1438">
        <f t="shared" si="2"/>
        <v>0</v>
      </c>
      <c r="I178" s="770" t="s">
        <v>2371</v>
      </c>
    </row>
    <row r="179" spans="1:9" x14ac:dyDescent="0.25">
      <c r="A179" s="540">
        <v>42139</v>
      </c>
      <c r="B179" s="539">
        <v>511</v>
      </c>
      <c r="C179" s="545" t="s">
        <v>2428</v>
      </c>
      <c r="D179" s="1456" t="s">
        <v>24</v>
      </c>
      <c r="E179" s="1457">
        <v>28163</v>
      </c>
      <c r="F179" s="1981">
        <v>42139</v>
      </c>
      <c r="G179" s="1457">
        <v>28163</v>
      </c>
      <c r="H179" s="1438">
        <f t="shared" si="2"/>
        <v>0</v>
      </c>
      <c r="I179" s="770" t="s">
        <v>1460</v>
      </c>
    </row>
    <row r="180" spans="1:9" x14ac:dyDescent="0.25">
      <c r="A180" s="540">
        <v>42139</v>
      </c>
      <c r="B180" s="539">
        <v>512</v>
      </c>
      <c r="C180" s="545" t="s">
        <v>2428</v>
      </c>
      <c r="D180" s="1456" t="s">
        <v>1779</v>
      </c>
      <c r="E180" s="1457">
        <v>2727</v>
      </c>
      <c r="F180" s="1981">
        <v>42139</v>
      </c>
      <c r="G180" s="1457">
        <v>2727</v>
      </c>
      <c r="H180" s="1438">
        <f t="shared" si="2"/>
        <v>0</v>
      </c>
      <c r="I180" s="770" t="s">
        <v>1460</v>
      </c>
    </row>
    <row r="181" spans="1:9" x14ac:dyDescent="0.25">
      <c r="A181" s="540">
        <v>42139</v>
      </c>
      <c r="B181" s="539">
        <v>513</v>
      </c>
      <c r="C181" s="545" t="s">
        <v>2428</v>
      </c>
      <c r="D181" s="1456" t="s">
        <v>1779</v>
      </c>
      <c r="E181" s="1457">
        <v>1110</v>
      </c>
      <c r="F181" s="1981">
        <v>42139</v>
      </c>
      <c r="G181" s="1457">
        <v>1110</v>
      </c>
      <c r="H181" s="1438">
        <f t="shared" si="2"/>
        <v>0</v>
      </c>
      <c r="I181" s="770" t="s">
        <v>1460</v>
      </c>
    </row>
    <row r="182" spans="1:9" x14ac:dyDescent="0.25">
      <c r="A182" s="540">
        <v>42139</v>
      </c>
      <c r="B182" s="539">
        <v>514</v>
      </c>
      <c r="C182" s="545" t="s">
        <v>2428</v>
      </c>
      <c r="D182" s="1456" t="s">
        <v>119</v>
      </c>
      <c r="E182" s="1457">
        <v>5609</v>
      </c>
      <c r="F182" s="1981">
        <v>42139</v>
      </c>
      <c r="G182" s="1457">
        <v>5609</v>
      </c>
      <c r="H182" s="1438">
        <f t="shared" si="2"/>
        <v>0</v>
      </c>
      <c r="I182" s="770" t="s">
        <v>1460</v>
      </c>
    </row>
    <row r="183" spans="1:9" x14ac:dyDescent="0.25">
      <c r="A183" s="540">
        <v>42139</v>
      </c>
      <c r="B183" s="539">
        <v>515</v>
      </c>
      <c r="C183" s="545" t="s">
        <v>2428</v>
      </c>
      <c r="D183" s="1456" t="s">
        <v>596</v>
      </c>
      <c r="E183" s="1457">
        <v>11096</v>
      </c>
      <c r="F183" s="1981">
        <v>42139</v>
      </c>
      <c r="G183" s="1457">
        <v>11096</v>
      </c>
      <c r="H183" s="1438">
        <f t="shared" si="2"/>
        <v>0</v>
      </c>
      <c r="I183" s="770" t="s">
        <v>1460</v>
      </c>
    </row>
    <row r="184" spans="1:9" x14ac:dyDescent="0.25">
      <c r="A184" s="540">
        <v>42140</v>
      </c>
      <c r="B184" s="539">
        <v>516</v>
      </c>
      <c r="C184" s="545" t="s">
        <v>2428</v>
      </c>
      <c r="D184" s="1456" t="s">
        <v>48</v>
      </c>
      <c r="E184" s="1457">
        <v>26209.5</v>
      </c>
      <c r="F184" s="1981">
        <v>42150</v>
      </c>
      <c r="G184" s="1457">
        <v>26209.5</v>
      </c>
      <c r="H184" s="1438">
        <f t="shared" si="2"/>
        <v>0</v>
      </c>
      <c r="I184" s="770" t="s">
        <v>2420</v>
      </c>
    </row>
    <row r="185" spans="1:9" x14ac:dyDescent="0.25">
      <c r="A185" s="540">
        <v>42140</v>
      </c>
      <c r="B185" s="539">
        <v>517</v>
      </c>
      <c r="C185" s="545" t="s">
        <v>2428</v>
      </c>
      <c r="D185" s="1456" t="s">
        <v>28</v>
      </c>
      <c r="E185" s="1457">
        <v>24606.5</v>
      </c>
      <c r="F185" s="1981">
        <v>42140</v>
      </c>
      <c r="G185" s="1457">
        <v>24606.5</v>
      </c>
      <c r="H185" s="1438">
        <f t="shared" si="2"/>
        <v>0</v>
      </c>
      <c r="I185" s="770" t="s">
        <v>2371</v>
      </c>
    </row>
    <row r="186" spans="1:9" x14ac:dyDescent="0.25">
      <c r="A186" s="540">
        <v>42140</v>
      </c>
      <c r="B186" s="539">
        <v>518</v>
      </c>
      <c r="C186" s="545" t="s">
        <v>2428</v>
      </c>
      <c r="D186" s="1456" t="s">
        <v>2250</v>
      </c>
      <c r="E186" s="1457">
        <v>2166</v>
      </c>
      <c r="F186" s="1981">
        <v>42143</v>
      </c>
      <c r="G186" s="1457">
        <v>2166</v>
      </c>
      <c r="H186" s="1438">
        <f t="shared" si="2"/>
        <v>0</v>
      </c>
      <c r="I186" s="770" t="s">
        <v>821</v>
      </c>
    </row>
    <row r="187" spans="1:9" x14ac:dyDescent="0.25">
      <c r="A187" s="540">
        <v>42140</v>
      </c>
      <c r="B187" s="539">
        <v>519</v>
      </c>
      <c r="C187" s="545" t="s">
        <v>2428</v>
      </c>
      <c r="D187" s="1456" t="s">
        <v>64</v>
      </c>
      <c r="E187" s="1457">
        <v>30331</v>
      </c>
      <c r="F187" s="1981">
        <v>42140</v>
      </c>
      <c r="G187" s="1457">
        <v>30331</v>
      </c>
      <c r="H187" s="1438">
        <f t="shared" si="2"/>
        <v>0</v>
      </c>
      <c r="I187" s="770" t="s">
        <v>829</v>
      </c>
    </row>
    <row r="188" spans="1:9" x14ac:dyDescent="0.25">
      <c r="A188" s="540">
        <v>42140</v>
      </c>
      <c r="B188" s="539">
        <v>520</v>
      </c>
      <c r="C188" s="545" t="s">
        <v>2428</v>
      </c>
      <c r="D188" s="1456" t="s">
        <v>1500</v>
      </c>
      <c r="E188" s="1457">
        <v>5084.5</v>
      </c>
      <c r="F188" s="1981">
        <v>42140</v>
      </c>
      <c r="G188" s="1457">
        <v>5084.5</v>
      </c>
      <c r="H188" s="1438">
        <f t="shared" si="2"/>
        <v>0</v>
      </c>
      <c r="I188" s="770" t="s">
        <v>2371</v>
      </c>
    </row>
    <row r="189" spans="1:9" x14ac:dyDescent="0.25">
      <c r="A189" s="540">
        <v>42140</v>
      </c>
      <c r="B189" s="539">
        <v>521</v>
      </c>
      <c r="C189" s="545" t="s">
        <v>2428</v>
      </c>
      <c r="D189" s="1456" t="s">
        <v>434</v>
      </c>
      <c r="E189" s="1457">
        <v>23384</v>
      </c>
      <c r="F189" s="1981">
        <v>42140</v>
      </c>
      <c r="G189" s="1457">
        <v>23384</v>
      </c>
      <c r="H189" s="1438">
        <f t="shared" si="2"/>
        <v>0</v>
      </c>
      <c r="I189" s="770" t="s">
        <v>829</v>
      </c>
    </row>
    <row r="190" spans="1:9" x14ac:dyDescent="0.25">
      <c r="A190" s="540">
        <v>42140</v>
      </c>
      <c r="B190" s="539">
        <v>522</v>
      </c>
      <c r="C190" s="545" t="s">
        <v>2428</v>
      </c>
      <c r="D190" s="1456" t="s">
        <v>752</v>
      </c>
      <c r="E190" s="1457">
        <v>23187.5</v>
      </c>
      <c r="F190" s="1981">
        <v>42140</v>
      </c>
      <c r="G190" s="1457">
        <v>23187.5</v>
      </c>
      <c r="H190" s="1438">
        <f t="shared" si="2"/>
        <v>0</v>
      </c>
      <c r="I190" s="770" t="s">
        <v>1460</v>
      </c>
    </row>
    <row r="191" spans="1:9" x14ac:dyDescent="0.25">
      <c r="A191" s="540">
        <v>42140</v>
      </c>
      <c r="B191" s="539">
        <v>523</v>
      </c>
      <c r="C191" s="545" t="s">
        <v>2428</v>
      </c>
      <c r="D191" s="1456" t="s">
        <v>600</v>
      </c>
      <c r="E191" s="1457">
        <v>48902</v>
      </c>
      <c r="F191" s="1981">
        <v>42140</v>
      </c>
      <c r="G191" s="1457">
        <v>48902</v>
      </c>
      <c r="H191" s="1781">
        <f t="shared" si="2"/>
        <v>0</v>
      </c>
      <c r="I191" s="770" t="s">
        <v>2371</v>
      </c>
    </row>
    <row r="192" spans="1:9" x14ac:dyDescent="0.25">
      <c r="A192" s="540">
        <v>42140</v>
      </c>
      <c r="B192" s="539">
        <v>524</v>
      </c>
      <c r="C192" s="545" t="s">
        <v>2428</v>
      </c>
      <c r="D192" s="1456" t="s">
        <v>24</v>
      </c>
      <c r="E192" s="1457">
        <v>6387</v>
      </c>
      <c r="F192" s="1981">
        <v>42140</v>
      </c>
      <c r="G192" s="1457">
        <v>6387</v>
      </c>
      <c r="H192" s="1438">
        <f t="shared" si="2"/>
        <v>0</v>
      </c>
      <c r="I192" s="770" t="s">
        <v>993</v>
      </c>
    </row>
    <row r="193" spans="1:9" x14ac:dyDescent="0.25">
      <c r="A193" s="540">
        <v>42140</v>
      </c>
      <c r="B193" s="539">
        <v>525</v>
      </c>
      <c r="C193" s="545" t="s">
        <v>2428</v>
      </c>
      <c r="D193" s="1456" t="s">
        <v>41</v>
      </c>
      <c r="E193" s="1457">
        <v>10721</v>
      </c>
      <c r="F193" s="1981">
        <v>42145</v>
      </c>
      <c r="G193" s="1457">
        <v>10721</v>
      </c>
      <c r="H193" s="1438">
        <f t="shared" si="2"/>
        <v>0</v>
      </c>
      <c r="I193" s="770" t="s">
        <v>2371</v>
      </c>
    </row>
    <row r="194" spans="1:9" x14ac:dyDescent="0.25">
      <c r="A194" s="540">
        <v>42140</v>
      </c>
      <c r="B194" s="539">
        <v>526</v>
      </c>
      <c r="C194" s="545" t="s">
        <v>2428</v>
      </c>
      <c r="D194" s="1456" t="s">
        <v>119</v>
      </c>
      <c r="E194" s="1457">
        <v>6860</v>
      </c>
      <c r="F194" s="1981">
        <v>42140</v>
      </c>
      <c r="G194" s="1457">
        <v>6860</v>
      </c>
      <c r="H194" s="1438">
        <f t="shared" si="2"/>
        <v>0</v>
      </c>
      <c r="I194" s="770" t="s">
        <v>993</v>
      </c>
    </row>
    <row r="195" spans="1:9" x14ac:dyDescent="0.25">
      <c r="A195" s="540">
        <v>42140</v>
      </c>
      <c r="B195" s="539">
        <v>527</v>
      </c>
      <c r="C195" s="545" t="s">
        <v>2428</v>
      </c>
      <c r="D195" s="519" t="s">
        <v>57</v>
      </c>
      <c r="E195" s="139">
        <v>1073</v>
      </c>
      <c r="F195" s="1981">
        <v>42140</v>
      </c>
      <c r="G195" s="139">
        <v>1073</v>
      </c>
      <c r="H195" s="217">
        <f t="shared" si="2"/>
        <v>0</v>
      </c>
      <c r="I195" s="770" t="s">
        <v>993</v>
      </c>
    </row>
    <row r="196" spans="1:9" x14ac:dyDescent="0.25">
      <c r="A196" s="540">
        <v>42140</v>
      </c>
      <c r="B196" s="539">
        <v>528</v>
      </c>
      <c r="C196" s="545" t="s">
        <v>2428</v>
      </c>
      <c r="D196" s="1456" t="s">
        <v>2410</v>
      </c>
      <c r="E196" s="1457">
        <v>2028</v>
      </c>
      <c r="F196" s="1981">
        <v>42140</v>
      </c>
      <c r="G196" s="1457">
        <v>2028</v>
      </c>
      <c r="H196" s="1438">
        <f t="shared" si="2"/>
        <v>0</v>
      </c>
      <c r="I196" s="770" t="s">
        <v>993</v>
      </c>
    </row>
    <row r="197" spans="1:9" x14ac:dyDescent="0.25">
      <c r="A197" s="540">
        <v>42140</v>
      </c>
      <c r="B197" s="539">
        <v>529</v>
      </c>
      <c r="C197" s="545" t="s">
        <v>2428</v>
      </c>
      <c r="D197" s="1456" t="s">
        <v>2794</v>
      </c>
      <c r="E197" s="1457">
        <v>488</v>
      </c>
      <c r="F197" s="1981">
        <v>42140</v>
      </c>
      <c r="G197" s="1457">
        <v>488</v>
      </c>
      <c r="H197" s="1438">
        <f t="shared" ref="H197:H382" si="3">E197-G197</f>
        <v>0</v>
      </c>
      <c r="I197" s="770" t="s">
        <v>993</v>
      </c>
    </row>
    <row r="198" spans="1:9" x14ac:dyDescent="0.25">
      <c r="A198" s="540">
        <v>42140</v>
      </c>
      <c r="B198" s="539">
        <v>530</v>
      </c>
      <c r="C198" s="545" t="s">
        <v>2428</v>
      </c>
      <c r="D198" s="1456" t="s">
        <v>2372</v>
      </c>
      <c r="E198" s="1457">
        <v>3828.5</v>
      </c>
      <c r="F198" s="1981">
        <v>42140</v>
      </c>
      <c r="G198" s="1457">
        <v>3828.5</v>
      </c>
      <c r="H198" s="1438">
        <f t="shared" si="3"/>
        <v>0</v>
      </c>
      <c r="I198" s="770" t="s">
        <v>993</v>
      </c>
    </row>
    <row r="199" spans="1:9" x14ac:dyDescent="0.25">
      <c r="A199" s="540">
        <v>42140</v>
      </c>
      <c r="B199" s="539">
        <v>531</v>
      </c>
      <c r="C199" s="545" t="s">
        <v>2428</v>
      </c>
      <c r="D199" s="1456" t="s">
        <v>1779</v>
      </c>
      <c r="E199" s="1457">
        <v>2380</v>
      </c>
      <c r="F199" s="1981">
        <v>42140</v>
      </c>
      <c r="G199" s="1457">
        <v>2380</v>
      </c>
      <c r="H199" s="1438">
        <f t="shared" si="3"/>
        <v>0</v>
      </c>
      <c r="I199" s="770" t="s">
        <v>993</v>
      </c>
    </row>
    <row r="200" spans="1:9" x14ac:dyDescent="0.25">
      <c r="A200" s="540">
        <v>42141</v>
      </c>
      <c r="B200" s="539">
        <v>532</v>
      </c>
      <c r="C200" s="545" t="s">
        <v>2428</v>
      </c>
      <c r="D200" s="1456" t="s">
        <v>752</v>
      </c>
      <c r="E200" s="1457">
        <v>25851</v>
      </c>
      <c r="F200" s="1981">
        <v>42142</v>
      </c>
      <c r="G200" s="1457">
        <v>25851</v>
      </c>
      <c r="H200" s="1438">
        <f t="shared" si="3"/>
        <v>0</v>
      </c>
      <c r="I200" s="770" t="s">
        <v>1158</v>
      </c>
    </row>
    <row r="201" spans="1:9" x14ac:dyDescent="0.25">
      <c r="A201" s="540">
        <v>42141</v>
      </c>
      <c r="B201" s="539">
        <v>533</v>
      </c>
      <c r="C201" s="545" t="s">
        <v>2428</v>
      </c>
      <c r="D201" s="1456" t="s">
        <v>2372</v>
      </c>
      <c r="E201" s="1457">
        <v>3931</v>
      </c>
      <c r="F201" s="1981">
        <v>42145</v>
      </c>
      <c r="G201" s="1457">
        <v>3931</v>
      </c>
      <c r="H201" s="1438">
        <f t="shared" si="3"/>
        <v>0</v>
      </c>
      <c r="I201" s="770" t="s">
        <v>1158</v>
      </c>
    </row>
    <row r="202" spans="1:9" x14ac:dyDescent="0.25">
      <c r="A202" s="540">
        <v>42141</v>
      </c>
      <c r="B202" s="539">
        <v>534</v>
      </c>
      <c r="C202" s="545" t="s">
        <v>2428</v>
      </c>
      <c r="D202" s="1456" t="s">
        <v>744</v>
      </c>
      <c r="E202" s="1457">
        <v>10521</v>
      </c>
      <c r="F202" s="1981">
        <v>42141</v>
      </c>
      <c r="G202" s="1457">
        <v>10521</v>
      </c>
      <c r="H202" s="1438">
        <f t="shared" si="3"/>
        <v>0</v>
      </c>
      <c r="I202" s="770" t="s">
        <v>2371</v>
      </c>
    </row>
    <row r="203" spans="1:9" x14ac:dyDescent="0.25">
      <c r="A203" s="540">
        <v>42141</v>
      </c>
      <c r="B203" s="539">
        <v>535</v>
      </c>
      <c r="C203" s="545" t="s">
        <v>2428</v>
      </c>
      <c r="D203" s="1456" t="s">
        <v>769</v>
      </c>
      <c r="E203" s="1457">
        <v>10710</v>
      </c>
      <c r="F203" s="1981">
        <v>42146</v>
      </c>
      <c r="G203" s="1457">
        <v>10710</v>
      </c>
      <c r="H203" s="1438">
        <f t="shared" si="3"/>
        <v>0</v>
      </c>
      <c r="I203" s="770" t="s">
        <v>2371</v>
      </c>
    </row>
    <row r="204" spans="1:9" x14ac:dyDescent="0.25">
      <c r="A204" s="540">
        <v>42141</v>
      </c>
      <c r="B204" s="539">
        <v>536</v>
      </c>
      <c r="C204" s="545" t="s">
        <v>2428</v>
      </c>
      <c r="D204" s="1456" t="s">
        <v>13</v>
      </c>
      <c r="E204" s="1457">
        <v>10362</v>
      </c>
      <c r="F204" s="1981">
        <v>42141</v>
      </c>
      <c r="G204" s="1457">
        <v>10362</v>
      </c>
      <c r="H204" s="1438">
        <f t="shared" si="3"/>
        <v>0</v>
      </c>
      <c r="I204" s="770" t="s">
        <v>2371</v>
      </c>
    </row>
    <row r="205" spans="1:9" x14ac:dyDescent="0.25">
      <c r="A205" s="540">
        <v>42142</v>
      </c>
      <c r="B205" s="539">
        <v>537</v>
      </c>
      <c r="C205" s="545" t="s">
        <v>2428</v>
      </c>
      <c r="D205" s="1456" t="s">
        <v>41</v>
      </c>
      <c r="E205" s="1457">
        <v>10913</v>
      </c>
      <c r="F205" s="1981">
        <v>42144</v>
      </c>
      <c r="G205" s="1457">
        <v>10913</v>
      </c>
      <c r="H205" s="1438">
        <f t="shared" si="3"/>
        <v>0</v>
      </c>
      <c r="I205" s="770" t="s">
        <v>2371</v>
      </c>
    </row>
    <row r="206" spans="1:9" x14ac:dyDescent="0.25">
      <c r="A206" s="540">
        <v>42142</v>
      </c>
      <c r="B206" s="539">
        <v>538</v>
      </c>
      <c r="C206" s="545" t="s">
        <v>2428</v>
      </c>
      <c r="D206" s="1456" t="s">
        <v>1779</v>
      </c>
      <c r="E206" s="1457">
        <v>1938</v>
      </c>
      <c r="F206" s="1981">
        <v>42145</v>
      </c>
      <c r="G206" s="1457">
        <v>1938</v>
      </c>
      <c r="H206" s="1438">
        <f t="shared" si="3"/>
        <v>0</v>
      </c>
      <c r="I206" s="770" t="s">
        <v>1158</v>
      </c>
    </row>
    <row r="207" spans="1:9" x14ac:dyDescent="0.25">
      <c r="A207" s="540">
        <v>42142</v>
      </c>
      <c r="B207" s="539">
        <v>539</v>
      </c>
      <c r="C207" s="545" t="s">
        <v>2428</v>
      </c>
      <c r="D207" s="1456" t="s">
        <v>24</v>
      </c>
      <c r="E207" s="1457">
        <v>6376</v>
      </c>
      <c r="F207" s="1981">
        <v>42142</v>
      </c>
      <c r="G207" s="1457">
        <v>6376</v>
      </c>
      <c r="H207" s="1438">
        <f t="shared" si="3"/>
        <v>0</v>
      </c>
      <c r="I207" s="770" t="s">
        <v>1158</v>
      </c>
    </row>
    <row r="208" spans="1:9" x14ac:dyDescent="0.25">
      <c r="A208" s="540">
        <v>42142</v>
      </c>
      <c r="B208" s="539">
        <v>540</v>
      </c>
      <c r="C208" s="545" t="s">
        <v>2428</v>
      </c>
      <c r="D208" s="1456" t="s">
        <v>119</v>
      </c>
      <c r="E208" s="1457">
        <v>1578</v>
      </c>
      <c r="F208" s="1981">
        <v>42145</v>
      </c>
      <c r="G208" s="1457">
        <v>1578</v>
      </c>
      <c r="H208" s="1438">
        <f t="shared" si="3"/>
        <v>0</v>
      </c>
      <c r="I208" s="770" t="s">
        <v>1158</v>
      </c>
    </row>
    <row r="209" spans="1:9" x14ac:dyDescent="0.25">
      <c r="A209" s="540">
        <v>42142</v>
      </c>
      <c r="B209" s="539">
        <v>541</v>
      </c>
      <c r="C209" s="545" t="s">
        <v>2428</v>
      </c>
      <c r="D209" s="1456" t="s">
        <v>1779</v>
      </c>
      <c r="E209" s="1457">
        <v>555</v>
      </c>
      <c r="F209" s="1981">
        <v>42145</v>
      </c>
      <c r="G209" s="1457">
        <v>555</v>
      </c>
      <c r="H209" s="1438">
        <f t="shared" si="3"/>
        <v>0</v>
      </c>
      <c r="I209" s="770" t="s">
        <v>1158</v>
      </c>
    </row>
    <row r="210" spans="1:9" x14ac:dyDescent="0.25">
      <c r="A210" s="540">
        <v>42142</v>
      </c>
      <c r="B210" s="539">
        <v>542</v>
      </c>
      <c r="C210" s="545" t="s">
        <v>2428</v>
      </c>
      <c r="D210" s="1456" t="s">
        <v>2431</v>
      </c>
      <c r="E210" s="1457">
        <v>25152.5</v>
      </c>
      <c r="F210" s="1981">
        <v>42142</v>
      </c>
      <c r="G210" s="1457">
        <v>25152.5</v>
      </c>
      <c r="H210" s="1438">
        <f t="shared" si="3"/>
        <v>0</v>
      </c>
      <c r="I210" s="770" t="s">
        <v>2371</v>
      </c>
    </row>
    <row r="211" spans="1:9" x14ac:dyDescent="0.25">
      <c r="A211" s="540">
        <v>42142</v>
      </c>
      <c r="B211" s="539">
        <v>543</v>
      </c>
      <c r="C211" s="545" t="s">
        <v>2428</v>
      </c>
      <c r="D211" s="1456" t="s">
        <v>2421</v>
      </c>
      <c r="E211" s="1457">
        <v>47885</v>
      </c>
      <c r="F211" s="1981">
        <v>42142</v>
      </c>
      <c r="G211" s="1457">
        <v>47885</v>
      </c>
      <c r="H211" s="1438">
        <f t="shared" si="3"/>
        <v>0</v>
      </c>
      <c r="I211" s="770" t="s">
        <v>2371</v>
      </c>
    </row>
    <row r="212" spans="1:9" x14ac:dyDescent="0.25">
      <c r="A212" s="540">
        <v>42142</v>
      </c>
      <c r="B212" s="539">
        <v>544</v>
      </c>
      <c r="C212" s="545" t="s">
        <v>2428</v>
      </c>
      <c r="D212" s="1456" t="s">
        <v>744</v>
      </c>
      <c r="E212" s="1457">
        <v>4292</v>
      </c>
      <c r="F212" s="1981">
        <v>42143</v>
      </c>
      <c r="G212" s="1457">
        <v>4292</v>
      </c>
      <c r="H212" s="1438">
        <f t="shared" si="3"/>
        <v>0</v>
      </c>
      <c r="I212" s="770" t="s">
        <v>2371</v>
      </c>
    </row>
    <row r="213" spans="1:9" x14ac:dyDescent="0.25">
      <c r="A213" s="540">
        <v>42142</v>
      </c>
      <c r="B213" s="539">
        <v>545</v>
      </c>
      <c r="C213" s="545" t="s">
        <v>2428</v>
      </c>
      <c r="D213" s="1456" t="s">
        <v>13</v>
      </c>
      <c r="E213" s="1457">
        <v>6763</v>
      </c>
      <c r="F213" s="1981">
        <v>42142</v>
      </c>
      <c r="G213" s="1457">
        <v>6763</v>
      </c>
      <c r="H213" s="1438">
        <f t="shared" si="3"/>
        <v>0</v>
      </c>
      <c r="I213" s="770" t="s">
        <v>2371</v>
      </c>
    </row>
    <row r="214" spans="1:9" x14ac:dyDescent="0.25">
      <c r="A214" s="540">
        <v>42142</v>
      </c>
      <c r="B214" s="539">
        <v>546</v>
      </c>
      <c r="C214" s="545" t="s">
        <v>2428</v>
      </c>
      <c r="D214" s="1456" t="s">
        <v>2410</v>
      </c>
      <c r="E214" s="1457">
        <v>1184</v>
      </c>
      <c r="F214" s="1981">
        <v>42142</v>
      </c>
      <c r="G214" s="1457">
        <v>1184</v>
      </c>
      <c r="H214" s="1438">
        <f t="shared" si="3"/>
        <v>0</v>
      </c>
      <c r="I214" s="770" t="s">
        <v>1460</v>
      </c>
    </row>
    <row r="215" spans="1:9" x14ac:dyDescent="0.25">
      <c r="A215" s="540">
        <v>42142</v>
      </c>
      <c r="B215" s="539">
        <v>547</v>
      </c>
      <c r="C215" s="545" t="s">
        <v>2428</v>
      </c>
      <c r="D215" s="1456" t="s">
        <v>119</v>
      </c>
      <c r="E215" s="1457">
        <v>2897.5</v>
      </c>
      <c r="F215" s="1981">
        <v>42142</v>
      </c>
      <c r="G215" s="1457">
        <v>2897.5</v>
      </c>
      <c r="H215" s="1438">
        <f t="shared" si="3"/>
        <v>0</v>
      </c>
      <c r="I215" s="770" t="s">
        <v>1460</v>
      </c>
    </row>
    <row r="216" spans="1:9" x14ac:dyDescent="0.25">
      <c r="A216" s="540">
        <v>42142</v>
      </c>
      <c r="B216" s="539">
        <v>548</v>
      </c>
      <c r="C216" s="545" t="s">
        <v>2428</v>
      </c>
      <c r="D216" s="1456" t="s">
        <v>1779</v>
      </c>
      <c r="E216" s="1457">
        <v>2982</v>
      </c>
      <c r="F216" s="1981">
        <v>42142</v>
      </c>
      <c r="G216" s="1457">
        <v>2982</v>
      </c>
      <c r="H216" s="1438">
        <f t="shared" si="3"/>
        <v>0</v>
      </c>
      <c r="I216" s="770" t="s">
        <v>1460</v>
      </c>
    </row>
    <row r="217" spans="1:9" x14ac:dyDescent="0.25">
      <c r="A217" s="540">
        <v>42142</v>
      </c>
      <c r="B217" s="539">
        <v>549</v>
      </c>
      <c r="C217" s="545" t="s">
        <v>2428</v>
      </c>
      <c r="D217" s="1456" t="s">
        <v>24</v>
      </c>
      <c r="E217" s="1457">
        <v>9846</v>
      </c>
      <c r="F217" s="1981">
        <v>42142</v>
      </c>
      <c r="G217" s="1457">
        <v>9846</v>
      </c>
      <c r="H217" s="1438">
        <f t="shared" si="3"/>
        <v>0</v>
      </c>
      <c r="I217" s="770" t="s">
        <v>1460</v>
      </c>
    </row>
    <row r="218" spans="1:9" x14ac:dyDescent="0.25">
      <c r="A218" s="540">
        <v>42142</v>
      </c>
      <c r="B218" s="539">
        <v>550</v>
      </c>
      <c r="C218" s="545" t="s">
        <v>2428</v>
      </c>
      <c r="D218" s="1456" t="s">
        <v>2372</v>
      </c>
      <c r="E218" s="1457">
        <v>2695</v>
      </c>
      <c r="F218" s="1981">
        <v>42142</v>
      </c>
      <c r="G218" s="1457">
        <v>2695</v>
      </c>
      <c r="H218" s="1438">
        <f t="shared" si="3"/>
        <v>0</v>
      </c>
      <c r="I218" s="770" t="s">
        <v>1460</v>
      </c>
    </row>
    <row r="219" spans="1:9" x14ac:dyDescent="0.25">
      <c r="A219" s="540">
        <v>42142</v>
      </c>
      <c r="B219" s="539">
        <v>551</v>
      </c>
      <c r="C219" s="545" t="s">
        <v>2428</v>
      </c>
      <c r="D219" s="1458" t="s">
        <v>57</v>
      </c>
      <c r="E219" s="1455">
        <v>5631</v>
      </c>
      <c r="F219" s="1981">
        <v>42142</v>
      </c>
      <c r="G219" s="1455">
        <v>5631</v>
      </c>
      <c r="H219" s="1438">
        <f t="shared" si="3"/>
        <v>0</v>
      </c>
      <c r="I219" s="770" t="s">
        <v>1460</v>
      </c>
    </row>
    <row r="220" spans="1:9" x14ac:dyDescent="0.25">
      <c r="A220" s="540">
        <v>42142</v>
      </c>
      <c r="B220" s="539">
        <v>552</v>
      </c>
      <c r="C220" s="545" t="s">
        <v>2428</v>
      </c>
      <c r="D220" s="244" t="s">
        <v>600</v>
      </c>
      <c r="E220" s="261">
        <v>24066.5</v>
      </c>
      <c r="F220" s="1981">
        <v>42142</v>
      </c>
      <c r="G220" s="261">
        <v>24066.5</v>
      </c>
      <c r="H220" s="1438">
        <f t="shared" si="3"/>
        <v>0</v>
      </c>
      <c r="I220" s="770" t="s">
        <v>2371</v>
      </c>
    </row>
    <row r="221" spans="1:9" x14ac:dyDescent="0.25">
      <c r="A221" s="540">
        <v>42143</v>
      </c>
      <c r="B221" s="539">
        <v>553</v>
      </c>
      <c r="C221" s="545" t="s">
        <v>2428</v>
      </c>
      <c r="D221" s="244" t="s">
        <v>434</v>
      </c>
      <c r="E221" s="261">
        <v>15776</v>
      </c>
      <c r="F221" s="1981">
        <v>42143</v>
      </c>
      <c r="G221" s="261">
        <v>15776</v>
      </c>
      <c r="H221" s="1438">
        <f t="shared" si="3"/>
        <v>0</v>
      </c>
      <c r="I221" s="770" t="s">
        <v>1460</v>
      </c>
    </row>
    <row r="222" spans="1:9" x14ac:dyDescent="0.25">
      <c r="A222" s="540">
        <v>42143</v>
      </c>
      <c r="B222" s="539">
        <v>554</v>
      </c>
      <c r="C222" s="545" t="s">
        <v>2428</v>
      </c>
      <c r="D222" s="244" t="s">
        <v>769</v>
      </c>
      <c r="E222" s="261">
        <v>1590</v>
      </c>
      <c r="F222" s="1981">
        <v>42145</v>
      </c>
      <c r="G222" s="261">
        <v>1590</v>
      </c>
      <c r="H222" s="1438">
        <f t="shared" si="3"/>
        <v>0</v>
      </c>
      <c r="I222" s="770" t="s">
        <v>1460</v>
      </c>
    </row>
    <row r="223" spans="1:9" x14ac:dyDescent="0.25">
      <c r="A223" s="540">
        <v>42143</v>
      </c>
      <c r="B223" s="539">
        <v>555</v>
      </c>
      <c r="C223" s="545" t="s">
        <v>2428</v>
      </c>
      <c r="D223" s="244" t="s">
        <v>13</v>
      </c>
      <c r="E223" s="261">
        <v>9274</v>
      </c>
      <c r="F223" s="1981">
        <v>42143</v>
      </c>
      <c r="G223" s="261">
        <v>9274</v>
      </c>
      <c r="H223" s="1438">
        <f t="shared" si="3"/>
        <v>0</v>
      </c>
      <c r="I223" s="770" t="s">
        <v>2371</v>
      </c>
    </row>
    <row r="224" spans="1:9" x14ac:dyDescent="0.25">
      <c r="A224" s="540">
        <v>42143</v>
      </c>
      <c r="B224" s="539">
        <v>556</v>
      </c>
      <c r="C224" s="545" t="s">
        <v>2428</v>
      </c>
      <c r="D224" s="244" t="s">
        <v>41</v>
      </c>
      <c r="E224" s="261">
        <v>15205</v>
      </c>
      <c r="F224" s="1981">
        <v>42149</v>
      </c>
      <c r="G224" s="261">
        <v>15205</v>
      </c>
      <c r="H224" s="1438">
        <f t="shared" si="3"/>
        <v>0</v>
      </c>
      <c r="I224" s="770" t="s">
        <v>2371</v>
      </c>
    </row>
    <row r="225" spans="1:9" x14ac:dyDescent="0.25">
      <c r="A225" s="540">
        <v>42143</v>
      </c>
      <c r="B225" s="539">
        <v>557</v>
      </c>
      <c r="C225" s="545" t="s">
        <v>2428</v>
      </c>
      <c r="D225" s="244" t="s">
        <v>2410</v>
      </c>
      <c r="E225" s="261">
        <v>1840</v>
      </c>
      <c r="F225" s="1981">
        <v>42143</v>
      </c>
      <c r="G225" s="261">
        <v>1840</v>
      </c>
      <c r="H225" s="1438">
        <f t="shared" si="3"/>
        <v>0</v>
      </c>
      <c r="I225" s="770" t="s">
        <v>2371</v>
      </c>
    </row>
    <row r="226" spans="1:9" x14ac:dyDescent="0.25">
      <c r="A226" s="540">
        <v>42143</v>
      </c>
      <c r="B226" s="539">
        <v>558</v>
      </c>
      <c r="C226" s="545" t="s">
        <v>2428</v>
      </c>
      <c r="D226" s="244" t="s">
        <v>119</v>
      </c>
      <c r="E226" s="261">
        <v>3423.5</v>
      </c>
      <c r="F226" s="1981">
        <v>42143</v>
      </c>
      <c r="G226" s="261">
        <v>3423.5</v>
      </c>
      <c r="H226" s="1438">
        <f t="shared" si="3"/>
        <v>0</v>
      </c>
      <c r="I226" s="770" t="s">
        <v>1460</v>
      </c>
    </row>
    <row r="227" spans="1:9" x14ac:dyDescent="0.25">
      <c r="A227" s="540">
        <v>42143</v>
      </c>
      <c r="B227" s="539">
        <v>559</v>
      </c>
      <c r="C227" s="545" t="s">
        <v>2428</v>
      </c>
      <c r="D227" s="244" t="s">
        <v>24</v>
      </c>
      <c r="E227" s="261">
        <v>20239</v>
      </c>
      <c r="F227" s="1981">
        <v>42143</v>
      </c>
      <c r="G227" s="261">
        <v>20239</v>
      </c>
      <c r="H227" s="1438">
        <f t="shared" si="3"/>
        <v>0</v>
      </c>
      <c r="I227" s="770" t="s">
        <v>1460</v>
      </c>
    </row>
    <row r="228" spans="1:9" x14ac:dyDescent="0.25">
      <c r="A228" s="540">
        <v>42143</v>
      </c>
      <c r="B228" s="539">
        <v>560</v>
      </c>
      <c r="C228" s="545" t="s">
        <v>2428</v>
      </c>
      <c r="D228" s="244" t="s">
        <v>1779</v>
      </c>
      <c r="E228" s="261">
        <v>2100</v>
      </c>
      <c r="F228" s="1981">
        <v>42143</v>
      </c>
      <c r="G228" s="261">
        <v>2100</v>
      </c>
      <c r="H228" s="1438">
        <f t="shared" si="3"/>
        <v>0</v>
      </c>
      <c r="I228" s="770" t="s">
        <v>1460</v>
      </c>
    </row>
    <row r="229" spans="1:9" x14ac:dyDescent="0.25">
      <c r="A229" s="540">
        <v>42143</v>
      </c>
      <c r="B229" s="539">
        <v>561</v>
      </c>
      <c r="C229" s="545" t="s">
        <v>2428</v>
      </c>
      <c r="D229" s="244" t="s">
        <v>57</v>
      </c>
      <c r="E229" s="261">
        <v>5121.5</v>
      </c>
      <c r="F229" s="1981">
        <v>42143</v>
      </c>
      <c r="G229" s="261">
        <v>5121.5</v>
      </c>
      <c r="H229" s="1438">
        <f t="shared" si="3"/>
        <v>0</v>
      </c>
      <c r="I229" s="770" t="s">
        <v>1460</v>
      </c>
    </row>
    <row r="230" spans="1:9" x14ac:dyDescent="0.25">
      <c r="A230" s="540">
        <v>42143</v>
      </c>
      <c r="B230" s="539">
        <v>562</v>
      </c>
      <c r="C230" s="545" t="s">
        <v>2428</v>
      </c>
      <c r="D230" s="244" t="s">
        <v>2372</v>
      </c>
      <c r="E230" s="261">
        <v>2583</v>
      </c>
      <c r="F230" s="1981">
        <v>42143</v>
      </c>
      <c r="G230" s="261">
        <v>2583</v>
      </c>
      <c r="H230" s="1438">
        <f t="shared" si="3"/>
        <v>0</v>
      </c>
      <c r="I230" s="770" t="s">
        <v>1460</v>
      </c>
    </row>
    <row r="231" spans="1:9" x14ac:dyDescent="0.25">
      <c r="A231" s="540">
        <v>42143</v>
      </c>
      <c r="B231" s="539">
        <v>563</v>
      </c>
      <c r="C231" s="545" t="s">
        <v>2428</v>
      </c>
      <c r="D231" s="244" t="s">
        <v>2250</v>
      </c>
      <c r="E231" s="261">
        <v>1664</v>
      </c>
      <c r="F231" s="1981">
        <v>42143</v>
      </c>
      <c r="G231" s="261">
        <v>1664</v>
      </c>
      <c r="H231" s="1438">
        <f t="shared" si="3"/>
        <v>0</v>
      </c>
      <c r="I231" s="770" t="s">
        <v>1460</v>
      </c>
    </row>
    <row r="232" spans="1:9" x14ac:dyDescent="0.25">
      <c r="A232" s="540">
        <v>42144</v>
      </c>
      <c r="B232" s="539">
        <v>564</v>
      </c>
      <c r="C232" s="545" t="s">
        <v>2428</v>
      </c>
      <c r="D232" s="244" t="s">
        <v>744</v>
      </c>
      <c r="E232" s="261">
        <v>6983</v>
      </c>
      <c r="F232" s="1982">
        <v>42145</v>
      </c>
      <c r="G232" s="261">
        <v>6983</v>
      </c>
      <c r="H232" s="1438">
        <f t="shared" si="3"/>
        <v>0</v>
      </c>
      <c r="I232" s="770" t="s">
        <v>1460</v>
      </c>
    </row>
    <row r="233" spans="1:9" x14ac:dyDescent="0.25">
      <c r="A233" s="540">
        <v>42144</v>
      </c>
      <c r="B233" s="539">
        <v>565</v>
      </c>
      <c r="C233" s="545" t="s">
        <v>2428</v>
      </c>
      <c r="D233" s="244" t="s">
        <v>13</v>
      </c>
      <c r="E233" s="261">
        <v>13262</v>
      </c>
      <c r="F233" s="1982">
        <v>42145</v>
      </c>
      <c r="G233" s="261">
        <v>13262</v>
      </c>
      <c r="H233" s="1438">
        <f t="shared" si="3"/>
        <v>0</v>
      </c>
      <c r="I233" s="770" t="s">
        <v>2371</v>
      </c>
    </row>
    <row r="234" spans="1:9" x14ac:dyDescent="0.25">
      <c r="A234" s="540">
        <v>42144</v>
      </c>
      <c r="B234" s="539">
        <v>566</v>
      </c>
      <c r="C234" s="545" t="s">
        <v>2428</v>
      </c>
      <c r="D234" s="244" t="s">
        <v>600</v>
      </c>
      <c r="E234" s="261">
        <v>71993</v>
      </c>
      <c r="F234" s="1982">
        <v>42144</v>
      </c>
      <c r="G234" s="261">
        <v>71993</v>
      </c>
      <c r="H234" s="1438">
        <f t="shared" si="3"/>
        <v>0</v>
      </c>
      <c r="I234" s="770" t="s">
        <v>2371</v>
      </c>
    </row>
    <row r="235" spans="1:9" x14ac:dyDescent="0.25">
      <c r="A235" s="540">
        <v>42144</v>
      </c>
      <c r="B235" s="539">
        <v>567</v>
      </c>
      <c r="C235" s="545" t="s">
        <v>2428</v>
      </c>
      <c r="D235" s="244" t="s">
        <v>752</v>
      </c>
      <c r="E235" s="261">
        <v>23394.5</v>
      </c>
      <c r="F235" s="1982">
        <v>42145</v>
      </c>
      <c r="G235" s="261">
        <v>23394.5</v>
      </c>
      <c r="H235" s="1438">
        <f t="shared" si="3"/>
        <v>0</v>
      </c>
      <c r="I235" s="770" t="s">
        <v>2371</v>
      </c>
    </row>
    <row r="236" spans="1:9" x14ac:dyDescent="0.25">
      <c r="A236" s="540">
        <v>42144</v>
      </c>
      <c r="B236" s="539">
        <v>568</v>
      </c>
      <c r="C236" s="545" t="s">
        <v>2428</v>
      </c>
      <c r="D236" s="244" t="s">
        <v>596</v>
      </c>
      <c r="E236" s="261">
        <v>19298</v>
      </c>
      <c r="F236" s="1982">
        <v>42144</v>
      </c>
      <c r="G236" s="261">
        <v>19298</v>
      </c>
      <c r="H236" s="1438">
        <f t="shared" si="3"/>
        <v>0</v>
      </c>
      <c r="I236" s="770" t="s">
        <v>1460</v>
      </c>
    </row>
    <row r="237" spans="1:9" x14ac:dyDescent="0.25">
      <c r="A237" s="540">
        <v>42144</v>
      </c>
      <c r="B237" s="539">
        <v>569</v>
      </c>
      <c r="C237" s="545" t="s">
        <v>2428</v>
      </c>
      <c r="D237" s="244" t="s">
        <v>57</v>
      </c>
      <c r="E237" s="261">
        <v>3078</v>
      </c>
      <c r="F237" s="1982">
        <v>42144</v>
      </c>
      <c r="G237" s="261">
        <v>3078</v>
      </c>
      <c r="H237" s="1438">
        <f t="shared" si="3"/>
        <v>0</v>
      </c>
      <c r="I237" s="770" t="s">
        <v>1460</v>
      </c>
    </row>
    <row r="238" spans="1:9" x14ac:dyDescent="0.25">
      <c r="A238" s="540">
        <v>42144</v>
      </c>
      <c r="B238" s="539">
        <v>570</v>
      </c>
      <c r="C238" s="545" t="s">
        <v>2428</v>
      </c>
      <c r="D238" s="244" t="s">
        <v>2410</v>
      </c>
      <c r="E238" s="261">
        <v>1182</v>
      </c>
      <c r="F238" s="1982">
        <v>42144</v>
      </c>
      <c r="G238" s="261">
        <v>1182</v>
      </c>
      <c r="H238" s="1438">
        <f t="shared" si="3"/>
        <v>0</v>
      </c>
      <c r="I238" s="770" t="s">
        <v>1460</v>
      </c>
    </row>
    <row r="239" spans="1:9" x14ac:dyDescent="0.25">
      <c r="A239" s="540">
        <v>42144</v>
      </c>
      <c r="B239" s="539">
        <v>571</v>
      </c>
      <c r="C239" s="545" t="s">
        <v>2428</v>
      </c>
      <c r="D239" s="244" t="s">
        <v>790</v>
      </c>
      <c r="E239" s="261">
        <v>6101</v>
      </c>
      <c r="F239" s="1982">
        <v>42144</v>
      </c>
      <c r="G239" s="261">
        <v>6101</v>
      </c>
      <c r="H239" s="1438">
        <f t="shared" si="3"/>
        <v>0</v>
      </c>
      <c r="I239" s="770" t="s">
        <v>1460</v>
      </c>
    </row>
    <row r="240" spans="1:9" x14ac:dyDescent="0.25">
      <c r="A240" s="540">
        <v>42144</v>
      </c>
      <c r="B240" s="539">
        <v>572</v>
      </c>
      <c r="C240" s="545" t="s">
        <v>2428</v>
      </c>
      <c r="D240" s="244" t="s">
        <v>1779</v>
      </c>
      <c r="E240" s="261">
        <v>2429</v>
      </c>
      <c r="F240" s="1982">
        <v>42144</v>
      </c>
      <c r="G240" s="261">
        <v>2429</v>
      </c>
      <c r="H240" s="1438">
        <f t="shared" si="3"/>
        <v>0</v>
      </c>
      <c r="I240" s="770" t="s">
        <v>1460</v>
      </c>
    </row>
    <row r="241" spans="1:9" x14ac:dyDescent="0.25">
      <c r="A241" s="540">
        <v>42144</v>
      </c>
      <c r="B241" s="539">
        <v>573</v>
      </c>
      <c r="C241" s="545" t="s">
        <v>2428</v>
      </c>
      <c r="D241" s="244" t="s">
        <v>119</v>
      </c>
      <c r="E241" s="261">
        <v>4136</v>
      </c>
      <c r="F241" s="1982">
        <v>42144</v>
      </c>
      <c r="G241" s="261">
        <v>4136</v>
      </c>
      <c r="H241" s="1438">
        <f t="shared" si="3"/>
        <v>0</v>
      </c>
      <c r="I241" s="770" t="s">
        <v>1460</v>
      </c>
    </row>
    <row r="242" spans="1:9" x14ac:dyDescent="0.25">
      <c r="A242" s="540">
        <v>42144</v>
      </c>
      <c r="B242" s="539">
        <v>574</v>
      </c>
      <c r="C242" s="545" t="s">
        <v>2428</v>
      </c>
      <c r="D242" s="244" t="s">
        <v>2372</v>
      </c>
      <c r="E242" s="261">
        <v>1313</v>
      </c>
      <c r="F242" s="1982">
        <v>42144</v>
      </c>
      <c r="G242" s="261">
        <v>1313</v>
      </c>
      <c r="H242" s="1438">
        <f t="shared" si="3"/>
        <v>0</v>
      </c>
      <c r="I242" s="770" t="s">
        <v>1460</v>
      </c>
    </row>
    <row r="243" spans="1:9" x14ac:dyDescent="0.25">
      <c r="A243" s="540">
        <v>42145</v>
      </c>
      <c r="B243" s="539">
        <v>575</v>
      </c>
      <c r="C243" s="545" t="s">
        <v>2428</v>
      </c>
      <c r="D243" s="244" t="s">
        <v>617</v>
      </c>
      <c r="E243" s="261">
        <v>1745</v>
      </c>
      <c r="F243" s="1982">
        <v>42151</v>
      </c>
      <c r="G243" s="261">
        <v>1745</v>
      </c>
      <c r="H243" s="1438">
        <f t="shared" si="3"/>
        <v>0</v>
      </c>
      <c r="I243" s="770" t="s">
        <v>3568</v>
      </c>
    </row>
    <row r="244" spans="1:9" x14ac:dyDescent="0.25">
      <c r="A244" s="540">
        <v>42145</v>
      </c>
      <c r="B244" s="539">
        <v>576</v>
      </c>
      <c r="C244" s="545" t="s">
        <v>2428</v>
      </c>
      <c r="D244" s="244" t="s">
        <v>2431</v>
      </c>
      <c r="E244" s="261">
        <v>25685.5</v>
      </c>
      <c r="F244" s="1982">
        <v>42145</v>
      </c>
      <c r="G244" s="261">
        <v>25685.5</v>
      </c>
      <c r="H244" s="1438">
        <f t="shared" si="3"/>
        <v>0</v>
      </c>
      <c r="I244" s="770" t="s">
        <v>2371</v>
      </c>
    </row>
    <row r="245" spans="1:9" x14ac:dyDescent="0.25">
      <c r="A245" s="540">
        <v>42145</v>
      </c>
      <c r="B245" s="539">
        <v>577</v>
      </c>
      <c r="C245" s="545" t="s">
        <v>2428</v>
      </c>
      <c r="D245" s="244" t="s">
        <v>1779</v>
      </c>
      <c r="E245" s="261">
        <v>2926</v>
      </c>
      <c r="F245" s="1982">
        <v>42145</v>
      </c>
      <c r="G245" s="261">
        <v>2926</v>
      </c>
      <c r="H245" s="1438">
        <f t="shared" si="3"/>
        <v>0</v>
      </c>
      <c r="I245" s="770" t="s">
        <v>1460</v>
      </c>
    </row>
    <row r="246" spans="1:9" x14ac:dyDescent="0.25">
      <c r="A246" s="540">
        <v>42145</v>
      </c>
      <c r="B246" s="539">
        <v>578</v>
      </c>
      <c r="C246" s="545" t="s">
        <v>2428</v>
      </c>
      <c r="D246" s="244" t="s">
        <v>2410</v>
      </c>
      <c r="E246" s="261">
        <v>993</v>
      </c>
      <c r="F246" s="1982">
        <v>42145</v>
      </c>
      <c r="G246" s="261">
        <v>993</v>
      </c>
      <c r="H246" s="1438">
        <f t="shared" si="3"/>
        <v>0</v>
      </c>
      <c r="I246" s="770" t="s">
        <v>1460</v>
      </c>
    </row>
    <row r="247" spans="1:9" x14ac:dyDescent="0.25">
      <c r="A247" s="540">
        <v>42145</v>
      </c>
      <c r="B247" s="539">
        <v>579</v>
      </c>
      <c r="C247" s="545" t="s">
        <v>2428</v>
      </c>
      <c r="D247" s="244" t="s">
        <v>57</v>
      </c>
      <c r="E247" s="261">
        <v>2080</v>
      </c>
      <c r="F247" s="1982">
        <v>42145</v>
      </c>
      <c r="G247" s="261">
        <v>2080</v>
      </c>
      <c r="H247" s="1438">
        <f t="shared" si="3"/>
        <v>0</v>
      </c>
      <c r="I247" s="770" t="s">
        <v>1460</v>
      </c>
    </row>
    <row r="248" spans="1:9" x14ac:dyDescent="0.25">
      <c r="A248" s="540">
        <v>42145</v>
      </c>
      <c r="B248" s="539">
        <v>580</v>
      </c>
      <c r="C248" s="545" t="s">
        <v>2428</v>
      </c>
      <c r="D248" s="244" t="s">
        <v>119</v>
      </c>
      <c r="E248" s="261">
        <v>2006</v>
      </c>
      <c r="F248" s="1982">
        <v>42145</v>
      </c>
      <c r="G248" s="261">
        <v>2006</v>
      </c>
      <c r="H248" s="1438">
        <f t="shared" si="3"/>
        <v>0</v>
      </c>
      <c r="I248" s="770" t="s">
        <v>1460</v>
      </c>
    </row>
    <row r="249" spans="1:9" x14ac:dyDescent="0.25">
      <c r="A249" s="540">
        <v>42145</v>
      </c>
      <c r="B249" s="539">
        <v>581</v>
      </c>
      <c r="C249" s="545" t="s">
        <v>2428</v>
      </c>
      <c r="D249" s="244" t="s">
        <v>24</v>
      </c>
      <c r="E249" s="261">
        <v>12294</v>
      </c>
      <c r="F249" s="1982">
        <v>42145</v>
      </c>
      <c r="G249" s="261">
        <v>12294</v>
      </c>
      <c r="H249" s="1438">
        <f t="shared" si="3"/>
        <v>0</v>
      </c>
      <c r="I249" s="770" t="s">
        <v>1460</v>
      </c>
    </row>
    <row r="250" spans="1:9" x14ac:dyDescent="0.25">
      <c r="A250" s="540">
        <v>42145</v>
      </c>
      <c r="B250" s="539">
        <v>582</v>
      </c>
      <c r="C250" s="545" t="s">
        <v>2428</v>
      </c>
      <c r="D250" s="244" t="s">
        <v>2372</v>
      </c>
      <c r="E250" s="261">
        <v>2646</v>
      </c>
      <c r="F250" s="1982">
        <v>42145</v>
      </c>
      <c r="G250" s="261">
        <v>2646</v>
      </c>
      <c r="H250" s="1438">
        <f t="shared" si="3"/>
        <v>0</v>
      </c>
      <c r="I250" s="770" t="s">
        <v>1460</v>
      </c>
    </row>
    <row r="251" spans="1:9" x14ac:dyDescent="0.25">
      <c r="A251" s="540">
        <v>42145</v>
      </c>
      <c r="B251" s="539">
        <v>583</v>
      </c>
      <c r="C251" s="545" t="s">
        <v>2428</v>
      </c>
      <c r="D251" s="244" t="s">
        <v>1478</v>
      </c>
      <c r="E251" s="261">
        <v>13393</v>
      </c>
      <c r="F251" s="1982">
        <v>42145</v>
      </c>
      <c r="G251" s="261">
        <v>13393</v>
      </c>
      <c r="H251" s="1438">
        <f t="shared" si="3"/>
        <v>0</v>
      </c>
      <c r="I251" s="770" t="s">
        <v>2371</v>
      </c>
    </row>
    <row r="252" spans="1:9" x14ac:dyDescent="0.25">
      <c r="A252" s="540">
        <v>42146</v>
      </c>
      <c r="B252" s="539">
        <v>584</v>
      </c>
      <c r="C252" s="545" t="s">
        <v>2428</v>
      </c>
      <c r="D252" s="244" t="s">
        <v>2442</v>
      </c>
      <c r="E252" s="261">
        <v>4320</v>
      </c>
      <c r="F252" s="1982">
        <v>42146</v>
      </c>
      <c r="G252" s="261">
        <v>4320</v>
      </c>
      <c r="H252" s="1438">
        <f t="shared" si="3"/>
        <v>0</v>
      </c>
      <c r="I252" s="770" t="s">
        <v>1460</v>
      </c>
    </row>
    <row r="253" spans="1:9" x14ac:dyDescent="0.25">
      <c r="A253" s="540">
        <v>42146</v>
      </c>
      <c r="B253" s="539">
        <v>585</v>
      </c>
      <c r="C253" s="545" t="s">
        <v>2428</v>
      </c>
      <c r="D253" s="244" t="s">
        <v>744</v>
      </c>
      <c r="E253" s="261">
        <v>8284</v>
      </c>
      <c r="F253" s="1982">
        <v>42147</v>
      </c>
      <c r="G253" s="261">
        <v>8284</v>
      </c>
      <c r="H253" s="1438">
        <f t="shared" si="3"/>
        <v>0</v>
      </c>
      <c r="I253" s="770" t="s">
        <v>1460</v>
      </c>
    </row>
    <row r="254" spans="1:9" x14ac:dyDescent="0.25">
      <c r="A254" s="540">
        <v>42146</v>
      </c>
      <c r="B254" s="539">
        <v>586</v>
      </c>
      <c r="C254" s="545" t="s">
        <v>2428</v>
      </c>
      <c r="D254" s="244" t="s">
        <v>13</v>
      </c>
      <c r="E254" s="261">
        <v>8482.5</v>
      </c>
      <c r="F254" s="1982">
        <v>42146</v>
      </c>
      <c r="G254" s="261">
        <v>8482.5</v>
      </c>
      <c r="H254" s="1438">
        <f t="shared" si="3"/>
        <v>0</v>
      </c>
      <c r="I254" s="770" t="s">
        <v>2371</v>
      </c>
    </row>
    <row r="255" spans="1:9" x14ac:dyDescent="0.25">
      <c r="A255" s="540">
        <v>42146</v>
      </c>
      <c r="B255" s="539">
        <v>587</v>
      </c>
      <c r="C255" s="545" t="s">
        <v>2428</v>
      </c>
      <c r="D255" s="244" t="s">
        <v>600</v>
      </c>
      <c r="E255" s="261">
        <v>24736</v>
      </c>
      <c r="F255" s="1982">
        <v>42146</v>
      </c>
      <c r="G255" s="261">
        <v>24736</v>
      </c>
      <c r="H255" s="1438">
        <f t="shared" si="3"/>
        <v>0</v>
      </c>
      <c r="I255" s="770" t="s">
        <v>2371</v>
      </c>
    </row>
    <row r="256" spans="1:9" x14ac:dyDescent="0.25">
      <c r="A256" s="540">
        <v>42146</v>
      </c>
      <c r="B256" s="539">
        <v>588</v>
      </c>
      <c r="C256" s="545" t="s">
        <v>2428</v>
      </c>
      <c r="D256" s="244" t="s">
        <v>752</v>
      </c>
      <c r="E256" s="261">
        <v>24568</v>
      </c>
      <c r="F256" s="1982">
        <v>42146</v>
      </c>
      <c r="G256" s="261">
        <v>24568</v>
      </c>
      <c r="H256" s="1438">
        <f t="shared" si="3"/>
        <v>0</v>
      </c>
      <c r="I256" s="770" t="s">
        <v>2371</v>
      </c>
    </row>
    <row r="257" spans="1:9" x14ac:dyDescent="0.25">
      <c r="A257" s="540">
        <v>42146</v>
      </c>
      <c r="B257" s="539">
        <v>589</v>
      </c>
      <c r="C257" s="545" t="s">
        <v>2428</v>
      </c>
      <c r="D257" s="244" t="s">
        <v>3697</v>
      </c>
      <c r="E257" s="261">
        <v>475</v>
      </c>
      <c r="F257" s="1982">
        <v>42147</v>
      </c>
      <c r="G257" s="261">
        <v>475</v>
      </c>
      <c r="H257" s="1438">
        <f t="shared" si="3"/>
        <v>0</v>
      </c>
      <c r="I257" s="770" t="s">
        <v>1158</v>
      </c>
    </row>
    <row r="258" spans="1:9" x14ac:dyDescent="0.25">
      <c r="A258" s="540">
        <v>42146</v>
      </c>
      <c r="B258" s="539">
        <v>590</v>
      </c>
      <c r="C258" s="545" t="s">
        <v>2428</v>
      </c>
      <c r="D258" s="244" t="s">
        <v>41</v>
      </c>
      <c r="E258" s="261">
        <v>10463.5</v>
      </c>
      <c r="F258" s="1982">
        <v>42153</v>
      </c>
      <c r="G258" s="261">
        <v>10463.5</v>
      </c>
      <c r="H258" s="1438">
        <f t="shared" si="3"/>
        <v>0</v>
      </c>
      <c r="I258" s="770" t="s">
        <v>2371</v>
      </c>
    </row>
    <row r="259" spans="1:9" x14ac:dyDescent="0.25">
      <c r="A259" s="540">
        <v>42146</v>
      </c>
      <c r="B259" s="539">
        <v>591</v>
      </c>
      <c r="C259" s="545" t="s">
        <v>2428</v>
      </c>
      <c r="D259" s="244" t="s">
        <v>2410</v>
      </c>
      <c r="E259" s="261">
        <v>1824</v>
      </c>
      <c r="F259" s="1982">
        <v>42146</v>
      </c>
      <c r="G259" s="261">
        <v>1824</v>
      </c>
      <c r="H259" s="1438">
        <f t="shared" si="3"/>
        <v>0</v>
      </c>
      <c r="I259" s="770" t="s">
        <v>1460</v>
      </c>
    </row>
    <row r="260" spans="1:9" x14ac:dyDescent="0.25">
      <c r="A260" s="540">
        <v>42146</v>
      </c>
      <c r="B260" s="539">
        <v>592</v>
      </c>
      <c r="C260" s="545" t="s">
        <v>2428</v>
      </c>
      <c r="D260" s="244" t="s">
        <v>1779</v>
      </c>
      <c r="E260" s="261">
        <v>3708</v>
      </c>
      <c r="F260" s="1982">
        <v>42146</v>
      </c>
      <c r="G260" s="261">
        <v>3708</v>
      </c>
      <c r="H260" s="1438">
        <f t="shared" si="3"/>
        <v>0</v>
      </c>
      <c r="I260" s="770" t="s">
        <v>1460</v>
      </c>
    </row>
    <row r="261" spans="1:9" x14ac:dyDescent="0.25">
      <c r="A261" s="540">
        <v>42146</v>
      </c>
      <c r="B261" s="539">
        <v>593</v>
      </c>
      <c r="C261" s="545" t="s">
        <v>2428</v>
      </c>
      <c r="D261" s="244" t="s">
        <v>119</v>
      </c>
      <c r="E261" s="261">
        <v>8429.5</v>
      </c>
      <c r="F261" s="1982">
        <v>42146</v>
      </c>
      <c r="G261" s="261">
        <v>8429.5</v>
      </c>
      <c r="H261" s="1438">
        <f t="shared" si="3"/>
        <v>0</v>
      </c>
      <c r="I261" s="770" t="s">
        <v>1460</v>
      </c>
    </row>
    <row r="262" spans="1:9" x14ac:dyDescent="0.25">
      <c r="A262" s="540">
        <v>42146</v>
      </c>
      <c r="B262" s="539">
        <v>594</v>
      </c>
      <c r="C262" s="545" t="s">
        <v>2428</v>
      </c>
      <c r="D262" s="244" t="s">
        <v>24</v>
      </c>
      <c r="E262" s="261">
        <v>23706</v>
      </c>
      <c r="F262" s="1982">
        <v>42146</v>
      </c>
      <c r="G262" s="261">
        <v>23706</v>
      </c>
      <c r="H262" s="1438">
        <f t="shared" si="3"/>
        <v>0</v>
      </c>
      <c r="I262" s="770" t="s">
        <v>1460</v>
      </c>
    </row>
    <row r="263" spans="1:9" x14ac:dyDescent="0.25">
      <c r="A263" s="540">
        <v>42146</v>
      </c>
      <c r="B263" s="539">
        <v>595</v>
      </c>
      <c r="C263" s="545" t="s">
        <v>2428</v>
      </c>
      <c r="D263" s="244" t="s">
        <v>769</v>
      </c>
      <c r="E263" s="261">
        <v>4550</v>
      </c>
      <c r="F263" s="2212"/>
      <c r="G263" s="2211"/>
      <c r="H263" s="1438">
        <f t="shared" si="3"/>
        <v>4550</v>
      </c>
      <c r="I263" s="770" t="s">
        <v>2371</v>
      </c>
    </row>
    <row r="264" spans="1:9" x14ac:dyDescent="0.25">
      <c r="A264" s="540">
        <v>42146</v>
      </c>
      <c r="B264" s="539">
        <v>596</v>
      </c>
      <c r="C264" s="545" t="s">
        <v>2428</v>
      </c>
      <c r="D264" s="244" t="s">
        <v>57</v>
      </c>
      <c r="E264" s="261">
        <v>1453</v>
      </c>
      <c r="F264" s="1982">
        <v>42146</v>
      </c>
      <c r="G264" s="261">
        <v>1453</v>
      </c>
      <c r="H264" s="1438">
        <f t="shared" si="3"/>
        <v>0</v>
      </c>
      <c r="I264" s="770" t="s">
        <v>1460</v>
      </c>
    </row>
    <row r="265" spans="1:9" x14ac:dyDescent="0.25">
      <c r="A265" s="540">
        <v>42146</v>
      </c>
      <c r="B265" s="539">
        <v>597</v>
      </c>
      <c r="C265" s="545" t="s">
        <v>2428</v>
      </c>
      <c r="D265" s="244" t="s">
        <v>2372</v>
      </c>
      <c r="E265" s="261">
        <v>3517</v>
      </c>
      <c r="F265" s="1982">
        <v>42146</v>
      </c>
      <c r="G265" s="261">
        <v>3517</v>
      </c>
      <c r="H265" s="1438">
        <f t="shared" si="3"/>
        <v>0</v>
      </c>
      <c r="I265" s="770" t="s">
        <v>1460</v>
      </c>
    </row>
    <row r="266" spans="1:9" x14ac:dyDescent="0.25">
      <c r="A266" s="540">
        <v>42147</v>
      </c>
      <c r="B266" s="539">
        <v>598</v>
      </c>
      <c r="C266" s="545" t="s">
        <v>2428</v>
      </c>
      <c r="D266" s="244" t="s">
        <v>434</v>
      </c>
      <c r="E266" s="261">
        <v>73770</v>
      </c>
      <c r="F266" s="1982">
        <v>42150</v>
      </c>
      <c r="G266" s="261">
        <v>73770</v>
      </c>
      <c r="H266" s="1438">
        <f t="shared" si="3"/>
        <v>0</v>
      </c>
      <c r="I266" s="770" t="s">
        <v>2371</v>
      </c>
    </row>
    <row r="267" spans="1:9" x14ac:dyDescent="0.25">
      <c r="A267" s="540">
        <v>42147</v>
      </c>
      <c r="B267" s="539">
        <v>599</v>
      </c>
      <c r="C267" s="545" t="s">
        <v>2428</v>
      </c>
      <c r="D267" s="244" t="s">
        <v>13</v>
      </c>
      <c r="E267" s="261">
        <v>5345.5</v>
      </c>
      <c r="F267" s="1982">
        <v>42147</v>
      </c>
      <c r="G267" s="261">
        <v>5345.5</v>
      </c>
      <c r="H267" s="1438">
        <f t="shared" si="3"/>
        <v>0</v>
      </c>
      <c r="I267" s="770" t="s">
        <v>2371</v>
      </c>
    </row>
    <row r="268" spans="1:9" x14ac:dyDescent="0.25">
      <c r="A268" s="540">
        <v>42147</v>
      </c>
      <c r="B268" s="539">
        <v>600</v>
      </c>
      <c r="C268" s="545" t="s">
        <v>2428</v>
      </c>
      <c r="D268" s="244" t="s">
        <v>748</v>
      </c>
      <c r="E268" s="261">
        <v>16853</v>
      </c>
      <c r="F268" s="1982">
        <v>42147</v>
      </c>
      <c r="G268" s="261">
        <v>16853</v>
      </c>
      <c r="H268" s="1438">
        <f t="shared" si="3"/>
        <v>0</v>
      </c>
      <c r="I268" s="770" t="s">
        <v>1460</v>
      </c>
    </row>
    <row r="269" spans="1:9" x14ac:dyDescent="0.25">
      <c r="A269" s="540">
        <v>42147</v>
      </c>
      <c r="B269" s="539">
        <v>601</v>
      </c>
      <c r="C269" s="545" t="s">
        <v>2428</v>
      </c>
      <c r="D269" s="244" t="s">
        <v>752</v>
      </c>
      <c r="E269" s="261">
        <v>23463</v>
      </c>
      <c r="F269" s="1982">
        <v>42148</v>
      </c>
      <c r="G269" s="261">
        <v>23463</v>
      </c>
      <c r="H269" s="1438">
        <f t="shared" si="3"/>
        <v>0</v>
      </c>
      <c r="I269" s="770" t="s">
        <v>1460</v>
      </c>
    </row>
    <row r="270" spans="1:9" x14ac:dyDescent="0.25">
      <c r="A270" s="540">
        <v>42147</v>
      </c>
      <c r="B270" s="539">
        <v>602</v>
      </c>
      <c r="C270" s="545" t="s">
        <v>2428</v>
      </c>
      <c r="D270" s="244" t="s">
        <v>600</v>
      </c>
      <c r="E270" s="261">
        <v>26762.5</v>
      </c>
      <c r="F270" s="1982">
        <v>42147</v>
      </c>
      <c r="G270" s="261">
        <v>26762.5</v>
      </c>
      <c r="H270" s="1438">
        <f t="shared" si="3"/>
        <v>0</v>
      </c>
      <c r="I270" s="770" t="s">
        <v>2371</v>
      </c>
    </row>
    <row r="271" spans="1:9" x14ac:dyDescent="0.25">
      <c r="A271" s="540">
        <v>42147</v>
      </c>
      <c r="B271" s="539">
        <v>603</v>
      </c>
      <c r="C271" s="545" t="s">
        <v>2428</v>
      </c>
      <c r="D271" s="244" t="s">
        <v>1779</v>
      </c>
      <c r="E271" s="261">
        <v>3535</v>
      </c>
      <c r="F271" s="1982">
        <v>42147</v>
      </c>
      <c r="G271" s="261">
        <v>3535</v>
      </c>
      <c r="H271" s="1438">
        <f t="shared" si="3"/>
        <v>0</v>
      </c>
      <c r="I271" s="770" t="s">
        <v>1460</v>
      </c>
    </row>
    <row r="272" spans="1:9" x14ac:dyDescent="0.25">
      <c r="A272" s="540">
        <v>42147</v>
      </c>
      <c r="B272" s="539">
        <v>604</v>
      </c>
      <c r="C272" s="545" t="s">
        <v>2428</v>
      </c>
      <c r="D272" s="244" t="s">
        <v>119</v>
      </c>
      <c r="E272" s="261">
        <v>5782</v>
      </c>
      <c r="F272" s="1982">
        <v>42147</v>
      </c>
      <c r="G272" s="261">
        <v>5782</v>
      </c>
      <c r="H272" s="1438">
        <f t="shared" si="3"/>
        <v>0</v>
      </c>
      <c r="I272" s="770" t="s">
        <v>1460</v>
      </c>
    </row>
    <row r="273" spans="1:9" x14ac:dyDescent="0.25">
      <c r="A273" s="540">
        <v>42147</v>
      </c>
      <c r="B273" s="539">
        <v>605</v>
      </c>
      <c r="C273" s="545" t="s">
        <v>2428</v>
      </c>
      <c r="D273" s="244" t="s">
        <v>24</v>
      </c>
      <c r="E273" s="261">
        <v>13677</v>
      </c>
      <c r="F273" s="1982">
        <v>42147</v>
      </c>
      <c r="G273" s="261">
        <v>13677</v>
      </c>
      <c r="H273" s="1438">
        <f t="shared" si="3"/>
        <v>0</v>
      </c>
      <c r="I273" s="770" t="s">
        <v>1460</v>
      </c>
    </row>
    <row r="274" spans="1:9" x14ac:dyDescent="0.25">
      <c r="A274" s="540">
        <v>42147</v>
      </c>
      <c r="B274" s="539">
        <v>606</v>
      </c>
      <c r="C274" s="545" t="s">
        <v>2428</v>
      </c>
      <c r="D274" s="244" t="s">
        <v>2372</v>
      </c>
      <c r="E274" s="261">
        <v>3377</v>
      </c>
      <c r="F274" s="1982">
        <v>42147</v>
      </c>
      <c r="G274" s="261">
        <v>3377</v>
      </c>
      <c r="H274" s="1438">
        <f t="shared" si="3"/>
        <v>0</v>
      </c>
      <c r="I274" s="770" t="s">
        <v>1460</v>
      </c>
    </row>
    <row r="275" spans="1:9" x14ac:dyDescent="0.25">
      <c r="A275" s="540">
        <v>42147</v>
      </c>
      <c r="B275" s="539">
        <v>607</v>
      </c>
      <c r="C275" s="545" t="s">
        <v>2428</v>
      </c>
      <c r="D275" s="244" t="s">
        <v>3698</v>
      </c>
      <c r="E275" s="261">
        <v>783</v>
      </c>
      <c r="F275" s="1982">
        <v>42147</v>
      </c>
      <c r="G275" s="261">
        <v>783</v>
      </c>
      <c r="H275" s="1438">
        <f t="shared" si="3"/>
        <v>0</v>
      </c>
      <c r="I275" s="770" t="s">
        <v>1460</v>
      </c>
    </row>
    <row r="276" spans="1:9" x14ac:dyDescent="0.25">
      <c r="A276" s="540">
        <v>42147</v>
      </c>
      <c r="B276" s="539">
        <v>608</v>
      </c>
      <c r="C276" s="545" t="s">
        <v>2428</v>
      </c>
      <c r="D276" s="244" t="s">
        <v>2794</v>
      </c>
      <c r="E276" s="261">
        <v>697</v>
      </c>
      <c r="F276" s="1982">
        <v>42147</v>
      </c>
      <c r="G276" s="261">
        <v>697</v>
      </c>
      <c r="H276" s="1438">
        <f t="shared" si="3"/>
        <v>0</v>
      </c>
      <c r="I276" s="770" t="s">
        <v>1460</v>
      </c>
    </row>
    <row r="277" spans="1:9" x14ac:dyDescent="0.25">
      <c r="A277" s="540">
        <v>42147</v>
      </c>
      <c r="B277" s="539">
        <v>609</v>
      </c>
      <c r="C277" s="545" t="s">
        <v>2428</v>
      </c>
      <c r="D277" s="244" t="s">
        <v>3697</v>
      </c>
      <c r="E277" s="261">
        <v>854</v>
      </c>
      <c r="F277" s="1982">
        <v>42147</v>
      </c>
      <c r="G277" s="261">
        <v>854</v>
      </c>
      <c r="H277" s="1438">
        <f t="shared" si="3"/>
        <v>0</v>
      </c>
      <c r="I277" s="770" t="s">
        <v>1460</v>
      </c>
    </row>
    <row r="278" spans="1:9" x14ac:dyDescent="0.25">
      <c r="A278" s="540">
        <v>42147</v>
      </c>
      <c r="B278" s="539">
        <v>610</v>
      </c>
      <c r="C278" s="545" t="s">
        <v>2428</v>
      </c>
      <c r="D278" s="244" t="s">
        <v>13</v>
      </c>
      <c r="E278" s="261">
        <v>11825</v>
      </c>
      <c r="F278" s="1982">
        <v>42148</v>
      </c>
      <c r="G278" s="261">
        <v>11825</v>
      </c>
      <c r="H278" s="1438">
        <f t="shared" si="3"/>
        <v>0</v>
      </c>
      <c r="I278" s="770" t="s">
        <v>2371</v>
      </c>
    </row>
    <row r="279" spans="1:9" x14ac:dyDescent="0.25">
      <c r="A279" s="540">
        <v>42147</v>
      </c>
      <c r="B279" s="539">
        <v>611</v>
      </c>
      <c r="C279" s="545" t="s">
        <v>2428</v>
      </c>
      <c r="D279" s="244" t="s">
        <v>744</v>
      </c>
      <c r="E279" s="261">
        <v>4224.5</v>
      </c>
      <c r="F279" s="1982">
        <v>42149</v>
      </c>
      <c r="G279" s="261">
        <v>4224.5</v>
      </c>
      <c r="H279" s="1438">
        <f t="shared" si="3"/>
        <v>0</v>
      </c>
      <c r="I279" s="770" t="s">
        <v>2371</v>
      </c>
    </row>
    <row r="280" spans="1:9" x14ac:dyDescent="0.25">
      <c r="A280" s="540">
        <v>42147</v>
      </c>
      <c r="B280" s="539">
        <v>612</v>
      </c>
      <c r="C280" s="545" t="s">
        <v>2428</v>
      </c>
      <c r="D280" s="244" t="s">
        <v>2410</v>
      </c>
      <c r="E280" s="261">
        <v>1065</v>
      </c>
      <c r="F280" s="1982">
        <v>42147</v>
      </c>
      <c r="G280" s="261">
        <v>1065</v>
      </c>
      <c r="H280" s="1438">
        <f t="shared" si="3"/>
        <v>0</v>
      </c>
      <c r="I280" s="770" t="s">
        <v>1460</v>
      </c>
    </row>
    <row r="281" spans="1:9" x14ac:dyDescent="0.25">
      <c r="A281" s="540">
        <v>42147</v>
      </c>
      <c r="B281" s="539">
        <v>613</v>
      </c>
      <c r="C281" s="545" t="s">
        <v>2428</v>
      </c>
      <c r="D281" s="244" t="s">
        <v>57</v>
      </c>
      <c r="E281" s="261">
        <v>4315</v>
      </c>
      <c r="F281" s="1982">
        <v>42147</v>
      </c>
      <c r="G281" s="261">
        <v>4315</v>
      </c>
      <c r="H281" s="1438">
        <f t="shared" si="3"/>
        <v>0</v>
      </c>
      <c r="I281" s="770" t="s">
        <v>1460</v>
      </c>
    </row>
    <row r="282" spans="1:9" x14ac:dyDescent="0.25">
      <c r="A282" s="540">
        <v>42147</v>
      </c>
      <c r="B282" s="539">
        <v>614</v>
      </c>
      <c r="C282" s="545" t="s">
        <v>2428</v>
      </c>
      <c r="D282" s="244" t="s">
        <v>38</v>
      </c>
      <c r="E282" s="261">
        <v>828</v>
      </c>
      <c r="F282" s="1982">
        <v>42147</v>
      </c>
      <c r="G282" s="261">
        <v>828</v>
      </c>
      <c r="H282" s="1438">
        <f t="shared" si="3"/>
        <v>0</v>
      </c>
      <c r="I282" s="770" t="s">
        <v>1460</v>
      </c>
    </row>
    <row r="283" spans="1:9" x14ac:dyDescent="0.25">
      <c r="A283" s="540">
        <v>42149</v>
      </c>
      <c r="B283" s="539">
        <v>615</v>
      </c>
      <c r="C283" s="545" t="s">
        <v>2428</v>
      </c>
      <c r="D283" s="244" t="s">
        <v>41</v>
      </c>
      <c r="E283" s="261">
        <v>11244</v>
      </c>
      <c r="F283" s="400">
        <v>42150</v>
      </c>
      <c r="G283" s="261">
        <v>11244</v>
      </c>
      <c r="H283" s="1438">
        <f t="shared" si="3"/>
        <v>0</v>
      </c>
      <c r="I283" s="770" t="s">
        <v>1460</v>
      </c>
    </row>
    <row r="284" spans="1:9" x14ac:dyDescent="0.25">
      <c r="A284" s="540">
        <v>42149</v>
      </c>
      <c r="B284" s="539">
        <v>616</v>
      </c>
      <c r="C284" s="545" t="s">
        <v>2428</v>
      </c>
      <c r="D284" s="244" t="s">
        <v>744</v>
      </c>
      <c r="E284" s="261">
        <v>6066</v>
      </c>
      <c r="F284" s="400">
        <v>42149</v>
      </c>
      <c r="G284" s="261">
        <v>6066</v>
      </c>
      <c r="H284" s="1438">
        <f t="shared" si="3"/>
        <v>0</v>
      </c>
      <c r="I284" s="770" t="s">
        <v>1460</v>
      </c>
    </row>
    <row r="285" spans="1:9" x14ac:dyDescent="0.25">
      <c r="A285" s="540">
        <v>42149</v>
      </c>
      <c r="B285" s="539">
        <v>617</v>
      </c>
      <c r="C285" s="545" t="s">
        <v>2428</v>
      </c>
      <c r="D285" s="244" t="s">
        <v>1779</v>
      </c>
      <c r="E285" s="261">
        <v>2938</v>
      </c>
      <c r="F285" s="400">
        <v>42149</v>
      </c>
      <c r="G285" s="261">
        <v>2938</v>
      </c>
      <c r="H285" s="1438">
        <f t="shared" si="3"/>
        <v>0</v>
      </c>
      <c r="I285" s="770" t="s">
        <v>1158</v>
      </c>
    </row>
    <row r="286" spans="1:9" x14ac:dyDescent="0.25">
      <c r="A286" s="540">
        <v>42149</v>
      </c>
      <c r="B286" s="539">
        <v>618</v>
      </c>
      <c r="C286" s="545" t="s">
        <v>2428</v>
      </c>
      <c r="D286" s="244" t="s">
        <v>1779</v>
      </c>
      <c r="E286" s="261">
        <v>312</v>
      </c>
      <c r="F286" s="400">
        <v>42149</v>
      </c>
      <c r="G286" s="261">
        <v>312</v>
      </c>
      <c r="H286" s="1438">
        <f t="shared" si="3"/>
        <v>0</v>
      </c>
      <c r="I286" s="770" t="s">
        <v>1158</v>
      </c>
    </row>
    <row r="287" spans="1:9" x14ac:dyDescent="0.25">
      <c r="A287" s="540">
        <v>42149</v>
      </c>
      <c r="B287" s="539">
        <v>619</v>
      </c>
      <c r="C287" s="545" t="s">
        <v>2428</v>
      </c>
      <c r="D287" s="244" t="s">
        <v>57</v>
      </c>
      <c r="E287" s="261">
        <v>5175</v>
      </c>
      <c r="F287" s="400">
        <v>42149</v>
      </c>
      <c r="G287" s="261">
        <v>5175</v>
      </c>
      <c r="H287" s="1438">
        <f t="shared" si="3"/>
        <v>0</v>
      </c>
      <c r="I287" s="770" t="s">
        <v>1158</v>
      </c>
    </row>
    <row r="288" spans="1:9" x14ac:dyDescent="0.25">
      <c r="A288" s="540">
        <v>42149</v>
      </c>
      <c r="B288" s="539">
        <v>620</v>
      </c>
      <c r="C288" s="545" t="s">
        <v>2428</v>
      </c>
      <c r="D288" s="244" t="s">
        <v>119</v>
      </c>
      <c r="E288" s="261">
        <v>2394</v>
      </c>
      <c r="F288" s="400">
        <v>42149</v>
      </c>
      <c r="G288" s="261">
        <v>2394</v>
      </c>
      <c r="H288" s="1438">
        <f t="shared" si="3"/>
        <v>0</v>
      </c>
      <c r="I288" s="770" t="s">
        <v>1158</v>
      </c>
    </row>
    <row r="289" spans="1:9" x14ac:dyDescent="0.25">
      <c r="A289" s="540">
        <v>42149</v>
      </c>
      <c r="B289" s="539">
        <v>621</v>
      </c>
      <c r="C289" s="545" t="s">
        <v>2428</v>
      </c>
      <c r="D289" s="244" t="s">
        <v>600</v>
      </c>
      <c r="E289" s="261">
        <v>26393.5</v>
      </c>
      <c r="F289" s="400">
        <v>42149</v>
      </c>
      <c r="G289" s="261">
        <v>26393.5</v>
      </c>
      <c r="H289" s="1438">
        <f t="shared" si="3"/>
        <v>0</v>
      </c>
      <c r="I289" s="770" t="s">
        <v>2371</v>
      </c>
    </row>
    <row r="290" spans="1:9" x14ac:dyDescent="0.25">
      <c r="A290" s="540">
        <v>42149</v>
      </c>
      <c r="B290" s="539">
        <v>622</v>
      </c>
      <c r="C290" s="545" t="s">
        <v>2428</v>
      </c>
      <c r="D290" s="244" t="s">
        <v>24</v>
      </c>
      <c r="E290" s="261">
        <v>5450</v>
      </c>
      <c r="F290" s="400">
        <v>42149</v>
      </c>
      <c r="G290" s="261">
        <v>5450</v>
      </c>
      <c r="H290" s="1438">
        <f t="shared" si="3"/>
        <v>0</v>
      </c>
      <c r="I290" s="770" t="s">
        <v>1158</v>
      </c>
    </row>
    <row r="291" spans="1:9" x14ac:dyDescent="0.25">
      <c r="A291" s="540">
        <v>42149</v>
      </c>
      <c r="B291" s="539">
        <v>623</v>
      </c>
      <c r="C291" s="545" t="s">
        <v>2428</v>
      </c>
      <c r="D291" s="244" t="s">
        <v>600</v>
      </c>
      <c r="E291" s="261">
        <v>26953</v>
      </c>
      <c r="F291" s="400">
        <v>42149</v>
      </c>
      <c r="G291" s="261">
        <v>26953</v>
      </c>
      <c r="H291" s="1438">
        <f t="shared" si="3"/>
        <v>0</v>
      </c>
      <c r="I291" s="770" t="s">
        <v>2371</v>
      </c>
    </row>
    <row r="292" spans="1:9" x14ac:dyDescent="0.25">
      <c r="A292" s="540">
        <v>42149</v>
      </c>
      <c r="B292" s="539">
        <v>624</v>
      </c>
      <c r="C292" s="545" t="s">
        <v>2428</v>
      </c>
      <c r="D292" s="244" t="s">
        <v>2421</v>
      </c>
      <c r="E292" s="261">
        <v>53853.5</v>
      </c>
      <c r="F292" s="400">
        <v>42149</v>
      </c>
      <c r="G292" s="261">
        <v>53853.5</v>
      </c>
      <c r="H292" s="1438">
        <f t="shared" si="3"/>
        <v>0</v>
      </c>
      <c r="I292" s="770" t="s">
        <v>2371</v>
      </c>
    </row>
    <row r="293" spans="1:9" x14ac:dyDescent="0.25">
      <c r="A293" s="540">
        <v>42149</v>
      </c>
      <c r="B293" s="539">
        <v>625</v>
      </c>
      <c r="C293" s="545" t="s">
        <v>2428</v>
      </c>
      <c r="D293" s="244" t="s">
        <v>119</v>
      </c>
      <c r="E293" s="261">
        <v>4049.5</v>
      </c>
      <c r="F293" s="400">
        <v>42149</v>
      </c>
      <c r="G293" s="261">
        <v>4049.5</v>
      </c>
      <c r="H293" s="1438">
        <f t="shared" si="3"/>
        <v>0</v>
      </c>
      <c r="I293" s="770" t="s">
        <v>1460</v>
      </c>
    </row>
    <row r="294" spans="1:9" x14ac:dyDescent="0.25">
      <c r="A294" s="540">
        <v>42149</v>
      </c>
      <c r="B294" s="539">
        <v>626</v>
      </c>
      <c r="C294" s="545" t="s">
        <v>2428</v>
      </c>
      <c r="D294" s="244" t="s">
        <v>13</v>
      </c>
      <c r="E294" s="261">
        <v>8399</v>
      </c>
      <c r="F294" s="400">
        <v>42149</v>
      </c>
      <c r="G294" s="261">
        <v>8399</v>
      </c>
      <c r="H294" s="1438">
        <f t="shared" si="3"/>
        <v>0</v>
      </c>
      <c r="I294" s="770" t="s">
        <v>2371</v>
      </c>
    </row>
    <row r="295" spans="1:9" x14ac:dyDescent="0.25">
      <c r="A295" s="540">
        <v>42149</v>
      </c>
      <c r="B295" s="539">
        <v>627</v>
      </c>
      <c r="C295" s="545" t="s">
        <v>2428</v>
      </c>
      <c r="D295" s="244" t="s">
        <v>1779</v>
      </c>
      <c r="E295" s="261">
        <v>2592</v>
      </c>
      <c r="F295" s="400">
        <v>42149</v>
      </c>
      <c r="G295" s="261">
        <v>2592</v>
      </c>
      <c r="H295" s="1438">
        <f t="shared" si="3"/>
        <v>0</v>
      </c>
      <c r="I295" s="770" t="s">
        <v>1460</v>
      </c>
    </row>
    <row r="296" spans="1:9" x14ac:dyDescent="0.25">
      <c r="A296" s="540">
        <v>42149</v>
      </c>
      <c r="B296" s="539">
        <v>628</v>
      </c>
      <c r="C296" s="545" t="s">
        <v>2428</v>
      </c>
      <c r="D296" s="244" t="s">
        <v>24</v>
      </c>
      <c r="E296" s="261">
        <v>8367.5</v>
      </c>
      <c r="F296" s="400">
        <v>42149</v>
      </c>
      <c r="G296" s="261">
        <v>8367.5</v>
      </c>
      <c r="H296" s="1438">
        <f t="shared" si="3"/>
        <v>0</v>
      </c>
      <c r="I296" s="770" t="s">
        <v>1460</v>
      </c>
    </row>
    <row r="297" spans="1:9" x14ac:dyDescent="0.25">
      <c r="A297" s="540">
        <v>42149</v>
      </c>
      <c r="B297" s="539">
        <v>629</v>
      </c>
      <c r="C297" s="545" t="s">
        <v>2428</v>
      </c>
      <c r="D297" s="244" t="s">
        <v>57</v>
      </c>
      <c r="E297" s="261">
        <v>4557</v>
      </c>
      <c r="F297" s="400">
        <v>42149</v>
      </c>
      <c r="G297" s="261">
        <v>4557</v>
      </c>
      <c r="H297" s="1438">
        <f t="shared" si="3"/>
        <v>0</v>
      </c>
      <c r="I297" s="770" t="s">
        <v>1460</v>
      </c>
    </row>
    <row r="298" spans="1:9" x14ac:dyDescent="0.25">
      <c r="A298" s="540">
        <v>42149</v>
      </c>
      <c r="B298" s="539">
        <v>630</v>
      </c>
      <c r="C298" s="545" t="s">
        <v>2428</v>
      </c>
      <c r="D298" s="244" t="s">
        <v>2410</v>
      </c>
      <c r="E298" s="261">
        <v>1419.5</v>
      </c>
      <c r="F298" s="400">
        <v>42149</v>
      </c>
      <c r="G298" s="261">
        <v>1419.5</v>
      </c>
      <c r="H298" s="1438">
        <f t="shared" si="3"/>
        <v>0</v>
      </c>
      <c r="I298" s="770" t="s">
        <v>1460</v>
      </c>
    </row>
    <row r="299" spans="1:9" x14ac:dyDescent="0.25">
      <c r="A299" s="540">
        <v>42149</v>
      </c>
      <c r="B299" s="539">
        <v>631</v>
      </c>
      <c r="C299" s="545" t="s">
        <v>2428</v>
      </c>
      <c r="D299" s="244" t="s">
        <v>2372</v>
      </c>
      <c r="E299" s="261">
        <v>1995</v>
      </c>
      <c r="F299" s="400">
        <v>42149</v>
      </c>
      <c r="G299" s="261">
        <v>1995</v>
      </c>
      <c r="H299" s="1438">
        <f t="shared" si="3"/>
        <v>0</v>
      </c>
      <c r="I299" s="770" t="s">
        <v>1460</v>
      </c>
    </row>
    <row r="300" spans="1:9" x14ac:dyDescent="0.25">
      <c r="A300" s="540">
        <v>42150</v>
      </c>
      <c r="B300" s="539">
        <v>632</v>
      </c>
      <c r="C300" s="545" t="s">
        <v>2428</v>
      </c>
      <c r="D300" s="244" t="s">
        <v>13</v>
      </c>
      <c r="E300" s="261">
        <v>11892</v>
      </c>
      <c r="F300" s="400">
        <v>42150</v>
      </c>
      <c r="G300" s="261">
        <v>11892</v>
      </c>
      <c r="H300" s="1438">
        <f t="shared" si="3"/>
        <v>0</v>
      </c>
      <c r="I300" s="770" t="s">
        <v>2371</v>
      </c>
    </row>
    <row r="301" spans="1:9" x14ac:dyDescent="0.25">
      <c r="A301" s="540">
        <v>42150</v>
      </c>
      <c r="B301" s="539">
        <v>633</v>
      </c>
      <c r="C301" s="545" t="s">
        <v>2428</v>
      </c>
      <c r="D301" s="244" t="s">
        <v>645</v>
      </c>
      <c r="E301" s="261">
        <v>3914</v>
      </c>
      <c r="F301" s="2210"/>
      <c r="G301" s="2211"/>
      <c r="H301" s="1438">
        <f t="shared" si="3"/>
        <v>3914</v>
      </c>
      <c r="I301" s="770" t="s">
        <v>2371</v>
      </c>
    </row>
    <row r="302" spans="1:9" x14ac:dyDescent="0.25">
      <c r="A302" s="540">
        <v>42150</v>
      </c>
      <c r="B302" s="539">
        <v>634</v>
      </c>
      <c r="C302" s="545" t="s">
        <v>2428</v>
      </c>
      <c r="D302" s="244" t="s">
        <v>744</v>
      </c>
      <c r="E302" s="261">
        <v>8217</v>
      </c>
      <c r="F302" s="400">
        <v>42150</v>
      </c>
      <c r="G302" s="261">
        <v>8217</v>
      </c>
      <c r="H302" s="1438">
        <f t="shared" si="3"/>
        <v>0</v>
      </c>
      <c r="I302" s="770" t="s">
        <v>2371</v>
      </c>
    </row>
    <row r="303" spans="1:9" x14ac:dyDescent="0.25">
      <c r="A303" s="540">
        <v>42150</v>
      </c>
      <c r="B303" s="539">
        <v>635</v>
      </c>
      <c r="C303" s="545" t="s">
        <v>2428</v>
      </c>
      <c r="D303" s="244" t="s">
        <v>41</v>
      </c>
      <c r="E303" s="261">
        <v>4243</v>
      </c>
      <c r="F303" s="400">
        <v>42153</v>
      </c>
      <c r="G303" s="261">
        <v>4243</v>
      </c>
      <c r="H303" s="1438">
        <f t="shared" si="3"/>
        <v>0</v>
      </c>
      <c r="I303" s="770" t="s">
        <v>1460</v>
      </c>
    </row>
    <row r="304" spans="1:9" x14ac:dyDescent="0.25">
      <c r="A304" s="540">
        <v>42150</v>
      </c>
      <c r="B304" s="539">
        <v>636</v>
      </c>
      <c r="C304" s="545" t="s">
        <v>2428</v>
      </c>
      <c r="D304" s="244" t="s">
        <v>434</v>
      </c>
      <c r="E304" s="261">
        <v>68657.5</v>
      </c>
      <c r="F304" s="400">
        <v>42150</v>
      </c>
      <c r="G304" s="261">
        <v>68657.5</v>
      </c>
      <c r="H304" s="1438">
        <f t="shared" si="3"/>
        <v>0</v>
      </c>
      <c r="I304" s="770" t="s">
        <v>2371</v>
      </c>
    </row>
    <row r="305" spans="1:9" x14ac:dyDescent="0.25">
      <c r="A305" s="540">
        <v>42150</v>
      </c>
      <c r="B305" s="539">
        <v>637</v>
      </c>
      <c r="C305" s="545" t="s">
        <v>2428</v>
      </c>
      <c r="D305" s="244" t="s">
        <v>752</v>
      </c>
      <c r="E305" s="261">
        <v>27323</v>
      </c>
      <c r="F305" s="400">
        <v>42151</v>
      </c>
      <c r="G305" s="261">
        <v>27323</v>
      </c>
      <c r="H305" s="1438">
        <f t="shared" si="3"/>
        <v>0</v>
      </c>
      <c r="I305" s="770" t="s">
        <v>2371</v>
      </c>
    </row>
    <row r="306" spans="1:9" x14ac:dyDescent="0.25">
      <c r="A306" s="540">
        <v>42150</v>
      </c>
      <c r="B306" s="539">
        <v>638</v>
      </c>
      <c r="C306" s="545" t="s">
        <v>2428</v>
      </c>
      <c r="D306" s="244" t="s">
        <v>3699</v>
      </c>
      <c r="E306" s="261">
        <v>26405</v>
      </c>
      <c r="F306" s="400">
        <v>42150</v>
      </c>
      <c r="G306" s="261">
        <v>26405</v>
      </c>
      <c r="H306" s="1438">
        <f t="shared" si="3"/>
        <v>0</v>
      </c>
      <c r="I306" s="770" t="s">
        <v>1460</v>
      </c>
    </row>
    <row r="307" spans="1:9" x14ac:dyDescent="0.25">
      <c r="A307" s="540">
        <v>42150</v>
      </c>
      <c r="B307" s="539">
        <v>639</v>
      </c>
      <c r="C307" s="545" t="s">
        <v>2428</v>
      </c>
      <c r="D307" s="244" t="s">
        <v>2431</v>
      </c>
      <c r="E307" s="261">
        <v>22490</v>
      </c>
      <c r="F307" s="400">
        <v>42150</v>
      </c>
      <c r="G307" s="261">
        <v>22490</v>
      </c>
      <c r="H307" s="1438">
        <f t="shared" si="3"/>
        <v>0</v>
      </c>
      <c r="I307" s="770" t="s">
        <v>2371</v>
      </c>
    </row>
    <row r="308" spans="1:9" x14ac:dyDescent="0.25">
      <c r="A308" s="540">
        <v>42150</v>
      </c>
      <c r="B308" s="539">
        <v>640</v>
      </c>
      <c r="C308" s="545" t="s">
        <v>2428</v>
      </c>
      <c r="D308" s="244" t="s">
        <v>1779</v>
      </c>
      <c r="E308" s="261">
        <v>2563</v>
      </c>
      <c r="F308" s="400">
        <v>42150</v>
      </c>
      <c r="G308" s="261">
        <v>2563</v>
      </c>
      <c r="H308" s="1438">
        <f t="shared" si="3"/>
        <v>0</v>
      </c>
      <c r="I308" s="770" t="s">
        <v>1460</v>
      </c>
    </row>
    <row r="309" spans="1:9" x14ac:dyDescent="0.25">
      <c r="A309" s="540">
        <v>42150</v>
      </c>
      <c r="B309" s="539">
        <v>641</v>
      </c>
      <c r="C309" s="545" t="s">
        <v>2428</v>
      </c>
      <c r="D309" s="244" t="s">
        <v>2410</v>
      </c>
      <c r="E309" s="261">
        <v>1724</v>
      </c>
      <c r="F309" s="400">
        <v>42150</v>
      </c>
      <c r="G309" s="261">
        <v>1724</v>
      </c>
      <c r="H309" s="1438">
        <f t="shared" si="3"/>
        <v>0</v>
      </c>
      <c r="I309" s="770" t="s">
        <v>1460</v>
      </c>
    </row>
    <row r="310" spans="1:9" x14ac:dyDescent="0.25">
      <c r="A310" s="540">
        <v>42150</v>
      </c>
      <c r="B310" s="539">
        <v>642</v>
      </c>
      <c r="C310" s="545" t="s">
        <v>2428</v>
      </c>
      <c r="D310" s="244" t="s">
        <v>24</v>
      </c>
      <c r="E310" s="261">
        <v>12090</v>
      </c>
      <c r="F310" s="400">
        <v>42150</v>
      </c>
      <c r="G310" s="261">
        <v>12090</v>
      </c>
      <c r="H310" s="1438">
        <f t="shared" si="3"/>
        <v>0</v>
      </c>
      <c r="I310" s="770" t="s">
        <v>1460</v>
      </c>
    </row>
    <row r="311" spans="1:9" x14ac:dyDescent="0.25">
      <c r="A311" s="540">
        <v>42150</v>
      </c>
      <c r="B311" s="539">
        <v>643</v>
      </c>
      <c r="C311" s="545" t="s">
        <v>2428</v>
      </c>
      <c r="D311" s="244" t="s">
        <v>119</v>
      </c>
      <c r="E311" s="261">
        <v>3745</v>
      </c>
      <c r="F311" s="400">
        <v>42150</v>
      </c>
      <c r="G311" s="261">
        <v>3745</v>
      </c>
      <c r="H311" s="1438">
        <f t="shared" si="3"/>
        <v>0</v>
      </c>
      <c r="I311" s="770" t="s">
        <v>1460</v>
      </c>
    </row>
    <row r="312" spans="1:9" x14ac:dyDescent="0.25">
      <c r="A312" s="540">
        <v>42150</v>
      </c>
      <c r="B312" s="539">
        <v>644</v>
      </c>
      <c r="C312" s="545" t="s">
        <v>2428</v>
      </c>
      <c r="D312" s="244" t="s">
        <v>38</v>
      </c>
      <c r="E312" s="261">
        <v>493</v>
      </c>
      <c r="F312" s="400">
        <v>42150</v>
      </c>
      <c r="G312" s="261">
        <v>493</v>
      </c>
      <c r="H312" s="1438">
        <f t="shared" si="3"/>
        <v>0</v>
      </c>
      <c r="I312" s="770" t="s">
        <v>1460</v>
      </c>
    </row>
    <row r="313" spans="1:9" x14ac:dyDescent="0.25">
      <c r="A313" s="540">
        <v>42150</v>
      </c>
      <c r="B313" s="539">
        <v>645</v>
      </c>
      <c r="C313" s="545" t="s">
        <v>2428</v>
      </c>
      <c r="D313" s="244" t="s">
        <v>57</v>
      </c>
      <c r="E313" s="261">
        <v>3870</v>
      </c>
      <c r="F313" s="400">
        <v>42150</v>
      </c>
      <c r="G313" s="261">
        <v>3870</v>
      </c>
      <c r="H313" s="1438">
        <f t="shared" si="3"/>
        <v>0</v>
      </c>
      <c r="I313" s="770" t="s">
        <v>1460</v>
      </c>
    </row>
    <row r="314" spans="1:9" x14ac:dyDescent="0.25">
      <c r="A314" s="540">
        <v>42150</v>
      </c>
      <c r="B314" s="539">
        <v>646</v>
      </c>
      <c r="C314" s="545" t="s">
        <v>2428</v>
      </c>
      <c r="D314" s="244" t="s">
        <v>2250</v>
      </c>
      <c r="E314" s="261">
        <v>3437</v>
      </c>
      <c r="F314" s="400">
        <v>42150</v>
      </c>
      <c r="G314" s="261">
        <v>3437</v>
      </c>
      <c r="H314" s="1438">
        <f t="shared" si="3"/>
        <v>0</v>
      </c>
      <c r="I314" s="770" t="s">
        <v>1460</v>
      </c>
    </row>
    <row r="315" spans="1:9" x14ac:dyDescent="0.25">
      <c r="A315" s="540">
        <v>42150</v>
      </c>
      <c r="B315" s="539">
        <v>647</v>
      </c>
      <c r="C315" s="545" t="s">
        <v>2428</v>
      </c>
      <c r="D315" s="244" t="s">
        <v>2372</v>
      </c>
      <c r="E315" s="261">
        <v>1728</v>
      </c>
      <c r="F315" s="400">
        <v>42150</v>
      </c>
      <c r="G315" s="261">
        <v>1728</v>
      </c>
      <c r="H315" s="1438">
        <f t="shared" si="3"/>
        <v>0</v>
      </c>
      <c r="I315" s="770" t="s">
        <v>1460</v>
      </c>
    </row>
    <row r="316" spans="1:9" x14ac:dyDescent="0.25">
      <c r="A316" s="540">
        <v>42151</v>
      </c>
      <c r="B316" s="539">
        <v>648</v>
      </c>
      <c r="C316" s="545" t="s">
        <v>2428</v>
      </c>
      <c r="D316" s="244" t="s">
        <v>600</v>
      </c>
      <c r="E316" s="261">
        <v>25407</v>
      </c>
      <c r="F316" s="400">
        <v>42151</v>
      </c>
      <c r="G316" s="261">
        <v>25407</v>
      </c>
      <c r="H316" s="1438">
        <f t="shared" si="3"/>
        <v>0</v>
      </c>
      <c r="I316" s="770" t="s">
        <v>2371</v>
      </c>
    </row>
    <row r="317" spans="1:9" x14ac:dyDescent="0.25">
      <c r="A317" s="540">
        <v>42151</v>
      </c>
      <c r="B317" s="539">
        <v>649</v>
      </c>
      <c r="C317" s="545" t="s">
        <v>2428</v>
      </c>
      <c r="D317" s="244" t="s">
        <v>645</v>
      </c>
      <c r="E317" s="261">
        <v>1471.5</v>
      </c>
      <c r="F317" s="2210"/>
      <c r="G317" s="2211"/>
      <c r="H317" s="1438">
        <f t="shared" si="3"/>
        <v>1471.5</v>
      </c>
      <c r="I317" s="770" t="s">
        <v>2371</v>
      </c>
    </row>
    <row r="318" spans="1:9" x14ac:dyDescent="0.25">
      <c r="A318" s="540">
        <v>42151</v>
      </c>
      <c r="B318" s="539">
        <v>650</v>
      </c>
      <c r="C318" s="545" t="s">
        <v>2428</v>
      </c>
      <c r="D318" s="244" t="s">
        <v>13</v>
      </c>
      <c r="E318" s="261">
        <v>6870</v>
      </c>
      <c r="F318" s="400">
        <v>42152</v>
      </c>
      <c r="G318" s="261">
        <v>6870</v>
      </c>
      <c r="H318" s="1438">
        <f t="shared" si="3"/>
        <v>0</v>
      </c>
      <c r="I318" s="770" t="s">
        <v>2371</v>
      </c>
    </row>
    <row r="319" spans="1:9" x14ac:dyDescent="0.25">
      <c r="A319" s="540">
        <v>42151</v>
      </c>
      <c r="B319" s="539">
        <v>651</v>
      </c>
      <c r="C319" s="545" t="s">
        <v>2428</v>
      </c>
      <c r="D319" s="244" t="s">
        <v>41</v>
      </c>
      <c r="E319" s="261">
        <v>11054</v>
      </c>
      <c r="F319" s="400">
        <v>42155</v>
      </c>
      <c r="G319" s="261">
        <v>11054</v>
      </c>
      <c r="H319" s="1438">
        <f t="shared" si="3"/>
        <v>0</v>
      </c>
      <c r="I319" s="770" t="s">
        <v>2371</v>
      </c>
    </row>
    <row r="320" spans="1:9" x14ac:dyDescent="0.25">
      <c r="A320" s="540">
        <v>42151</v>
      </c>
      <c r="B320" s="539">
        <v>652</v>
      </c>
      <c r="C320" s="545" t="s">
        <v>2428</v>
      </c>
      <c r="D320" s="244" t="s">
        <v>947</v>
      </c>
      <c r="E320" s="261">
        <v>711</v>
      </c>
      <c r="F320" s="400">
        <v>42151</v>
      </c>
      <c r="G320" s="261">
        <v>711</v>
      </c>
      <c r="H320" s="1438">
        <f t="shared" si="3"/>
        <v>0</v>
      </c>
      <c r="I320" s="770" t="s">
        <v>1460</v>
      </c>
    </row>
    <row r="321" spans="1:9" x14ac:dyDescent="0.25">
      <c r="A321" s="540">
        <v>42151</v>
      </c>
      <c r="B321" s="539">
        <v>653</v>
      </c>
      <c r="C321" s="545" t="s">
        <v>2428</v>
      </c>
      <c r="D321" s="244" t="s">
        <v>119</v>
      </c>
      <c r="E321" s="261">
        <v>4291</v>
      </c>
      <c r="F321" s="400">
        <v>42151</v>
      </c>
      <c r="G321" s="261">
        <v>4291</v>
      </c>
      <c r="H321" s="1438">
        <f t="shared" si="3"/>
        <v>0</v>
      </c>
      <c r="I321" s="770" t="s">
        <v>1460</v>
      </c>
    </row>
    <row r="322" spans="1:9" x14ac:dyDescent="0.25">
      <c r="A322" s="540">
        <v>42151</v>
      </c>
      <c r="B322" s="539">
        <v>654</v>
      </c>
      <c r="C322" s="545" t="s">
        <v>2428</v>
      </c>
      <c r="D322" s="244" t="s">
        <v>1779</v>
      </c>
      <c r="E322" s="261">
        <v>2635</v>
      </c>
      <c r="F322" s="400">
        <v>42151</v>
      </c>
      <c r="G322" s="261">
        <v>2635</v>
      </c>
      <c r="H322" s="1438">
        <f t="shared" si="3"/>
        <v>0</v>
      </c>
      <c r="I322" s="770" t="s">
        <v>1460</v>
      </c>
    </row>
    <row r="323" spans="1:9" x14ac:dyDescent="0.25">
      <c r="A323" s="540">
        <v>42151</v>
      </c>
      <c r="B323" s="539">
        <v>655</v>
      </c>
      <c r="C323" s="545" t="s">
        <v>2428</v>
      </c>
      <c r="D323" s="244" t="s">
        <v>41</v>
      </c>
      <c r="E323" s="261">
        <v>2558.5</v>
      </c>
      <c r="F323" s="400">
        <v>42151</v>
      </c>
      <c r="G323" s="261">
        <v>2558.5</v>
      </c>
      <c r="H323" s="1438">
        <f t="shared" si="3"/>
        <v>0</v>
      </c>
      <c r="I323" s="770" t="s">
        <v>1460</v>
      </c>
    </row>
    <row r="324" spans="1:9" x14ac:dyDescent="0.25">
      <c r="A324" s="540">
        <v>42151</v>
      </c>
      <c r="B324" s="539">
        <v>656</v>
      </c>
      <c r="C324" s="545" t="s">
        <v>2428</v>
      </c>
      <c r="D324" s="244" t="s">
        <v>499</v>
      </c>
      <c r="E324" s="261">
        <v>5964</v>
      </c>
      <c r="F324" s="400">
        <v>42151</v>
      </c>
      <c r="G324" s="261">
        <v>5964</v>
      </c>
      <c r="H324" s="1438">
        <f t="shared" si="3"/>
        <v>0</v>
      </c>
      <c r="I324" s="770" t="s">
        <v>1460</v>
      </c>
    </row>
    <row r="325" spans="1:9" x14ac:dyDescent="0.25">
      <c r="A325" s="540">
        <v>42151</v>
      </c>
      <c r="B325" s="539">
        <v>657</v>
      </c>
      <c r="C325" s="545" t="s">
        <v>2428</v>
      </c>
      <c r="D325" s="244" t="s">
        <v>2372</v>
      </c>
      <c r="E325" s="261">
        <v>1861</v>
      </c>
      <c r="F325" s="400">
        <v>42151</v>
      </c>
      <c r="G325" s="261">
        <v>1861</v>
      </c>
      <c r="H325" s="1438">
        <f t="shared" si="3"/>
        <v>0</v>
      </c>
      <c r="I325" s="770" t="s">
        <v>2371</v>
      </c>
    </row>
    <row r="326" spans="1:9" x14ac:dyDescent="0.25">
      <c r="A326" s="540">
        <v>42151</v>
      </c>
      <c r="B326" s="539">
        <v>658</v>
      </c>
      <c r="C326" s="545" t="s">
        <v>2428</v>
      </c>
      <c r="D326" s="244" t="s">
        <v>24</v>
      </c>
      <c r="E326" s="261">
        <v>2821.5</v>
      </c>
      <c r="F326" s="400">
        <v>42151</v>
      </c>
      <c r="G326" s="261">
        <v>2821.5</v>
      </c>
      <c r="H326" s="1438">
        <f t="shared" si="3"/>
        <v>0</v>
      </c>
      <c r="I326" s="770" t="s">
        <v>1460</v>
      </c>
    </row>
    <row r="327" spans="1:9" x14ac:dyDescent="0.25">
      <c r="A327" s="540">
        <v>42151</v>
      </c>
      <c r="B327" s="539">
        <v>659</v>
      </c>
      <c r="C327" s="545" t="s">
        <v>2428</v>
      </c>
      <c r="D327" s="47" t="s">
        <v>2251</v>
      </c>
      <c r="E327" s="109">
        <v>0</v>
      </c>
      <c r="F327" s="400"/>
      <c r="G327" s="261"/>
      <c r="H327" s="1438">
        <f t="shared" si="3"/>
        <v>0</v>
      </c>
      <c r="I327" s="770" t="s">
        <v>135</v>
      </c>
    </row>
    <row r="328" spans="1:9" x14ac:dyDescent="0.25">
      <c r="A328" s="540">
        <v>42151</v>
      </c>
      <c r="B328" s="539">
        <v>660</v>
      </c>
      <c r="C328" s="545" t="s">
        <v>2428</v>
      </c>
      <c r="D328" s="244" t="s">
        <v>617</v>
      </c>
      <c r="E328" s="261">
        <v>1546</v>
      </c>
      <c r="F328" s="2210"/>
      <c r="G328" s="2211"/>
      <c r="H328" s="1438">
        <f t="shared" si="3"/>
        <v>1546</v>
      </c>
      <c r="I328" s="770" t="s">
        <v>3568</v>
      </c>
    </row>
    <row r="329" spans="1:9" x14ac:dyDescent="0.25">
      <c r="A329" s="540">
        <v>42151</v>
      </c>
      <c r="B329" s="539">
        <v>661</v>
      </c>
      <c r="C329" s="545" t="s">
        <v>2428</v>
      </c>
      <c r="D329" s="244" t="s">
        <v>600</v>
      </c>
      <c r="E329" s="261">
        <v>25219</v>
      </c>
      <c r="F329" s="400">
        <v>42152</v>
      </c>
      <c r="G329" s="261">
        <v>25219</v>
      </c>
      <c r="H329" s="1438">
        <f t="shared" si="3"/>
        <v>0</v>
      </c>
      <c r="I329" s="770" t="s">
        <v>2371</v>
      </c>
    </row>
    <row r="330" spans="1:9" x14ac:dyDescent="0.25">
      <c r="A330" s="540">
        <v>42151</v>
      </c>
      <c r="B330" s="539">
        <v>662</v>
      </c>
      <c r="C330" s="545" t="s">
        <v>2428</v>
      </c>
      <c r="D330" s="244" t="s">
        <v>600</v>
      </c>
      <c r="E330" s="261">
        <v>14402</v>
      </c>
      <c r="F330" s="400">
        <v>42151</v>
      </c>
      <c r="G330" s="261">
        <v>14402</v>
      </c>
      <c r="H330" s="1438">
        <f t="shared" si="3"/>
        <v>0</v>
      </c>
      <c r="I330" s="770" t="s">
        <v>2371</v>
      </c>
    </row>
    <row r="331" spans="1:9" x14ac:dyDescent="0.25">
      <c r="A331" s="540">
        <v>42152</v>
      </c>
      <c r="B331" s="539">
        <v>663</v>
      </c>
      <c r="C331" s="545" t="s">
        <v>2428</v>
      </c>
      <c r="D331" s="244" t="s">
        <v>834</v>
      </c>
      <c r="E331" s="261">
        <v>14728</v>
      </c>
      <c r="F331" s="400">
        <v>42152</v>
      </c>
      <c r="G331" s="261">
        <v>14728</v>
      </c>
      <c r="H331" s="1438">
        <f t="shared" si="3"/>
        <v>0</v>
      </c>
      <c r="I331" s="770" t="s">
        <v>2371</v>
      </c>
    </row>
    <row r="332" spans="1:9" x14ac:dyDescent="0.25">
      <c r="A332" s="540">
        <v>42152</v>
      </c>
      <c r="B332" s="539">
        <v>664</v>
      </c>
      <c r="C332" s="545" t="s">
        <v>2428</v>
      </c>
      <c r="D332" s="244" t="s">
        <v>744</v>
      </c>
      <c r="E332" s="261">
        <v>7896</v>
      </c>
      <c r="F332" s="400">
        <v>42153</v>
      </c>
      <c r="G332" s="261">
        <v>7896</v>
      </c>
      <c r="H332" s="1438">
        <f t="shared" si="3"/>
        <v>0</v>
      </c>
      <c r="I332" s="770" t="s">
        <v>2371</v>
      </c>
    </row>
    <row r="333" spans="1:9" x14ac:dyDescent="0.25">
      <c r="A333" s="540">
        <v>42152</v>
      </c>
      <c r="B333" s="539">
        <v>665</v>
      </c>
      <c r="C333" s="545" t="s">
        <v>2428</v>
      </c>
      <c r="D333" s="244" t="s">
        <v>1576</v>
      </c>
      <c r="E333" s="261">
        <v>2878</v>
      </c>
      <c r="F333" s="400">
        <v>42152</v>
      </c>
      <c r="G333" s="261">
        <v>2878</v>
      </c>
      <c r="H333" s="1438">
        <f t="shared" si="3"/>
        <v>0</v>
      </c>
      <c r="I333" s="770" t="s">
        <v>1158</v>
      </c>
    </row>
    <row r="334" spans="1:9" x14ac:dyDescent="0.25">
      <c r="A334" s="540">
        <v>42152</v>
      </c>
      <c r="B334" s="539">
        <v>666</v>
      </c>
      <c r="C334" s="545" t="s">
        <v>2428</v>
      </c>
      <c r="D334" s="244" t="s">
        <v>2410</v>
      </c>
      <c r="E334" s="261">
        <v>834</v>
      </c>
      <c r="F334" s="400">
        <v>42152</v>
      </c>
      <c r="G334" s="261">
        <v>834</v>
      </c>
      <c r="H334" s="1438">
        <f t="shared" si="3"/>
        <v>0</v>
      </c>
      <c r="I334" s="770" t="s">
        <v>2371</v>
      </c>
    </row>
    <row r="335" spans="1:9" x14ac:dyDescent="0.25">
      <c r="A335" s="540">
        <v>42152</v>
      </c>
      <c r="B335" s="539">
        <v>667</v>
      </c>
      <c r="C335" s="545" t="s">
        <v>2428</v>
      </c>
      <c r="D335" s="244" t="s">
        <v>3700</v>
      </c>
      <c r="E335" s="261">
        <v>2660</v>
      </c>
      <c r="F335" s="400">
        <v>42152</v>
      </c>
      <c r="G335" s="261">
        <v>2660</v>
      </c>
      <c r="H335" s="1438">
        <f t="shared" si="3"/>
        <v>0</v>
      </c>
      <c r="I335" s="770" t="s">
        <v>1158</v>
      </c>
    </row>
    <row r="336" spans="1:9" x14ac:dyDescent="0.25">
      <c r="A336" s="540">
        <v>42152</v>
      </c>
      <c r="B336" s="539">
        <v>668</v>
      </c>
      <c r="C336" s="545" t="s">
        <v>2428</v>
      </c>
      <c r="D336" s="244" t="s">
        <v>1779</v>
      </c>
      <c r="E336" s="261">
        <v>3586</v>
      </c>
      <c r="F336" s="400">
        <v>42152</v>
      </c>
      <c r="G336" s="261">
        <v>3586</v>
      </c>
      <c r="H336" s="1438">
        <f t="shared" si="3"/>
        <v>0</v>
      </c>
      <c r="I336" s="770" t="s">
        <v>1460</v>
      </c>
    </row>
    <row r="337" spans="1:9" x14ac:dyDescent="0.25">
      <c r="A337" s="540">
        <v>42152</v>
      </c>
      <c r="B337" s="539">
        <v>669</v>
      </c>
      <c r="C337" s="545" t="s">
        <v>2428</v>
      </c>
      <c r="D337" s="244" t="s">
        <v>2372</v>
      </c>
      <c r="E337" s="261">
        <v>1782</v>
      </c>
      <c r="F337" s="400">
        <v>42152</v>
      </c>
      <c r="G337" s="261">
        <v>1782</v>
      </c>
      <c r="H337" s="1438">
        <f t="shared" si="3"/>
        <v>0</v>
      </c>
      <c r="I337" s="770" t="s">
        <v>1460</v>
      </c>
    </row>
    <row r="338" spans="1:9" x14ac:dyDescent="0.25">
      <c r="A338" s="540">
        <v>42152</v>
      </c>
      <c r="B338" s="539">
        <v>670</v>
      </c>
      <c r="C338" s="545" t="s">
        <v>2428</v>
      </c>
      <c r="D338" s="244" t="s">
        <v>119</v>
      </c>
      <c r="E338" s="261">
        <v>2303</v>
      </c>
      <c r="F338" s="400">
        <v>42152</v>
      </c>
      <c r="G338" s="261">
        <v>2303</v>
      </c>
      <c r="H338" s="1438">
        <f t="shared" si="3"/>
        <v>0</v>
      </c>
      <c r="I338" s="770" t="s">
        <v>1460</v>
      </c>
    </row>
    <row r="339" spans="1:9" x14ac:dyDescent="0.25">
      <c r="A339" s="540">
        <v>42152</v>
      </c>
      <c r="B339" s="539">
        <v>671</v>
      </c>
      <c r="C339" s="545" t="s">
        <v>2428</v>
      </c>
      <c r="D339" s="244" t="s">
        <v>57</v>
      </c>
      <c r="E339" s="261">
        <v>3894</v>
      </c>
      <c r="F339" s="400">
        <v>42152</v>
      </c>
      <c r="G339" s="261">
        <v>3894</v>
      </c>
      <c r="H339" s="1438">
        <f t="shared" si="3"/>
        <v>0</v>
      </c>
      <c r="I339" s="770" t="s">
        <v>1460</v>
      </c>
    </row>
    <row r="340" spans="1:9" x14ac:dyDescent="0.25">
      <c r="A340" s="540">
        <v>42152</v>
      </c>
      <c r="B340" s="539">
        <v>672</v>
      </c>
      <c r="C340" s="545" t="s">
        <v>2428</v>
      </c>
      <c r="D340" s="244" t="s">
        <v>119</v>
      </c>
      <c r="E340" s="261">
        <v>382</v>
      </c>
      <c r="F340" s="400">
        <v>42152</v>
      </c>
      <c r="G340" s="261">
        <v>382</v>
      </c>
      <c r="H340" s="1438">
        <f t="shared" si="3"/>
        <v>0</v>
      </c>
      <c r="I340" s="770" t="s">
        <v>1460</v>
      </c>
    </row>
    <row r="341" spans="1:9" x14ac:dyDescent="0.25">
      <c r="A341" s="540">
        <v>42152</v>
      </c>
      <c r="B341" s="539">
        <v>673</v>
      </c>
      <c r="C341" s="545" t="s">
        <v>2428</v>
      </c>
      <c r="D341" s="244" t="s">
        <v>24</v>
      </c>
      <c r="E341" s="261">
        <v>11181</v>
      </c>
      <c r="F341" s="400">
        <v>42152</v>
      </c>
      <c r="G341" s="261">
        <v>11181</v>
      </c>
      <c r="H341" s="1438">
        <f t="shared" si="3"/>
        <v>0</v>
      </c>
      <c r="I341" s="770" t="s">
        <v>1460</v>
      </c>
    </row>
    <row r="342" spans="1:9" x14ac:dyDescent="0.25">
      <c r="A342" s="540">
        <v>42152</v>
      </c>
      <c r="B342" s="539">
        <v>674</v>
      </c>
      <c r="C342" s="545" t="s">
        <v>2428</v>
      </c>
      <c r="D342" s="244" t="s">
        <v>13</v>
      </c>
      <c r="E342" s="261">
        <v>4770</v>
      </c>
      <c r="F342" s="400">
        <v>42153</v>
      </c>
      <c r="G342" s="261">
        <v>4770</v>
      </c>
      <c r="H342" s="1438">
        <f t="shared" si="3"/>
        <v>0</v>
      </c>
      <c r="I342" s="770" t="s">
        <v>2371</v>
      </c>
    </row>
    <row r="343" spans="1:9" x14ac:dyDescent="0.25">
      <c r="A343" s="540">
        <v>42152</v>
      </c>
      <c r="B343" s="539">
        <v>675</v>
      </c>
      <c r="C343" s="545" t="s">
        <v>2428</v>
      </c>
      <c r="D343" s="244" t="s">
        <v>1779</v>
      </c>
      <c r="E343" s="261">
        <v>19687</v>
      </c>
      <c r="F343" s="400">
        <v>42152</v>
      </c>
      <c r="G343" s="261">
        <v>19687</v>
      </c>
      <c r="H343" s="1438">
        <f t="shared" si="3"/>
        <v>0</v>
      </c>
      <c r="I343" s="770" t="s">
        <v>1460</v>
      </c>
    </row>
    <row r="344" spans="1:9" x14ac:dyDescent="0.25">
      <c r="A344" s="540">
        <v>42152</v>
      </c>
      <c r="B344" s="539">
        <v>676</v>
      </c>
      <c r="C344" s="545" t="s">
        <v>2428</v>
      </c>
      <c r="D344" s="244" t="s">
        <v>600</v>
      </c>
      <c r="E344" s="261">
        <v>26450</v>
      </c>
      <c r="F344" s="400">
        <v>42152</v>
      </c>
      <c r="G344" s="261">
        <v>26450</v>
      </c>
      <c r="H344" s="1438">
        <f t="shared" si="3"/>
        <v>0</v>
      </c>
      <c r="I344" s="770" t="s">
        <v>2371</v>
      </c>
    </row>
    <row r="345" spans="1:9" x14ac:dyDescent="0.25">
      <c r="A345" s="540">
        <v>42153</v>
      </c>
      <c r="B345" s="539">
        <v>677</v>
      </c>
      <c r="C345" s="545" t="s">
        <v>2428</v>
      </c>
      <c r="D345" s="244" t="s">
        <v>744</v>
      </c>
      <c r="E345" s="261">
        <v>4110</v>
      </c>
      <c r="F345" s="400">
        <v>42155</v>
      </c>
      <c r="G345" s="261">
        <v>4110</v>
      </c>
      <c r="H345" s="1438">
        <f t="shared" si="3"/>
        <v>0</v>
      </c>
      <c r="I345" s="770" t="s">
        <v>2371</v>
      </c>
    </row>
    <row r="346" spans="1:9" x14ac:dyDescent="0.25">
      <c r="A346" s="540">
        <v>42153</v>
      </c>
      <c r="B346" s="539">
        <v>678</v>
      </c>
      <c r="C346" s="545" t="s">
        <v>2428</v>
      </c>
      <c r="D346" s="244" t="s">
        <v>2178</v>
      </c>
      <c r="E346" s="261">
        <v>24028.5</v>
      </c>
      <c r="F346" s="2210"/>
      <c r="G346" s="2211"/>
      <c r="H346" s="1438">
        <f t="shared" si="3"/>
        <v>24028.5</v>
      </c>
      <c r="I346" s="770" t="s">
        <v>1460</v>
      </c>
    </row>
    <row r="347" spans="1:9" x14ac:dyDescent="0.25">
      <c r="A347" s="540">
        <v>42153</v>
      </c>
      <c r="B347" s="539">
        <v>679</v>
      </c>
      <c r="C347" s="545" t="s">
        <v>2428</v>
      </c>
      <c r="D347" s="244" t="s">
        <v>2442</v>
      </c>
      <c r="E347" s="261">
        <v>4180</v>
      </c>
      <c r="F347" s="400">
        <v>42153</v>
      </c>
      <c r="G347" s="261">
        <v>4180</v>
      </c>
      <c r="H347" s="1438">
        <f t="shared" si="3"/>
        <v>0</v>
      </c>
      <c r="I347" s="770" t="s">
        <v>1158</v>
      </c>
    </row>
    <row r="348" spans="1:9" x14ac:dyDescent="0.25">
      <c r="A348" s="540">
        <v>42153</v>
      </c>
      <c r="B348" s="539">
        <v>680</v>
      </c>
      <c r="C348" s="545" t="s">
        <v>2428</v>
      </c>
      <c r="D348" s="244" t="s">
        <v>752</v>
      </c>
      <c r="E348" s="261">
        <v>23306</v>
      </c>
      <c r="F348" s="400">
        <v>42155</v>
      </c>
      <c r="G348" s="261">
        <v>23306</v>
      </c>
      <c r="H348" s="1438">
        <f t="shared" si="3"/>
        <v>0</v>
      </c>
      <c r="I348" s="770" t="s">
        <v>1158</v>
      </c>
    </row>
    <row r="349" spans="1:9" x14ac:dyDescent="0.25">
      <c r="A349" s="540">
        <v>42153</v>
      </c>
      <c r="B349" s="539">
        <v>681</v>
      </c>
      <c r="C349" s="545" t="s">
        <v>2428</v>
      </c>
      <c r="D349" s="244" t="s">
        <v>2431</v>
      </c>
      <c r="E349" s="261">
        <v>25379.5</v>
      </c>
      <c r="F349" s="400">
        <v>42153</v>
      </c>
      <c r="G349" s="261">
        <v>25379.5</v>
      </c>
      <c r="H349" s="1438">
        <f t="shared" si="3"/>
        <v>0</v>
      </c>
      <c r="I349" s="770" t="s">
        <v>2371</v>
      </c>
    </row>
    <row r="350" spans="1:9" x14ac:dyDescent="0.25">
      <c r="A350" s="540">
        <v>42153</v>
      </c>
      <c r="B350" s="539">
        <v>682</v>
      </c>
      <c r="C350" s="545" t="s">
        <v>2428</v>
      </c>
      <c r="D350" s="244" t="s">
        <v>24</v>
      </c>
      <c r="E350" s="261">
        <v>16665</v>
      </c>
      <c r="F350" s="400">
        <v>42153</v>
      </c>
      <c r="G350" s="261">
        <v>16665</v>
      </c>
      <c r="H350" s="1438">
        <f t="shared" si="3"/>
        <v>0</v>
      </c>
      <c r="I350" s="770" t="s">
        <v>1460</v>
      </c>
    </row>
    <row r="351" spans="1:9" x14ac:dyDescent="0.25">
      <c r="A351" s="540">
        <v>42153</v>
      </c>
      <c r="B351" s="539">
        <v>683</v>
      </c>
      <c r="C351" s="545" t="s">
        <v>2428</v>
      </c>
      <c r="D351" s="244" t="s">
        <v>596</v>
      </c>
      <c r="E351" s="261">
        <v>20665</v>
      </c>
      <c r="F351" s="400">
        <v>42153</v>
      </c>
      <c r="G351" s="261">
        <v>20665</v>
      </c>
      <c r="H351" s="1438">
        <f t="shared" si="3"/>
        <v>0</v>
      </c>
      <c r="I351" s="770" t="s">
        <v>1460</v>
      </c>
    </row>
    <row r="352" spans="1:9" x14ac:dyDescent="0.25">
      <c r="A352" s="540">
        <v>42153</v>
      </c>
      <c r="B352" s="539">
        <v>684</v>
      </c>
      <c r="C352" s="545" t="s">
        <v>2428</v>
      </c>
      <c r="D352" s="244" t="s">
        <v>1779</v>
      </c>
      <c r="E352" s="261">
        <v>5083</v>
      </c>
      <c r="F352" s="400">
        <v>42153</v>
      </c>
      <c r="G352" s="261">
        <v>5083</v>
      </c>
      <c r="H352" s="1438">
        <f t="shared" si="3"/>
        <v>0</v>
      </c>
      <c r="I352" s="770" t="s">
        <v>1460</v>
      </c>
    </row>
    <row r="353" spans="1:9" x14ac:dyDescent="0.25">
      <c r="A353" s="540">
        <v>42153</v>
      </c>
      <c r="B353" s="539">
        <v>685</v>
      </c>
      <c r="C353" s="545" t="s">
        <v>2428</v>
      </c>
      <c r="D353" s="244" t="s">
        <v>41</v>
      </c>
      <c r="E353" s="261">
        <v>6082</v>
      </c>
      <c r="F353" s="400">
        <v>42154</v>
      </c>
      <c r="G353" s="261">
        <v>6082</v>
      </c>
      <c r="H353" s="1438">
        <f t="shared" si="3"/>
        <v>0</v>
      </c>
      <c r="I353" s="770" t="s">
        <v>2371</v>
      </c>
    </row>
    <row r="354" spans="1:9" x14ac:dyDescent="0.25">
      <c r="A354" s="540">
        <v>42153</v>
      </c>
      <c r="B354" s="539">
        <v>686</v>
      </c>
      <c r="C354" s="545" t="s">
        <v>2428</v>
      </c>
      <c r="D354" s="244" t="s">
        <v>119</v>
      </c>
      <c r="E354" s="261">
        <v>3752</v>
      </c>
      <c r="F354" s="400">
        <v>42153</v>
      </c>
      <c r="G354" s="261">
        <v>3752</v>
      </c>
      <c r="H354" s="1438">
        <f t="shared" si="3"/>
        <v>0</v>
      </c>
      <c r="I354" s="770" t="s">
        <v>1460</v>
      </c>
    </row>
    <row r="355" spans="1:9" x14ac:dyDescent="0.25">
      <c r="A355" s="540">
        <v>42153</v>
      </c>
      <c r="B355" s="539">
        <v>687</v>
      </c>
      <c r="C355" s="545" t="s">
        <v>2428</v>
      </c>
      <c r="D355" s="244" t="s">
        <v>2410</v>
      </c>
      <c r="E355" s="261">
        <v>1554.5</v>
      </c>
      <c r="F355" s="400">
        <v>42153</v>
      </c>
      <c r="G355" s="261">
        <v>1554.5</v>
      </c>
      <c r="H355" s="1438">
        <f t="shared" si="3"/>
        <v>0</v>
      </c>
      <c r="I355" s="770" t="s">
        <v>1460</v>
      </c>
    </row>
    <row r="356" spans="1:9" x14ac:dyDescent="0.25">
      <c r="A356" s="540">
        <v>42153</v>
      </c>
      <c r="B356" s="539">
        <v>688</v>
      </c>
      <c r="C356" s="545" t="s">
        <v>2428</v>
      </c>
      <c r="D356" s="244" t="s">
        <v>2372</v>
      </c>
      <c r="E356" s="261">
        <v>2859</v>
      </c>
      <c r="F356" s="400">
        <v>42153</v>
      </c>
      <c r="G356" s="261">
        <v>2859</v>
      </c>
      <c r="H356" s="1438">
        <f t="shared" si="3"/>
        <v>0</v>
      </c>
      <c r="I356" s="770" t="s">
        <v>1460</v>
      </c>
    </row>
    <row r="357" spans="1:9" x14ac:dyDescent="0.25">
      <c r="A357" s="540">
        <v>42153</v>
      </c>
      <c r="B357" s="539">
        <v>689</v>
      </c>
      <c r="C357" s="545" t="s">
        <v>2428</v>
      </c>
      <c r="D357" s="244" t="s">
        <v>2420</v>
      </c>
      <c r="E357" s="261">
        <v>409</v>
      </c>
      <c r="F357" s="400">
        <v>42153</v>
      </c>
      <c r="G357" s="261">
        <v>409</v>
      </c>
      <c r="H357" s="1438">
        <f t="shared" si="3"/>
        <v>0</v>
      </c>
      <c r="I357" s="770" t="s">
        <v>1460</v>
      </c>
    </row>
    <row r="358" spans="1:9" x14ac:dyDescent="0.25">
      <c r="A358" s="540">
        <v>42154</v>
      </c>
      <c r="B358" s="539">
        <v>690</v>
      </c>
      <c r="C358" s="545" t="s">
        <v>2428</v>
      </c>
      <c r="D358" s="244" t="s">
        <v>3706</v>
      </c>
      <c r="E358" s="261">
        <v>3176</v>
      </c>
      <c r="F358" s="400">
        <v>42155</v>
      </c>
      <c r="G358" s="261">
        <v>3176</v>
      </c>
      <c r="H358" s="1438">
        <f t="shared" si="3"/>
        <v>0</v>
      </c>
      <c r="I358" s="770" t="s">
        <v>1158</v>
      </c>
    </row>
    <row r="359" spans="1:9" x14ac:dyDescent="0.25">
      <c r="A359" s="540">
        <v>42154</v>
      </c>
      <c r="B359" s="539">
        <v>691</v>
      </c>
      <c r="C359" s="545" t="s">
        <v>2428</v>
      </c>
      <c r="D359" s="244" t="s">
        <v>13</v>
      </c>
      <c r="E359" s="261">
        <v>5442</v>
      </c>
      <c r="F359" s="400">
        <v>42154</v>
      </c>
      <c r="G359" s="261">
        <v>5442</v>
      </c>
      <c r="H359" s="1438">
        <f t="shared" si="3"/>
        <v>0</v>
      </c>
      <c r="I359" s="770" t="s">
        <v>2371</v>
      </c>
    </row>
    <row r="360" spans="1:9" x14ac:dyDescent="0.25">
      <c r="A360" s="540">
        <v>42154</v>
      </c>
      <c r="B360" s="539">
        <v>692</v>
      </c>
      <c r="C360" s="545" t="s">
        <v>2428</v>
      </c>
      <c r="D360" s="244" t="s">
        <v>41</v>
      </c>
      <c r="E360" s="261">
        <v>9367</v>
      </c>
      <c r="F360" s="400">
        <v>42155</v>
      </c>
      <c r="G360" s="261">
        <v>9367</v>
      </c>
      <c r="H360" s="1438">
        <f t="shared" si="3"/>
        <v>0</v>
      </c>
      <c r="I360" s="770" t="s">
        <v>1460</v>
      </c>
    </row>
    <row r="361" spans="1:9" x14ac:dyDescent="0.25">
      <c r="A361" s="540">
        <v>42154</v>
      </c>
      <c r="B361" s="539">
        <v>693</v>
      </c>
      <c r="C361" s="545" t="s">
        <v>2428</v>
      </c>
      <c r="D361" s="244" t="s">
        <v>57</v>
      </c>
      <c r="E361" s="261">
        <v>5394</v>
      </c>
      <c r="F361" s="400">
        <v>42155</v>
      </c>
      <c r="G361" s="261">
        <v>5394</v>
      </c>
      <c r="H361" s="1438">
        <f t="shared" si="3"/>
        <v>0</v>
      </c>
      <c r="I361" s="770" t="s">
        <v>1158</v>
      </c>
    </row>
    <row r="362" spans="1:9" x14ac:dyDescent="0.25">
      <c r="A362" s="540">
        <v>42154</v>
      </c>
      <c r="B362" s="539">
        <v>694</v>
      </c>
      <c r="C362" s="545" t="s">
        <v>2428</v>
      </c>
      <c r="D362" s="244" t="s">
        <v>748</v>
      </c>
      <c r="E362" s="261">
        <v>11704</v>
      </c>
      <c r="F362" s="400">
        <v>42154</v>
      </c>
      <c r="G362" s="261">
        <v>11704</v>
      </c>
      <c r="H362" s="1438">
        <f t="shared" si="3"/>
        <v>0</v>
      </c>
      <c r="I362" s="770" t="s">
        <v>1460</v>
      </c>
    </row>
    <row r="363" spans="1:9" x14ac:dyDescent="0.25">
      <c r="A363" s="540">
        <v>42154</v>
      </c>
      <c r="B363" s="539">
        <v>695</v>
      </c>
      <c r="C363" s="545" t="s">
        <v>2428</v>
      </c>
      <c r="D363" s="244" t="s">
        <v>24</v>
      </c>
      <c r="E363" s="261">
        <v>9744</v>
      </c>
      <c r="F363" s="400">
        <v>42154</v>
      </c>
      <c r="G363" s="261">
        <v>9744</v>
      </c>
      <c r="H363" s="1438">
        <f t="shared" si="3"/>
        <v>0</v>
      </c>
      <c r="I363" s="770" t="s">
        <v>1460</v>
      </c>
    </row>
    <row r="364" spans="1:9" x14ac:dyDescent="0.25">
      <c r="A364" s="540">
        <v>42154</v>
      </c>
      <c r="B364" s="539">
        <v>696</v>
      </c>
      <c r="C364" s="545" t="s">
        <v>2428</v>
      </c>
      <c r="D364" s="244" t="s">
        <v>1779</v>
      </c>
      <c r="E364" s="261">
        <v>4083</v>
      </c>
      <c r="F364" s="400">
        <v>42154</v>
      </c>
      <c r="G364" s="261">
        <v>4083</v>
      </c>
      <c r="H364" s="1438">
        <f t="shared" si="3"/>
        <v>0</v>
      </c>
      <c r="I364" s="770" t="s">
        <v>1460</v>
      </c>
    </row>
    <row r="365" spans="1:9" x14ac:dyDescent="0.25">
      <c r="A365" s="540">
        <v>42154</v>
      </c>
      <c r="B365" s="539">
        <v>697</v>
      </c>
      <c r="C365" s="545" t="s">
        <v>2428</v>
      </c>
      <c r="D365" s="244" t="s">
        <v>2410</v>
      </c>
      <c r="E365" s="261">
        <v>1281.5</v>
      </c>
      <c r="F365" s="400">
        <v>42154</v>
      </c>
      <c r="G365" s="261">
        <v>1281.5</v>
      </c>
      <c r="H365" s="1438">
        <f t="shared" si="3"/>
        <v>0</v>
      </c>
      <c r="I365" s="770" t="s">
        <v>1460</v>
      </c>
    </row>
    <row r="366" spans="1:9" x14ac:dyDescent="0.25">
      <c r="A366" s="540">
        <v>42154</v>
      </c>
      <c r="B366" s="539">
        <v>698</v>
      </c>
      <c r="C366" s="545" t="s">
        <v>2428</v>
      </c>
      <c r="D366" s="244" t="s">
        <v>57</v>
      </c>
      <c r="E366" s="261">
        <v>7540</v>
      </c>
      <c r="F366" s="400">
        <v>42154</v>
      </c>
      <c r="G366" s="261">
        <v>7540</v>
      </c>
      <c r="H366" s="1438">
        <f t="shared" si="3"/>
        <v>0</v>
      </c>
      <c r="I366" s="770" t="s">
        <v>1460</v>
      </c>
    </row>
    <row r="367" spans="1:9" x14ac:dyDescent="0.25">
      <c r="A367" s="540">
        <v>42154</v>
      </c>
      <c r="B367" s="539">
        <v>699</v>
      </c>
      <c r="C367" s="545" t="s">
        <v>2428</v>
      </c>
      <c r="D367" s="244" t="s">
        <v>2794</v>
      </c>
      <c r="E367" s="261">
        <v>752</v>
      </c>
      <c r="F367" s="400">
        <v>42154</v>
      </c>
      <c r="G367" s="261">
        <v>752</v>
      </c>
      <c r="H367" s="1438">
        <f t="shared" si="3"/>
        <v>0</v>
      </c>
      <c r="I367" s="770" t="s">
        <v>1460</v>
      </c>
    </row>
    <row r="368" spans="1:9" x14ac:dyDescent="0.25">
      <c r="A368" s="540">
        <v>42154</v>
      </c>
      <c r="B368" s="539">
        <v>700</v>
      </c>
      <c r="C368" s="545" t="s">
        <v>2428</v>
      </c>
      <c r="D368" s="244" t="s">
        <v>119</v>
      </c>
      <c r="E368" s="261">
        <v>3157</v>
      </c>
      <c r="F368" s="400">
        <v>42154</v>
      </c>
      <c r="G368" s="261">
        <v>3157</v>
      </c>
      <c r="H368" s="1438">
        <f t="shared" si="3"/>
        <v>0</v>
      </c>
      <c r="I368" s="770" t="s">
        <v>1460</v>
      </c>
    </row>
    <row r="369" spans="1:9" x14ac:dyDescent="0.25">
      <c r="A369" s="540">
        <v>42154</v>
      </c>
      <c r="B369" s="539">
        <v>701</v>
      </c>
      <c r="C369" s="545" t="s">
        <v>2428</v>
      </c>
      <c r="D369" s="244" t="s">
        <v>2250</v>
      </c>
      <c r="E369" s="261">
        <v>5297</v>
      </c>
      <c r="F369" s="400">
        <v>42154</v>
      </c>
      <c r="G369" s="261">
        <v>5297</v>
      </c>
      <c r="H369" s="1438">
        <f t="shared" si="3"/>
        <v>0</v>
      </c>
      <c r="I369" s="770" t="s">
        <v>1460</v>
      </c>
    </row>
    <row r="370" spans="1:9" x14ac:dyDescent="0.25">
      <c r="A370" s="540">
        <v>42154</v>
      </c>
      <c r="B370" s="539">
        <v>702</v>
      </c>
      <c r="C370" s="545" t="s">
        <v>2428</v>
      </c>
      <c r="D370" s="244" t="s">
        <v>38</v>
      </c>
      <c r="E370" s="261">
        <v>391</v>
      </c>
      <c r="F370" s="400">
        <v>42154</v>
      </c>
      <c r="G370" s="261">
        <v>391</v>
      </c>
      <c r="H370" s="1438">
        <f t="shared" si="3"/>
        <v>0</v>
      </c>
      <c r="I370" s="770" t="s">
        <v>1460</v>
      </c>
    </row>
    <row r="371" spans="1:9" x14ac:dyDescent="0.25">
      <c r="A371" s="540">
        <v>42154</v>
      </c>
      <c r="B371" s="539">
        <v>703</v>
      </c>
      <c r="C371" s="545" t="s">
        <v>2428</v>
      </c>
      <c r="D371" s="244" t="s">
        <v>24</v>
      </c>
      <c r="E371" s="261">
        <v>22398</v>
      </c>
      <c r="F371" s="400">
        <v>42154</v>
      </c>
      <c r="G371" s="261">
        <v>22398</v>
      </c>
      <c r="H371" s="1438">
        <f t="shared" si="3"/>
        <v>0</v>
      </c>
      <c r="I371" s="770" t="s">
        <v>1460</v>
      </c>
    </row>
    <row r="372" spans="1:9" x14ac:dyDescent="0.25">
      <c r="A372" s="540">
        <v>42155</v>
      </c>
      <c r="B372" s="539">
        <v>704</v>
      </c>
      <c r="C372" s="545" t="s">
        <v>2428</v>
      </c>
      <c r="D372" s="244" t="s">
        <v>748</v>
      </c>
      <c r="E372" s="261">
        <v>9968</v>
      </c>
      <c r="F372" s="400">
        <v>42155</v>
      </c>
      <c r="G372" s="261">
        <v>9968</v>
      </c>
      <c r="H372" s="1438">
        <f t="shared" si="3"/>
        <v>0</v>
      </c>
      <c r="I372" s="770" t="s">
        <v>2420</v>
      </c>
    </row>
    <row r="373" spans="1:9" x14ac:dyDescent="0.25">
      <c r="A373" s="540">
        <v>42155</v>
      </c>
      <c r="B373" s="539">
        <v>705</v>
      </c>
      <c r="C373" s="545" t="s">
        <v>2428</v>
      </c>
      <c r="D373" s="244" t="s">
        <v>745</v>
      </c>
      <c r="E373" s="261">
        <v>9165</v>
      </c>
      <c r="F373" s="2210"/>
      <c r="G373" s="2211"/>
      <c r="H373" s="1438">
        <f t="shared" si="3"/>
        <v>9165</v>
      </c>
      <c r="I373" s="770" t="s">
        <v>1460</v>
      </c>
    </row>
    <row r="374" spans="1:9" x14ac:dyDescent="0.25">
      <c r="A374" s="540">
        <v>42155</v>
      </c>
      <c r="B374" s="539">
        <v>706</v>
      </c>
      <c r="C374" s="545" t="s">
        <v>2428</v>
      </c>
      <c r="D374" s="244" t="s">
        <v>1779</v>
      </c>
      <c r="E374" s="261">
        <v>2585</v>
      </c>
      <c r="F374" s="2210"/>
      <c r="G374" s="2211"/>
      <c r="H374" s="1438">
        <f t="shared" si="3"/>
        <v>2585</v>
      </c>
      <c r="I374" s="770" t="s">
        <v>1158</v>
      </c>
    </row>
    <row r="375" spans="1:9" x14ac:dyDescent="0.25">
      <c r="A375" s="540">
        <v>42155</v>
      </c>
      <c r="B375" s="539">
        <v>707</v>
      </c>
      <c r="C375" s="545" t="s">
        <v>2428</v>
      </c>
      <c r="D375" s="244" t="s">
        <v>119</v>
      </c>
      <c r="E375" s="261">
        <v>4459</v>
      </c>
      <c r="F375" s="2210"/>
      <c r="G375" s="2211"/>
      <c r="H375" s="1438">
        <f t="shared" si="3"/>
        <v>4459</v>
      </c>
      <c r="I375" s="770" t="s">
        <v>1158</v>
      </c>
    </row>
    <row r="376" spans="1:9" x14ac:dyDescent="0.25">
      <c r="A376" s="540">
        <v>42155</v>
      </c>
      <c r="B376" s="539">
        <v>708</v>
      </c>
      <c r="C376" s="545" t="s">
        <v>2428</v>
      </c>
      <c r="D376" s="244" t="s">
        <v>2372</v>
      </c>
      <c r="E376" s="261">
        <v>3355</v>
      </c>
      <c r="F376" s="2210"/>
      <c r="G376" s="2211"/>
      <c r="H376" s="1438">
        <f t="shared" si="3"/>
        <v>3355</v>
      </c>
      <c r="I376" s="770" t="s">
        <v>1158</v>
      </c>
    </row>
    <row r="377" spans="1:9" x14ac:dyDescent="0.25">
      <c r="A377" s="540">
        <v>42155</v>
      </c>
      <c r="B377" s="539">
        <v>709</v>
      </c>
      <c r="C377" s="545" t="s">
        <v>2428</v>
      </c>
      <c r="D377" s="244" t="s">
        <v>752</v>
      </c>
      <c r="E377" s="261">
        <v>24148.5</v>
      </c>
      <c r="F377" s="400">
        <v>42155</v>
      </c>
      <c r="G377" s="261">
        <v>24148.5</v>
      </c>
      <c r="H377" s="1438">
        <f t="shared" si="3"/>
        <v>0</v>
      </c>
      <c r="I377" s="770" t="s">
        <v>2371</v>
      </c>
    </row>
    <row r="378" spans="1:9" x14ac:dyDescent="0.25">
      <c r="A378" s="540">
        <v>42155</v>
      </c>
      <c r="B378" s="539">
        <v>710</v>
      </c>
      <c r="C378" s="545" t="s">
        <v>2428</v>
      </c>
      <c r="D378" s="244" t="s">
        <v>744</v>
      </c>
      <c r="E378" s="261">
        <v>10140</v>
      </c>
      <c r="F378" s="400">
        <v>42155</v>
      </c>
      <c r="G378" s="261">
        <v>10140</v>
      </c>
      <c r="H378" s="1438">
        <f t="shared" si="3"/>
        <v>0</v>
      </c>
      <c r="I378" s="770" t="s">
        <v>2371</v>
      </c>
    </row>
    <row r="379" spans="1:9" x14ac:dyDescent="0.25">
      <c r="A379" s="540">
        <v>42155</v>
      </c>
      <c r="B379" s="539">
        <v>711</v>
      </c>
      <c r="C379" s="545" t="s">
        <v>2428</v>
      </c>
      <c r="D379" s="244" t="s">
        <v>13</v>
      </c>
      <c r="E379" s="261">
        <v>9223</v>
      </c>
      <c r="F379" s="400">
        <v>42155</v>
      </c>
      <c r="G379" s="261">
        <v>9223</v>
      </c>
      <c r="H379" s="1438">
        <f t="shared" si="3"/>
        <v>0</v>
      </c>
      <c r="I379" s="770" t="s">
        <v>2371</v>
      </c>
    </row>
    <row r="380" spans="1:9" x14ac:dyDescent="0.25">
      <c r="A380" s="540"/>
      <c r="B380" s="539"/>
      <c r="C380" s="545"/>
      <c r="D380" s="244" t="s">
        <v>506</v>
      </c>
      <c r="E380" s="261"/>
      <c r="F380" s="400"/>
      <c r="G380" s="261"/>
      <c r="H380" s="1438">
        <f t="shared" si="3"/>
        <v>0</v>
      </c>
    </row>
    <row r="381" spans="1:9" x14ac:dyDescent="0.25">
      <c r="A381" s="540"/>
      <c r="B381" s="588"/>
      <c r="C381" s="1395"/>
      <c r="D381" s="244" t="s">
        <v>506</v>
      </c>
      <c r="E381" s="261"/>
      <c r="F381" s="400"/>
      <c r="G381" s="261"/>
      <c r="H381" s="1438">
        <f t="shared" si="3"/>
        <v>0</v>
      </c>
      <c r="I381" s="32"/>
    </row>
    <row r="382" spans="1:9" ht="15.75" thickBot="1" x14ac:dyDescent="0.3">
      <c r="A382" s="321"/>
      <c r="B382" s="2101"/>
      <c r="C382" s="2101"/>
      <c r="D382" s="244"/>
      <c r="E382" s="462"/>
      <c r="F382" s="1983"/>
      <c r="G382" s="462"/>
      <c r="H382" s="1439">
        <f t="shared" si="3"/>
        <v>0</v>
      </c>
      <c r="I382" s="32"/>
    </row>
    <row r="383" spans="1:9" ht="15.75" thickTop="1" x14ac:dyDescent="0.25">
      <c r="A383" s="1440"/>
      <c r="B383" s="453"/>
      <c r="C383" s="453"/>
      <c r="D383" s="1441"/>
      <c r="E383" s="58">
        <f>SUM(E4:E382)</f>
        <v>3295539.52</v>
      </c>
      <c r="F383" s="1984"/>
      <c r="G383" s="58">
        <f>SUM(G4:G382)</f>
        <v>3240465.52</v>
      </c>
      <c r="H383" s="1442"/>
      <c r="I383" s="32"/>
    </row>
    <row r="384" spans="1:9" x14ac:dyDescent="0.25">
      <c r="A384" s="1440"/>
      <c r="B384" s="453" t="s">
        <v>61</v>
      </c>
      <c r="C384" s="453"/>
      <c r="D384" s="1443"/>
      <c r="E384" s="58"/>
      <c r="F384" s="1984"/>
      <c r="G384" s="58"/>
      <c r="H384" s="1442"/>
      <c r="I384" s="32"/>
    </row>
    <row r="385" spans="1:9" x14ac:dyDescent="0.25">
      <c r="A385" s="1440"/>
      <c r="B385" s="453"/>
      <c r="C385" s="453"/>
      <c r="D385" s="1443"/>
      <c r="E385" s="453"/>
      <c r="F385" s="1984"/>
      <c r="G385" s="453"/>
      <c r="H385" s="1442"/>
      <c r="I385" s="32"/>
    </row>
    <row r="386" spans="1:9" x14ac:dyDescent="0.25">
      <c r="A386" s="1440"/>
      <c r="B386" s="453"/>
      <c r="C386" s="453"/>
      <c r="D386" s="1444"/>
      <c r="E386" s="453"/>
      <c r="F386" s="1984"/>
      <c r="G386" s="453"/>
      <c r="H386" s="1442"/>
      <c r="I386" s="32"/>
    </row>
    <row r="387" spans="1:9" x14ac:dyDescent="0.25">
      <c r="A387" s="1440"/>
      <c r="B387" s="453"/>
      <c r="C387" s="453"/>
      <c r="D387" s="1443"/>
      <c r="E387" s="453"/>
      <c r="F387" s="1984"/>
      <c r="G387" s="453"/>
      <c r="H387" s="1442"/>
      <c r="I387" s="32"/>
    </row>
    <row r="388" spans="1:9" ht="30" x14ac:dyDescent="0.25">
      <c r="A388" s="1440"/>
      <c r="B388" s="453"/>
      <c r="C388" s="453"/>
      <c r="D388" s="1443"/>
      <c r="E388" s="1445" t="s">
        <v>50</v>
      </c>
      <c r="F388" s="1984"/>
      <c r="G388" s="1446" t="s">
        <v>51</v>
      </c>
      <c r="H388" s="1442"/>
      <c r="I388" s="32"/>
    </row>
    <row r="389" spans="1:9" x14ac:dyDescent="0.25">
      <c r="A389" s="1440"/>
      <c r="B389" s="453"/>
      <c r="C389" s="453"/>
      <c r="D389" s="1443"/>
      <c r="E389" s="1445"/>
      <c r="F389" s="1984"/>
      <c r="G389" s="1446"/>
      <c r="H389" s="1442"/>
      <c r="I389" s="32"/>
    </row>
    <row r="390" spans="1:9" x14ac:dyDescent="0.25">
      <c r="A390" s="1440"/>
      <c r="B390" s="453"/>
      <c r="C390" s="453"/>
      <c r="D390" s="1443"/>
      <c r="E390" s="1445"/>
      <c r="F390" s="1984"/>
      <c r="G390" s="1446"/>
      <c r="H390" s="1442"/>
      <c r="I390" s="32"/>
    </row>
    <row r="391" spans="1:9" x14ac:dyDescent="0.25">
      <c r="A391" s="1440"/>
      <c r="B391" s="453"/>
      <c r="C391" s="453"/>
      <c r="D391" s="1443"/>
      <c r="E391" s="1445"/>
      <c r="F391" s="1984"/>
      <c r="G391" s="1446"/>
      <c r="H391" s="1442"/>
      <c r="I391" s="32"/>
    </row>
    <row r="392" spans="1:9" ht="21" x14ac:dyDescent="0.35">
      <c r="A392" s="1440"/>
      <c r="B392" s="453"/>
      <c r="C392" s="453"/>
      <c r="D392" s="453"/>
      <c r="E392" s="2295">
        <f>E383-G383</f>
        <v>55074</v>
      </c>
      <c r="F392" s="2296"/>
      <c r="G392" s="2297"/>
      <c r="H392" s="1442"/>
      <c r="I392" s="32"/>
    </row>
    <row r="393" spans="1:9" x14ac:dyDescent="0.25">
      <c r="A393" s="1440"/>
      <c r="B393" s="453"/>
      <c r="C393" s="453"/>
      <c r="D393" s="453"/>
      <c r="E393" s="453"/>
      <c r="F393" s="1984"/>
      <c r="G393" s="453"/>
      <c r="H393" s="1442"/>
      <c r="I393" s="32"/>
    </row>
    <row r="394" spans="1:9" ht="18.75" x14ac:dyDescent="0.3">
      <c r="A394" s="1440"/>
      <c r="B394" s="453"/>
      <c r="C394" s="453"/>
      <c r="D394" s="453"/>
      <c r="E394" s="2298" t="s">
        <v>53</v>
      </c>
      <c r="F394" s="2298"/>
      <c r="G394" s="2298"/>
      <c r="H394" s="1442"/>
      <c r="I394" s="32"/>
    </row>
    <row r="395" spans="1:9" x14ac:dyDescent="0.25">
      <c r="A395" s="1440"/>
      <c r="B395" s="453"/>
      <c r="C395" s="453"/>
      <c r="D395" s="453"/>
      <c r="E395" s="453"/>
      <c r="F395" s="1984"/>
      <c r="G395" s="453"/>
      <c r="H395" s="1442"/>
      <c r="I395" s="32"/>
    </row>
    <row r="396" spans="1:9" x14ac:dyDescent="0.25">
      <c r="A396" s="1440"/>
      <c r="B396" s="453"/>
      <c r="C396" s="453"/>
      <c r="D396" s="453"/>
      <c r="E396" s="453"/>
      <c r="F396" s="1984"/>
      <c r="G396" s="453"/>
      <c r="H396" s="1442"/>
      <c r="I396" s="32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32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32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32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32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32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32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32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32"/>
    </row>
    <row r="405" spans="1:9" x14ac:dyDescent="0.25">
      <c r="A405" s="321"/>
      <c r="B405" s="244"/>
      <c r="C405" s="244"/>
      <c r="D405" s="244"/>
      <c r="E405" s="244"/>
      <c r="F405" s="531"/>
      <c r="G405" s="244"/>
      <c r="H405" s="244"/>
      <c r="I405" s="32"/>
    </row>
    <row r="406" spans="1:9" x14ac:dyDescent="0.25">
      <c r="A406" s="321"/>
      <c r="B406" s="244"/>
      <c r="C406" s="244"/>
      <c r="D406" s="244"/>
      <c r="E406" s="244"/>
      <c r="F406" s="531"/>
      <c r="G406" s="244"/>
      <c r="H406" s="244"/>
      <c r="I406" s="32"/>
    </row>
    <row r="407" spans="1:9" x14ac:dyDescent="0.25">
      <c r="A407" s="321"/>
      <c r="B407" s="244"/>
      <c r="C407" s="244"/>
      <c r="D407" s="244"/>
      <c r="E407" s="244"/>
      <c r="F407" s="531"/>
      <c r="G407" s="244"/>
      <c r="H407" s="244"/>
      <c r="I407" s="32"/>
    </row>
    <row r="408" spans="1:9" x14ac:dyDescent="0.25">
      <c r="A408" s="321"/>
      <c r="B408" s="244"/>
      <c r="C408" s="244"/>
      <c r="D408" s="244"/>
      <c r="E408" s="244"/>
      <c r="F408" s="531"/>
      <c r="G408" s="244"/>
      <c r="H408" s="244"/>
      <c r="I408" s="32"/>
    </row>
    <row r="409" spans="1:9" x14ac:dyDescent="0.25">
      <c r="A409" s="321"/>
      <c r="B409" s="244"/>
      <c r="C409" s="244"/>
      <c r="D409" s="244"/>
      <c r="E409" s="244"/>
      <c r="F409" s="531"/>
      <c r="G409" s="244"/>
      <c r="H409" s="244"/>
      <c r="I409" s="32"/>
    </row>
    <row r="410" spans="1:9" x14ac:dyDescent="0.25">
      <c r="A410" s="321"/>
      <c r="B410" s="244"/>
      <c r="C410" s="244"/>
      <c r="D410" s="244"/>
      <c r="E410" s="244"/>
      <c r="F410" s="531"/>
      <c r="G410" s="244"/>
      <c r="H410" s="244"/>
      <c r="I410" s="32"/>
    </row>
    <row r="411" spans="1:9" x14ac:dyDescent="0.25">
      <c r="A411" s="321"/>
      <c r="B411" s="244"/>
      <c r="C411" s="244"/>
      <c r="D411" s="244"/>
      <c r="E411" s="244"/>
      <c r="F411" s="531"/>
      <c r="G411" s="244"/>
      <c r="H411" s="244"/>
      <c r="I411" s="32"/>
    </row>
    <row r="412" spans="1:9" x14ac:dyDescent="0.25">
      <c r="A412" s="321"/>
      <c r="B412" s="244"/>
      <c r="C412" s="244"/>
      <c r="D412" s="244"/>
      <c r="E412" s="244"/>
      <c r="F412" s="531"/>
      <c r="G412" s="244"/>
      <c r="H412" s="244"/>
      <c r="I412" s="32"/>
    </row>
    <row r="413" spans="1:9" x14ac:dyDescent="0.25">
      <c r="A413" s="321"/>
      <c r="B413" s="244"/>
      <c r="C413" s="244"/>
      <c r="D413" s="244"/>
      <c r="E413" s="244"/>
      <c r="F413" s="531"/>
      <c r="G413" s="244"/>
      <c r="H413" s="244"/>
      <c r="I413" s="32"/>
    </row>
    <row r="414" spans="1:9" x14ac:dyDescent="0.25">
      <c r="A414" s="321"/>
      <c r="B414" s="244"/>
      <c r="C414" s="244"/>
      <c r="D414" s="244"/>
      <c r="E414" s="244"/>
      <c r="F414" s="531"/>
      <c r="G414" s="244"/>
      <c r="H414" s="244"/>
      <c r="I414" s="32"/>
    </row>
    <row r="415" spans="1:9" x14ac:dyDescent="0.25">
      <c r="A415" s="321"/>
      <c r="B415" s="244"/>
      <c r="C415" s="244"/>
      <c r="D415" s="244"/>
      <c r="E415" s="244"/>
      <c r="F415" s="531"/>
      <c r="G415" s="244"/>
      <c r="H415" s="244"/>
      <c r="I415" s="32"/>
    </row>
    <row r="416" spans="1:9" x14ac:dyDescent="0.25">
      <c r="A416" s="321"/>
      <c r="B416" s="244"/>
      <c r="C416" s="244"/>
      <c r="D416" s="244"/>
      <c r="E416" s="244"/>
      <c r="F416" s="531"/>
      <c r="G416" s="244"/>
      <c r="H416" s="244"/>
      <c r="I416" s="32"/>
    </row>
    <row r="417" spans="1:9" x14ac:dyDescent="0.25">
      <c r="A417" s="321"/>
      <c r="B417" s="244"/>
      <c r="C417" s="244"/>
      <c r="D417" s="244"/>
      <c r="E417" s="244"/>
      <c r="F417" s="531"/>
      <c r="G417" s="244"/>
      <c r="H417" s="244"/>
      <c r="I417" s="32"/>
    </row>
    <row r="418" spans="1:9" x14ac:dyDescent="0.25">
      <c r="A418" s="321"/>
      <c r="B418" s="244"/>
      <c r="C418" s="244"/>
      <c r="D418" s="244"/>
      <c r="E418" s="244"/>
      <c r="F418" s="531"/>
      <c r="G418" s="244"/>
      <c r="H418" s="244"/>
      <c r="I418" s="32"/>
    </row>
    <row r="419" spans="1:9" x14ac:dyDescent="0.25">
      <c r="A419" s="321"/>
      <c r="B419" s="244"/>
      <c r="C419" s="244"/>
      <c r="D419" s="244"/>
      <c r="E419" s="244"/>
      <c r="F419" s="531"/>
      <c r="G419" s="244"/>
      <c r="H419" s="244"/>
      <c r="I419" s="32"/>
    </row>
    <row r="420" spans="1:9" x14ac:dyDescent="0.25">
      <c r="A420" s="321"/>
      <c r="B420" s="244"/>
      <c r="C420" s="244"/>
      <c r="D420" s="244"/>
      <c r="E420" s="244"/>
      <c r="F420" s="531"/>
      <c r="G420" s="244"/>
      <c r="H420" s="244"/>
      <c r="I420" s="32"/>
    </row>
    <row r="421" spans="1:9" x14ac:dyDescent="0.25">
      <c r="A421" s="321"/>
      <c r="B421" s="244"/>
      <c r="C421" s="244"/>
      <c r="D421" s="244"/>
      <c r="E421" s="244"/>
      <c r="F421" s="531"/>
      <c r="G421" s="244"/>
      <c r="H421" s="244"/>
      <c r="I421" s="32"/>
    </row>
    <row r="422" spans="1:9" x14ac:dyDescent="0.25">
      <c r="A422" s="321"/>
      <c r="B422" s="244"/>
      <c r="C422" s="244"/>
      <c r="D422" s="244"/>
      <c r="E422" s="244"/>
      <c r="F422" s="531"/>
      <c r="G422" s="244"/>
      <c r="H422" s="244"/>
      <c r="I422" s="32"/>
    </row>
    <row r="423" spans="1:9" x14ac:dyDescent="0.25">
      <c r="A423" s="321"/>
      <c r="B423" s="244"/>
      <c r="C423" s="244"/>
      <c r="D423" s="244"/>
      <c r="E423" s="244"/>
      <c r="F423" s="531"/>
      <c r="G423" s="244"/>
      <c r="H423" s="244"/>
      <c r="I423" s="32"/>
    </row>
    <row r="424" spans="1:9" x14ac:dyDescent="0.25">
      <c r="A424" s="321"/>
      <c r="B424" s="244"/>
      <c r="C424" s="244"/>
      <c r="D424" s="244"/>
      <c r="E424" s="244"/>
      <c r="F424" s="531"/>
      <c r="G424" s="244"/>
      <c r="H424" s="244"/>
      <c r="I424" s="32"/>
    </row>
    <row r="425" spans="1:9" x14ac:dyDescent="0.25">
      <c r="A425" s="321"/>
      <c r="B425" s="244"/>
      <c r="C425" s="244"/>
      <c r="D425" s="244"/>
      <c r="E425" s="244"/>
      <c r="F425" s="531"/>
      <c r="G425" s="244"/>
      <c r="H425" s="244"/>
      <c r="I425" s="32"/>
    </row>
    <row r="426" spans="1:9" x14ac:dyDescent="0.25">
      <c r="A426" s="321"/>
      <c r="B426" s="244"/>
      <c r="C426" s="244"/>
      <c r="D426" s="244"/>
      <c r="E426" s="244"/>
      <c r="F426" s="531"/>
      <c r="G426" s="244"/>
      <c r="H426" s="244"/>
      <c r="I426" s="32"/>
    </row>
    <row r="427" spans="1:9" x14ac:dyDescent="0.25">
      <c r="A427" s="321"/>
      <c r="B427" s="244"/>
      <c r="C427" s="244"/>
      <c r="D427" s="244"/>
      <c r="E427" s="244"/>
      <c r="F427" s="531"/>
      <c r="G427" s="244"/>
      <c r="H427" s="244"/>
      <c r="I427" s="32"/>
    </row>
    <row r="428" spans="1:9" x14ac:dyDescent="0.25">
      <c r="A428" s="321"/>
      <c r="B428" s="244"/>
      <c r="C428" s="244"/>
      <c r="D428" s="244"/>
      <c r="E428" s="244"/>
      <c r="F428" s="531"/>
      <c r="G428" s="244"/>
      <c r="H428" s="244"/>
      <c r="I428" s="32"/>
    </row>
    <row r="429" spans="1:9" x14ac:dyDescent="0.25">
      <c r="A429" s="321"/>
      <c r="B429" s="244"/>
      <c r="C429" s="244"/>
      <c r="D429" s="244"/>
      <c r="E429" s="244"/>
      <c r="F429" s="531"/>
      <c r="G429" s="244"/>
      <c r="H429" s="244"/>
      <c r="I429" s="32"/>
    </row>
    <row r="430" spans="1:9" x14ac:dyDescent="0.25">
      <c r="A430" s="321"/>
      <c r="B430" s="244"/>
      <c r="C430" s="244"/>
      <c r="D430" s="244"/>
      <c r="E430" s="244"/>
      <c r="F430" s="531"/>
      <c r="G430" s="244"/>
      <c r="H430" s="244"/>
      <c r="I430" s="32"/>
    </row>
    <row r="431" spans="1:9" x14ac:dyDescent="0.25">
      <c r="A431" s="321"/>
      <c r="B431" s="244"/>
      <c r="C431" s="244"/>
      <c r="D431" s="244"/>
      <c r="E431" s="244"/>
      <c r="F431" s="531"/>
      <c r="G431" s="244"/>
      <c r="H431" s="244"/>
      <c r="I431" s="32"/>
    </row>
    <row r="432" spans="1:9" x14ac:dyDescent="0.25">
      <c r="A432" s="321"/>
      <c r="B432" s="244"/>
      <c r="C432" s="244"/>
      <c r="D432" s="244"/>
      <c r="E432" s="244"/>
      <c r="F432" s="531"/>
      <c r="G432" s="244"/>
      <c r="H432" s="244"/>
      <c r="I432" s="32"/>
    </row>
    <row r="433" spans="1:9" x14ac:dyDescent="0.25">
      <c r="A433" s="321"/>
      <c r="B433" s="244"/>
      <c r="C433" s="244"/>
      <c r="D433" s="244"/>
      <c r="E433" s="244"/>
      <c r="F433" s="531"/>
      <c r="G433" s="244"/>
      <c r="H433" s="244"/>
      <c r="I433" s="32"/>
    </row>
    <row r="434" spans="1:9" x14ac:dyDescent="0.25">
      <c r="A434" s="321"/>
      <c r="B434" s="244"/>
      <c r="C434" s="244"/>
      <c r="D434" s="244"/>
      <c r="E434" s="244"/>
      <c r="F434" s="531"/>
      <c r="G434" s="244"/>
      <c r="H434" s="244"/>
      <c r="I434" s="32"/>
    </row>
    <row r="435" spans="1:9" x14ac:dyDescent="0.25">
      <c r="A435" s="321"/>
      <c r="B435" s="244"/>
      <c r="C435" s="244"/>
      <c r="D435" s="244"/>
      <c r="E435" s="244"/>
      <c r="F435" s="531"/>
      <c r="G435" s="244"/>
      <c r="H435" s="244"/>
      <c r="I435" s="32"/>
    </row>
    <row r="436" spans="1:9" x14ac:dyDescent="0.25">
      <c r="A436" s="321"/>
      <c r="B436" s="244"/>
      <c r="C436" s="244"/>
      <c r="D436" s="244"/>
      <c r="E436" s="244"/>
      <c r="F436" s="531"/>
      <c r="G436" s="244"/>
      <c r="H436" s="244"/>
      <c r="I436" s="32"/>
    </row>
    <row r="437" spans="1:9" x14ac:dyDescent="0.25">
      <c r="A437" s="321"/>
      <c r="B437" s="244"/>
      <c r="C437" s="244"/>
      <c r="D437" s="244"/>
      <c r="E437" s="244"/>
      <c r="F437" s="531"/>
      <c r="G437" s="244"/>
      <c r="H437" s="244"/>
      <c r="I437" s="32"/>
    </row>
    <row r="438" spans="1:9" x14ac:dyDescent="0.25">
      <c r="A438" s="321"/>
      <c r="B438" s="244"/>
      <c r="C438" s="244"/>
      <c r="D438" s="244"/>
      <c r="E438" s="244"/>
      <c r="F438" s="531"/>
      <c r="G438" s="244"/>
      <c r="H438" s="244"/>
      <c r="I438" s="32"/>
    </row>
    <row r="439" spans="1:9" x14ac:dyDescent="0.25">
      <c r="A439" s="321"/>
      <c r="B439" s="244"/>
      <c r="C439" s="244"/>
      <c r="D439" s="244"/>
      <c r="E439" s="244"/>
      <c r="F439" s="531"/>
      <c r="G439" s="244"/>
      <c r="H439" s="244"/>
      <c r="I439" s="32"/>
    </row>
    <row r="440" spans="1:9" x14ac:dyDescent="0.25">
      <c r="A440" s="321"/>
      <c r="B440" s="244"/>
      <c r="C440" s="244"/>
      <c r="D440" s="244"/>
      <c r="E440" s="244"/>
      <c r="F440" s="531"/>
      <c r="G440" s="244"/>
      <c r="H440" s="244"/>
      <c r="I440" s="32"/>
    </row>
  </sheetData>
  <sortState ref="A113:E123">
    <sortCondition ref="B113:B123"/>
  </sortState>
  <mergeCells count="4">
    <mergeCell ref="E392:G392"/>
    <mergeCell ref="E394:G394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X1" workbookViewId="0">
      <pane ySplit="6" topLeftCell="A7" activePane="bottomLeft" state="frozen"/>
      <selection pane="bottomLeft" activeCell="AJ25" sqref="AJ25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28" bestFit="1" customWidth="1"/>
    <col min="4" max="4" width="12.7109375" style="1762" bestFit="1" customWidth="1"/>
    <col min="5" max="5" width="11.42578125" style="1762"/>
    <col min="6" max="6" width="12.7109375" style="1762" bestFit="1" customWidth="1"/>
    <col min="7" max="7" width="8.5703125" style="1762" customWidth="1"/>
    <col min="8" max="9" width="11.42578125" style="2"/>
    <col min="10" max="10" width="12.28515625" style="1762" customWidth="1"/>
    <col min="11" max="11" width="12.7109375" style="1762" bestFit="1" customWidth="1"/>
    <col min="12" max="13" width="11.42578125" style="1762"/>
    <col min="14" max="14" width="8.5703125" style="1762" customWidth="1"/>
    <col min="15" max="15" width="11.42578125" style="421" customWidth="1"/>
    <col min="16" max="16" width="11.42578125" style="1762" customWidth="1"/>
    <col min="17" max="17" width="11.42578125" style="3" customWidth="1"/>
    <col min="18" max="18" width="11.42578125" style="421" customWidth="1"/>
    <col min="19" max="20" width="11.42578125" style="1762" customWidth="1"/>
    <col min="21" max="21" width="6.5703125" style="1762" customWidth="1"/>
    <col min="22" max="22" width="11.42578125" style="343" customWidth="1"/>
    <col min="23" max="27" width="11.42578125" style="1762" customWidth="1"/>
    <col min="28" max="28" width="6.5703125" style="1762" customWidth="1"/>
    <col min="29" max="33" width="11.42578125" style="1762" customWidth="1"/>
    <col min="34" max="34" width="11.85546875" style="1762" bestFit="1" customWidth="1"/>
    <col min="35" max="35" width="6.5703125" style="1762" customWidth="1"/>
    <col min="36" max="36" width="11.42578125" style="421" customWidth="1"/>
    <col min="37" max="41" width="11.42578125" style="1762" customWidth="1"/>
    <col min="42" max="42" width="6.5703125" style="1762" customWidth="1"/>
    <col min="43" max="48" width="11.42578125" style="1762" customWidth="1"/>
    <col min="49" max="49" width="6.5703125" style="1762" customWidth="1"/>
    <col min="50" max="55" width="11.42578125" style="1762" customWidth="1"/>
    <col min="56" max="56" width="8" style="1762" customWidth="1"/>
    <col min="57" max="62" width="11.42578125" style="1762" customWidth="1"/>
    <col min="63" max="63" width="8" style="1762" customWidth="1"/>
    <col min="64" max="69" width="11.42578125" style="1762" customWidth="1"/>
    <col min="70" max="70" width="8.5703125" style="1762" bestFit="1" customWidth="1"/>
    <col min="71" max="71" width="10.42578125" style="1762" customWidth="1"/>
    <col min="72" max="72" width="12.5703125" style="1762" bestFit="1" customWidth="1"/>
    <col min="73" max="73" width="12" style="1762" customWidth="1"/>
    <col min="74" max="74" width="9.42578125" style="1762" bestFit="1" customWidth="1"/>
    <col min="75" max="75" width="11.28515625" style="1762" customWidth="1"/>
    <col min="76" max="76" width="12.28515625" style="1762" customWidth="1"/>
    <col min="77" max="78" width="8.5703125" style="1762" customWidth="1"/>
    <col min="79" max="79" width="8.85546875" style="1762" customWidth="1"/>
    <col min="80" max="80" width="8.42578125" style="1762" customWidth="1"/>
    <col min="81" max="81" width="11.42578125" style="1762" customWidth="1"/>
    <col min="82" max="82" width="9" style="1762" customWidth="1"/>
    <col min="83" max="84" width="11.42578125" style="1762" customWidth="1"/>
    <col min="85" max="85" width="8.5703125" style="1762" customWidth="1"/>
    <col min="86" max="86" width="11.42578125" style="421"/>
    <col min="87" max="87" width="11.42578125" style="1762"/>
    <col min="88" max="88" width="12.7109375" style="1762" bestFit="1" customWidth="1"/>
    <col min="89" max="89" width="9.85546875" style="1762" bestFit="1" customWidth="1"/>
    <col min="90" max="91" width="12.7109375" style="1762" bestFit="1" customWidth="1"/>
    <col min="92" max="92" width="6.85546875" style="1762" customWidth="1"/>
    <col min="93" max="97" width="11.42578125" style="1762" customWidth="1"/>
    <col min="98" max="98" width="12.7109375" style="1762" bestFit="1" customWidth="1"/>
    <col min="99" max="99" width="10.7109375" style="1762" customWidth="1"/>
    <col min="100" max="100" width="9.7109375" style="343" customWidth="1"/>
    <col min="101" max="101" width="10.7109375" style="1762" customWidth="1"/>
    <col min="102" max="102" width="11.42578125" style="1762" customWidth="1"/>
    <col min="103" max="103" width="10.7109375" style="1762" customWidth="1"/>
    <col min="104" max="104" width="11.42578125" style="1762" customWidth="1"/>
    <col min="105" max="105" width="12.7109375" style="1762" bestFit="1" customWidth="1"/>
    <col min="106" max="106" width="10.140625" style="1762" bestFit="1" customWidth="1"/>
    <col min="107" max="112" width="11.42578125" style="1762" customWidth="1"/>
    <col min="113" max="113" width="9.7109375" style="1762" bestFit="1" customWidth="1"/>
    <col min="114" max="114" width="9.42578125" style="1762" bestFit="1" customWidth="1"/>
    <col min="115" max="116" width="8.140625" style="1762" customWidth="1"/>
    <col min="117" max="117" width="10.5703125" style="1762" customWidth="1"/>
    <col min="118" max="118" width="9.42578125" style="1762" customWidth="1"/>
    <col min="119" max="119" width="10.7109375" style="1762" customWidth="1"/>
    <col min="120" max="120" width="12.140625" style="1762" customWidth="1"/>
    <col min="121" max="121" width="7.28515625" style="1762" customWidth="1"/>
    <col min="122" max="122" width="11.42578125" style="421" customWidth="1"/>
    <col min="123" max="124" width="11.42578125" style="1762" customWidth="1"/>
    <col min="125" max="125" width="11.42578125" style="305" customWidth="1"/>
    <col min="126" max="127" width="11.42578125" style="1762" customWidth="1"/>
    <col min="128" max="128" width="8.42578125" style="1762" bestFit="1" customWidth="1"/>
    <col min="129" max="134" width="11.42578125" style="1762" customWidth="1"/>
    <col min="135" max="135" width="8.5703125" style="1762" bestFit="1" customWidth="1"/>
    <col min="136" max="136" width="9.140625" style="421" customWidth="1"/>
    <col min="137" max="137" width="12.5703125" style="1762" bestFit="1" customWidth="1"/>
    <col min="138" max="138" width="10.140625" style="1762" bestFit="1" customWidth="1"/>
    <col min="139" max="139" width="9.42578125" style="1762" bestFit="1" customWidth="1"/>
    <col min="140" max="140" width="11.42578125" style="1762" customWidth="1"/>
    <col min="141" max="141" width="10.140625" style="1762" bestFit="1" customWidth="1"/>
    <col min="142" max="142" width="8.5703125" style="1762" bestFit="1" customWidth="1"/>
    <col min="143" max="148" width="11.42578125" style="1762" customWidth="1"/>
    <col min="149" max="149" width="8.5703125" style="1762" bestFit="1" customWidth="1"/>
    <col min="150" max="150" width="11.42578125" style="343" customWidth="1"/>
    <col min="151" max="151" width="15.5703125" style="1762" bestFit="1" customWidth="1"/>
    <col min="152" max="154" width="11.42578125" style="1762" customWidth="1"/>
    <col min="155" max="155" width="11.5703125" style="1762" customWidth="1"/>
    <col min="156" max="156" width="8.5703125" style="1762" bestFit="1" customWidth="1"/>
    <col min="157" max="157" width="11.42578125" style="343" customWidth="1"/>
    <col min="158" max="162" width="11.42578125" style="1762" customWidth="1"/>
    <col min="163" max="163" width="8.5703125" style="1762" customWidth="1"/>
    <col min="164" max="169" width="11.42578125" style="1762" customWidth="1"/>
    <col min="170" max="170" width="8.5703125" style="1762" bestFit="1" customWidth="1"/>
    <col min="171" max="176" width="11.42578125" style="1762" customWidth="1"/>
    <col min="177" max="177" width="8.5703125" style="1762" customWidth="1"/>
    <col min="178" max="178" width="9.85546875" style="544" customWidth="1"/>
    <col min="179" max="183" width="11.42578125" style="1762"/>
    <col min="184" max="184" width="9.140625" style="1762" customWidth="1"/>
    <col min="185" max="185" width="11.42578125" style="343" customWidth="1"/>
    <col min="186" max="190" width="11.42578125" style="1762" customWidth="1"/>
    <col min="191" max="191" width="8.5703125" style="1762" bestFit="1" customWidth="1"/>
    <col min="192" max="197" width="11.42578125" style="1762" customWidth="1"/>
    <col min="198" max="198" width="8.5703125" style="1762" bestFit="1" customWidth="1"/>
    <col min="199" max="204" width="11.42578125" style="1762" customWidth="1"/>
    <col min="205" max="205" width="8.5703125" style="1762" customWidth="1"/>
    <col min="206" max="211" width="11.42578125" style="1762" customWidth="1"/>
    <col min="212" max="212" width="8.42578125" style="1762" customWidth="1"/>
    <col min="213" max="218" width="11.42578125" style="1762" customWidth="1"/>
    <col min="219" max="219" width="8.42578125" style="1762" customWidth="1"/>
    <col min="220" max="225" width="11.140625" style="1762" customWidth="1"/>
    <col min="226" max="226" width="8.7109375" style="1762" customWidth="1"/>
    <col min="227" max="232" width="11.42578125" style="1762" customWidth="1"/>
    <col min="233" max="233" width="8.5703125" style="1762" bestFit="1" customWidth="1"/>
    <col min="234" max="234" width="11.42578125" style="421" customWidth="1"/>
    <col min="235" max="239" width="11.42578125" style="1762" customWidth="1"/>
    <col min="240" max="240" width="8.5703125" style="1762" bestFit="1" customWidth="1"/>
    <col min="241" max="246" width="11.42578125" style="1762" customWidth="1"/>
    <col min="247" max="247" width="8.5703125" style="1762" bestFit="1" customWidth="1"/>
    <col min="248" max="253" width="11.42578125" style="1762" customWidth="1"/>
    <col min="254" max="254" width="7.7109375" style="1762" bestFit="1" customWidth="1"/>
    <col min="255" max="255" width="11.7109375" style="1762" customWidth="1"/>
    <col min="256" max="256" width="11.7109375" style="318" customWidth="1"/>
    <col min="257" max="260" width="11.7109375" style="1762" customWidth="1"/>
    <col min="261" max="261" width="7.7109375" style="1762" customWidth="1"/>
    <col min="262" max="267" width="11.42578125" style="1762" customWidth="1"/>
    <col min="268" max="268" width="7.7109375" style="1762" customWidth="1"/>
    <col min="269" max="274" width="11.42578125" style="1762" customWidth="1"/>
    <col min="275" max="275" width="7.5703125" style="1762" customWidth="1"/>
    <col min="276" max="276" width="9.85546875" style="1762" customWidth="1"/>
    <col min="277" max="277" width="13.7109375" style="1762" customWidth="1"/>
    <col min="278" max="278" width="10.140625" style="1762" bestFit="1" customWidth="1"/>
    <col min="279" max="279" width="10.7109375" style="1762" bestFit="1" customWidth="1"/>
    <col min="280" max="280" width="12.7109375" style="1762" customWidth="1"/>
    <col min="281" max="281" width="12.28515625" style="1762" customWidth="1"/>
    <col min="282" max="282" width="8.5703125" style="1762" bestFit="1" customWidth="1"/>
    <col min="283" max="288" width="11.42578125" style="1762" customWidth="1"/>
    <col min="289" max="289" width="8.42578125" style="1762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62" customWidth="1"/>
    <col min="310" max="310" width="8.42578125" style="1762" customWidth="1"/>
    <col min="311" max="316" width="11.42578125" style="1762" customWidth="1"/>
    <col min="317" max="317" width="8.42578125" style="1762" customWidth="1"/>
    <col min="318" max="323" width="11.42578125" style="1762" customWidth="1"/>
    <col min="324" max="324" width="8.42578125" style="1762" customWidth="1"/>
    <col min="325" max="325" width="10.85546875" style="421" customWidth="1"/>
    <col min="326" max="326" width="12.5703125" style="1762" bestFit="1" customWidth="1"/>
    <col min="327" max="327" width="11.5703125" style="1762" customWidth="1"/>
    <col min="328" max="328" width="9.42578125" style="1762" bestFit="1" customWidth="1"/>
    <col min="329" max="329" width="12" style="1762" customWidth="1"/>
    <col min="330" max="330" width="11" style="1762" customWidth="1"/>
    <col min="331" max="331" width="8.5703125" style="1762" bestFit="1" customWidth="1"/>
    <col min="332" max="332" width="11.42578125" style="421" customWidth="1"/>
    <col min="333" max="337" width="11.42578125" style="1762" customWidth="1"/>
    <col min="338" max="338" width="8.5703125" style="1762" bestFit="1" customWidth="1"/>
    <col min="339" max="339" width="11.42578125" style="421" customWidth="1"/>
    <col min="340" max="344" width="11.42578125" style="1762" customWidth="1"/>
    <col min="345" max="345" width="8.5703125" style="1762" bestFit="1" customWidth="1"/>
    <col min="346" max="346" width="11.42578125" style="421" customWidth="1"/>
    <col min="347" max="351" width="11.42578125" style="1762" customWidth="1"/>
    <col min="352" max="352" width="8.5703125" style="1762" bestFit="1" customWidth="1"/>
    <col min="353" max="358" width="11.42578125" style="1762" customWidth="1"/>
    <col min="359" max="359" width="8.5703125" style="1762" bestFit="1" customWidth="1"/>
    <col min="360" max="365" width="11.42578125" style="1762" customWidth="1"/>
    <col min="366" max="366" width="8.28515625" style="1762" customWidth="1"/>
    <col min="367" max="372" width="11.42578125" style="1762" customWidth="1"/>
    <col min="373" max="373" width="8.28515625" style="1762" customWidth="1"/>
    <col min="374" max="379" width="11.42578125" style="1762"/>
    <col min="380" max="380" width="8.5703125" style="1762" bestFit="1" customWidth="1"/>
    <col min="381" max="381" width="11.5703125" style="421" customWidth="1"/>
    <col min="382" max="383" width="11.5703125" style="1762" customWidth="1"/>
    <col min="384" max="384" width="11.5703125" style="421" customWidth="1"/>
    <col min="385" max="386" width="11.5703125" style="1762" customWidth="1"/>
    <col min="387" max="387" width="8.5703125" style="1762" bestFit="1" customWidth="1"/>
    <col min="388" max="393" width="11.42578125" style="1762" customWidth="1"/>
    <col min="394" max="394" width="8.5703125" style="1762" bestFit="1" customWidth="1"/>
    <col min="395" max="400" width="11.42578125" style="1762" customWidth="1"/>
    <col min="401" max="401" width="8.5703125" style="1762" bestFit="1" customWidth="1"/>
    <col min="402" max="407" width="11.42578125" style="1762" customWidth="1"/>
    <col min="408" max="408" width="8.5703125" style="1762" customWidth="1"/>
    <col min="409" max="414" width="11.42578125" style="1762" customWidth="1"/>
    <col min="415" max="415" width="8.5703125" style="1762" customWidth="1"/>
    <col min="416" max="421" width="11.42578125" style="1762" customWidth="1"/>
    <col min="422" max="422" width="8.5703125" style="1762" customWidth="1"/>
    <col min="423" max="428" width="11.42578125" style="1762" customWidth="1"/>
    <col min="429" max="429" width="8.5703125" style="1762" customWidth="1"/>
    <col min="430" max="435" width="11.42578125" style="1762" customWidth="1"/>
    <col min="436" max="436" width="8.5703125" style="1762" customWidth="1"/>
    <col min="437" max="442" width="11.42578125" style="1762" customWidth="1"/>
    <col min="443" max="443" width="8.5703125" style="1762" bestFit="1" customWidth="1"/>
    <col min="444" max="449" width="11.42578125" style="1762" customWidth="1"/>
    <col min="450" max="450" width="8.5703125" style="1762" bestFit="1" customWidth="1"/>
    <col min="451" max="451" width="13.140625" style="421" customWidth="1"/>
    <col min="452" max="453" width="11.42578125" style="1762" customWidth="1"/>
    <col min="454" max="454" width="9.5703125" style="1762" customWidth="1"/>
    <col min="455" max="456" width="11.42578125" style="1762" customWidth="1"/>
    <col min="457" max="457" width="8.5703125" style="1762" bestFit="1" customWidth="1"/>
    <col min="458" max="458" width="9.7109375" style="2" customWidth="1"/>
    <col min="459" max="460" width="11.42578125" style="1762"/>
    <col min="461" max="461" width="11.42578125" style="343"/>
    <col min="462" max="463" width="11.42578125" style="1762"/>
    <col min="464" max="464" width="8.5703125" style="1762" bestFit="1" customWidth="1"/>
    <col min="465" max="470" width="11.140625" style="1762" customWidth="1"/>
    <col min="471" max="471" width="8.42578125" style="1762" customWidth="1"/>
    <col min="472" max="473" width="11.42578125" style="2" customWidth="1"/>
    <col min="474" max="477" width="11.42578125" style="1762" customWidth="1"/>
    <col min="478" max="478" width="8.5703125" style="1762" bestFit="1" customWidth="1"/>
    <col min="479" max="484" width="11.42578125" style="1762" customWidth="1"/>
    <col min="485" max="485" width="8.42578125" style="1762" customWidth="1"/>
    <col min="486" max="491" width="11.42578125" style="1762" customWidth="1"/>
    <col min="492" max="492" width="8.42578125" style="1762" customWidth="1"/>
    <col min="493" max="498" width="11.42578125" style="1762" customWidth="1"/>
    <col min="499" max="499" width="8.5703125" style="1762" bestFit="1" customWidth="1"/>
    <col min="500" max="505" width="11.42578125" style="1762" customWidth="1"/>
    <col min="506" max="506" width="8.42578125" style="1762" customWidth="1"/>
    <col min="507" max="507" width="11.42578125" style="1762" customWidth="1"/>
    <col min="508" max="508" width="13.28515625" style="1762" customWidth="1"/>
    <col min="509" max="512" width="11.42578125" style="1762" customWidth="1"/>
    <col min="513" max="513" width="8.42578125" style="1762" customWidth="1"/>
    <col min="514" max="519" width="11.5703125" style="1762" customWidth="1"/>
    <col min="520" max="520" width="8.42578125" style="1762" customWidth="1"/>
    <col min="521" max="521" width="11.42578125" style="544" customWidth="1"/>
    <col min="522" max="526" width="11.42578125" style="1762" customWidth="1"/>
    <col min="527" max="527" width="8.5703125" style="1762" bestFit="1" customWidth="1"/>
    <col min="528" max="528" width="9.7109375" style="1762" customWidth="1"/>
    <col min="529" max="533" width="11.42578125" style="1762"/>
    <col min="534" max="534" width="6.7109375" style="1762" bestFit="1" customWidth="1"/>
    <col min="535" max="540" width="11.42578125" style="1762" customWidth="1"/>
    <col min="541" max="541" width="6.7109375" style="1762" customWidth="1"/>
    <col min="542" max="542" width="11.5703125" style="421" customWidth="1"/>
    <col min="543" max="547" width="11.5703125" style="1762" customWidth="1"/>
    <col min="548" max="548" width="6.7109375" style="1762" customWidth="1"/>
    <col min="549" max="549" width="10.140625" style="421" customWidth="1"/>
    <col min="550" max="550" width="12.5703125" style="1762" bestFit="1" customWidth="1"/>
    <col min="551" max="551" width="11.140625" style="1762" bestFit="1" customWidth="1"/>
    <col min="552" max="552" width="9.42578125" style="1762" bestFit="1" customWidth="1"/>
    <col min="553" max="553" width="11.140625" style="1762" bestFit="1" customWidth="1"/>
    <col min="554" max="554" width="13.42578125" style="1762" customWidth="1"/>
    <col min="555" max="555" width="6.7109375" style="1762" bestFit="1" customWidth="1"/>
    <col min="556" max="556" width="11.28515625" style="421" customWidth="1"/>
    <col min="557" max="561" width="11.28515625" style="1762" customWidth="1"/>
    <col min="562" max="562" width="8.7109375" style="1762" customWidth="1"/>
    <col min="563" max="563" width="11.28515625" style="421" customWidth="1"/>
    <col min="564" max="568" width="11.28515625" style="1762" customWidth="1"/>
    <col min="569" max="569" width="8.7109375" style="1762" customWidth="1"/>
    <col min="570" max="570" width="11.42578125" style="421" customWidth="1"/>
    <col min="571" max="574" width="11.42578125" style="1762" customWidth="1"/>
    <col min="575" max="575" width="14.140625" style="1762" customWidth="1"/>
    <col min="576" max="576" width="8.28515625" style="1762" customWidth="1"/>
    <col min="577" max="582" width="11.5703125" style="1762" customWidth="1"/>
    <col min="583" max="583" width="8.28515625" style="1762" customWidth="1"/>
    <col min="584" max="589" width="11.42578125" style="1762" customWidth="1"/>
    <col min="590" max="590" width="8.28515625" style="1762" customWidth="1"/>
    <col min="591" max="596" width="11.42578125" style="1762" customWidth="1"/>
    <col min="597" max="597" width="8.28515625" style="1762" customWidth="1"/>
    <col min="598" max="598" width="11.42578125" style="421" customWidth="1"/>
    <col min="599" max="603" width="11.42578125" style="1762" customWidth="1"/>
    <col min="604" max="604" width="8.28515625" style="1762" customWidth="1"/>
    <col min="605" max="610" width="11.42578125" style="1762" customWidth="1"/>
    <col min="611" max="611" width="8.28515625" style="1762" customWidth="1"/>
    <col min="612" max="617" width="10.85546875" style="1762" customWidth="1"/>
    <col min="618" max="618" width="8.5703125" style="1762" bestFit="1" customWidth="1"/>
    <col min="619" max="624" width="11.42578125" style="1762" customWidth="1"/>
    <col min="625" max="625" width="8.140625" style="1762" customWidth="1"/>
    <col min="626" max="631" width="11.42578125" style="37" customWidth="1"/>
    <col min="632" max="632" width="8.140625" style="37" customWidth="1"/>
    <col min="633" max="638" width="11" style="1762" customWidth="1"/>
    <col min="639" max="639" width="8.5703125" style="1762" bestFit="1" customWidth="1"/>
    <col min="640" max="645" width="11.42578125" style="1762" customWidth="1"/>
    <col min="646" max="646" width="8.5703125" style="1762" customWidth="1"/>
    <col min="647" max="647" width="10.28515625" style="1762" customWidth="1"/>
    <col min="648" max="648" width="12.5703125" style="1762" bestFit="1" customWidth="1"/>
    <col min="649" max="649" width="10.28515625" style="1762" customWidth="1"/>
    <col min="650" max="650" width="9.42578125" style="1762" bestFit="1" customWidth="1"/>
    <col min="651" max="651" width="11.140625" style="1762" customWidth="1"/>
    <col min="652" max="652" width="11.7109375" style="1762" customWidth="1"/>
    <col min="653" max="653" width="8.5703125" style="1762" customWidth="1"/>
    <col min="654" max="659" width="11.42578125" style="1762" customWidth="1"/>
    <col min="660" max="660" width="8.5703125" style="1762" customWidth="1"/>
    <col min="661" max="666" width="11.42578125" style="1762" customWidth="1"/>
    <col min="667" max="667" width="8.5703125" style="1762" customWidth="1"/>
    <col min="668" max="673" width="11.42578125" style="1762" customWidth="1"/>
    <col min="674" max="674" width="8.5703125" style="1762" bestFit="1" customWidth="1"/>
    <col min="675" max="680" width="11.42578125" style="1762" customWidth="1"/>
    <col min="681" max="681" width="8.5703125" style="1762" customWidth="1"/>
    <col min="682" max="687" width="11.42578125" style="1762"/>
    <col min="688" max="688" width="8.5703125" style="1762" bestFit="1" customWidth="1"/>
    <col min="689" max="694" width="11.42578125" style="1762"/>
    <col min="695" max="695" width="9" style="1762" customWidth="1"/>
    <col min="696" max="701" width="11.42578125" style="1762" customWidth="1"/>
    <col min="702" max="702" width="8.5703125" style="1762" bestFit="1" customWidth="1"/>
    <col min="703" max="708" width="11.42578125" style="1762" customWidth="1"/>
    <col min="709" max="709" width="8.5703125" style="1762" customWidth="1"/>
    <col min="710" max="715" width="11.42578125" style="1762" customWidth="1"/>
    <col min="716" max="716" width="8.5703125" style="1762" customWidth="1"/>
    <col min="717" max="722" width="11.42578125" style="1762"/>
    <col min="723" max="723" width="8.5703125" style="1762" bestFit="1" customWidth="1"/>
    <col min="724" max="724" width="11.42578125" style="421" customWidth="1"/>
    <col min="725" max="729" width="11.42578125" style="1762" customWidth="1"/>
    <col min="730" max="730" width="8.5703125" style="1762" bestFit="1" customWidth="1"/>
    <col min="731" max="731" width="11.42578125" style="421" customWidth="1"/>
    <col min="732" max="733" width="11.42578125" style="1762" customWidth="1"/>
    <col min="734" max="734" width="11.42578125" style="305" customWidth="1"/>
    <col min="735" max="736" width="11.42578125" style="1762" customWidth="1"/>
    <col min="737" max="737" width="11.5703125" style="1762" bestFit="1" customWidth="1"/>
    <col min="738" max="739" width="10.42578125" style="1762" customWidth="1"/>
    <col min="740" max="740" width="12.7109375" style="1762" customWidth="1"/>
    <col min="741" max="741" width="11" style="1762" customWidth="1"/>
    <col min="742" max="743" width="11.140625" style="1762" bestFit="1" customWidth="1"/>
    <col min="744" max="744" width="11.5703125" style="1762" bestFit="1" customWidth="1"/>
    <col min="745" max="750" width="11.42578125" style="1762" customWidth="1"/>
    <col min="751" max="751" width="11.5703125" style="1762" bestFit="1" customWidth="1"/>
    <col min="752" max="752" width="10.5703125" style="1762" customWidth="1"/>
    <col min="753" max="753" width="11.42578125" style="1762" customWidth="1"/>
    <col min="754" max="754" width="11.140625" style="1762" bestFit="1" customWidth="1"/>
    <col min="755" max="755" width="9.42578125" style="1762" bestFit="1" customWidth="1"/>
    <col min="756" max="756" width="11.140625" style="1762" bestFit="1" customWidth="1"/>
    <col min="757" max="757" width="12.85546875" style="1762" customWidth="1"/>
    <col min="758" max="758" width="11.5703125" style="1762" bestFit="1" customWidth="1"/>
    <col min="759" max="759" width="9.85546875" style="343" customWidth="1"/>
    <col min="760" max="760" width="12.5703125" style="1762" bestFit="1" customWidth="1"/>
    <col min="761" max="761" width="10.140625" style="1762" bestFit="1" customWidth="1"/>
    <col min="762" max="762" width="10.140625" style="421" bestFit="1" customWidth="1"/>
    <col min="763" max="763" width="13.7109375" style="1762" customWidth="1"/>
    <col min="764" max="764" width="11.42578125" style="1762" customWidth="1"/>
    <col min="765" max="765" width="11.5703125" style="1762" bestFit="1" customWidth="1"/>
    <col min="766" max="766" width="11.42578125" style="343" customWidth="1"/>
    <col min="767" max="768" width="11.42578125" style="1762" customWidth="1"/>
    <col min="769" max="769" width="11.42578125" style="343" customWidth="1"/>
    <col min="770" max="771" width="11.42578125" style="1762" customWidth="1"/>
    <col min="772" max="772" width="11.5703125" style="1762" bestFit="1" customWidth="1"/>
    <col min="773" max="778" width="11.42578125" style="1762" customWidth="1"/>
    <col min="779" max="779" width="11.5703125" style="1762" bestFit="1" customWidth="1"/>
    <col min="780" max="780" width="11.42578125" style="421" customWidth="1"/>
    <col min="781" max="782" width="11.42578125" style="1762" customWidth="1"/>
    <col min="783" max="783" width="11.42578125" style="421" customWidth="1"/>
    <col min="784" max="785" width="11.42578125" style="1762" customWidth="1"/>
    <col min="786" max="786" width="11.5703125" style="1762" bestFit="1" customWidth="1"/>
    <col min="787" max="787" width="11.42578125" style="421" customWidth="1"/>
    <col min="788" max="789" width="11.42578125" style="1762" customWidth="1"/>
    <col min="790" max="790" width="11.42578125" style="343" customWidth="1"/>
    <col min="791" max="792" width="11.42578125" style="1762" customWidth="1"/>
    <col min="793" max="793" width="11.5703125" style="1762" bestFit="1" customWidth="1"/>
    <col min="794" max="794" width="11.42578125" style="2" customWidth="1"/>
    <col min="795" max="799" width="11.42578125" style="1762" customWidth="1"/>
    <col min="800" max="800" width="11.5703125" style="1762" bestFit="1" customWidth="1"/>
    <col min="801" max="801" width="11.42578125" style="305" customWidth="1"/>
    <col min="802" max="803" width="11.42578125" style="1762" customWidth="1"/>
    <col min="804" max="804" width="11.42578125" style="421" customWidth="1"/>
    <col min="805" max="806" width="11.42578125" style="1762" customWidth="1"/>
    <col min="807" max="807" width="11.5703125" style="1762" bestFit="1" customWidth="1"/>
    <col min="808" max="808" width="9.85546875" style="426" customWidth="1"/>
    <col min="809" max="810" width="11.42578125" style="1762"/>
    <col min="811" max="811" width="9.85546875" style="1762" customWidth="1"/>
    <col min="812" max="812" width="11.42578125" style="1762"/>
    <col min="813" max="813" width="15.5703125" style="1762" customWidth="1"/>
    <col min="814" max="814" width="11.5703125" style="1762" bestFit="1" customWidth="1"/>
    <col min="815" max="815" width="11.42578125" style="421" customWidth="1"/>
    <col min="816" max="820" width="11.42578125" style="1762" customWidth="1"/>
    <col min="821" max="821" width="11.5703125" style="1762" bestFit="1" customWidth="1"/>
    <col min="822" max="822" width="11.42578125" style="421" customWidth="1"/>
    <col min="823" max="824" width="11.42578125" style="1762" customWidth="1"/>
    <col min="825" max="825" width="11.42578125" style="421" customWidth="1"/>
    <col min="826" max="827" width="11.42578125" style="1762" customWidth="1"/>
    <col min="828" max="828" width="11.5703125" style="1762" bestFit="1" customWidth="1"/>
    <col min="829" max="834" width="11.42578125" style="1762" customWidth="1"/>
    <col min="835" max="835" width="11.5703125" style="1762" bestFit="1" customWidth="1"/>
    <col min="836" max="841" width="11.85546875" style="1762" customWidth="1"/>
    <col min="842" max="842" width="11.5703125" style="1762" bestFit="1" customWidth="1"/>
    <col min="843" max="843" width="11.42578125" style="421" customWidth="1"/>
    <col min="844" max="848" width="11.42578125" style="1762" customWidth="1"/>
    <col min="849" max="849" width="11.5703125" style="1762" bestFit="1" customWidth="1"/>
    <col min="850" max="850" width="11.42578125" style="421" customWidth="1"/>
    <col min="851" max="855" width="11.42578125" style="1762" customWidth="1"/>
    <col min="856" max="856" width="11.5703125" style="1762" bestFit="1" customWidth="1"/>
    <col min="857" max="862" width="11.42578125" style="1762" customWidth="1"/>
    <col min="863" max="863" width="8" style="1762" bestFit="1" customWidth="1"/>
    <col min="864" max="869" width="11.42578125" style="1762" customWidth="1"/>
    <col min="870" max="870" width="8" style="1762" bestFit="1" customWidth="1"/>
    <col min="871" max="876" width="11.42578125" style="1762" customWidth="1"/>
    <col min="877" max="877" width="11.5703125" style="1762" bestFit="1" customWidth="1"/>
    <col min="878" max="883" width="11.42578125" style="1762" customWidth="1"/>
    <col min="884" max="884" width="9.140625" style="1762" bestFit="1" customWidth="1"/>
    <col min="885" max="890" width="11.42578125" style="1762" customWidth="1"/>
    <col min="891" max="891" width="9.140625" style="1762" bestFit="1" customWidth="1"/>
    <col min="892" max="897" width="11.42578125" style="1762" customWidth="1"/>
    <col min="898" max="898" width="9.140625" style="1762" bestFit="1" customWidth="1"/>
    <col min="899" max="904" width="11.42578125" style="1762" customWidth="1"/>
    <col min="905" max="905" width="9.140625" style="1762" bestFit="1" customWidth="1"/>
    <col min="906" max="911" width="11.42578125" style="1762" customWidth="1"/>
    <col min="912" max="912" width="11.5703125" style="1762" bestFit="1" customWidth="1"/>
    <col min="913" max="913" width="11.28515625" style="421" customWidth="1"/>
    <col min="914" max="918" width="11.28515625" style="1762" customWidth="1"/>
    <col min="919" max="919" width="9.140625" style="1762" bestFit="1" customWidth="1"/>
    <col min="920" max="920" width="11.5703125" style="343" customWidth="1"/>
    <col min="921" max="925" width="11.5703125" style="1762" customWidth="1"/>
    <col min="926" max="926" width="9.140625" style="1762" bestFit="1" customWidth="1"/>
    <col min="927" max="927" width="11.42578125" style="421" customWidth="1"/>
    <col min="928" max="932" width="11.42578125" style="1762" customWidth="1"/>
    <col min="933" max="933" width="11.5703125" style="1762" bestFit="1" customWidth="1"/>
    <col min="934" max="939" width="11" style="1762" customWidth="1"/>
    <col min="940" max="940" width="11.5703125" style="1762" bestFit="1" customWidth="1"/>
    <col min="941" max="946" width="11.42578125" style="1762" customWidth="1"/>
    <col min="947" max="947" width="11.5703125" style="1762" bestFit="1" customWidth="1"/>
    <col min="948" max="948" width="9.28515625" style="1762" customWidth="1"/>
    <col min="949" max="949" width="12.5703125" style="1762" bestFit="1" customWidth="1"/>
    <col min="950" max="950" width="11.42578125" style="1762" customWidth="1"/>
    <col min="951" max="951" width="9.85546875" style="1762" customWidth="1"/>
    <col min="952" max="953" width="11.42578125" style="1762" customWidth="1"/>
    <col min="954" max="954" width="11.5703125" style="1762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62" customWidth="1"/>
    <col min="968" max="968" width="11.5703125" style="1762" bestFit="1" customWidth="1"/>
    <col min="969" max="974" width="11.42578125" style="1762" customWidth="1"/>
    <col min="975" max="975" width="11.5703125" style="1762" bestFit="1" customWidth="1"/>
    <col min="976" max="981" width="11.42578125" style="1762" customWidth="1"/>
    <col min="982" max="982" width="11.5703125" style="1762" bestFit="1" customWidth="1"/>
    <col min="983" max="988" width="12.7109375" style="1762" customWidth="1"/>
    <col min="989" max="989" width="9.140625" style="1762" bestFit="1" customWidth="1"/>
    <col min="990" max="995" width="11.42578125" style="1762" customWidth="1"/>
    <col min="996" max="996" width="11.5703125" style="1762" bestFit="1" customWidth="1"/>
    <col min="997" max="1017" width="11.5703125" style="1762" customWidth="1"/>
    <col min="1018" max="1018" width="11.42578125" style="421" customWidth="1"/>
    <col min="1019" max="1020" width="11.42578125" style="1762" customWidth="1"/>
    <col min="1021" max="1021" width="11.42578125" style="426" customWidth="1"/>
    <col min="1022" max="1023" width="11.42578125" style="1762" customWidth="1"/>
    <col min="1024" max="1024" width="11.5703125" style="1762" bestFit="1" customWidth="1"/>
    <col min="1025" max="1030" width="11.42578125" style="1762" customWidth="1"/>
    <col min="1031" max="1031" width="11.5703125" style="1762" bestFit="1" customWidth="1"/>
    <col min="1032" max="1037" width="11.42578125" style="1762" customWidth="1"/>
    <col min="1038" max="1038" width="11.5703125" style="1762" bestFit="1" customWidth="1"/>
    <col min="1039" max="1039" width="11.42578125" style="421" customWidth="1"/>
    <col min="1040" max="1041" width="11.42578125" style="1762" customWidth="1"/>
    <col min="1042" max="1042" width="11.42578125" style="343" customWidth="1"/>
    <col min="1043" max="1044" width="11.42578125" style="1762" customWidth="1"/>
    <col min="1045" max="1045" width="10.42578125" style="1762" bestFit="1" customWidth="1"/>
    <col min="1046" max="1046" width="11.42578125" style="343" customWidth="1"/>
    <col min="1047" max="1048" width="11.42578125" style="1762" customWidth="1"/>
    <col min="1049" max="1049" width="11.42578125" style="421" customWidth="1"/>
    <col min="1050" max="1051" width="11.42578125" style="1762" customWidth="1"/>
    <col min="1052" max="1052" width="10.42578125" style="1762" bestFit="1" customWidth="1"/>
    <col min="1053" max="1058" width="11.42578125" style="1762" customWidth="1"/>
    <col min="1059" max="1059" width="10.42578125" style="1762" bestFit="1" customWidth="1"/>
    <col min="1060" max="1065" width="11.42578125" style="1762" customWidth="1"/>
    <col min="1066" max="1066" width="10.42578125" style="1762" bestFit="1" customWidth="1"/>
    <col min="1067" max="1067" width="10.42578125" style="1762" customWidth="1"/>
    <col min="1068" max="1068" width="12.5703125" style="1762" bestFit="1" customWidth="1"/>
    <col min="1069" max="1069" width="11.42578125" style="1762" customWidth="1"/>
    <col min="1070" max="1070" width="9" style="1762" bestFit="1" customWidth="1"/>
    <col min="1071" max="1071" width="11.42578125" style="1762" customWidth="1"/>
    <col min="1072" max="1072" width="13.140625" style="1762" customWidth="1"/>
    <col min="1073" max="1073" width="11.5703125" style="1762" bestFit="1" customWidth="1"/>
    <col min="1074" max="1074" width="12.140625" style="343" customWidth="1"/>
    <col min="1075" max="1076" width="12.140625" style="1762" customWidth="1"/>
    <col min="1077" max="1077" width="12.140625" style="421" customWidth="1"/>
    <col min="1078" max="1079" width="12.140625" style="1762" customWidth="1"/>
    <col min="1080" max="1080" width="9.42578125" style="1762" customWidth="1"/>
    <col min="1081" max="1086" width="11.42578125" style="1762" customWidth="1"/>
    <col min="1087" max="1087" width="9.140625" style="1762" bestFit="1" customWidth="1"/>
    <col min="1088" max="1088" width="11.5703125" style="421" customWidth="1"/>
    <col min="1089" max="1093" width="11.5703125" style="1762" customWidth="1"/>
    <col min="1094" max="1094" width="10.42578125" style="1762" bestFit="1" customWidth="1"/>
    <col min="1095" max="1095" width="11.42578125" style="343" customWidth="1"/>
    <col min="1096" max="1100" width="11.42578125" style="1762" customWidth="1"/>
    <col min="1101" max="1101" width="9.140625" style="1762" bestFit="1" customWidth="1"/>
    <col min="1102" max="1102" width="11.42578125" style="343" customWidth="1"/>
    <col min="1103" max="1107" width="11.42578125" style="1762" customWidth="1"/>
    <col min="1108" max="1108" width="9.140625" style="1762" bestFit="1" customWidth="1"/>
    <col min="1109" max="1114" width="10.5703125" style="1762" customWidth="1"/>
    <col min="1115" max="1115" width="9.140625" style="1762" bestFit="1" customWidth="1"/>
    <col min="1116" max="1116" width="11.42578125" style="421"/>
    <col min="1117" max="1117" width="10.140625" style="1762" customWidth="1"/>
    <col min="1118" max="1118" width="11.42578125" style="1762"/>
    <col min="1119" max="1119" width="11.42578125" style="544"/>
    <col min="1120" max="1121" width="11.42578125" style="1762"/>
    <col min="1122" max="1122" width="9.28515625" style="1762" customWidth="1"/>
    <col min="1123" max="1123" width="11.42578125" style="2"/>
    <col min="1124" max="1128" width="11.42578125" style="1762"/>
    <col min="1129" max="1129" width="11.5703125" style="1762" bestFit="1" customWidth="1"/>
    <col min="1130" max="1130" width="11.42578125" style="2"/>
    <col min="1131" max="1135" width="11.42578125" style="1762"/>
    <col min="1136" max="1136" width="9.140625" style="1762" bestFit="1" customWidth="1"/>
    <col min="1137" max="1142" width="11.42578125" style="1762" customWidth="1"/>
    <col min="1143" max="1143" width="8.42578125" style="1762" customWidth="1"/>
    <col min="1144" max="1144" width="11.42578125" style="343" customWidth="1"/>
    <col min="1145" max="1146" width="11.42578125" style="1762" customWidth="1"/>
    <col min="1147" max="1147" width="11.42578125" style="305" customWidth="1"/>
    <col min="1148" max="1149" width="11.42578125" style="1762" customWidth="1"/>
    <col min="1150" max="1150" width="8.85546875" style="1762" customWidth="1"/>
    <col min="1151" max="1156" width="11.42578125" style="1762" customWidth="1"/>
    <col min="1157" max="1157" width="8.85546875" style="1762" customWidth="1"/>
    <col min="1158" max="1158" width="11.5703125" style="421" customWidth="1"/>
    <col min="1159" max="1160" width="11.5703125" style="1762" customWidth="1"/>
    <col min="1161" max="1161" width="11.5703125" style="421" customWidth="1"/>
    <col min="1162" max="1163" width="11.5703125" style="1762" customWidth="1"/>
    <col min="1164" max="1164" width="9.140625" style="1762" bestFit="1" customWidth="1"/>
    <col min="1165" max="1165" width="11.42578125" style="421" customWidth="1"/>
    <col min="1166" max="1167" width="11.42578125" style="1762" customWidth="1"/>
    <col min="1168" max="1168" width="11.42578125" style="343" customWidth="1"/>
    <col min="1169" max="1170" width="11.42578125" style="1762" customWidth="1"/>
    <col min="1171" max="1171" width="11.5703125" style="1762" bestFit="1" customWidth="1"/>
    <col min="1172" max="1172" width="11.42578125" style="421" customWidth="1"/>
    <col min="1173" max="1177" width="11.42578125" style="1762" customWidth="1"/>
    <col min="1178" max="1178" width="11.7109375" style="1762" bestFit="1" customWidth="1"/>
    <col min="1179" max="1179" width="11.42578125" style="421"/>
    <col min="1180" max="1184" width="11.42578125" style="1762"/>
    <col min="1185" max="1185" width="11.7109375" style="1762" bestFit="1" customWidth="1"/>
    <col min="1186" max="1191" width="11.42578125" style="1762" customWidth="1"/>
    <col min="1192" max="1192" width="11.7109375" style="1762" bestFit="1" customWidth="1"/>
    <col min="1193" max="1199" width="11.5703125" style="1762" hidden="1" customWidth="1"/>
    <col min="1200" max="1205" width="11.5703125" style="1762" customWidth="1"/>
    <col min="1206" max="1206" width="11.7109375" style="1762" bestFit="1" customWidth="1"/>
    <col min="1207" max="1212" width="11.42578125" style="1762" customWidth="1"/>
    <col min="1213" max="1213" width="8" style="1762" bestFit="1" customWidth="1"/>
    <col min="1214" max="1219" width="11.42578125" style="1762" customWidth="1"/>
    <col min="1220" max="1220" width="8" style="1762" customWidth="1"/>
    <col min="1221" max="1226" width="11.42578125" style="1762" customWidth="1"/>
    <col min="1227" max="1227" width="8" style="1762" customWidth="1"/>
    <col min="1228" max="1233" width="11.42578125" style="1762" customWidth="1"/>
    <col min="1234" max="1234" width="8" style="1762" bestFit="1" customWidth="1"/>
    <col min="1235" max="1240" width="11.42578125" style="1762" customWidth="1"/>
    <col min="1241" max="1241" width="10.5703125" style="1762" bestFit="1" customWidth="1"/>
    <col min="1242" max="1242" width="10.42578125" style="1762" customWidth="1"/>
    <col min="1243" max="1247" width="11.42578125" style="1762" customWidth="1"/>
    <col min="1248" max="1255" width="10.5703125" style="1762" customWidth="1"/>
    <col min="1256" max="1256" width="10.5703125" style="421" customWidth="1"/>
    <col min="1257" max="1257" width="10.5703125" style="1762" customWidth="1"/>
    <col min="1258" max="1258" width="11.140625" style="1762" bestFit="1" customWidth="1"/>
    <col min="1259" max="1259" width="10.5703125" style="1762" customWidth="1"/>
    <col min="1260" max="1261" width="11.140625" style="1762" bestFit="1" customWidth="1"/>
    <col min="1262" max="1262" width="10.5703125" style="1762" customWidth="1"/>
    <col min="1263" max="1263" width="11.42578125" style="305" customWidth="1"/>
    <col min="1264" max="1268" width="11.42578125" style="1762" customWidth="1"/>
    <col min="1269" max="1269" width="10.5703125" style="1762" customWidth="1"/>
    <col min="1270" max="1270" width="11.42578125" style="421" customWidth="1"/>
    <col min="1271" max="1275" width="11.42578125" style="1762" customWidth="1"/>
    <col min="1276" max="1276" width="9.140625" style="1762" bestFit="1" customWidth="1"/>
    <col min="1277" max="1282" width="11.7109375" style="1762" customWidth="1"/>
    <col min="1283" max="1283" width="8" style="1762" bestFit="1" customWidth="1"/>
    <col min="1284" max="1289" width="11.42578125" style="1762" customWidth="1"/>
    <col min="1290" max="1290" width="9.140625" style="1762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62" customWidth="1"/>
    <col min="1304" max="1304" width="11.5703125" style="1762" customWidth="1"/>
    <col min="1305" max="1310" width="11.42578125" style="1762" customWidth="1"/>
    <col min="1311" max="1311" width="9.28515625" style="1762" bestFit="1" customWidth="1"/>
    <col min="1312" max="1317" width="11.42578125" style="1762" customWidth="1"/>
    <col min="1318" max="1318" width="9.28515625" style="1762" bestFit="1" customWidth="1"/>
    <col min="1319" max="1324" width="11.42578125" style="1762" customWidth="1"/>
    <col min="1325" max="1325" width="9.28515625" style="1762" bestFit="1" customWidth="1"/>
    <col min="1326" max="1331" width="11.42578125" style="1762" customWidth="1"/>
    <col min="1332" max="1332" width="9.28515625" style="1762" customWidth="1"/>
    <col min="1333" max="1333" width="11.42578125" style="421" customWidth="1"/>
    <col min="1334" max="1338" width="11.42578125" style="1762" customWidth="1"/>
    <col min="1339" max="1339" width="9.28515625" style="1762" customWidth="1"/>
    <col min="1340" max="1340" width="11.42578125" style="421" customWidth="1"/>
    <col min="1341" max="1345" width="11.42578125" style="1762" customWidth="1"/>
    <col min="1346" max="1346" width="9.7109375" style="1762" customWidth="1"/>
    <col min="1347" max="1347" width="11.5703125" style="421" customWidth="1"/>
    <col min="1348" max="1349" width="11.5703125" style="1762" customWidth="1"/>
    <col min="1350" max="1350" width="11.5703125" style="421" customWidth="1"/>
    <col min="1351" max="1352" width="11.5703125" style="1762" customWidth="1"/>
    <col min="1353" max="1353" width="9.28515625" style="1762" customWidth="1"/>
    <col min="1354" max="1359" width="11.42578125" style="1762" customWidth="1"/>
    <col min="1360" max="1360" width="9.28515625" style="1762" customWidth="1"/>
    <col min="1361" max="1361" width="11.42578125" style="421"/>
    <col min="1362" max="1363" width="11.42578125" style="1762"/>
    <col min="1364" max="1364" width="11.42578125" style="421"/>
    <col min="1365" max="1366" width="11.42578125" style="1762"/>
    <col min="1367" max="1367" width="9.28515625" style="1762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62"/>
    <col min="1381" max="1381" width="11.5703125" style="1762" bestFit="1" customWidth="1"/>
    <col min="1382" max="1387" width="11.42578125" style="1762"/>
    <col min="1388" max="1388" width="11.5703125" style="1762" bestFit="1" customWidth="1"/>
    <col min="1389" max="1394" width="11.42578125" style="1762"/>
    <col min="1395" max="1395" width="11.5703125" style="1762" bestFit="1" customWidth="1"/>
    <col min="1396" max="1401" width="11.42578125" style="1762"/>
    <col min="1402" max="1402" width="11.5703125" style="1762" bestFit="1" customWidth="1"/>
    <col min="1403" max="16384" width="11.42578125" style="1762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00" t="s">
        <v>27</v>
      </c>
      <c r="C2" s="2300"/>
      <c r="D2" s="2300"/>
      <c r="E2" s="2300"/>
      <c r="F2" s="2300"/>
      <c r="G2" s="89" t="s">
        <v>1772</v>
      </c>
      <c r="H2" s="88"/>
      <c r="I2" s="2300" t="s">
        <v>27</v>
      </c>
      <c r="J2" s="2300"/>
      <c r="K2" s="2300"/>
      <c r="L2" s="2300"/>
      <c r="M2" s="2300"/>
      <c r="N2" s="89">
        <v>1</v>
      </c>
      <c r="O2" s="498"/>
      <c r="P2" s="2300" t="s">
        <v>27</v>
      </c>
      <c r="Q2" s="2300"/>
      <c r="R2" s="2300"/>
      <c r="S2" s="2300"/>
      <c r="T2" s="2300"/>
      <c r="U2" s="89">
        <f>N2+1</f>
        <v>2</v>
      </c>
      <c r="V2" s="496"/>
      <c r="W2" s="2300" t="s">
        <v>27</v>
      </c>
      <c r="X2" s="2300"/>
      <c r="Y2" s="2300"/>
      <c r="Z2" s="2300"/>
      <c r="AA2" s="2300"/>
      <c r="AB2" s="89">
        <f>U2+1</f>
        <v>3</v>
      </c>
      <c r="AD2" s="2300" t="s">
        <v>27</v>
      </c>
      <c r="AE2" s="2300"/>
      <c r="AF2" s="2300"/>
      <c r="AG2" s="2300"/>
      <c r="AH2" s="2300"/>
      <c r="AI2" s="89">
        <f>AB2+1</f>
        <v>4</v>
      </c>
      <c r="AJ2" s="498"/>
      <c r="AK2" s="2300" t="s">
        <v>27</v>
      </c>
      <c r="AL2" s="2300"/>
      <c r="AM2" s="2300"/>
      <c r="AN2" s="2300"/>
      <c r="AO2" s="2300"/>
      <c r="AP2" s="89">
        <f>AI2+1</f>
        <v>5</v>
      </c>
      <c r="AR2" s="2300" t="s">
        <v>27</v>
      </c>
      <c r="AS2" s="2300"/>
      <c r="AT2" s="2300"/>
      <c r="AU2" s="2300"/>
      <c r="AV2" s="2300"/>
      <c r="AW2" s="89">
        <f>AP2+1</f>
        <v>6</v>
      </c>
      <c r="AY2" s="2300" t="s">
        <v>27</v>
      </c>
      <c r="AZ2" s="2300"/>
      <c r="BA2" s="2300"/>
      <c r="BB2" s="2300"/>
      <c r="BC2" s="2300"/>
      <c r="BD2" s="89">
        <f>AW2+1</f>
        <v>7</v>
      </c>
      <c r="BF2" s="2300" t="s">
        <v>27</v>
      </c>
      <c r="BG2" s="2300"/>
      <c r="BH2" s="2300"/>
      <c r="BI2" s="2300"/>
      <c r="BJ2" s="2300"/>
      <c r="BK2" s="89">
        <f>BD2+1</f>
        <v>8</v>
      </c>
      <c r="BM2" s="2300" t="s">
        <v>27</v>
      </c>
      <c r="BN2" s="2300"/>
      <c r="BO2" s="2300"/>
      <c r="BP2" s="2300"/>
      <c r="BQ2" s="2300"/>
      <c r="BR2" s="89">
        <f>BK2+1</f>
        <v>9</v>
      </c>
      <c r="BT2" s="2300" t="s">
        <v>27</v>
      </c>
      <c r="BU2" s="2300"/>
      <c r="BV2" s="2300"/>
      <c r="BW2" s="2300"/>
      <c r="BX2" s="2300"/>
      <c r="BY2" s="93">
        <f>BR2+1</f>
        <v>10</v>
      </c>
      <c r="CB2" s="2300" t="s">
        <v>27</v>
      </c>
      <c r="CC2" s="2300"/>
      <c r="CD2" s="2300"/>
      <c r="CE2" s="2300"/>
      <c r="CF2" s="2300"/>
      <c r="CG2" s="93">
        <f>BY2+1</f>
        <v>11</v>
      </c>
      <c r="CH2" s="498"/>
      <c r="CI2" s="2300" t="s">
        <v>27</v>
      </c>
      <c r="CJ2" s="2300"/>
      <c r="CK2" s="2300"/>
      <c r="CL2" s="2300"/>
      <c r="CM2" s="2300"/>
      <c r="CN2" s="372">
        <f>CG2+1</f>
        <v>12</v>
      </c>
      <c r="CP2" s="2300" t="s">
        <v>27</v>
      </c>
      <c r="CQ2" s="2300"/>
      <c r="CR2" s="2300"/>
      <c r="CS2" s="2300"/>
      <c r="CT2" s="2300"/>
      <c r="CU2" s="387">
        <f>CN2+1</f>
        <v>13</v>
      </c>
      <c r="CV2" s="496"/>
      <c r="CW2" s="2300" t="s">
        <v>27</v>
      </c>
      <c r="CX2" s="2300"/>
      <c r="CY2" s="2300"/>
      <c r="CZ2" s="2300"/>
      <c r="DA2" s="2300"/>
      <c r="DB2" s="388">
        <f>CU2+1</f>
        <v>14</v>
      </c>
      <c r="DD2" s="2300" t="s">
        <v>27</v>
      </c>
      <c r="DE2" s="2300"/>
      <c r="DF2" s="2300"/>
      <c r="DG2" s="2300"/>
      <c r="DH2" s="2300"/>
      <c r="DI2" s="89" t="s">
        <v>517</v>
      </c>
      <c r="DK2" s="2300" t="s">
        <v>27</v>
      </c>
      <c r="DL2" s="2300"/>
      <c r="DM2" s="2300"/>
      <c r="DN2" s="2300"/>
      <c r="DO2" s="2300"/>
      <c r="DP2" s="2300"/>
      <c r="DQ2" s="388">
        <f>DB2+1</f>
        <v>15</v>
      </c>
      <c r="DR2" s="498"/>
      <c r="DS2" s="2300" t="s">
        <v>27</v>
      </c>
      <c r="DT2" s="2300"/>
      <c r="DU2" s="2300"/>
      <c r="DV2" s="2300"/>
      <c r="DW2" s="2300"/>
      <c r="DX2" s="89">
        <f>DQ2+1</f>
        <v>16</v>
      </c>
      <c r="DZ2" s="2300" t="s">
        <v>27</v>
      </c>
      <c r="EA2" s="2300"/>
      <c r="EB2" s="2300"/>
      <c r="EC2" s="2300"/>
      <c r="ED2" s="2300"/>
      <c r="EE2" s="89">
        <f>DX2+1</f>
        <v>17</v>
      </c>
      <c r="EF2" s="498"/>
      <c r="EG2" s="2300" t="s">
        <v>27</v>
      </c>
      <c r="EH2" s="2300"/>
      <c r="EI2" s="2300"/>
      <c r="EJ2" s="2300"/>
      <c r="EK2" s="2300"/>
      <c r="EL2" s="89">
        <f>EE2+1</f>
        <v>18</v>
      </c>
      <c r="EN2" s="2300" t="s">
        <v>27</v>
      </c>
      <c r="EO2" s="2300"/>
      <c r="EP2" s="2300"/>
      <c r="EQ2" s="2300"/>
      <c r="ER2" s="2300"/>
      <c r="ES2" s="89">
        <f>EL2+1</f>
        <v>19</v>
      </c>
      <c r="ET2" s="496"/>
      <c r="EU2" s="2300" t="s">
        <v>27</v>
      </c>
      <c r="EV2" s="2300"/>
      <c r="EW2" s="2300"/>
      <c r="EX2" s="2300"/>
      <c r="EY2" s="2300"/>
      <c r="EZ2" s="89">
        <f>ES2+1</f>
        <v>20</v>
      </c>
      <c r="FA2" s="496"/>
      <c r="FB2" s="2300" t="s">
        <v>27</v>
      </c>
      <c r="FC2" s="2300"/>
      <c r="FD2" s="2300"/>
      <c r="FE2" s="2300"/>
      <c r="FF2" s="2300"/>
      <c r="FG2" s="89">
        <f>EZ2+1</f>
        <v>21</v>
      </c>
      <c r="FI2" s="2300" t="s">
        <v>27</v>
      </c>
      <c r="FJ2" s="2300"/>
      <c r="FK2" s="2300"/>
      <c r="FL2" s="2300"/>
      <c r="FM2" s="2300"/>
      <c r="FN2" s="89">
        <f>FG2+1</f>
        <v>22</v>
      </c>
      <c r="FP2" s="2300" t="s">
        <v>27</v>
      </c>
      <c r="FQ2" s="2300"/>
      <c r="FR2" s="2300"/>
      <c r="FS2" s="2300"/>
      <c r="FT2" s="2300"/>
      <c r="FU2" s="89">
        <f>FN2+1</f>
        <v>23</v>
      </c>
      <c r="FV2" s="498"/>
      <c r="FW2" s="2300" t="s">
        <v>27</v>
      </c>
      <c r="FX2" s="2300"/>
      <c r="FY2" s="2300"/>
      <c r="FZ2" s="2300"/>
      <c r="GA2" s="2300"/>
      <c r="GB2" s="89">
        <f>FN2+1</f>
        <v>23</v>
      </c>
      <c r="GC2" s="496"/>
      <c r="GD2" s="2300" t="s">
        <v>27</v>
      </c>
      <c r="GE2" s="2300"/>
      <c r="GF2" s="2300"/>
      <c r="GG2" s="2300"/>
      <c r="GH2" s="2300"/>
      <c r="GI2" s="89">
        <f>GB2+1</f>
        <v>24</v>
      </c>
      <c r="GK2" s="2300" t="s">
        <v>27</v>
      </c>
      <c r="GL2" s="2300"/>
      <c r="GM2" s="2300"/>
      <c r="GN2" s="2300"/>
      <c r="GO2" s="2300"/>
      <c r="GP2" s="89">
        <f>GI2+1</f>
        <v>25</v>
      </c>
      <c r="GR2" s="2300" t="s">
        <v>27</v>
      </c>
      <c r="GS2" s="2300"/>
      <c r="GT2" s="2300"/>
      <c r="GU2" s="2300"/>
      <c r="GV2" s="2300"/>
      <c r="GW2" s="89">
        <f>GP2+1</f>
        <v>26</v>
      </c>
      <c r="GY2" s="2300" t="s">
        <v>27</v>
      </c>
      <c r="GZ2" s="2300"/>
      <c r="HA2" s="2300"/>
      <c r="HB2" s="2300"/>
      <c r="HC2" s="2300"/>
      <c r="HD2" s="89">
        <f>GW2+1</f>
        <v>27</v>
      </c>
      <c r="HF2" s="2300" t="s">
        <v>27</v>
      </c>
      <c r="HG2" s="2300"/>
      <c r="HH2" s="2300"/>
      <c r="HI2" s="2300"/>
      <c r="HJ2" s="2300"/>
      <c r="HK2" s="89">
        <f>HD2+1</f>
        <v>28</v>
      </c>
      <c r="HM2" s="2300" t="s">
        <v>27</v>
      </c>
      <c r="HN2" s="2300"/>
      <c r="HO2" s="2300"/>
      <c r="HP2" s="2300"/>
      <c r="HQ2" s="2300"/>
      <c r="HR2" s="89">
        <f>HK2+1</f>
        <v>29</v>
      </c>
      <c r="HT2" s="2300" t="s">
        <v>27</v>
      </c>
      <c r="HU2" s="2300"/>
      <c r="HV2" s="2300"/>
      <c r="HW2" s="2300"/>
      <c r="HX2" s="2300"/>
      <c r="HY2" s="89">
        <f>HR2+1</f>
        <v>30</v>
      </c>
      <c r="HZ2" s="498"/>
      <c r="IA2" s="2300" t="s">
        <v>27</v>
      </c>
      <c r="IB2" s="2300"/>
      <c r="IC2" s="2300"/>
      <c r="ID2" s="2300"/>
      <c r="IE2" s="2300"/>
      <c r="IF2" s="89">
        <f>HY2+1</f>
        <v>31</v>
      </c>
      <c r="IH2" s="2300" t="s">
        <v>27</v>
      </c>
      <c r="II2" s="2300"/>
      <c r="IJ2" s="2300"/>
      <c r="IK2" s="2300"/>
      <c r="IL2" s="2300"/>
      <c r="IM2" s="89">
        <f>IF2+1</f>
        <v>32</v>
      </c>
      <c r="IO2" s="2300" t="s">
        <v>27</v>
      </c>
      <c r="IP2" s="2300"/>
      <c r="IQ2" s="2300"/>
      <c r="IR2" s="2300"/>
      <c r="IS2" s="2300"/>
      <c r="IT2" s="92">
        <f>IM2+1</f>
        <v>33</v>
      </c>
      <c r="IV2" s="2300" t="s">
        <v>27</v>
      </c>
      <c r="IW2" s="2300"/>
      <c r="IX2" s="2300"/>
      <c r="IY2" s="2300"/>
      <c r="IZ2" s="2300"/>
      <c r="JA2" s="92">
        <f>IT2+1</f>
        <v>34</v>
      </c>
      <c r="JC2" s="2300" t="s">
        <v>27</v>
      </c>
      <c r="JD2" s="2300"/>
      <c r="JE2" s="2300"/>
      <c r="JF2" s="2300"/>
      <c r="JG2" s="2300"/>
      <c r="JH2" s="92">
        <f>JA2+1</f>
        <v>35</v>
      </c>
      <c r="JJ2" s="2300" t="s">
        <v>27</v>
      </c>
      <c r="JK2" s="2300"/>
      <c r="JL2" s="2300"/>
      <c r="JM2" s="2300"/>
      <c r="JN2" s="2300"/>
      <c r="JO2" s="92">
        <f>JA2+1</f>
        <v>35</v>
      </c>
      <c r="JQ2" s="2300" t="s">
        <v>27</v>
      </c>
      <c r="JR2" s="2300"/>
      <c r="JS2" s="2300"/>
      <c r="JT2" s="2300"/>
      <c r="JU2" s="2300"/>
      <c r="JV2" s="93">
        <f>JO2+1</f>
        <v>36</v>
      </c>
      <c r="JX2" s="2300" t="s">
        <v>27</v>
      </c>
      <c r="JY2" s="2300"/>
      <c r="JZ2" s="2300"/>
      <c r="KA2" s="2300"/>
      <c r="KB2" s="2300"/>
      <c r="KC2" s="93">
        <f>JV2+1</f>
        <v>37</v>
      </c>
      <c r="KD2" s="1259"/>
      <c r="KE2" s="2306" t="s">
        <v>27</v>
      </c>
      <c r="KF2" s="2306"/>
      <c r="KG2" s="2306"/>
      <c r="KH2" s="2306"/>
      <c r="KI2" s="2306"/>
      <c r="KJ2" s="1260">
        <f>KC2+1</f>
        <v>38</v>
      </c>
      <c r="KK2" s="1259"/>
      <c r="KL2" s="2306" t="s">
        <v>27</v>
      </c>
      <c r="KM2" s="2306"/>
      <c r="KN2" s="2306"/>
      <c r="KO2" s="2306"/>
      <c r="KP2" s="2306"/>
      <c r="KQ2" s="1260">
        <f>KJ2+1</f>
        <v>39</v>
      </c>
      <c r="KR2" s="498"/>
      <c r="KS2" s="2300" t="s">
        <v>27</v>
      </c>
      <c r="KT2" s="2300"/>
      <c r="KU2" s="2300"/>
      <c r="KV2" s="2300"/>
      <c r="KW2" s="2300"/>
      <c r="KX2" s="93">
        <f>39+1</f>
        <v>40</v>
      </c>
      <c r="KZ2" s="2300" t="s">
        <v>27</v>
      </c>
      <c r="LA2" s="2300"/>
      <c r="LB2" s="2300"/>
      <c r="LC2" s="2300"/>
      <c r="LD2" s="2300"/>
      <c r="LE2" s="93">
        <f>KX2+1</f>
        <v>41</v>
      </c>
      <c r="LG2" s="2300" t="s">
        <v>27</v>
      </c>
      <c r="LH2" s="2300"/>
      <c r="LI2" s="2300"/>
      <c r="LJ2" s="2300"/>
      <c r="LK2" s="2300"/>
      <c r="LL2" s="93">
        <f>LE2+1</f>
        <v>42</v>
      </c>
      <c r="LM2" s="498"/>
      <c r="LN2" s="2300" t="s">
        <v>27</v>
      </c>
      <c r="LO2" s="2300"/>
      <c r="LP2" s="2300"/>
      <c r="LQ2" s="2300"/>
      <c r="LR2" s="2300"/>
      <c r="LS2" s="89">
        <f>LL2+1</f>
        <v>43</v>
      </c>
      <c r="LT2" s="498"/>
      <c r="LU2" s="2300" t="s">
        <v>27</v>
      </c>
      <c r="LV2" s="2300"/>
      <c r="LW2" s="2300"/>
      <c r="LX2" s="2300"/>
      <c r="LY2" s="2300"/>
      <c r="LZ2" s="89">
        <f>LS2+1</f>
        <v>44</v>
      </c>
      <c r="MA2" s="498"/>
      <c r="MB2" s="2300" t="s">
        <v>27</v>
      </c>
      <c r="MC2" s="2300"/>
      <c r="MD2" s="2300"/>
      <c r="ME2" s="2300"/>
      <c r="MF2" s="2300"/>
      <c r="MG2" s="89">
        <f>LZ2+1</f>
        <v>45</v>
      </c>
      <c r="MH2" s="498"/>
      <c r="MI2" s="2300" t="s">
        <v>27</v>
      </c>
      <c r="MJ2" s="2300"/>
      <c r="MK2" s="2300"/>
      <c r="ML2" s="2300"/>
      <c r="MM2" s="2300"/>
      <c r="MN2" s="89">
        <f>MG2+1</f>
        <v>46</v>
      </c>
      <c r="MP2" s="2300" t="s">
        <v>27</v>
      </c>
      <c r="MQ2" s="2300"/>
      <c r="MR2" s="2300"/>
      <c r="MS2" s="2300"/>
      <c r="MT2" s="2300"/>
      <c r="MU2" s="89">
        <f>MN2+1</f>
        <v>47</v>
      </c>
      <c r="MW2" s="2300" t="s">
        <v>27</v>
      </c>
      <c r="MX2" s="2300"/>
      <c r="MY2" s="2300"/>
      <c r="MZ2" s="2300"/>
      <c r="NA2" s="2300"/>
      <c r="NB2" s="89">
        <f>MU2+1</f>
        <v>48</v>
      </c>
      <c r="ND2" s="2300" t="s">
        <v>27</v>
      </c>
      <c r="NE2" s="2300"/>
      <c r="NF2" s="2300"/>
      <c r="NG2" s="2300"/>
      <c r="NH2" s="2300"/>
      <c r="NI2" s="89">
        <f>NB2+1</f>
        <v>49</v>
      </c>
      <c r="NK2" s="2300" t="s">
        <v>27</v>
      </c>
      <c r="NL2" s="2300"/>
      <c r="NM2" s="2300"/>
      <c r="NN2" s="2300"/>
      <c r="NO2" s="2300"/>
      <c r="NP2" s="89">
        <f>NI2+1</f>
        <v>50</v>
      </c>
      <c r="NQ2" s="498"/>
      <c r="NR2" s="2300" t="s">
        <v>27</v>
      </c>
      <c r="NS2" s="2300"/>
      <c r="NT2" s="2300"/>
      <c r="NU2" s="2300"/>
      <c r="NV2" s="2300"/>
      <c r="NW2" s="89">
        <f>NP2+1</f>
        <v>51</v>
      </c>
      <c r="NY2" s="2300" t="s">
        <v>27</v>
      </c>
      <c r="NZ2" s="2300"/>
      <c r="OA2" s="2300"/>
      <c r="OB2" s="2300"/>
      <c r="OC2" s="2300"/>
      <c r="OD2" s="89">
        <f>NP2+1</f>
        <v>51</v>
      </c>
      <c r="OF2" s="2300" t="s">
        <v>27</v>
      </c>
      <c r="OG2" s="2300"/>
      <c r="OH2" s="2300"/>
      <c r="OI2" s="2300"/>
      <c r="OJ2" s="2300"/>
      <c r="OK2" s="89">
        <f>OD2+1</f>
        <v>52</v>
      </c>
      <c r="OM2" s="2300" t="s">
        <v>27</v>
      </c>
      <c r="ON2" s="2300"/>
      <c r="OO2" s="2300"/>
      <c r="OP2" s="2300"/>
      <c r="OQ2" s="2300"/>
      <c r="OR2" s="89">
        <f>OK2+1</f>
        <v>53</v>
      </c>
      <c r="OT2" s="2300" t="s">
        <v>27</v>
      </c>
      <c r="OU2" s="2300"/>
      <c r="OV2" s="2300"/>
      <c r="OW2" s="2300"/>
      <c r="OX2" s="2300"/>
      <c r="OY2" s="89">
        <f>OR2+1</f>
        <v>54</v>
      </c>
      <c r="PA2" s="2300" t="s">
        <v>27</v>
      </c>
      <c r="PB2" s="2300"/>
      <c r="PC2" s="2300"/>
      <c r="PD2" s="2300"/>
      <c r="PE2" s="2300"/>
      <c r="PF2" s="89">
        <f>OY2+1</f>
        <v>55</v>
      </c>
      <c r="PH2" s="2300" t="s">
        <v>27</v>
      </c>
      <c r="PI2" s="2300"/>
      <c r="PJ2" s="2300"/>
      <c r="PK2" s="2300"/>
      <c r="PL2" s="2300"/>
      <c r="PM2" s="89">
        <f>PF2+1</f>
        <v>56</v>
      </c>
      <c r="PO2" s="2300" t="s">
        <v>27</v>
      </c>
      <c r="PP2" s="2300"/>
      <c r="PQ2" s="2300"/>
      <c r="PR2" s="2300"/>
      <c r="PS2" s="2300"/>
      <c r="PT2" s="89">
        <f>PM2+1</f>
        <v>57</v>
      </c>
      <c r="PV2" s="2300" t="s">
        <v>27</v>
      </c>
      <c r="PW2" s="2300"/>
      <c r="PX2" s="2300"/>
      <c r="PY2" s="2300"/>
      <c r="PZ2" s="2300"/>
      <c r="QA2" s="89">
        <f>PT2+1</f>
        <v>58</v>
      </c>
      <c r="QC2" s="2300" t="s">
        <v>27</v>
      </c>
      <c r="QD2" s="2300"/>
      <c r="QE2" s="2300"/>
      <c r="QF2" s="2300"/>
      <c r="QG2" s="2300"/>
      <c r="QH2" s="89">
        <f>QA2+1</f>
        <v>59</v>
      </c>
      <c r="QI2" s="498"/>
      <c r="QJ2" s="2300" t="s">
        <v>27</v>
      </c>
      <c r="QK2" s="2300"/>
      <c r="QL2" s="2300"/>
      <c r="QM2" s="2300"/>
      <c r="QN2" s="2300"/>
      <c r="QO2" s="89">
        <f>QH2+1</f>
        <v>60</v>
      </c>
      <c r="QP2" s="88"/>
      <c r="QQ2" s="2300" t="s">
        <v>27</v>
      </c>
      <c r="QR2" s="2300"/>
      <c r="QS2" s="2300"/>
      <c r="QT2" s="2300"/>
      <c r="QU2" s="2300"/>
      <c r="QV2" s="89">
        <f>QO2+1</f>
        <v>61</v>
      </c>
      <c r="QW2" s="88"/>
      <c r="QX2" s="2300" t="s">
        <v>27</v>
      </c>
      <c r="QY2" s="2300"/>
      <c r="QZ2" s="2300"/>
      <c r="RA2" s="2300"/>
      <c r="RB2" s="2300"/>
      <c r="RC2" s="89">
        <f>QV2+1</f>
        <v>62</v>
      </c>
      <c r="RD2" s="88"/>
      <c r="RE2" s="2300" t="s">
        <v>27</v>
      </c>
      <c r="RF2" s="2300"/>
      <c r="RG2" s="2300"/>
      <c r="RH2" s="2300"/>
      <c r="RI2" s="2300"/>
      <c r="RJ2" s="91">
        <f>RC2+1</f>
        <v>63</v>
      </c>
      <c r="RK2" s="88"/>
      <c r="RL2" s="2300" t="s">
        <v>27</v>
      </c>
      <c r="RM2" s="2300"/>
      <c r="RN2" s="2300"/>
      <c r="RO2" s="2300"/>
      <c r="RP2" s="2300"/>
      <c r="RQ2" s="91">
        <f>RJ2+1</f>
        <v>64</v>
      </c>
      <c r="RR2" s="88"/>
      <c r="RS2" s="2300" t="s">
        <v>27</v>
      </c>
      <c r="RT2" s="2300"/>
      <c r="RU2" s="2300"/>
      <c r="RV2" s="2300"/>
      <c r="RW2" s="2300"/>
      <c r="RX2" s="91">
        <f>RQ2+1</f>
        <v>65</v>
      </c>
      <c r="RZ2" s="2300" t="s">
        <v>27</v>
      </c>
      <c r="SA2" s="2300"/>
      <c r="SB2" s="2300"/>
      <c r="SC2" s="2300"/>
      <c r="SD2" s="2300"/>
      <c r="SE2" s="89">
        <f>RX2+1</f>
        <v>66</v>
      </c>
      <c r="SG2" s="2300" t="s">
        <v>27</v>
      </c>
      <c r="SH2" s="2300"/>
      <c r="SI2" s="2300"/>
      <c r="SJ2" s="2300"/>
      <c r="SK2" s="2300"/>
      <c r="SL2" s="89">
        <f>SE2+1</f>
        <v>67</v>
      </c>
      <c r="SN2" s="2300" t="s">
        <v>27</v>
      </c>
      <c r="SO2" s="2300"/>
      <c r="SP2" s="2300"/>
      <c r="SQ2" s="2300"/>
      <c r="SR2" s="2300"/>
      <c r="SS2" s="89">
        <f>SL2+1</f>
        <v>68</v>
      </c>
      <c r="SU2" s="2300" t="s">
        <v>27</v>
      </c>
      <c r="SV2" s="2300"/>
      <c r="SW2" s="2300"/>
      <c r="SX2" s="2300"/>
      <c r="SY2" s="2300"/>
      <c r="SZ2" s="89">
        <f>SS2+1</f>
        <v>69</v>
      </c>
      <c r="TA2" s="498"/>
      <c r="TB2" s="2300" t="s">
        <v>27</v>
      </c>
      <c r="TC2" s="2300"/>
      <c r="TD2" s="2300"/>
      <c r="TE2" s="2300"/>
      <c r="TF2" s="2300"/>
      <c r="TG2" s="89">
        <f>SZ2+1</f>
        <v>70</v>
      </c>
      <c r="TI2" s="2300" t="s">
        <v>27</v>
      </c>
      <c r="TJ2" s="2300"/>
      <c r="TK2" s="2300"/>
      <c r="TL2" s="2300"/>
      <c r="TM2" s="2300"/>
      <c r="TN2" s="372">
        <f>TG2+1</f>
        <v>71</v>
      </c>
      <c r="TP2" s="2300" t="s">
        <v>27</v>
      </c>
      <c r="TQ2" s="2300"/>
      <c r="TR2" s="2300"/>
      <c r="TS2" s="2300"/>
      <c r="TT2" s="2300"/>
      <c r="TU2" s="372">
        <f>TN2+1</f>
        <v>72</v>
      </c>
      <c r="TV2" s="498"/>
      <c r="TW2" s="2300" t="s">
        <v>27</v>
      </c>
      <c r="TX2" s="2300"/>
      <c r="TY2" s="2300"/>
      <c r="TZ2" s="2300"/>
      <c r="UA2" s="2300"/>
      <c r="UB2" s="372">
        <f>TU2+1</f>
        <v>73</v>
      </c>
      <c r="UC2" s="498"/>
      <c r="UD2" s="2300" t="s">
        <v>27</v>
      </c>
      <c r="UE2" s="2300"/>
      <c r="UF2" s="2300"/>
      <c r="UG2" s="2300"/>
      <c r="UH2" s="2300"/>
      <c r="UI2" s="372">
        <f>UB2+1</f>
        <v>74</v>
      </c>
      <c r="UJ2" s="498"/>
      <c r="UK2" s="2300" t="s">
        <v>27</v>
      </c>
      <c r="UL2" s="2300"/>
      <c r="UM2" s="2300"/>
      <c r="UN2" s="2300"/>
      <c r="UO2" s="2300"/>
      <c r="UP2" s="89">
        <f>UI2+1</f>
        <v>75</v>
      </c>
      <c r="UQ2" s="498"/>
      <c r="UR2" s="2300" t="s">
        <v>27</v>
      </c>
      <c r="US2" s="2300"/>
      <c r="UT2" s="2300"/>
      <c r="UU2" s="2300"/>
      <c r="UV2" s="2300"/>
      <c r="UW2" s="89">
        <f>UP2+1</f>
        <v>76</v>
      </c>
      <c r="UX2" s="498"/>
      <c r="UY2" s="2300" t="s">
        <v>27</v>
      </c>
      <c r="UZ2" s="2300"/>
      <c r="VA2" s="2300"/>
      <c r="VB2" s="2300"/>
      <c r="VC2" s="2300"/>
      <c r="VD2" s="89">
        <f>UW2+1</f>
        <v>77</v>
      </c>
      <c r="VF2" s="2300" t="s">
        <v>27</v>
      </c>
      <c r="VG2" s="2300"/>
      <c r="VH2" s="2300"/>
      <c r="VI2" s="2300"/>
      <c r="VJ2" s="2300"/>
      <c r="VK2" s="89">
        <f>VD2+1</f>
        <v>78</v>
      </c>
      <c r="VM2" s="2300" t="s">
        <v>27</v>
      </c>
      <c r="VN2" s="2300"/>
      <c r="VO2" s="2300"/>
      <c r="VP2" s="2300"/>
      <c r="VQ2" s="2300"/>
      <c r="VR2" s="89">
        <f>VK2+1</f>
        <v>79</v>
      </c>
      <c r="VT2" s="2300" t="s">
        <v>27</v>
      </c>
      <c r="VU2" s="2300"/>
      <c r="VV2" s="2300"/>
      <c r="VW2" s="2300"/>
      <c r="VX2" s="2300"/>
      <c r="VY2" s="89">
        <f>VR2+1</f>
        <v>80</v>
      </c>
      <c r="VZ2" s="498"/>
      <c r="WA2" s="2300" t="s">
        <v>27</v>
      </c>
      <c r="WB2" s="2300"/>
      <c r="WC2" s="2300"/>
      <c r="WD2" s="2300"/>
      <c r="WE2" s="2300"/>
      <c r="WF2" s="89">
        <f>VY2+1</f>
        <v>81</v>
      </c>
      <c r="WH2" s="2300" t="s">
        <v>27</v>
      </c>
      <c r="WI2" s="2300"/>
      <c r="WJ2" s="2300"/>
      <c r="WK2" s="2300"/>
      <c r="WL2" s="2300"/>
      <c r="WM2" s="89">
        <f>WF2+1</f>
        <v>82</v>
      </c>
      <c r="WO2" s="2300" t="s">
        <v>27</v>
      </c>
      <c r="WP2" s="2300"/>
      <c r="WQ2" s="2300"/>
      <c r="WR2" s="2300"/>
      <c r="WS2" s="2300"/>
      <c r="WT2" s="89">
        <f>WM2+1</f>
        <v>83</v>
      </c>
      <c r="WV2" s="2300" t="s">
        <v>27</v>
      </c>
      <c r="WW2" s="2300"/>
      <c r="WX2" s="2300"/>
      <c r="WY2" s="2300"/>
      <c r="WZ2" s="2300"/>
      <c r="XA2" s="89">
        <f>WT2+1</f>
        <v>84</v>
      </c>
      <c r="XB2" s="1259"/>
      <c r="XC2" s="2306" t="s">
        <v>27</v>
      </c>
      <c r="XD2" s="2306"/>
      <c r="XE2" s="2306"/>
      <c r="XF2" s="2306"/>
      <c r="XG2" s="2306"/>
      <c r="XH2" s="94">
        <f>XA2+1</f>
        <v>85</v>
      </c>
      <c r="XJ2" s="2300" t="s">
        <v>27</v>
      </c>
      <c r="XK2" s="2300"/>
      <c r="XL2" s="2300"/>
      <c r="XM2" s="2300"/>
      <c r="XN2" s="2300"/>
      <c r="XO2" s="89">
        <f>85+1</f>
        <v>86</v>
      </c>
      <c r="XQ2" s="2300" t="s">
        <v>27</v>
      </c>
      <c r="XR2" s="2300"/>
      <c r="XS2" s="2300"/>
      <c r="XT2" s="2300"/>
      <c r="XU2" s="2300"/>
      <c r="XV2" s="89">
        <f>XO2+1</f>
        <v>87</v>
      </c>
      <c r="XX2" s="2300" t="s">
        <v>27</v>
      </c>
      <c r="XY2" s="2300"/>
      <c r="XZ2" s="2300"/>
      <c r="YA2" s="2300"/>
      <c r="YB2" s="2300"/>
      <c r="YC2" s="89">
        <f>XV2+1</f>
        <v>88</v>
      </c>
      <c r="YE2" s="2300" t="s">
        <v>27</v>
      </c>
      <c r="YF2" s="2300"/>
      <c r="YG2" s="2300"/>
      <c r="YH2" s="2300"/>
      <c r="YI2" s="2300"/>
      <c r="YJ2" s="89">
        <f>YC2+1</f>
        <v>89</v>
      </c>
      <c r="YL2" s="2300" t="s">
        <v>27</v>
      </c>
      <c r="YM2" s="2300"/>
      <c r="YN2" s="2300"/>
      <c r="YO2" s="2300"/>
      <c r="YP2" s="2300"/>
      <c r="YQ2" s="89">
        <f>YJ2+1</f>
        <v>90</v>
      </c>
      <c r="YS2" s="2300" t="s">
        <v>27</v>
      </c>
      <c r="YT2" s="2300"/>
      <c r="YU2" s="2300"/>
      <c r="YV2" s="2300"/>
      <c r="YW2" s="2300"/>
      <c r="YX2" s="89">
        <f>YQ2+1</f>
        <v>91</v>
      </c>
      <c r="YZ2" s="2300" t="s">
        <v>27</v>
      </c>
      <c r="ZA2" s="2300"/>
      <c r="ZB2" s="2300"/>
      <c r="ZC2" s="2300"/>
      <c r="ZD2" s="2300"/>
      <c r="ZE2" s="89">
        <f>YX2+1</f>
        <v>92</v>
      </c>
      <c r="ZG2" s="2300" t="s">
        <v>27</v>
      </c>
      <c r="ZH2" s="2300"/>
      <c r="ZI2" s="2300"/>
      <c r="ZJ2" s="2300"/>
      <c r="ZK2" s="2300"/>
      <c r="ZL2" s="89">
        <f>ZE2+1</f>
        <v>93</v>
      </c>
      <c r="ZN2" s="2300" t="s">
        <v>27</v>
      </c>
      <c r="ZO2" s="2300"/>
      <c r="ZP2" s="2300"/>
      <c r="ZQ2" s="2300"/>
      <c r="ZR2" s="2300"/>
      <c r="ZS2" s="89">
        <f>ZL2+1</f>
        <v>94</v>
      </c>
      <c r="ZU2" s="2300" t="s">
        <v>27</v>
      </c>
      <c r="ZV2" s="2300"/>
      <c r="ZW2" s="2300"/>
      <c r="ZX2" s="2300"/>
      <c r="ZY2" s="2300"/>
      <c r="ZZ2" s="89">
        <f>ZS2+1</f>
        <v>95</v>
      </c>
      <c r="AAB2" s="2300" t="s">
        <v>27</v>
      </c>
      <c r="AAC2" s="2300"/>
      <c r="AAD2" s="2300"/>
      <c r="AAE2" s="2300"/>
      <c r="AAF2" s="2300"/>
      <c r="AAG2" s="89">
        <f>ZZ2+1</f>
        <v>96</v>
      </c>
      <c r="AAI2" s="2300" t="s">
        <v>27</v>
      </c>
      <c r="AAJ2" s="2300"/>
      <c r="AAK2" s="2300"/>
      <c r="AAL2" s="2300"/>
      <c r="AAM2" s="2300"/>
      <c r="AAN2" s="89">
        <f>AAG2+1</f>
        <v>97</v>
      </c>
      <c r="AAP2" s="2300" t="s">
        <v>27</v>
      </c>
      <c r="AAQ2" s="2300"/>
      <c r="AAR2" s="2300"/>
      <c r="AAS2" s="2300"/>
      <c r="AAT2" s="2300"/>
      <c r="AAU2" s="89">
        <f>AAN2+1</f>
        <v>98</v>
      </c>
      <c r="AAV2" s="498"/>
      <c r="AAW2" s="2300" t="s">
        <v>27</v>
      </c>
      <c r="AAX2" s="2300"/>
      <c r="AAY2" s="2300"/>
      <c r="AAZ2" s="2300"/>
      <c r="ABA2" s="2300"/>
      <c r="ABB2" s="89">
        <f>AAU2+1</f>
        <v>99</v>
      </c>
      <c r="ABC2" s="498"/>
      <c r="ABD2" s="2300" t="s">
        <v>27</v>
      </c>
      <c r="ABE2" s="2300"/>
      <c r="ABF2" s="2300"/>
      <c r="ABG2" s="2300"/>
      <c r="ABH2" s="2300"/>
      <c r="ABI2" s="89">
        <f>ABB2+1</f>
        <v>100</v>
      </c>
      <c r="ABK2" s="2300" t="s">
        <v>27</v>
      </c>
      <c r="ABL2" s="2300"/>
      <c r="ABM2" s="2300"/>
      <c r="ABN2" s="2300"/>
      <c r="ABO2" s="2300"/>
      <c r="ABP2" s="89">
        <f>ABI2+1</f>
        <v>101</v>
      </c>
      <c r="ABR2" s="2300" t="s">
        <v>27</v>
      </c>
      <c r="ABS2" s="2300"/>
      <c r="ABT2" s="2300"/>
      <c r="ABU2" s="2300"/>
      <c r="ABV2" s="2300"/>
      <c r="ABW2" s="89">
        <f>ABP2+1</f>
        <v>102</v>
      </c>
      <c r="ABY2" s="2300" t="s">
        <v>27</v>
      </c>
      <c r="ABZ2" s="2300"/>
      <c r="ACA2" s="2300"/>
      <c r="ACB2" s="2300"/>
      <c r="ACC2" s="2300"/>
      <c r="ACD2" s="89">
        <f>ABW2+1</f>
        <v>103</v>
      </c>
      <c r="ACE2" s="496"/>
      <c r="ACF2" s="2300" t="s">
        <v>27</v>
      </c>
      <c r="ACG2" s="2300"/>
      <c r="ACH2" s="2300"/>
      <c r="ACI2" s="2300"/>
      <c r="ACJ2" s="2300"/>
      <c r="ACK2" s="89">
        <f>ACD2+1</f>
        <v>104</v>
      </c>
      <c r="ACL2" s="496"/>
      <c r="ACM2" s="2300" t="s">
        <v>27</v>
      </c>
      <c r="ACN2" s="2300"/>
      <c r="ACO2" s="2300"/>
      <c r="ACP2" s="2300"/>
      <c r="ACQ2" s="2300"/>
      <c r="ACR2" s="89">
        <f>ACK2+1</f>
        <v>105</v>
      </c>
      <c r="ACT2" s="2300" t="s">
        <v>27</v>
      </c>
      <c r="ACU2" s="2300"/>
      <c r="ACV2" s="2300"/>
      <c r="ACW2" s="2300"/>
      <c r="ACX2" s="2300"/>
      <c r="ACY2" s="89">
        <f>ACR2+1</f>
        <v>106</v>
      </c>
      <c r="ACZ2" s="500"/>
      <c r="ADA2" s="2300" t="s">
        <v>27</v>
      </c>
      <c r="ADB2" s="2300"/>
      <c r="ADC2" s="2300"/>
      <c r="ADD2" s="2300"/>
      <c r="ADE2" s="2300"/>
      <c r="ADF2" s="89">
        <f>ACY2+1</f>
        <v>107</v>
      </c>
      <c r="ADG2" s="498"/>
      <c r="ADH2" s="2300" t="s">
        <v>27</v>
      </c>
      <c r="ADI2" s="2300"/>
      <c r="ADJ2" s="2300"/>
      <c r="ADK2" s="2300"/>
      <c r="ADL2" s="2300"/>
      <c r="ADM2" s="89">
        <f>ADF2+1</f>
        <v>108</v>
      </c>
      <c r="ADN2" s="88"/>
      <c r="ADO2" s="2300" t="s">
        <v>27</v>
      </c>
      <c r="ADP2" s="2300"/>
      <c r="ADQ2" s="2300"/>
      <c r="ADR2" s="2300"/>
      <c r="ADS2" s="2300"/>
      <c r="ADT2" s="89">
        <f>ADM2+1</f>
        <v>109</v>
      </c>
      <c r="ADU2" s="558"/>
      <c r="ADV2" s="2300" t="s">
        <v>27</v>
      </c>
      <c r="ADW2" s="2300"/>
      <c r="ADX2" s="2300"/>
      <c r="ADY2" s="2300"/>
      <c r="ADZ2" s="2300"/>
      <c r="AEA2" s="89">
        <f>ADT2+1</f>
        <v>110</v>
      </c>
      <c r="AEB2" s="500"/>
      <c r="AEC2" s="2300" t="s">
        <v>27</v>
      </c>
      <c r="AED2" s="2300"/>
      <c r="AEE2" s="2300"/>
      <c r="AEF2" s="2300"/>
      <c r="AEG2" s="2300"/>
      <c r="AEH2" s="89">
        <f>AEA2+1</f>
        <v>111</v>
      </c>
      <c r="AEI2" s="500"/>
      <c r="AEJ2" s="2300" t="s">
        <v>27</v>
      </c>
      <c r="AEK2" s="2300"/>
      <c r="AEL2" s="2300"/>
      <c r="AEM2" s="2300"/>
      <c r="AEN2" s="2300"/>
      <c r="AEO2" s="89">
        <f>AEH2+1</f>
        <v>112</v>
      </c>
      <c r="AEP2" s="500"/>
      <c r="AEQ2" s="2300" t="s">
        <v>27</v>
      </c>
      <c r="AER2" s="2300"/>
      <c r="AES2" s="2300"/>
      <c r="AET2" s="2300"/>
      <c r="AEU2" s="2300"/>
      <c r="AEV2" s="89">
        <f>AEO2+1</f>
        <v>113</v>
      </c>
      <c r="AEX2" s="2300" t="s">
        <v>27</v>
      </c>
      <c r="AEY2" s="2300"/>
      <c r="AEZ2" s="2300"/>
      <c r="AFA2" s="2300"/>
      <c r="AFB2" s="2300"/>
      <c r="AFC2" s="89">
        <f>AEV2+1</f>
        <v>114</v>
      </c>
      <c r="AFE2" s="2300" t="s">
        <v>27</v>
      </c>
      <c r="AFF2" s="2300"/>
      <c r="AFG2" s="2300"/>
      <c r="AFH2" s="2300"/>
      <c r="AFI2" s="2300"/>
      <c r="AFJ2" s="89">
        <f>AFC2+1</f>
        <v>115</v>
      </c>
      <c r="AFK2" s="498"/>
      <c r="AFL2" s="2300" t="s">
        <v>27</v>
      </c>
      <c r="AFM2" s="2300"/>
      <c r="AFN2" s="2300"/>
      <c r="AFO2" s="2300"/>
      <c r="AFP2" s="2300"/>
      <c r="AFQ2" s="89">
        <f>AFJ2+1</f>
        <v>116</v>
      </c>
      <c r="AFR2" s="498"/>
      <c r="AFS2" s="2300" t="s">
        <v>27</v>
      </c>
      <c r="AFT2" s="2300"/>
      <c r="AFU2" s="2300"/>
      <c r="AFV2" s="2300"/>
      <c r="AFW2" s="2300"/>
      <c r="AFX2" s="89">
        <f>AFQ2+1</f>
        <v>117</v>
      </c>
      <c r="AFZ2" s="2300" t="s">
        <v>27</v>
      </c>
      <c r="AGA2" s="2300"/>
      <c r="AGB2" s="2300"/>
      <c r="AGC2" s="2300"/>
      <c r="AGD2" s="2300"/>
      <c r="AGE2" s="375">
        <f>AFX2+1</f>
        <v>118</v>
      </c>
      <c r="AGG2" s="2300" t="s">
        <v>27</v>
      </c>
      <c r="AGH2" s="2300"/>
      <c r="AGI2" s="2300"/>
      <c r="AGJ2" s="2300"/>
      <c r="AGK2" s="2300"/>
      <c r="AGL2" s="375">
        <f>AGE2+1</f>
        <v>119</v>
      </c>
      <c r="AGN2" s="2300" t="s">
        <v>27</v>
      </c>
      <c r="AGO2" s="2300"/>
      <c r="AGP2" s="2300"/>
      <c r="AGQ2" s="2300"/>
      <c r="AGR2" s="2300"/>
      <c r="AGS2" s="89">
        <f>AGL2+1</f>
        <v>120</v>
      </c>
      <c r="AGU2" s="2300" t="s">
        <v>27</v>
      </c>
      <c r="AGV2" s="2300"/>
      <c r="AGW2" s="2300"/>
      <c r="AGX2" s="2300"/>
      <c r="AGY2" s="2300"/>
      <c r="AGZ2" s="372">
        <f>AGS2+1</f>
        <v>121</v>
      </c>
      <c r="AHB2" s="2300" t="s">
        <v>27</v>
      </c>
      <c r="AHC2" s="2300"/>
      <c r="AHD2" s="2300"/>
      <c r="AHE2" s="2300"/>
      <c r="AHF2" s="2300"/>
      <c r="AHG2" s="372">
        <f>AGZ2+1</f>
        <v>122</v>
      </c>
      <c r="AHI2" s="2300" t="s">
        <v>27</v>
      </c>
      <c r="AHJ2" s="2300"/>
      <c r="AHK2" s="2300"/>
      <c r="AHL2" s="2300"/>
      <c r="AHM2" s="2300"/>
      <c r="AHN2" s="372">
        <f>AHG2+1</f>
        <v>123</v>
      </c>
      <c r="AHP2" s="2300" t="s">
        <v>27</v>
      </c>
      <c r="AHQ2" s="2300"/>
      <c r="AHR2" s="2300"/>
      <c r="AHS2" s="2300"/>
      <c r="AHT2" s="2300"/>
      <c r="AHU2" s="372">
        <f>AHN2+1</f>
        <v>124</v>
      </c>
      <c r="AHW2" s="2300" t="s">
        <v>27</v>
      </c>
      <c r="AHX2" s="2300"/>
      <c r="AHY2" s="2300"/>
      <c r="AHZ2" s="2300"/>
      <c r="AIA2" s="2300"/>
      <c r="AIB2" s="89">
        <f>AHU2+1</f>
        <v>125</v>
      </c>
      <c r="AIC2" s="498"/>
      <c r="AID2" s="2300" t="s">
        <v>27</v>
      </c>
      <c r="AIE2" s="2300"/>
      <c r="AIF2" s="2300"/>
      <c r="AIG2" s="2300"/>
      <c r="AIH2" s="2300"/>
      <c r="AII2" s="372">
        <f>AIB2+1</f>
        <v>126</v>
      </c>
      <c r="AIJ2" s="496"/>
      <c r="AIK2" s="2300" t="s">
        <v>27</v>
      </c>
      <c r="AIL2" s="2300"/>
      <c r="AIM2" s="2300"/>
      <c r="AIN2" s="2300"/>
      <c r="AIO2" s="2300"/>
      <c r="AIP2" s="372">
        <f>AII2+1</f>
        <v>127</v>
      </c>
      <c r="AIQ2" s="498"/>
      <c r="AIR2" s="2300" t="s">
        <v>27</v>
      </c>
      <c r="AIS2" s="2300"/>
      <c r="AIT2" s="2300"/>
      <c r="AIU2" s="2300"/>
      <c r="AIV2" s="2300"/>
      <c r="AIW2" s="372">
        <f>AIP2+1</f>
        <v>128</v>
      </c>
      <c r="AIY2" s="2300" t="s">
        <v>27</v>
      </c>
      <c r="AIZ2" s="2300"/>
      <c r="AJA2" s="2300"/>
      <c r="AJB2" s="2300"/>
      <c r="AJC2" s="2300"/>
      <c r="AJD2" s="89">
        <f>AIW2+1</f>
        <v>129</v>
      </c>
      <c r="AJF2" s="2300" t="s">
        <v>27</v>
      </c>
      <c r="AJG2" s="2300"/>
      <c r="AJH2" s="2300"/>
      <c r="AJI2" s="2300"/>
      <c r="AJJ2" s="2300"/>
      <c r="AJK2" s="89">
        <f>AJD2+1</f>
        <v>130</v>
      </c>
      <c r="AJM2" s="2300" t="s">
        <v>27</v>
      </c>
      <c r="AJN2" s="2300"/>
      <c r="AJO2" s="2300"/>
      <c r="AJP2" s="2300"/>
      <c r="AJQ2" s="2300"/>
      <c r="AJR2" s="89">
        <f>AJK2</f>
        <v>130</v>
      </c>
      <c r="AJS2" s="1259"/>
      <c r="AJT2" s="2306" t="s">
        <v>27</v>
      </c>
      <c r="AJU2" s="2306"/>
      <c r="AJV2" s="2306"/>
      <c r="AJW2" s="2306"/>
      <c r="AJX2" s="2306"/>
      <c r="AJY2" s="94">
        <f>AJR2+1</f>
        <v>131</v>
      </c>
      <c r="AKA2" s="2300" t="s">
        <v>27</v>
      </c>
      <c r="AKB2" s="2300"/>
      <c r="AKC2" s="2300"/>
      <c r="AKD2" s="2300"/>
      <c r="AKE2" s="2300"/>
      <c r="AKF2" s="89">
        <f>AJY2+1</f>
        <v>132</v>
      </c>
      <c r="AKH2" s="2300" t="s">
        <v>27</v>
      </c>
      <c r="AKI2" s="2300"/>
      <c r="AKJ2" s="2300"/>
      <c r="AKK2" s="2300"/>
      <c r="AKL2" s="2300"/>
      <c r="AKM2" s="89">
        <f>AKF2+1</f>
        <v>133</v>
      </c>
      <c r="AKO2" s="2300" t="s">
        <v>27</v>
      </c>
      <c r="AKP2" s="2300"/>
      <c r="AKQ2" s="2300"/>
      <c r="AKR2" s="2300"/>
      <c r="AKS2" s="2300"/>
      <c r="AKT2" s="382">
        <f>AKM2+1</f>
        <v>134</v>
      </c>
      <c r="AKV2" s="2300" t="s">
        <v>27</v>
      </c>
      <c r="AKW2" s="2300"/>
      <c r="AKX2" s="2300"/>
      <c r="AKY2" s="2300"/>
      <c r="AKZ2" s="2300"/>
      <c r="ALA2" s="372">
        <f>AKT2+1</f>
        <v>135</v>
      </c>
      <c r="ALC2" s="2300" t="s">
        <v>27</v>
      </c>
      <c r="ALD2" s="2300"/>
      <c r="ALE2" s="2300"/>
      <c r="ALF2" s="2300"/>
      <c r="ALG2" s="2300"/>
      <c r="ALH2" s="89">
        <f>ALA2+1</f>
        <v>136</v>
      </c>
      <c r="ALJ2" s="2300" t="s">
        <v>27</v>
      </c>
      <c r="ALK2" s="2300"/>
      <c r="ALL2" s="2300"/>
      <c r="ALM2" s="2300"/>
      <c r="ALN2" s="2300"/>
      <c r="ALO2" s="89">
        <f>ALH2+1</f>
        <v>137</v>
      </c>
      <c r="ALQ2" s="2300" t="s">
        <v>27</v>
      </c>
      <c r="ALR2" s="2300"/>
      <c r="ALS2" s="2300"/>
      <c r="ALT2" s="2300"/>
      <c r="ALU2" s="2300"/>
      <c r="ALV2" s="89">
        <f>ALO2+1</f>
        <v>138</v>
      </c>
      <c r="ALX2" s="2300" t="s">
        <v>27</v>
      </c>
      <c r="ALY2" s="2300"/>
      <c r="ALZ2" s="2300"/>
      <c r="AMA2" s="2300"/>
      <c r="AMB2" s="2300"/>
      <c r="AMC2" s="89">
        <f>ALV2+1</f>
        <v>139</v>
      </c>
      <c r="AMD2" s="498"/>
      <c r="AME2" s="2300" t="s">
        <v>27</v>
      </c>
      <c r="AMF2" s="2300"/>
      <c r="AMG2" s="2300"/>
      <c r="AMH2" s="2300"/>
      <c r="AMI2" s="2300"/>
      <c r="AMJ2" s="89">
        <f>AMC2+1</f>
        <v>140</v>
      </c>
      <c r="AML2" s="2300" t="s">
        <v>27</v>
      </c>
      <c r="AMM2" s="2300"/>
      <c r="AMN2" s="2300"/>
      <c r="AMO2" s="2300"/>
      <c r="AMP2" s="2300"/>
      <c r="AMQ2" s="89">
        <f>AMJ2+1</f>
        <v>141</v>
      </c>
      <c r="AMS2" s="2300" t="s">
        <v>27</v>
      </c>
      <c r="AMT2" s="2300"/>
      <c r="AMU2" s="2300"/>
      <c r="AMV2" s="2300"/>
      <c r="AMW2" s="2300"/>
      <c r="AMX2" s="89">
        <f>AMQ2+1</f>
        <v>142</v>
      </c>
      <c r="AMY2" s="498"/>
      <c r="AMZ2" s="2300" t="s">
        <v>27</v>
      </c>
      <c r="ANA2" s="2300"/>
      <c r="ANB2" s="2300"/>
      <c r="ANC2" s="2300"/>
      <c r="AND2" s="2300"/>
      <c r="ANE2" s="92">
        <f>AMX2+1</f>
        <v>143</v>
      </c>
      <c r="ANF2" s="496"/>
      <c r="ANG2" s="2300" t="s">
        <v>27</v>
      </c>
      <c r="ANH2" s="2300"/>
      <c r="ANI2" s="2300"/>
      <c r="ANJ2" s="2300"/>
      <c r="ANK2" s="2300"/>
      <c r="ANL2" s="92">
        <f>ANE2+1</f>
        <v>144</v>
      </c>
      <c r="ANN2" s="2300" t="s">
        <v>27</v>
      </c>
      <c r="ANO2" s="2300"/>
      <c r="ANP2" s="2300"/>
      <c r="ANQ2" s="2300"/>
      <c r="ANR2" s="2300"/>
      <c r="ANS2" s="92">
        <f>ANE2+1</f>
        <v>144</v>
      </c>
      <c r="ANU2" s="2300" t="s">
        <v>27</v>
      </c>
      <c r="ANV2" s="2300"/>
      <c r="ANW2" s="2300"/>
      <c r="ANX2" s="2300"/>
      <c r="ANY2" s="2300"/>
      <c r="ANZ2" s="92">
        <f>ANL2+1</f>
        <v>145</v>
      </c>
      <c r="AOB2" s="2300" t="s">
        <v>27</v>
      </c>
      <c r="AOC2" s="2300"/>
      <c r="AOD2" s="2300"/>
      <c r="AOE2" s="2300"/>
      <c r="AOF2" s="2300"/>
      <c r="AOG2" s="89">
        <f>ANZ2+1</f>
        <v>146</v>
      </c>
      <c r="AOH2" s="496"/>
      <c r="AOI2" s="2300" t="s">
        <v>27</v>
      </c>
      <c r="AOJ2" s="2300"/>
      <c r="AOK2" s="2300"/>
      <c r="AOL2" s="2300"/>
      <c r="AOM2" s="2300"/>
      <c r="AON2" s="372">
        <f>AOG2+1</f>
        <v>147</v>
      </c>
      <c r="AOP2" s="2300" t="s">
        <v>27</v>
      </c>
      <c r="AOQ2" s="2300"/>
      <c r="AOR2" s="2300"/>
      <c r="AOS2" s="2300"/>
      <c r="AOT2" s="2300"/>
      <c r="AOU2" s="372">
        <f>AON2+1</f>
        <v>148</v>
      </c>
      <c r="AOV2" s="498"/>
      <c r="AOW2" s="2300" t="s">
        <v>27</v>
      </c>
      <c r="AOX2" s="2300"/>
      <c r="AOY2" s="2300"/>
      <c r="AOZ2" s="2300"/>
      <c r="APA2" s="2300"/>
      <c r="APB2" s="92">
        <f>AOU2+1</f>
        <v>149</v>
      </c>
      <c r="APC2" s="496"/>
      <c r="APD2" s="2300" t="s">
        <v>27</v>
      </c>
      <c r="APE2" s="2300"/>
      <c r="APF2" s="2300"/>
      <c r="APG2" s="2300"/>
      <c r="APH2" s="2300"/>
      <c r="API2" s="372">
        <f>APB2+1</f>
        <v>150</v>
      </c>
      <c r="APJ2" s="496"/>
      <c r="APK2" s="2300" t="s">
        <v>27</v>
      </c>
      <c r="APL2" s="2300"/>
      <c r="APM2" s="2300"/>
      <c r="APN2" s="2300"/>
      <c r="APO2" s="2300"/>
      <c r="APP2" s="372">
        <f>API2+1</f>
        <v>151</v>
      </c>
      <c r="APR2" s="2300" t="s">
        <v>27</v>
      </c>
      <c r="APS2" s="2300"/>
      <c r="APT2" s="2300"/>
      <c r="APU2" s="2300"/>
      <c r="APV2" s="2300"/>
      <c r="APW2" s="372">
        <f>API2+1</f>
        <v>151</v>
      </c>
      <c r="APX2" s="498"/>
      <c r="APY2" s="2300" t="s">
        <v>27</v>
      </c>
      <c r="APZ2" s="2300"/>
      <c r="AQA2" s="2300"/>
      <c r="AQB2" s="2300"/>
      <c r="AQC2" s="2300"/>
      <c r="AQD2" s="372">
        <f>APW2+1</f>
        <v>152</v>
      </c>
      <c r="AQE2" s="88"/>
      <c r="AQF2" s="2300" t="s">
        <v>27</v>
      </c>
      <c r="AQG2" s="2300"/>
      <c r="AQH2" s="2300"/>
      <c r="AQI2" s="2300"/>
      <c r="AQJ2" s="2300"/>
      <c r="AQK2" s="89">
        <f>AQD2+1</f>
        <v>153</v>
      </c>
      <c r="AQL2" s="88"/>
      <c r="AQM2" s="2300" t="s">
        <v>27</v>
      </c>
      <c r="AQN2" s="2300"/>
      <c r="AQO2" s="2300"/>
      <c r="AQP2" s="2300"/>
      <c r="AQQ2" s="2300"/>
      <c r="AQR2" s="372">
        <f>AQK2+1</f>
        <v>154</v>
      </c>
      <c r="AQS2" s="88"/>
      <c r="AQT2" s="2300" t="s">
        <v>27</v>
      </c>
      <c r="AQU2" s="2300"/>
      <c r="AQV2" s="2300"/>
      <c r="AQW2" s="2300"/>
      <c r="AQX2" s="2300"/>
      <c r="AQY2" s="375">
        <f>AQR2+1</f>
        <v>155</v>
      </c>
      <c r="AQZ2" s="558"/>
      <c r="ARA2" s="2300" t="s">
        <v>27</v>
      </c>
      <c r="ARB2" s="2300"/>
      <c r="ARC2" s="2300"/>
      <c r="ARD2" s="2300"/>
      <c r="ARE2" s="2300"/>
      <c r="ARF2" s="372">
        <f>AQY2+1</f>
        <v>156</v>
      </c>
      <c r="ARG2" s="88"/>
      <c r="ARH2" s="2300" t="s">
        <v>27</v>
      </c>
      <c r="ARI2" s="2300"/>
      <c r="ARJ2" s="2300"/>
      <c r="ARK2" s="2300"/>
      <c r="ARL2" s="2300"/>
      <c r="ARM2" s="372">
        <f>ARF2+1</f>
        <v>157</v>
      </c>
      <c r="ARN2" s="497"/>
      <c r="ARO2" s="2300" t="s">
        <v>27</v>
      </c>
      <c r="ARP2" s="2300"/>
      <c r="ARQ2" s="2300"/>
      <c r="ARR2" s="2300"/>
      <c r="ARS2" s="2300"/>
      <c r="ART2" s="372">
        <f>ARM2+1</f>
        <v>158</v>
      </c>
      <c r="ARU2" s="497"/>
      <c r="ARV2" s="2300" t="s">
        <v>27</v>
      </c>
      <c r="ARW2" s="2300"/>
      <c r="ARX2" s="2300"/>
      <c r="ARY2" s="2300"/>
      <c r="ARZ2" s="2300"/>
      <c r="ASA2" s="89">
        <f>ART2+1</f>
        <v>159</v>
      </c>
      <c r="ASB2" s="497"/>
      <c r="ASC2" s="2300" t="s">
        <v>27</v>
      </c>
      <c r="ASD2" s="2300"/>
      <c r="ASE2" s="2300"/>
      <c r="ASF2" s="2300"/>
      <c r="ASG2" s="2300"/>
      <c r="ASH2" s="89">
        <f>ASA2+1</f>
        <v>160</v>
      </c>
      <c r="ASI2" s="498"/>
      <c r="ASJ2" s="2300" t="s">
        <v>27</v>
      </c>
      <c r="ASK2" s="2300"/>
      <c r="ASL2" s="2300"/>
      <c r="ASM2" s="2300"/>
      <c r="ASN2" s="2300"/>
      <c r="ASO2" s="89">
        <f>ASH2+1</f>
        <v>161</v>
      </c>
      <c r="ASQ2" s="2300" t="s">
        <v>27</v>
      </c>
      <c r="ASR2" s="2300"/>
      <c r="ASS2" s="2300"/>
      <c r="AST2" s="2300"/>
      <c r="ASU2" s="2300"/>
      <c r="ASV2" s="89">
        <f>ASO2+1</f>
        <v>162</v>
      </c>
      <c r="ASX2" s="2300" t="s">
        <v>27</v>
      </c>
      <c r="ASY2" s="2300"/>
      <c r="ASZ2" s="2300"/>
      <c r="ATA2" s="2300"/>
      <c r="ATB2" s="2300"/>
      <c r="ATC2" s="89">
        <f>ASV2+1</f>
        <v>163</v>
      </c>
      <c r="ATE2" s="2300" t="s">
        <v>27</v>
      </c>
      <c r="ATF2" s="2300"/>
      <c r="ATG2" s="2300"/>
      <c r="ATH2" s="2300"/>
      <c r="ATI2" s="2300"/>
      <c r="ATJ2" s="89">
        <f>ASV2+1</f>
        <v>163</v>
      </c>
      <c r="ATL2" s="2300" t="s">
        <v>27</v>
      </c>
      <c r="ATM2" s="2300"/>
      <c r="ATN2" s="2300"/>
      <c r="ATO2" s="2300"/>
      <c r="ATP2" s="2300"/>
      <c r="ATQ2" s="375">
        <f>ATJ2+1</f>
        <v>164</v>
      </c>
      <c r="ATS2" s="2300" t="s">
        <v>27</v>
      </c>
      <c r="ATT2" s="2300"/>
      <c r="ATU2" s="2300"/>
      <c r="ATV2" s="2300"/>
      <c r="ATW2" s="2300"/>
      <c r="ATX2" s="375">
        <f>ATQ2+1</f>
        <v>165</v>
      </c>
      <c r="ATZ2" s="2300" t="s">
        <v>27</v>
      </c>
      <c r="AUA2" s="2300"/>
      <c r="AUB2" s="2300"/>
      <c r="AUC2" s="2300"/>
      <c r="AUD2" s="2300"/>
      <c r="AUE2" s="375">
        <f>ATX2+1</f>
        <v>166</v>
      </c>
      <c r="AUG2" s="2300" t="s">
        <v>27</v>
      </c>
      <c r="AUH2" s="2300"/>
      <c r="AUI2" s="2300"/>
      <c r="AUJ2" s="2300"/>
      <c r="AUK2" s="2300"/>
      <c r="AUL2" s="375">
        <f>AUE2+1</f>
        <v>167</v>
      </c>
      <c r="AUN2" s="2300" t="s">
        <v>27</v>
      </c>
      <c r="AUO2" s="2300"/>
      <c r="AUP2" s="2300"/>
      <c r="AUQ2" s="2300"/>
      <c r="AUR2" s="2300"/>
      <c r="AUS2" s="92">
        <f>AUL2+1</f>
        <v>168</v>
      </c>
      <c r="AUT2" s="94"/>
      <c r="AUU2" s="2300" t="s">
        <v>27</v>
      </c>
      <c r="AUV2" s="2300"/>
      <c r="AUW2" s="2300"/>
      <c r="AUX2" s="2300"/>
      <c r="AUY2" s="2300"/>
      <c r="AUZ2" s="92">
        <f>AUS2+1</f>
        <v>169</v>
      </c>
      <c r="AVA2" s="94"/>
      <c r="AVB2" s="2300" t="s">
        <v>27</v>
      </c>
      <c r="AVC2" s="2300"/>
      <c r="AVD2" s="2300"/>
      <c r="AVE2" s="2300"/>
      <c r="AVF2" s="2300"/>
      <c r="AVG2" s="92">
        <f>AUZ2+1</f>
        <v>170</v>
      </c>
      <c r="AVH2" s="500"/>
      <c r="AVI2" s="2300" t="s">
        <v>27</v>
      </c>
      <c r="AVJ2" s="2300"/>
      <c r="AVK2" s="2300"/>
      <c r="AVL2" s="2300"/>
      <c r="AVM2" s="2300"/>
      <c r="AVN2" s="92">
        <f>AVG2+1</f>
        <v>171</v>
      </c>
      <c r="AVO2" s="2300" t="s">
        <v>27</v>
      </c>
      <c r="AVP2" s="2300"/>
      <c r="AVQ2" s="2300"/>
      <c r="AVR2" s="2300"/>
      <c r="AVS2" s="2300"/>
      <c r="AVU2" s="92">
        <f>AVN2+1</f>
        <v>172</v>
      </c>
      <c r="AVV2" s="498"/>
      <c r="AVW2" s="2300" t="s">
        <v>27</v>
      </c>
      <c r="AVX2" s="2300"/>
      <c r="AVY2" s="2300"/>
      <c r="AVZ2" s="2300"/>
      <c r="AWA2" s="2300"/>
      <c r="AWB2" s="372">
        <f>AVU2+1</f>
        <v>173</v>
      </c>
      <c r="AWD2" s="2300" t="s">
        <v>27</v>
      </c>
      <c r="AWE2" s="2300"/>
      <c r="AWF2" s="2300"/>
      <c r="AWG2" s="2300"/>
      <c r="AWH2" s="2300"/>
      <c r="AWI2" s="375">
        <f>AWB2+1</f>
        <v>174</v>
      </c>
      <c r="AWK2" s="2300" t="s">
        <v>27</v>
      </c>
      <c r="AWL2" s="2300"/>
      <c r="AWM2" s="2300"/>
      <c r="AWN2" s="2300"/>
      <c r="AWO2" s="2300"/>
      <c r="AWP2" s="372">
        <f>AWI2+1</f>
        <v>175</v>
      </c>
      <c r="AWQ2" s="1803"/>
      <c r="AWR2" s="2306" t="s">
        <v>27</v>
      </c>
      <c r="AWS2" s="2306"/>
      <c r="AWT2" s="2306"/>
      <c r="AWU2" s="2306"/>
      <c r="AWV2" s="2306"/>
      <c r="AWW2" s="1447">
        <f>AWP2+1</f>
        <v>176</v>
      </c>
      <c r="AWX2" s="1448"/>
      <c r="AWY2" s="2300" t="s">
        <v>27</v>
      </c>
      <c r="AWZ2" s="2300"/>
      <c r="AXA2" s="2300"/>
      <c r="AXB2" s="2300"/>
      <c r="AXC2" s="2300"/>
      <c r="AXD2" s="89">
        <f>AWW2+1</f>
        <v>177</v>
      </c>
      <c r="AXF2" s="2300" t="s">
        <v>27</v>
      </c>
      <c r="AXG2" s="2300"/>
      <c r="AXH2" s="2300"/>
      <c r="AXI2" s="2300"/>
      <c r="AXJ2" s="2300"/>
      <c r="AXK2" s="372">
        <f>AXD2+1</f>
        <v>178</v>
      </c>
      <c r="AXM2" s="2300" t="s">
        <v>27</v>
      </c>
      <c r="AXN2" s="2300"/>
      <c r="AXO2" s="2300"/>
      <c r="AXP2" s="2300"/>
      <c r="AXQ2" s="2300"/>
      <c r="AXR2" s="372">
        <f>AXK2+1</f>
        <v>179</v>
      </c>
      <c r="AXT2" s="2300" t="s">
        <v>27</v>
      </c>
      <c r="AXU2" s="2300"/>
      <c r="AXV2" s="2300"/>
      <c r="AXW2" s="2300"/>
      <c r="AXX2" s="2300"/>
      <c r="AXY2" s="372">
        <f>AXR2+1</f>
        <v>180</v>
      </c>
      <c r="AYA2" s="2300" t="s">
        <v>27</v>
      </c>
      <c r="AYB2" s="2300"/>
      <c r="AYC2" s="2300"/>
      <c r="AYD2" s="2300"/>
      <c r="AYE2" s="2300"/>
      <c r="AYF2" s="372">
        <f>AXY2+1</f>
        <v>181</v>
      </c>
      <c r="AYG2" s="498"/>
      <c r="AYH2" s="2300" t="s">
        <v>27</v>
      </c>
      <c r="AYI2" s="2300"/>
      <c r="AYJ2" s="2300"/>
      <c r="AYK2" s="2300"/>
      <c r="AYL2" s="2300"/>
      <c r="AYM2" s="372">
        <f>AYF2+1</f>
        <v>182</v>
      </c>
      <c r="AYN2" s="498"/>
      <c r="AYO2" s="2300" t="s">
        <v>27</v>
      </c>
      <c r="AYP2" s="2300"/>
      <c r="AYQ2" s="2300"/>
      <c r="AYR2" s="2300"/>
      <c r="AYS2" s="2300"/>
      <c r="AYT2" s="372">
        <f>AYM2+1</f>
        <v>183</v>
      </c>
      <c r="AYU2" s="498"/>
      <c r="AYV2" s="2300" t="s">
        <v>27</v>
      </c>
      <c r="AYW2" s="2300"/>
      <c r="AYX2" s="2300"/>
      <c r="AYY2" s="2300"/>
      <c r="AYZ2" s="2300"/>
      <c r="AZA2" s="372">
        <f>AYT2+1</f>
        <v>184</v>
      </c>
      <c r="AZC2" s="2300" t="s">
        <v>27</v>
      </c>
      <c r="AZD2" s="2300"/>
      <c r="AZE2" s="2300"/>
      <c r="AZF2" s="2300"/>
      <c r="AZG2" s="2300"/>
      <c r="AZH2" s="372">
        <f>AZA2+1</f>
        <v>185</v>
      </c>
      <c r="AZI2" s="498"/>
      <c r="AZJ2" s="2300" t="s">
        <v>27</v>
      </c>
      <c r="AZK2" s="2300"/>
      <c r="AZL2" s="2300"/>
      <c r="AZM2" s="2300"/>
      <c r="AZN2" s="2300"/>
      <c r="AZO2" s="372">
        <f>AZH2+1</f>
        <v>186</v>
      </c>
      <c r="AZP2" s="1448"/>
      <c r="AZQ2" s="2306" t="s">
        <v>27</v>
      </c>
      <c r="AZR2" s="2306"/>
      <c r="AZS2" s="2306"/>
      <c r="AZT2" s="2306"/>
      <c r="AZU2" s="2306"/>
      <c r="AZV2" s="1447">
        <f>AZO2+1</f>
        <v>187</v>
      </c>
      <c r="AZX2" s="2300" t="s">
        <v>27</v>
      </c>
      <c r="AZY2" s="2300"/>
      <c r="AZZ2" s="2300"/>
      <c r="BAA2" s="2300"/>
      <c r="BAB2" s="2300"/>
      <c r="BAC2" s="89">
        <f>AZV2+1</f>
        <v>188</v>
      </c>
      <c r="BAE2" s="2300" t="s">
        <v>27</v>
      </c>
      <c r="BAF2" s="2300"/>
      <c r="BAG2" s="2300"/>
      <c r="BAH2" s="2300"/>
      <c r="BAI2" s="2300"/>
      <c r="BAJ2" s="89">
        <f>BAC2+1</f>
        <v>189</v>
      </c>
      <c r="BAL2" s="2300" t="s">
        <v>27</v>
      </c>
      <c r="BAM2" s="2300"/>
      <c r="BAN2" s="2300"/>
      <c r="BAO2" s="2300"/>
      <c r="BAP2" s="2300"/>
      <c r="BAQ2" s="89">
        <f>BAJ2+1</f>
        <v>190</v>
      </c>
      <c r="BAS2" s="2300" t="s">
        <v>27</v>
      </c>
      <c r="BAT2" s="2300"/>
      <c r="BAU2" s="2300"/>
      <c r="BAV2" s="2300"/>
      <c r="BAW2" s="2300"/>
      <c r="BAX2" s="89">
        <f>BAQ2+1</f>
        <v>191</v>
      </c>
    </row>
    <row r="3" spans="1:1402" ht="30.75" customHeight="1" thickBot="1" x14ac:dyDescent="0.6">
      <c r="A3" s="405"/>
      <c r="B3" s="2215" t="s">
        <v>2334</v>
      </c>
      <c r="C3" s="2215"/>
      <c r="D3" s="2215"/>
      <c r="E3" s="2215"/>
      <c r="F3" s="2215"/>
      <c r="I3" s="2215" t="str">
        <f>B3</f>
        <v xml:space="preserve">C O M E R C I O     O C T U B R E             2 0 1 4 </v>
      </c>
      <c r="J3" s="2215"/>
      <c r="K3" s="2215"/>
      <c r="L3" s="2215"/>
      <c r="M3" s="2215"/>
      <c r="O3" s="426"/>
      <c r="P3" s="2215" t="str">
        <f>AAW3</f>
        <v xml:space="preserve">C O M E R C I O     O C T U B R E             2 0 1 4 </v>
      </c>
      <c r="Q3" s="2215"/>
      <c r="R3" s="2215"/>
      <c r="S3" s="2215"/>
      <c r="T3" s="2215"/>
      <c r="V3" s="305"/>
      <c r="W3" s="2215" t="str">
        <f>ABD3</f>
        <v xml:space="preserve">C O M E R C I O     O C T U B R E             2 0 1 4 </v>
      </c>
      <c r="X3" s="2215"/>
      <c r="Y3" s="2215"/>
      <c r="Z3" s="2215"/>
      <c r="AA3" s="2215"/>
      <c r="AC3" s="2"/>
      <c r="AD3" s="2215" t="str">
        <f>ABK3</f>
        <v xml:space="preserve">C O M E R C I O     O C T U B R E             2 0 1 4 </v>
      </c>
      <c r="AE3" s="2215"/>
      <c r="AF3" s="2215"/>
      <c r="AG3" s="2215"/>
      <c r="AH3" s="2215"/>
      <c r="AJ3" s="426"/>
      <c r="AK3" s="2215" t="str">
        <f>ABK3</f>
        <v xml:space="preserve">C O M E R C I O     O C T U B R E             2 0 1 4 </v>
      </c>
      <c r="AL3" s="2215"/>
      <c r="AM3" s="2215"/>
      <c r="AN3" s="2215"/>
      <c r="AO3" s="2215"/>
      <c r="AQ3" s="2"/>
      <c r="AR3" s="2215" t="str">
        <f>ABR3</f>
        <v xml:space="preserve">C O M E R C I O     O C T U B R E             2 0 1 4 </v>
      </c>
      <c r="AS3" s="2215"/>
      <c r="AT3" s="2215"/>
      <c r="AU3" s="2215"/>
      <c r="AV3" s="2215"/>
      <c r="AX3" s="2"/>
      <c r="AY3" s="2215" t="str">
        <f>ABD3</f>
        <v xml:space="preserve">C O M E R C I O     O C T U B R E             2 0 1 4 </v>
      </c>
      <c r="AZ3" s="2215"/>
      <c r="BA3" s="2215"/>
      <c r="BB3" s="2215"/>
      <c r="BC3" s="2215"/>
      <c r="BE3" s="2"/>
      <c r="BF3" s="2215" t="str">
        <f>ABR3</f>
        <v xml:space="preserve">C O M E R C I O     O C T U B R E             2 0 1 4 </v>
      </c>
      <c r="BG3" s="2215"/>
      <c r="BH3" s="2215"/>
      <c r="BI3" s="2215"/>
      <c r="BJ3" s="2215"/>
      <c r="BL3" s="2"/>
      <c r="BM3" s="2215" t="str">
        <f>ABR3</f>
        <v xml:space="preserve">C O M E R C I O     O C T U B R E             2 0 1 4 </v>
      </c>
      <c r="BN3" s="2215"/>
      <c r="BO3" s="2215"/>
      <c r="BP3" s="2215"/>
      <c r="BQ3" s="2215"/>
      <c r="BS3" s="2"/>
      <c r="BT3" s="2215" t="str">
        <f>BM3</f>
        <v xml:space="preserve">C O M E R C I O     O C T U B R E             2 0 1 4 </v>
      </c>
      <c r="BU3" s="2215"/>
      <c r="BV3" s="2215"/>
      <c r="BW3" s="2215"/>
      <c r="BX3" s="2215"/>
      <c r="BZ3" s="2"/>
      <c r="CA3" s="2"/>
      <c r="CB3" s="2215" t="str">
        <f>BT3</f>
        <v xml:space="preserve">C O M E R C I O     O C T U B R E             2 0 1 4 </v>
      </c>
      <c r="CC3" s="2215"/>
      <c r="CD3" s="2215"/>
      <c r="CE3" s="2215"/>
      <c r="CF3" s="2215"/>
      <c r="CH3" s="426"/>
      <c r="CI3" s="2215" t="str">
        <f>AIK3</f>
        <v xml:space="preserve">C O M E R C I O     O C T U B R E             2 0 1 4 </v>
      </c>
      <c r="CJ3" s="2215"/>
      <c r="CK3" s="2215"/>
      <c r="CL3" s="2215"/>
      <c r="CM3" s="2215"/>
      <c r="CO3" s="2"/>
      <c r="CP3" s="2215" t="str">
        <f>AIR3</f>
        <v xml:space="preserve">C O M E R C I O     O C T U B R E             2 0 1 4 </v>
      </c>
      <c r="CQ3" s="2215"/>
      <c r="CR3" s="2215"/>
      <c r="CS3" s="2215"/>
      <c r="CT3" s="2215"/>
      <c r="CV3" s="305"/>
      <c r="CW3" s="2215" t="str">
        <f>AIR3</f>
        <v xml:space="preserve">C O M E R C I O     O C T U B R E             2 0 1 4 </v>
      </c>
      <c r="CX3" s="2215"/>
      <c r="CY3" s="2215"/>
      <c r="CZ3" s="2215"/>
      <c r="DA3" s="2215"/>
      <c r="DB3" s="263"/>
      <c r="DC3" s="2"/>
      <c r="DD3" s="2215" t="str">
        <f>AJT3</f>
        <v xml:space="preserve">C O M E R C I O     O C T U B R E             2 0 1 4 </v>
      </c>
      <c r="DE3" s="2215"/>
      <c r="DF3" s="2215"/>
      <c r="DG3" s="2215"/>
      <c r="DH3" s="2215"/>
      <c r="DJ3" s="2"/>
      <c r="DK3" s="2215" t="str">
        <f>P3</f>
        <v xml:space="preserve">C O M E R C I O     O C T U B R E             2 0 1 4 </v>
      </c>
      <c r="DL3" s="2215"/>
      <c r="DM3" s="2215"/>
      <c r="DN3" s="2215"/>
      <c r="DO3" s="2215"/>
      <c r="DP3" s="2215"/>
      <c r="DR3" s="426"/>
      <c r="DS3" s="2215" t="str">
        <f>BM3</f>
        <v xml:space="preserve">C O M E R C I O     O C T U B R E             2 0 1 4 </v>
      </c>
      <c r="DT3" s="2215"/>
      <c r="DU3" s="2215"/>
      <c r="DV3" s="2215"/>
      <c r="DW3" s="2215"/>
      <c r="DY3" s="2"/>
      <c r="DZ3" s="2215" t="str">
        <f>AKO3</f>
        <v xml:space="preserve">C O M E R C I O     O C T U B R E             2 0 1 4 </v>
      </c>
      <c r="EA3" s="2215"/>
      <c r="EB3" s="2215"/>
      <c r="EC3" s="2215"/>
      <c r="ED3" s="2215"/>
      <c r="EF3" s="426"/>
      <c r="EG3" s="2215" t="str">
        <f>AKV3</f>
        <v xml:space="preserve">C O M E R C I O     O C T U B R E             2 0 1 4 </v>
      </c>
      <c r="EH3" s="2215"/>
      <c r="EI3" s="2215"/>
      <c r="EJ3" s="2215"/>
      <c r="EK3" s="2215"/>
      <c r="EM3" s="2"/>
      <c r="EN3" s="2215" t="str">
        <f>AKV3</f>
        <v xml:space="preserve">C O M E R C I O     O C T U B R E             2 0 1 4 </v>
      </c>
      <c r="EO3" s="2215"/>
      <c r="EP3" s="2215"/>
      <c r="EQ3" s="2215"/>
      <c r="ER3" s="2215"/>
      <c r="ET3" s="305"/>
      <c r="EU3" s="2307" t="str">
        <f>ASJ3</f>
        <v xml:space="preserve">C O M E R C I O     O C T U B R E             2 0 1 4 </v>
      </c>
      <c r="EV3" s="2307"/>
      <c r="EW3" s="2307"/>
      <c r="EX3" s="2307"/>
      <c r="EY3" s="2307"/>
      <c r="FA3" s="305"/>
      <c r="FB3" s="2307" t="str">
        <f>ASQ3</f>
        <v xml:space="preserve">C O M E R C I O     O C T U B R E             2 0 1 4 </v>
      </c>
      <c r="FC3" s="2307"/>
      <c r="FD3" s="2307"/>
      <c r="FE3" s="2307"/>
      <c r="FF3" s="2307"/>
      <c r="FH3" s="2"/>
      <c r="FI3" s="2215" t="str">
        <f>JQ3</f>
        <v xml:space="preserve">C O M E R C I O     O C T U B R E             2 0 1 4 </v>
      </c>
      <c r="FJ3" s="2215"/>
      <c r="FK3" s="2215"/>
      <c r="FL3" s="2215"/>
      <c r="FM3" s="2215"/>
      <c r="FO3" s="2"/>
      <c r="FP3" s="2215" t="str">
        <f>JX3</f>
        <v xml:space="preserve">C O M E R C I O     O C T U B R E             2 0 1 4 </v>
      </c>
      <c r="FQ3" s="2215"/>
      <c r="FR3" s="2215"/>
      <c r="FS3" s="2215"/>
      <c r="FT3" s="2215"/>
      <c r="FU3" s="380"/>
      <c r="FV3" s="405"/>
      <c r="FW3" s="2215" t="str">
        <f>RE3</f>
        <v xml:space="preserve">C O M E R C I O     O C T U B R E             2 0 1 4 </v>
      </c>
      <c r="FX3" s="2215"/>
      <c r="FY3" s="2215"/>
      <c r="FZ3" s="2215"/>
      <c r="GA3" s="2215"/>
      <c r="GB3" s="37"/>
      <c r="GC3" s="305"/>
      <c r="GD3" s="2215" t="str">
        <f>LU3</f>
        <v xml:space="preserve">C O M E R C I O     O C T U B R E             2 0 1 4 </v>
      </c>
      <c r="GE3" s="2215"/>
      <c r="GF3" s="2215"/>
      <c r="GG3" s="2215"/>
      <c r="GH3" s="2215"/>
      <c r="GJ3" s="2"/>
      <c r="GK3" s="2215" t="str">
        <f>MI3</f>
        <v xml:space="preserve">C O M E R C I O     O C T U B R E             2 0 1 4 </v>
      </c>
      <c r="GL3" s="2215"/>
      <c r="GM3" s="2215"/>
      <c r="GN3" s="2215"/>
      <c r="GO3" s="2215"/>
      <c r="GQ3" s="2"/>
      <c r="GR3" s="2215" t="str">
        <f>MP3</f>
        <v xml:space="preserve">C O M E R C I O     O C T U B R E             2 0 1 4 </v>
      </c>
      <c r="GS3" s="2215"/>
      <c r="GT3" s="2215"/>
      <c r="GU3" s="2215"/>
      <c r="GV3" s="2215"/>
      <c r="GX3" s="2"/>
      <c r="GY3" s="2215" t="str">
        <f>MP3</f>
        <v xml:space="preserve">C O M E R C I O     O C T U B R E             2 0 1 4 </v>
      </c>
      <c r="GZ3" s="2215"/>
      <c r="HA3" s="2215"/>
      <c r="HB3" s="2215"/>
      <c r="HC3" s="2215"/>
      <c r="HE3" s="2"/>
      <c r="HF3" s="2215" t="str">
        <f>MW3</f>
        <v xml:space="preserve">C O M E R C I O     O C T U B R E             2 0 1 4 </v>
      </c>
      <c r="HG3" s="2215"/>
      <c r="HH3" s="2215"/>
      <c r="HI3" s="2215"/>
      <c r="HJ3" s="2215"/>
      <c r="HL3" s="2"/>
      <c r="HM3" s="2215" t="str">
        <f>MI3</f>
        <v xml:space="preserve">C O M E R C I O     O C T U B R E             2 0 1 4 </v>
      </c>
      <c r="HN3" s="2215"/>
      <c r="HO3" s="2215"/>
      <c r="HP3" s="2215"/>
      <c r="HQ3" s="2215"/>
      <c r="HS3" s="2"/>
      <c r="HT3" s="2215" t="str">
        <f>MP3</f>
        <v xml:space="preserve">C O M E R C I O     O C T U B R E             2 0 1 4 </v>
      </c>
      <c r="HU3" s="2215"/>
      <c r="HV3" s="2215"/>
      <c r="HW3" s="2215"/>
      <c r="HX3" s="2215"/>
      <c r="HZ3" s="426"/>
      <c r="IA3" s="2215" t="str">
        <f>NK3</f>
        <v xml:space="preserve">C O M E R C I O     O C T U B R E             2 0 1 4 </v>
      </c>
      <c r="IB3" s="2215"/>
      <c r="IC3" s="2215"/>
      <c r="ID3" s="2215"/>
      <c r="IE3" s="2215"/>
      <c r="IG3" s="2"/>
      <c r="IH3" s="2215" t="str">
        <f>RZ3</f>
        <v xml:space="preserve">C O M E R C I O     O C T U B R E             2 0 1 4 </v>
      </c>
      <c r="II3" s="2215"/>
      <c r="IJ3" s="2215"/>
      <c r="IK3" s="2215"/>
      <c r="IL3" s="2215"/>
      <c r="IN3" s="2"/>
      <c r="IO3" s="2215" t="str">
        <f>ZN3</f>
        <v xml:space="preserve">C O M E R C I O     O C T U B R E             2 0 1 4 </v>
      </c>
      <c r="IP3" s="2215"/>
      <c r="IQ3" s="2215"/>
      <c r="IR3" s="2215"/>
      <c r="IS3" s="2215"/>
      <c r="IU3" s="2"/>
      <c r="IV3" s="2215" t="str">
        <f>ZU3</f>
        <v xml:space="preserve">C O M E R C I O     O C T U B R E             2 0 1 4 </v>
      </c>
      <c r="IW3" s="2215"/>
      <c r="IX3" s="2215"/>
      <c r="IY3" s="2215"/>
      <c r="IZ3" s="2215"/>
      <c r="JB3" s="2"/>
      <c r="JC3" s="2215" t="str">
        <f>AAP3</f>
        <v xml:space="preserve">C O M E R C I O     O C T U B R E             2 0 1 4 </v>
      </c>
      <c r="JD3" s="2215"/>
      <c r="JE3" s="2215"/>
      <c r="JF3" s="2215"/>
      <c r="JG3" s="2215"/>
      <c r="JI3" s="2"/>
      <c r="JJ3" s="2215" t="str">
        <f>ZU3</f>
        <v xml:space="preserve">C O M E R C I O     O C T U B R E             2 0 1 4 </v>
      </c>
      <c r="JK3" s="2215"/>
      <c r="JL3" s="2215"/>
      <c r="JM3" s="2215"/>
      <c r="JN3" s="2215"/>
      <c r="JP3" s="2"/>
      <c r="JQ3" s="2215" t="str">
        <f>BT3</f>
        <v xml:space="preserve">C O M E R C I O     O C T U B R E             2 0 1 4 </v>
      </c>
      <c r="JR3" s="2215"/>
      <c r="JS3" s="2215"/>
      <c r="JT3" s="2215"/>
      <c r="JU3" s="2215"/>
      <c r="JW3" s="2"/>
      <c r="JX3" s="2215" t="str">
        <f>JQ3</f>
        <v xml:space="preserve">C O M E R C I O     O C T U B R E             2 0 1 4 </v>
      </c>
      <c r="JY3" s="2215"/>
      <c r="JZ3" s="2215"/>
      <c r="KA3" s="2215"/>
      <c r="KB3" s="2215"/>
      <c r="KD3" s="24"/>
      <c r="KE3" s="2245" t="str">
        <f>JX3</f>
        <v xml:space="preserve">C O M E R C I O     O C T U B R E             2 0 1 4 </v>
      </c>
      <c r="KF3" s="2245"/>
      <c r="KG3" s="2245"/>
      <c r="KH3" s="2245"/>
      <c r="KI3" s="2245"/>
      <c r="KK3" s="24"/>
      <c r="KL3" s="2245" t="str">
        <f>KE3</f>
        <v xml:space="preserve">C O M E R C I O     O C T U B R E             2 0 1 4 </v>
      </c>
      <c r="KM3" s="2245"/>
      <c r="KN3" s="2245"/>
      <c r="KO3" s="2245"/>
      <c r="KP3" s="2245"/>
      <c r="KR3" s="426"/>
      <c r="KS3" s="2215" t="str">
        <f>CI3</f>
        <v xml:space="preserve">C O M E R C I O     O C T U B R E             2 0 1 4 </v>
      </c>
      <c r="KT3" s="2215"/>
      <c r="KU3" s="2215"/>
      <c r="KV3" s="2215"/>
      <c r="KW3" s="2215"/>
      <c r="KY3" s="2"/>
      <c r="KZ3" s="2215" t="str">
        <f>CW3</f>
        <v xml:space="preserve">C O M E R C I O     O C T U B R E             2 0 1 4 </v>
      </c>
      <c r="LA3" s="2215"/>
      <c r="LB3" s="2215"/>
      <c r="LC3" s="2215"/>
      <c r="LD3" s="2215"/>
      <c r="LF3" s="2"/>
      <c r="LG3" s="2215" t="str">
        <f>DD3</f>
        <v xml:space="preserve">C O M E R C I O     O C T U B R E             2 0 1 4 </v>
      </c>
      <c r="LH3" s="2215"/>
      <c r="LI3" s="2215"/>
      <c r="LJ3" s="2215"/>
      <c r="LK3" s="2215"/>
      <c r="LM3" s="426"/>
      <c r="LN3" s="2215" t="str">
        <f>UD3</f>
        <v xml:space="preserve">C O M E R C I O     O C T U B R E             2 0 1 4 </v>
      </c>
      <c r="LO3" s="2215"/>
      <c r="LP3" s="2215"/>
      <c r="LQ3" s="2215"/>
      <c r="LR3" s="2215"/>
      <c r="LT3" s="426"/>
      <c r="LU3" s="2215" t="str">
        <f>AUU3</f>
        <v xml:space="preserve">C O M E R C I O     O C T U B R E             2 0 1 4 </v>
      </c>
      <c r="LV3" s="2215"/>
      <c r="LW3" s="2215"/>
      <c r="LX3" s="2215"/>
      <c r="LY3" s="2215"/>
      <c r="MA3" s="426"/>
      <c r="MB3" s="2215" t="str">
        <f>LU3</f>
        <v xml:space="preserve">C O M E R C I O     O C T U B R E             2 0 1 4 </v>
      </c>
      <c r="MC3" s="2215"/>
      <c r="MD3" s="2215"/>
      <c r="ME3" s="2215"/>
      <c r="MF3" s="2215"/>
      <c r="MH3" s="426"/>
      <c r="MI3" s="2215" t="str">
        <f>CI3</f>
        <v xml:space="preserve">C O M E R C I O     O C T U B R E             2 0 1 4 </v>
      </c>
      <c r="MJ3" s="2215"/>
      <c r="MK3" s="2215"/>
      <c r="ML3" s="2215"/>
      <c r="MM3" s="2215"/>
      <c r="MO3" s="2"/>
      <c r="MP3" s="2215" t="str">
        <f>CW3</f>
        <v xml:space="preserve">C O M E R C I O     O C T U B R E             2 0 1 4 </v>
      </c>
      <c r="MQ3" s="2215"/>
      <c r="MR3" s="2215"/>
      <c r="MS3" s="2215"/>
      <c r="MT3" s="2215"/>
      <c r="MV3" s="2"/>
      <c r="MW3" s="2215" t="str">
        <f>DD3</f>
        <v xml:space="preserve">C O M E R C I O     O C T U B R E             2 0 1 4 </v>
      </c>
      <c r="MX3" s="2215"/>
      <c r="MY3" s="2215"/>
      <c r="MZ3" s="2215"/>
      <c r="NA3" s="2215"/>
      <c r="NC3" s="2"/>
      <c r="ND3" s="2215" t="str">
        <f>DK3</f>
        <v xml:space="preserve">C O M E R C I O     O C T U B R E             2 0 1 4 </v>
      </c>
      <c r="NE3" s="2215"/>
      <c r="NF3" s="2215"/>
      <c r="NG3" s="2215"/>
      <c r="NH3" s="2215"/>
      <c r="NJ3" s="2"/>
      <c r="NK3" s="2215" t="str">
        <f>AXF3</f>
        <v xml:space="preserve">C O M E R C I O     O C T U B R E             2 0 1 4 </v>
      </c>
      <c r="NL3" s="2215"/>
      <c r="NM3" s="2215"/>
      <c r="NN3" s="2215"/>
      <c r="NO3" s="2215"/>
      <c r="NQ3" s="426"/>
      <c r="NR3" s="2215" t="str">
        <f>AXM3</f>
        <v xml:space="preserve">C O M E R C I O     O C T U B R E             2 0 1 4 </v>
      </c>
      <c r="NS3" s="2215"/>
      <c r="NT3" s="2215"/>
      <c r="NU3" s="2215"/>
      <c r="NV3" s="2215"/>
      <c r="NX3" s="2"/>
      <c r="NY3" s="2215" t="str">
        <f>ZG3</f>
        <v xml:space="preserve">C O M E R C I O     O C T U B R E             2 0 1 4 </v>
      </c>
      <c r="NZ3" s="2215"/>
      <c r="OA3" s="2215"/>
      <c r="OB3" s="2215"/>
      <c r="OC3" s="2215"/>
      <c r="OE3" s="2"/>
      <c r="OF3" s="2215" t="str">
        <f>ZN3</f>
        <v xml:space="preserve">C O M E R C I O     O C T U B R E             2 0 1 4 </v>
      </c>
      <c r="OG3" s="2215"/>
      <c r="OH3" s="2215"/>
      <c r="OI3" s="2215"/>
      <c r="OJ3" s="2215"/>
      <c r="OL3" s="2"/>
      <c r="OM3" s="2215" t="str">
        <f>ZU3</f>
        <v xml:space="preserve">C O M E R C I O     O C T U B R E             2 0 1 4 </v>
      </c>
      <c r="ON3" s="2215"/>
      <c r="OO3" s="2215"/>
      <c r="OP3" s="2215"/>
      <c r="OQ3" s="2215"/>
      <c r="OS3" s="2"/>
      <c r="OT3" s="2215" t="str">
        <f>AAB3</f>
        <v xml:space="preserve">C O M E R C I O     O C T U B R E             2 0 1 4 </v>
      </c>
      <c r="OU3" s="2215"/>
      <c r="OV3" s="2215"/>
      <c r="OW3" s="2215"/>
      <c r="OX3" s="2215"/>
      <c r="OZ3" s="2"/>
      <c r="PA3" s="2215" t="str">
        <f>AAI3</f>
        <v xml:space="preserve">C O M E R C I O     O C T U B R E             2 0 1 4 </v>
      </c>
      <c r="PB3" s="2215"/>
      <c r="PC3" s="2215"/>
      <c r="PD3" s="2215"/>
      <c r="PE3" s="2215"/>
      <c r="PG3" s="2"/>
      <c r="PH3" s="2215" t="str">
        <f>AAI3</f>
        <v xml:space="preserve">C O M E R C I O     O C T U B R E             2 0 1 4 </v>
      </c>
      <c r="PI3" s="2215"/>
      <c r="PJ3" s="2215"/>
      <c r="PK3" s="2215"/>
      <c r="PL3" s="2215"/>
      <c r="PN3" s="2"/>
      <c r="PO3" s="2215" t="str">
        <f>AAB3</f>
        <v xml:space="preserve">C O M E R C I O     O C T U B R E             2 0 1 4 </v>
      </c>
      <c r="PP3" s="2215"/>
      <c r="PQ3" s="2215"/>
      <c r="PR3" s="2215"/>
      <c r="PS3" s="2215"/>
      <c r="PU3" s="2215" t="str">
        <f>NY3</f>
        <v xml:space="preserve">C O M E R C I O     O C T U B R E             2 0 1 4 </v>
      </c>
      <c r="PV3" s="2215"/>
      <c r="PW3" s="2215"/>
      <c r="PX3" s="2215"/>
      <c r="PY3" s="2215"/>
      <c r="PZ3" s="1958"/>
      <c r="QB3" s="2"/>
      <c r="QC3" s="2215" t="str">
        <f>QJ3</f>
        <v xml:space="preserve">C O M E R C I O     O C T U B R E             2 0 1 4 </v>
      </c>
      <c r="QD3" s="2215"/>
      <c r="QE3" s="2215"/>
      <c r="QF3" s="2215"/>
      <c r="QG3" s="2215"/>
      <c r="QI3" s="426"/>
      <c r="QJ3" s="2215" t="str">
        <f>ADO3</f>
        <v xml:space="preserve">C O M E R C I O     O C T U B R E             2 0 1 4 </v>
      </c>
      <c r="QK3" s="2215"/>
      <c r="QL3" s="2215"/>
      <c r="QM3" s="2215"/>
      <c r="QN3" s="2215"/>
      <c r="QQ3" s="2215" t="str">
        <f>AMS3</f>
        <v xml:space="preserve">C O M E R C I O     O C T U B R E             2 0 1 4 </v>
      </c>
      <c r="QR3" s="2215"/>
      <c r="QS3" s="2215"/>
      <c r="QT3" s="2215"/>
      <c r="QU3" s="2215"/>
      <c r="QW3" s="2"/>
      <c r="QX3" s="2215" t="str">
        <f>AMZ3</f>
        <v xml:space="preserve">C O M E R C I O     O C T U B R E             2 0 1 4 </v>
      </c>
      <c r="QY3" s="2215"/>
      <c r="QZ3" s="2215"/>
      <c r="RA3" s="2215"/>
      <c r="RB3" s="2215"/>
      <c r="RE3" s="2215" t="str">
        <f>QQ3</f>
        <v xml:space="preserve">C O M E R C I O     O C T U B R E             2 0 1 4 </v>
      </c>
      <c r="RF3" s="2215"/>
      <c r="RG3" s="2215"/>
      <c r="RH3" s="2215"/>
      <c r="RI3" s="2215"/>
      <c r="RJ3" s="262"/>
      <c r="RK3" s="2"/>
      <c r="RL3" s="2215" t="str">
        <f>RE3</f>
        <v xml:space="preserve">C O M E R C I O     O C T U B R E             2 0 1 4 </v>
      </c>
      <c r="RM3" s="2215"/>
      <c r="RN3" s="2215"/>
      <c r="RO3" s="2215"/>
      <c r="RP3" s="2215"/>
      <c r="RQ3" s="262"/>
      <c r="RR3" s="2"/>
      <c r="RS3" s="2215" t="str">
        <f>RL3</f>
        <v xml:space="preserve">C O M E R C I O     O C T U B R E             2 0 1 4 </v>
      </c>
      <c r="RT3" s="2215"/>
      <c r="RU3" s="2215"/>
      <c r="RV3" s="2215"/>
      <c r="RW3" s="2215"/>
      <c r="RX3" s="262"/>
      <c r="RY3" s="2"/>
      <c r="RZ3" s="2215" t="str">
        <f>AME3</f>
        <v xml:space="preserve">C O M E R C I O     O C T U B R E             2 0 1 4 </v>
      </c>
      <c r="SA3" s="2215"/>
      <c r="SB3" s="2215"/>
      <c r="SC3" s="2215"/>
      <c r="SD3" s="2215"/>
      <c r="SF3" s="2"/>
      <c r="SG3" s="2215" t="str">
        <f>AMS3</f>
        <v xml:space="preserve">C O M E R C I O     O C T U B R E             2 0 1 4 </v>
      </c>
      <c r="SH3" s="2215"/>
      <c r="SI3" s="2215"/>
      <c r="SJ3" s="2215"/>
      <c r="SK3" s="2215"/>
      <c r="SM3" s="2"/>
      <c r="SN3" s="2215" t="str">
        <f>AMS3</f>
        <v xml:space="preserve">C O M E R C I O     O C T U B R E             2 0 1 4 </v>
      </c>
      <c r="SO3" s="2215"/>
      <c r="SP3" s="2215"/>
      <c r="SQ3" s="2215"/>
      <c r="SR3" s="2215"/>
      <c r="ST3" s="2"/>
      <c r="SU3" s="2215" t="str">
        <f>AMZ3</f>
        <v xml:space="preserve">C O M E R C I O     O C T U B R E             2 0 1 4 </v>
      </c>
      <c r="SV3" s="2215"/>
      <c r="SW3" s="2215"/>
      <c r="SX3" s="2215"/>
      <c r="SY3" s="2215"/>
      <c r="TA3" s="405"/>
      <c r="TB3" s="2215" t="str">
        <f>AMS3</f>
        <v xml:space="preserve">C O M E R C I O     O C T U B R E             2 0 1 4 </v>
      </c>
      <c r="TC3" s="2215"/>
      <c r="TD3" s="2215"/>
      <c r="TE3" s="2215"/>
      <c r="TF3" s="2215"/>
      <c r="TH3" s="2"/>
      <c r="TI3" s="2215" t="str">
        <f>FW3</f>
        <v xml:space="preserve">C O M E R C I O     O C T U B R E             2 0 1 4 </v>
      </c>
      <c r="TJ3" s="2215"/>
      <c r="TK3" s="2215"/>
      <c r="TL3" s="2215"/>
      <c r="TM3" s="2215"/>
      <c r="TO3" s="2"/>
      <c r="TP3" s="2215" t="str">
        <f>GD3</f>
        <v xml:space="preserve">C O M E R C I O     O C T U B R E             2 0 1 4 </v>
      </c>
      <c r="TQ3" s="2215"/>
      <c r="TR3" s="2215"/>
      <c r="TS3" s="2215"/>
      <c r="TT3" s="2215"/>
      <c r="TV3" s="426"/>
      <c r="TW3" s="2215" t="str">
        <f>GK3</f>
        <v xml:space="preserve">C O M E R C I O     O C T U B R E             2 0 1 4 </v>
      </c>
      <c r="TX3" s="2215"/>
      <c r="TY3" s="2215"/>
      <c r="TZ3" s="2215"/>
      <c r="UA3" s="2215"/>
      <c r="UC3" s="426"/>
      <c r="UD3" s="2215" t="str">
        <f>AWR3</f>
        <v xml:space="preserve">C O M E R C I O     O C T U B R E             2 0 1 4 </v>
      </c>
      <c r="UE3" s="2215"/>
      <c r="UF3" s="2215"/>
      <c r="UG3" s="2215"/>
      <c r="UH3" s="2215"/>
      <c r="UJ3" s="426"/>
      <c r="UK3" s="2215" t="str">
        <f>AWY3</f>
        <v xml:space="preserve">C O M E R C I O     O C T U B R E             2 0 1 4 </v>
      </c>
      <c r="UL3" s="2215"/>
      <c r="UM3" s="2215"/>
      <c r="UN3" s="2215"/>
      <c r="UO3" s="2215"/>
      <c r="UQ3" s="426"/>
      <c r="UR3" s="2215" t="str">
        <f>AXF3</f>
        <v xml:space="preserve">C O M E R C I O     O C T U B R E             2 0 1 4 </v>
      </c>
      <c r="US3" s="2215"/>
      <c r="UT3" s="2215"/>
      <c r="UU3" s="2215"/>
      <c r="UV3" s="2215"/>
      <c r="UX3" s="426"/>
      <c r="UY3" s="2215" t="str">
        <f>AXF3</f>
        <v xml:space="preserve">C O M E R C I O     O C T U B R E             2 0 1 4 </v>
      </c>
      <c r="UZ3" s="2215"/>
      <c r="VA3" s="2215"/>
      <c r="VB3" s="2215"/>
      <c r="VC3" s="2215"/>
      <c r="VE3" s="2"/>
      <c r="VF3" s="2215" t="str">
        <f>AXM3</f>
        <v xml:space="preserve">C O M E R C I O     O C T U B R E             2 0 1 4 </v>
      </c>
      <c r="VG3" s="2215"/>
      <c r="VH3" s="2215"/>
      <c r="VI3" s="2215"/>
      <c r="VJ3" s="2215"/>
      <c r="VL3" s="2"/>
      <c r="VM3" s="2215" t="str">
        <f>AXM3</f>
        <v xml:space="preserve">C O M E R C I O     O C T U B R E             2 0 1 4 </v>
      </c>
      <c r="VN3" s="2215"/>
      <c r="VO3" s="2215"/>
      <c r="VP3" s="2215"/>
      <c r="VQ3" s="2215"/>
      <c r="VS3" s="2"/>
      <c r="VT3" s="2215" t="str">
        <f>AXM3</f>
        <v xml:space="preserve">C O M E R C I O     O C T U B R E             2 0 1 4 </v>
      </c>
      <c r="VU3" s="2215"/>
      <c r="VV3" s="2215"/>
      <c r="VW3" s="2215"/>
      <c r="VX3" s="2215"/>
      <c r="VZ3" s="426"/>
      <c r="WA3" s="2215" t="str">
        <f>VT3</f>
        <v xml:space="preserve">C O M E R C I O     O C T U B R E             2 0 1 4 </v>
      </c>
      <c r="WB3" s="2215"/>
      <c r="WC3" s="2215"/>
      <c r="WD3" s="2215"/>
      <c r="WE3" s="2215"/>
      <c r="WG3" s="2"/>
      <c r="WH3" s="2215" t="str">
        <f>WA3</f>
        <v xml:space="preserve">C O M E R C I O     O C T U B R E             2 0 1 4 </v>
      </c>
      <c r="WI3" s="2215"/>
      <c r="WJ3" s="2215"/>
      <c r="WK3" s="2215"/>
      <c r="WL3" s="2215"/>
      <c r="WN3" s="2"/>
      <c r="WO3" s="2215" t="str">
        <f>VT3</f>
        <v xml:space="preserve">C O M E R C I O     O C T U B R E             2 0 1 4 </v>
      </c>
      <c r="WP3" s="2215"/>
      <c r="WQ3" s="2215"/>
      <c r="WR3" s="2215"/>
      <c r="WS3" s="2215"/>
      <c r="WU3" s="2"/>
      <c r="WV3" s="2215" t="str">
        <f>WA3</f>
        <v xml:space="preserve">C O M E R C I O     O C T U B R E             2 0 1 4 </v>
      </c>
      <c r="WW3" s="2215"/>
      <c r="WX3" s="2215"/>
      <c r="WY3" s="2215"/>
      <c r="WZ3" s="2215"/>
      <c r="XB3" s="24"/>
      <c r="XC3" s="2245" t="str">
        <f>WH3</f>
        <v xml:space="preserve">C O M E R C I O     O C T U B R E             2 0 1 4 </v>
      </c>
      <c r="XD3" s="2245"/>
      <c r="XE3" s="2245"/>
      <c r="XF3" s="2245"/>
      <c r="XG3" s="2245"/>
      <c r="XI3" s="2"/>
      <c r="XJ3" s="2215" t="str">
        <f>VT3</f>
        <v xml:space="preserve">C O M E R C I O     O C T U B R E             2 0 1 4 </v>
      </c>
      <c r="XK3" s="2215"/>
      <c r="XL3" s="2215"/>
      <c r="XM3" s="2215"/>
      <c r="XN3" s="2215"/>
      <c r="XP3" s="2"/>
      <c r="XQ3" s="2215" t="str">
        <f>WA3</f>
        <v xml:space="preserve">C O M E R C I O     O C T U B R E             2 0 1 4 </v>
      </c>
      <c r="XR3" s="2215"/>
      <c r="XS3" s="2215"/>
      <c r="XT3" s="2215"/>
      <c r="XU3" s="2215"/>
      <c r="XW3" s="2"/>
      <c r="XX3" s="2215" t="str">
        <f>AEX3</f>
        <v xml:space="preserve">C O M E R C I O     O C T U B R E             2 0 1 4 </v>
      </c>
      <c r="XY3" s="2215"/>
      <c r="XZ3" s="2215"/>
      <c r="YA3" s="2215"/>
      <c r="YB3" s="2215"/>
      <c r="YD3" s="2"/>
      <c r="YE3" s="2215" t="str">
        <f>AFE3</f>
        <v xml:space="preserve">C O M E R C I O     O C T U B R E             2 0 1 4 </v>
      </c>
      <c r="YF3" s="2215"/>
      <c r="YG3" s="2215"/>
      <c r="YH3" s="2215"/>
      <c r="YI3" s="2215"/>
      <c r="YK3" s="2"/>
      <c r="YL3" s="2215" t="str">
        <f>AFS3</f>
        <v xml:space="preserve">C O M E R C I O     O C T U B R E             2 0 1 4 </v>
      </c>
      <c r="YM3" s="2215"/>
      <c r="YN3" s="2215"/>
      <c r="YO3" s="2215"/>
      <c r="YP3" s="2215"/>
      <c r="YR3" s="2"/>
      <c r="YS3" s="2215" t="str">
        <f>AFS3</f>
        <v xml:space="preserve">C O M E R C I O     O C T U B R E             2 0 1 4 </v>
      </c>
      <c r="YT3" s="2215"/>
      <c r="YU3" s="2215"/>
      <c r="YV3" s="2215"/>
      <c r="YW3" s="2215"/>
      <c r="YY3" s="2"/>
      <c r="YZ3" s="2215" t="str">
        <f>AGG3</f>
        <v xml:space="preserve">C O M E R C I O     O C T U B R E             2 0 1 4 </v>
      </c>
      <c r="ZA3" s="2215"/>
      <c r="ZB3" s="2215"/>
      <c r="ZC3" s="2215"/>
      <c r="ZD3" s="2215"/>
      <c r="ZF3" s="2"/>
      <c r="ZG3" s="2215" t="str">
        <f>AIY3</f>
        <v xml:space="preserve">C O M E R C I O     O C T U B R E             2 0 1 4 </v>
      </c>
      <c r="ZH3" s="2215"/>
      <c r="ZI3" s="2215"/>
      <c r="ZJ3" s="2215"/>
      <c r="ZK3" s="2215"/>
      <c r="ZM3" s="2"/>
      <c r="ZN3" s="2215" t="str">
        <f>QC3</f>
        <v xml:space="preserve">C O M E R C I O     O C T U B R E             2 0 1 4 </v>
      </c>
      <c r="ZO3" s="2215"/>
      <c r="ZP3" s="2215"/>
      <c r="ZQ3" s="2215"/>
      <c r="ZR3" s="2215"/>
      <c r="ZT3" s="2"/>
      <c r="ZU3" s="2215" t="str">
        <f>QJ3</f>
        <v xml:space="preserve">C O M E R C I O     O C T U B R E             2 0 1 4 </v>
      </c>
      <c r="ZV3" s="2215"/>
      <c r="ZW3" s="2215"/>
      <c r="ZX3" s="2215"/>
      <c r="ZY3" s="2215"/>
      <c r="AAA3" s="2"/>
      <c r="AAB3" s="2215" t="str">
        <f>QQ3</f>
        <v xml:space="preserve">C O M E R C I O     O C T U B R E             2 0 1 4 </v>
      </c>
      <c r="AAC3" s="2215"/>
      <c r="AAD3" s="2215"/>
      <c r="AAE3" s="2215"/>
      <c r="AAF3" s="2215"/>
      <c r="AAH3" s="2"/>
      <c r="AAI3" s="2215" t="str">
        <f>QX3</f>
        <v xml:space="preserve">C O M E R C I O     O C T U B R E             2 0 1 4 </v>
      </c>
      <c r="AAJ3" s="2215"/>
      <c r="AAK3" s="2215"/>
      <c r="AAL3" s="2215"/>
      <c r="AAM3" s="2215"/>
      <c r="AAO3" s="2"/>
      <c r="AAP3" s="2215" t="str">
        <f>DD3</f>
        <v xml:space="preserve">C O M E R C I O     O C T U B R E             2 0 1 4 </v>
      </c>
      <c r="AAQ3" s="2215"/>
      <c r="AAR3" s="2215"/>
      <c r="AAS3" s="2215"/>
      <c r="AAT3" s="2215"/>
      <c r="AAV3" s="426"/>
      <c r="AAW3" s="2215" t="str">
        <f>AOB3</f>
        <v xml:space="preserve">C O M E R C I O     O C T U B R E             2 0 1 4 </v>
      </c>
      <c r="AAX3" s="2215"/>
      <c r="AAY3" s="2215"/>
      <c r="AAZ3" s="2215"/>
      <c r="ABA3" s="2215"/>
      <c r="ABC3" s="426"/>
      <c r="ABD3" s="2215" t="str">
        <f>AOP3</f>
        <v xml:space="preserve">C O M E R C I O     O C T U B R E             2 0 1 4 </v>
      </c>
      <c r="ABE3" s="2215"/>
      <c r="ABF3" s="2215"/>
      <c r="ABG3" s="2215"/>
      <c r="ABH3" s="2215"/>
      <c r="ABJ3" s="2"/>
      <c r="ABK3" s="2215" t="str">
        <f>AOW3</f>
        <v xml:space="preserve">C O M E R C I O     O C T U B R E             2 0 1 4 </v>
      </c>
      <c r="ABL3" s="2215"/>
      <c r="ABM3" s="2215"/>
      <c r="ABN3" s="2215"/>
      <c r="ABO3" s="2215"/>
      <c r="ABQ3" s="2"/>
      <c r="ABR3" s="2215" t="str">
        <f>TI3</f>
        <v xml:space="preserve">C O M E R C I O     O C T U B R E             2 0 1 4 </v>
      </c>
      <c r="ABS3" s="2215"/>
      <c r="ABT3" s="2215"/>
      <c r="ABU3" s="2215"/>
      <c r="ABV3" s="2215"/>
      <c r="ABX3" s="2"/>
      <c r="ABY3" s="2215" t="str">
        <f>AEC3</f>
        <v xml:space="preserve">C O M E R C I O     O C T U B R E             2 0 1 4 </v>
      </c>
      <c r="ABZ3" s="2215"/>
      <c r="ACA3" s="2215"/>
      <c r="ACB3" s="2215"/>
      <c r="ACC3" s="2215"/>
      <c r="ACE3" s="305"/>
      <c r="ACF3" s="2215" t="str">
        <f>AVW3</f>
        <v xml:space="preserve">C O M E R C I O     O C T U B R E             2 0 1 4 </v>
      </c>
      <c r="ACG3" s="2215"/>
      <c r="ACH3" s="2215"/>
      <c r="ACI3" s="2215"/>
      <c r="ACJ3" s="2215"/>
      <c r="ACL3" s="305"/>
      <c r="ACM3" s="2215" t="str">
        <f>AWR3</f>
        <v xml:space="preserve">C O M E R C I O     O C T U B R E             2 0 1 4 </v>
      </c>
      <c r="ACN3" s="2215"/>
      <c r="ACO3" s="2215"/>
      <c r="ACP3" s="2215"/>
      <c r="ACQ3" s="2215"/>
      <c r="ACS3" s="2"/>
      <c r="ACT3" s="2215" t="str">
        <f>AWR3</f>
        <v xml:space="preserve">C O M E R C I O     O C T U B R E             2 0 1 4 </v>
      </c>
      <c r="ACU3" s="2215"/>
      <c r="ACV3" s="2215"/>
      <c r="ACW3" s="2215"/>
      <c r="ACX3" s="2215"/>
      <c r="ADA3" s="2215" t="str">
        <f>ACT3</f>
        <v xml:space="preserve">C O M E R C I O     O C T U B R E             2 0 1 4 </v>
      </c>
      <c r="ADB3" s="2215"/>
      <c r="ADC3" s="2215"/>
      <c r="ADD3" s="2215"/>
      <c r="ADE3" s="2215"/>
      <c r="ADG3" s="426"/>
      <c r="ADH3" s="2215" t="str">
        <f>AOW3</f>
        <v xml:space="preserve">C O M E R C I O     O C T U B R E             2 0 1 4 </v>
      </c>
      <c r="ADI3" s="2215"/>
      <c r="ADJ3" s="2215"/>
      <c r="ADK3" s="2215"/>
      <c r="ADL3" s="2215"/>
      <c r="ADO3" s="2215" t="str">
        <f>LN3</f>
        <v xml:space="preserve">C O M E R C I O     O C T U B R E             2 0 1 4 </v>
      </c>
      <c r="ADP3" s="2215"/>
      <c r="ADQ3" s="2215"/>
      <c r="ADR3" s="2215"/>
      <c r="ADS3" s="2215"/>
      <c r="ADV3" s="2215" t="str">
        <f>LU3</f>
        <v xml:space="preserve">C O M E R C I O     O C T U B R E             2 0 1 4 </v>
      </c>
      <c r="ADW3" s="2215"/>
      <c r="ADX3" s="2215"/>
      <c r="ADY3" s="2215"/>
      <c r="ADZ3" s="2215"/>
      <c r="AEC3" s="2215" t="str">
        <f>AQF3</f>
        <v xml:space="preserve">C O M E R C I O     O C T U B R E             2 0 1 4 </v>
      </c>
      <c r="AED3" s="2215"/>
      <c r="AEE3" s="2215"/>
      <c r="AEF3" s="2215"/>
      <c r="AEG3" s="2215"/>
      <c r="AEI3" s="426"/>
      <c r="AEJ3" s="2215" t="str">
        <f>AQT3</f>
        <v xml:space="preserve">C O M E R C I O     O C T U B R E             2 0 1 4 </v>
      </c>
      <c r="AEK3" s="2215"/>
      <c r="AEL3" s="2215"/>
      <c r="AEM3" s="2215"/>
      <c r="AEN3" s="2215"/>
      <c r="AEP3" s="426"/>
      <c r="AEQ3" s="2215" t="str">
        <f>ARA3</f>
        <v xml:space="preserve">C O M E R C I O     O C T U B R E             2 0 1 4 </v>
      </c>
      <c r="AER3" s="2215"/>
      <c r="AES3" s="2215"/>
      <c r="AET3" s="2215"/>
      <c r="AEU3" s="2215"/>
      <c r="AEW3" s="2"/>
      <c r="AEX3" s="2215" t="str">
        <f>AIR3</f>
        <v xml:space="preserve">C O M E R C I O     O C T U B R E             2 0 1 4 </v>
      </c>
      <c r="AEY3" s="2215"/>
      <c r="AEZ3" s="2215"/>
      <c r="AFA3" s="2215"/>
      <c r="AFB3" s="2215"/>
      <c r="AFD3" s="2"/>
      <c r="AFE3" s="2215" t="str">
        <f>AIY3</f>
        <v xml:space="preserve">C O M E R C I O     O C T U B R E             2 0 1 4 </v>
      </c>
      <c r="AFF3" s="2215"/>
      <c r="AFG3" s="2215"/>
      <c r="AFH3" s="2215"/>
      <c r="AFI3" s="2215"/>
      <c r="AFK3" s="426"/>
      <c r="AFL3" s="2215" t="str">
        <f>AJF3</f>
        <v xml:space="preserve">C O M E R C I O     O C T U B R E             2 0 1 4 </v>
      </c>
      <c r="AFM3" s="2215"/>
      <c r="AFN3" s="2215"/>
      <c r="AFO3" s="2215"/>
      <c r="AFP3" s="2215"/>
      <c r="AFR3" s="426"/>
      <c r="AFS3" s="2215" t="str">
        <f>AKV3</f>
        <v xml:space="preserve">C O M E R C I O     O C T U B R E             2 0 1 4 </v>
      </c>
      <c r="AFT3" s="2215"/>
      <c r="AFU3" s="2215"/>
      <c r="AFV3" s="2215"/>
      <c r="AFW3" s="2215"/>
      <c r="AFY3" s="2"/>
      <c r="AFZ3" s="2215" t="str">
        <f>ALC3</f>
        <v xml:space="preserve">C O M E R C I O     O C T U B R E             2 0 1 4 </v>
      </c>
      <c r="AGA3" s="2215"/>
      <c r="AGB3" s="2215"/>
      <c r="AGC3" s="2215"/>
      <c r="AGD3" s="2215"/>
      <c r="AGF3" s="2"/>
      <c r="AGG3" s="2215" t="str">
        <f>AME3</f>
        <v xml:space="preserve">C O M E R C I O     O C T U B R E             2 0 1 4 </v>
      </c>
      <c r="AGH3" s="2215"/>
      <c r="AGI3" s="2215"/>
      <c r="AGJ3" s="2215"/>
      <c r="AGK3" s="2215"/>
      <c r="AGM3" s="2"/>
      <c r="AGN3" s="2215" t="str">
        <f>AMS3</f>
        <v xml:space="preserve">C O M E R C I O     O C T U B R E             2 0 1 4 </v>
      </c>
      <c r="AGO3" s="2215"/>
      <c r="AGP3" s="2215"/>
      <c r="AGQ3" s="2215"/>
      <c r="AGR3" s="2215"/>
      <c r="AGT3" s="2"/>
      <c r="AGU3" s="2215" t="str">
        <f>AMZ3</f>
        <v xml:space="preserve">C O M E R C I O     O C T U B R E             2 0 1 4 </v>
      </c>
      <c r="AGV3" s="2215"/>
      <c r="AGW3" s="2215"/>
      <c r="AGX3" s="2215"/>
      <c r="AGY3" s="2215"/>
      <c r="AHA3" s="2"/>
      <c r="AHB3" s="2215" t="str">
        <f>ANG3</f>
        <v xml:space="preserve">C O M E R C I O     O C T U B R E             2 0 1 4 </v>
      </c>
      <c r="AHC3" s="2215"/>
      <c r="AHD3" s="2215"/>
      <c r="AHE3" s="2215"/>
      <c r="AHF3" s="2215"/>
      <c r="AHH3" s="2"/>
      <c r="AHI3" s="2215" t="str">
        <f>AME3</f>
        <v xml:space="preserve">C O M E R C I O     O C T U B R E             2 0 1 4 </v>
      </c>
      <c r="AHJ3" s="2215"/>
      <c r="AHK3" s="2215"/>
      <c r="AHL3" s="2215"/>
      <c r="AHM3" s="2215"/>
      <c r="AHO3" s="2"/>
      <c r="AHP3" s="2215" t="str">
        <f>AML3</f>
        <v xml:space="preserve">C O M E R C I O     O C T U B R E             2 0 1 4 </v>
      </c>
      <c r="AHQ3" s="2215"/>
      <c r="AHR3" s="2215"/>
      <c r="AHS3" s="2215"/>
      <c r="AHT3" s="2215"/>
      <c r="AHV3" s="2"/>
      <c r="AHW3" s="2215" t="str">
        <f>AMS3</f>
        <v xml:space="preserve">C O M E R C I O     O C T U B R E             2 0 1 4 </v>
      </c>
      <c r="AHX3" s="2215"/>
      <c r="AHY3" s="2215"/>
      <c r="AHZ3" s="2215"/>
      <c r="AIA3" s="2215"/>
      <c r="AIC3" s="426"/>
      <c r="AID3" s="2215" t="str">
        <f>AMZ3</f>
        <v xml:space="preserve">C O M E R C I O     O C T U B R E             2 0 1 4 </v>
      </c>
      <c r="AIE3" s="2215"/>
      <c r="AIF3" s="2215"/>
      <c r="AIG3" s="2215"/>
      <c r="AIH3" s="2215"/>
      <c r="AIJ3" s="305"/>
      <c r="AIK3" s="2215" t="str">
        <f>APY3</f>
        <v xml:space="preserve">C O M E R C I O     O C T U B R E             2 0 1 4 </v>
      </c>
      <c r="AIL3" s="2215"/>
      <c r="AIM3" s="2215"/>
      <c r="AIN3" s="2215"/>
      <c r="AIO3" s="2215"/>
      <c r="AIQ3" s="426"/>
      <c r="AIR3" s="2215" t="str">
        <f>AFS3</f>
        <v xml:space="preserve">C O M E R C I O     O C T U B R E             2 0 1 4 </v>
      </c>
      <c r="AIS3" s="2215"/>
      <c r="AIT3" s="2215"/>
      <c r="AIU3" s="2215"/>
      <c r="AIV3" s="2215"/>
      <c r="AIX3" s="2"/>
      <c r="AIY3" s="2215" t="str">
        <f>XX3</f>
        <v xml:space="preserve">C O M E R C I O     O C T U B R E             2 0 1 4 </v>
      </c>
      <c r="AIZ3" s="2215"/>
      <c r="AJA3" s="2215"/>
      <c r="AJB3" s="2215"/>
      <c r="AJC3" s="2215"/>
      <c r="AJE3" s="2"/>
      <c r="AJF3" s="2215" t="str">
        <f>YS3</f>
        <v xml:space="preserve">C O M E R C I O     O C T U B R E             2 0 1 4 </v>
      </c>
      <c r="AJG3" s="2215"/>
      <c r="AJH3" s="2215"/>
      <c r="AJI3" s="2215"/>
      <c r="AJJ3" s="2215"/>
      <c r="AJK3" s="537" t="s">
        <v>66</v>
      </c>
      <c r="AJL3" s="2"/>
      <c r="AJM3" s="2215" t="str">
        <f>NR3</f>
        <v xml:space="preserve">C O M E R C I O     O C T U B R E             2 0 1 4 </v>
      </c>
      <c r="AJN3" s="2215"/>
      <c r="AJO3" s="2215"/>
      <c r="AJP3" s="2215"/>
      <c r="AJQ3" s="2215"/>
      <c r="AJR3" s="537" t="s">
        <v>705</v>
      </c>
      <c r="AJS3" s="24"/>
      <c r="AJT3" s="2245" t="str">
        <f>NY3</f>
        <v xml:space="preserve">C O M E R C I O     O C T U B R E             2 0 1 4 </v>
      </c>
      <c r="AJU3" s="2245"/>
      <c r="AJV3" s="2245"/>
      <c r="AJW3" s="2245"/>
      <c r="AJX3" s="2245"/>
      <c r="AJY3" s="1449"/>
      <c r="AJZ3" s="2"/>
      <c r="AKA3" s="2215" t="str">
        <f>OF3</f>
        <v xml:space="preserve">C O M E R C I O     O C T U B R E             2 0 1 4 </v>
      </c>
      <c r="AKB3" s="2215"/>
      <c r="AKC3" s="2215"/>
      <c r="AKD3" s="2215"/>
      <c r="AKE3" s="2215"/>
      <c r="AKG3" s="2"/>
      <c r="AKH3" s="2215" t="str">
        <f>OM3</f>
        <v xml:space="preserve">C O M E R C I O     O C T U B R E             2 0 1 4 </v>
      </c>
      <c r="AKI3" s="2215"/>
      <c r="AKJ3" s="2215"/>
      <c r="AKK3" s="2215"/>
      <c r="AKL3" s="2215"/>
      <c r="AKN3" s="2"/>
      <c r="AKO3" s="2215" t="str">
        <f>EU3</f>
        <v xml:space="preserve">C O M E R C I O     O C T U B R E             2 0 1 4 </v>
      </c>
      <c r="AKP3" s="2215"/>
      <c r="AKQ3" s="2215"/>
      <c r="AKR3" s="2215"/>
      <c r="AKS3" s="2215"/>
      <c r="AKU3" s="2"/>
      <c r="AKV3" s="2215" t="str">
        <f>DZ3</f>
        <v xml:space="preserve">C O M E R C I O     O C T U B R E             2 0 1 4 </v>
      </c>
      <c r="AKW3" s="2215"/>
      <c r="AKX3" s="2215"/>
      <c r="AKY3" s="2215"/>
      <c r="AKZ3" s="2215"/>
      <c r="ALB3" s="2"/>
      <c r="ALC3" s="2215" t="str">
        <f>EG3</f>
        <v xml:space="preserve">C O M E R C I O     O C T U B R E             2 0 1 4 </v>
      </c>
      <c r="ALD3" s="2215"/>
      <c r="ALE3" s="2215"/>
      <c r="ALF3" s="2215"/>
      <c r="ALG3" s="2215"/>
      <c r="ALI3" s="2"/>
      <c r="ALJ3" s="2215" t="str">
        <f>EN3</f>
        <v xml:space="preserve">C O M E R C I O     O C T U B R E             2 0 1 4 </v>
      </c>
      <c r="ALK3" s="2215"/>
      <c r="ALL3" s="2215"/>
      <c r="ALM3" s="2215"/>
      <c r="ALN3" s="2215"/>
      <c r="ALP3" s="2"/>
      <c r="ALQ3" s="2215" t="str">
        <f>EU3</f>
        <v xml:space="preserve">C O M E R C I O     O C T U B R E             2 0 1 4 </v>
      </c>
      <c r="ALR3" s="2215"/>
      <c r="ALS3" s="2215"/>
      <c r="ALT3" s="2215"/>
      <c r="ALU3" s="2215"/>
      <c r="ALW3" s="2"/>
      <c r="ALX3" s="2215" t="str">
        <f>FB3</f>
        <v xml:space="preserve">C O M E R C I O     O C T U B R E             2 0 1 4 </v>
      </c>
      <c r="ALY3" s="2215"/>
      <c r="ALZ3" s="2215"/>
      <c r="AMA3" s="2215"/>
      <c r="AMB3" s="2215"/>
      <c r="AMD3" s="426"/>
      <c r="AME3" s="2215" t="str">
        <f>ATE3</f>
        <v xml:space="preserve">C O M E R C I O     O C T U B R E             2 0 1 4 </v>
      </c>
      <c r="AMF3" s="2215"/>
      <c r="AMG3" s="2215"/>
      <c r="AMH3" s="2215"/>
      <c r="AMI3" s="2215"/>
      <c r="AMK3" s="2"/>
      <c r="AML3" s="2215" t="str">
        <f>ATL3</f>
        <v xml:space="preserve">C O M E R C I O     O C T U B R E             2 0 1 4 </v>
      </c>
      <c r="AMM3" s="2215"/>
      <c r="AMN3" s="2215"/>
      <c r="AMO3" s="2215"/>
      <c r="AMP3" s="2215"/>
      <c r="AMR3" s="2"/>
      <c r="AMS3" s="2215" t="str">
        <f>LU3</f>
        <v xml:space="preserve">C O M E R C I O     O C T U B R E             2 0 1 4 </v>
      </c>
      <c r="AMT3" s="2215"/>
      <c r="AMU3" s="2215"/>
      <c r="AMV3" s="2215"/>
      <c r="AMW3" s="2215"/>
      <c r="AMY3" s="426"/>
      <c r="AMZ3" s="2215" t="str">
        <f>IO3</f>
        <v xml:space="preserve">C O M E R C I O     O C T U B R E             2 0 1 4 </v>
      </c>
      <c r="ANA3" s="2215"/>
      <c r="ANB3" s="2215"/>
      <c r="ANC3" s="2215"/>
      <c r="AND3" s="2215"/>
      <c r="ANF3" s="305"/>
      <c r="ANG3" s="2215" t="str">
        <f>JJ3</f>
        <v xml:space="preserve">C O M E R C I O     O C T U B R E             2 0 1 4 </v>
      </c>
      <c r="ANH3" s="2215"/>
      <c r="ANI3" s="2215"/>
      <c r="ANJ3" s="2215"/>
      <c r="ANK3" s="2215"/>
      <c r="ANM3" s="2"/>
      <c r="ANN3" s="2215" t="str">
        <f>JJ3</f>
        <v xml:space="preserve">C O M E R C I O     O C T U B R E             2 0 1 4 </v>
      </c>
      <c r="ANO3" s="2215"/>
      <c r="ANP3" s="2215"/>
      <c r="ANQ3" s="2215"/>
      <c r="ANR3" s="2215"/>
      <c r="ANT3" s="2"/>
      <c r="ANU3" s="2215" t="str">
        <f>JQ3</f>
        <v xml:space="preserve">C O M E R C I O     O C T U B R E             2 0 1 4 </v>
      </c>
      <c r="ANV3" s="2215"/>
      <c r="ANW3" s="2215"/>
      <c r="ANX3" s="2215"/>
      <c r="ANY3" s="2215"/>
      <c r="AOA3" s="2"/>
      <c r="AOB3" s="2215" t="str">
        <f>NK3</f>
        <v xml:space="preserve">C O M E R C I O     O C T U B R E             2 0 1 4 </v>
      </c>
      <c r="AOC3" s="2215"/>
      <c r="AOD3" s="2215"/>
      <c r="AOE3" s="2215"/>
      <c r="AOF3" s="2215"/>
      <c r="AOH3" s="305"/>
      <c r="AOI3" s="2215" t="str">
        <f>NR3</f>
        <v xml:space="preserve">C O M E R C I O     O C T U B R E             2 0 1 4 </v>
      </c>
      <c r="AOJ3" s="2215"/>
      <c r="AOK3" s="2215"/>
      <c r="AOL3" s="2215"/>
      <c r="AOM3" s="2215"/>
      <c r="AOO3" s="2"/>
      <c r="AOP3" s="2215" t="str">
        <f>NY3</f>
        <v xml:space="preserve">C O M E R C I O     O C T U B R E             2 0 1 4 </v>
      </c>
      <c r="AOQ3" s="2215"/>
      <c r="AOR3" s="2215"/>
      <c r="AOS3" s="2215"/>
      <c r="AOT3" s="2215"/>
      <c r="AOV3" s="426"/>
      <c r="AOW3" s="2215" t="str">
        <f>ACF3</f>
        <v xml:space="preserve">C O M E R C I O     O C T U B R E             2 0 1 4 </v>
      </c>
      <c r="AOX3" s="2215"/>
      <c r="AOY3" s="2215"/>
      <c r="AOZ3" s="2215"/>
      <c r="APA3" s="2215"/>
      <c r="APC3" s="305"/>
      <c r="APD3" s="2215" t="str">
        <f>ACT3</f>
        <v xml:space="preserve">C O M E R C I O     O C T U B R E             2 0 1 4 </v>
      </c>
      <c r="APE3" s="2215"/>
      <c r="APF3" s="2215"/>
      <c r="APG3" s="2215"/>
      <c r="APH3" s="2215"/>
      <c r="APJ3" s="305"/>
      <c r="APK3" s="2215" t="str">
        <f>ADA3</f>
        <v xml:space="preserve">C O M E R C I O     O C T U B R E             2 0 1 4 </v>
      </c>
      <c r="APL3" s="2215"/>
      <c r="APM3" s="2215"/>
      <c r="APN3" s="2215"/>
      <c r="APO3" s="2215"/>
      <c r="APQ3" s="2"/>
      <c r="APR3" s="2215" t="str">
        <f>ADA3</f>
        <v xml:space="preserve">C O M E R C I O     O C T U B R E             2 0 1 4 </v>
      </c>
      <c r="APS3" s="2215"/>
      <c r="APT3" s="2215"/>
      <c r="APU3" s="2215"/>
      <c r="APV3" s="2215"/>
      <c r="APX3" s="426"/>
      <c r="APY3" s="2215" t="str">
        <f>AUG3</f>
        <v xml:space="preserve">C O M E R C I O     O C T U B R E             2 0 1 4 </v>
      </c>
      <c r="APZ3" s="2215"/>
      <c r="AQA3" s="2215"/>
      <c r="AQB3" s="2215"/>
      <c r="AQC3" s="2215"/>
      <c r="AQF3" s="2215" t="str">
        <f>ADH3</f>
        <v xml:space="preserve">C O M E R C I O     O C T U B R E             2 0 1 4 </v>
      </c>
      <c r="AQG3" s="2215"/>
      <c r="AQH3" s="2215"/>
      <c r="AQI3" s="2215"/>
      <c r="AQJ3" s="2215"/>
      <c r="AQK3" s="32"/>
      <c r="AQM3" s="2215" t="str">
        <f>ADO3</f>
        <v xml:space="preserve">C O M E R C I O     O C T U B R E             2 0 1 4 </v>
      </c>
      <c r="AQN3" s="2215"/>
      <c r="AQO3" s="2215"/>
      <c r="AQP3" s="2215"/>
      <c r="AQQ3" s="2215"/>
      <c r="AQR3" s="32"/>
      <c r="AQS3" s="2"/>
      <c r="AQT3" s="2215" t="str">
        <f>ADO3</f>
        <v xml:space="preserve">C O M E R C I O     O C T U B R E             2 0 1 4 </v>
      </c>
      <c r="AQU3" s="2215"/>
      <c r="AQV3" s="2215"/>
      <c r="AQW3" s="2215"/>
      <c r="AQX3" s="2215"/>
      <c r="AQY3" s="32"/>
      <c r="AQZ3" s="305"/>
      <c r="ARA3" s="2215" t="str">
        <f>ADO3</f>
        <v xml:space="preserve">C O M E R C I O     O C T U B R E             2 0 1 4 </v>
      </c>
      <c r="ARB3" s="2215"/>
      <c r="ARC3" s="2215"/>
      <c r="ARD3" s="2215"/>
      <c r="ARE3" s="2215"/>
      <c r="ARF3" s="32"/>
      <c r="ARG3" s="2"/>
      <c r="ARH3" s="2215" t="str">
        <f>AEC3</f>
        <v xml:space="preserve">C O M E R C I O     O C T U B R E             2 0 1 4 </v>
      </c>
      <c r="ARI3" s="2215"/>
      <c r="ARJ3" s="2215"/>
      <c r="ARK3" s="2215"/>
      <c r="ARL3" s="2215"/>
      <c r="ARM3" s="32"/>
      <c r="ARN3" s="426"/>
      <c r="ARO3" s="2215" t="str">
        <f>AEC3</f>
        <v xml:space="preserve">C O M E R C I O     O C T U B R E             2 0 1 4 </v>
      </c>
      <c r="ARP3" s="2215"/>
      <c r="ARQ3" s="2215"/>
      <c r="ARR3" s="2215"/>
      <c r="ARS3" s="2215"/>
      <c r="ART3" s="32"/>
      <c r="ARU3" s="426"/>
      <c r="ARV3" s="2215" t="str">
        <f>AEC3</f>
        <v xml:space="preserve">C O M E R C I O     O C T U B R E             2 0 1 4 </v>
      </c>
      <c r="ARW3" s="2215"/>
      <c r="ARX3" s="2215"/>
      <c r="ARY3" s="2215"/>
      <c r="ARZ3" s="2215"/>
      <c r="ASA3" s="32"/>
      <c r="ASB3" s="426"/>
      <c r="ASC3" s="2215" t="str">
        <f>AEX3</f>
        <v xml:space="preserve">C O M E R C I O     O C T U B R E             2 0 1 4 </v>
      </c>
      <c r="ASD3" s="2215"/>
      <c r="ASE3" s="2215"/>
      <c r="ASF3" s="2215"/>
      <c r="ASG3" s="2215"/>
      <c r="ASH3" s="32"/>
      <c r="ASI3" s="426"/>
      <c r="ASJ3" s="2215" t="str">
        <f>ABY3</f>
        <v xml:space="preserve">C O M E R C I O     O C T U B R E             2 0 1 4 </v>
      </c>
      <c r="ASK3" s="2215"/>
      <c r="ASL3" s="2215"/>
      <c r="ASM3" s="2215"/>
      <c r="ASN3" s="2215"/>
      <c r="ASP3" s="2"/>
      <c r="ASQ3" s="2215" t="str">
        <f>ACF3</f>
        <v xml:space="preserve">C O M E R C I O     O C T U B R E             2 0 1 4 </v>
      </c>
      <c r="ASR3" s="2215"/>
      <c r="ASS3" s="2215"/>
      <c r="AST3" s="2215"/>
      <c r="ASU3" s="2215"/>
      <c r="ASW3" s="2"/>
      <c r="ASX3" s="2215" t="str">
        <f>ACT3</f>
        <v xml:space="preserve">C O M E R C I O     O C T U B R E             2 0 1 4 </v>
      </c>
      <c r="ASY3" s="2215"/>
      <c r="ASZ3" s="2215"/>
      <c r="ATA3" s="2215"/>
      <c r="ATB3" s="2215"/>
      <c r="ATD3" s="2"/>
      <c r="ATE3" s="2215" t="str">
        <f>AAP3</f>
        <v xml:space="preserve">C O M E R C I O     O C T U B R E             2 0 1 4 </v>
      </c>
      <c r="ATF3" s="2215"/>
      <c r="ATG3" s="2215"/>
      <c r="ATH3" s="2215"/>
      <c r="ATI3" s="2215"/>
      <c r="ATK3" s="2"/>
      <c r="ATL3" s="2215" t="str">
        <f>ASQ3</f>
        <v xml:space="preserve">C O M E R C I O     O C T U B R E             2 0 1 4 </v>
      </c>
      <c r="ATM3" s="2215"/>
      <c r="ATN3" s="2215"/>
      <c r="ATO3" s="2215"/>
      <c r="ATP3" s="2215"/>
      <c r="ATR3" s="2"/>
      <c r="ATS3" s="2215" t="str">
        <f>ASX3</f>
        <v xml:space="preserve">C O M E R C I O     O C T U B R E             2 0 1 4 </v>
      </c>
      <c r="ATT3" s="2215"/>
      <c r="ATU3" s="2215"/>
      <c r="ATV3" s="2215"/>
      <c r="ATW3" s="2215"/>
      <c r="ATY3" s="2"/>
      <c r="ATZ3" s="2215" t="str">
        <f>ATE3</f>
        <v xml:space="preserve">C O M E R C I O     O C T U B R E             2 0 1 4 </v>
      </c>
      <c r="AUA3" s="2215"/>
      <c r="AUB3" s="2215"/>
      <c r="AUC3" s="2215"/>
      <c r="AUD3" s="2215"/>
      <c r="AUF3" s="2"/>
      <c r="AUG3" s="2215" t="str">
        <f>FI3</f>
        <v xml:space="preserve">C O M E R C I O     O C T U B R E             2 0 1 4 </v>
      </c>
      <c r="AUH3" s="2215"/>
      <c r="AUI3" s="2215"/>
      <c r="AUJ3" s="2215"/>
      <c r="AUK3" s="2215"/>
      <c r="AUM3" s="2"/>
      <c r="AUN3" s="2215" t="str">
        <f>FW3</f>
        <v xml:space="preserve">C O M E R C I O     O C T U B R E             2 0 1 4 </v>
      </c>
      <c r="AUO3" s="2215"/>
      <c r="AUP3" s="2215"/>
      <c r="AUQ3" s="2215"/>
      <c r="AUR3" s="2215"/>
      <c r="AUU3" s="2215" t="str">
        <f>I3</f>
        <v xml:space="preserve">C O M E R C I O     O C T U B R E             2 0 1 4 </v>
      </c>
      <c r="AUV3" s="2215"/>
      <c r="AUW3" s="2215"/>
      <c r="AUX3" s="2215"/>
      <c r="AUY3" s="2215"/>
      <c r="AVB3" s="2215" t="str">
        <f>P3</f>
        <v xml:space="preserve">C O M E R C I O     O C T U B R E             2 0 1 4 </v>
      </c>
      <c r="AVC3" s="2215"/>
      <c r="AVD3" s="2215"/>
      <c r="AVE3" s="2215"/>
      <c r="AVF3" s="2215"/>
      <c r="AVI3" s="2215" t="str">
        <f>P3</f>
        <v xml:space="preserve">C O M E R C I O     O C T U B R E             2 0 1 4 </v>
      </c>
      <c r="AVJ3" s="2215"/>
      <c r="AVK3" s="2215"/>
      <c r="AVL3" s="2215"/>
      <c r="AVM3" s="2215"/>
      <c r="AVO3" s="2215" t="str">
        <f>AUU3</f>
        <v xml:space="preserve">C O M E R C I O     O C T U B R E             2 0 1 4 </v>
      </c>
      <c r="AVP3" s="2215"/>
      <c r="AVQ3" s="2215"/>
      <c r="AVR3" s="2215"/>
      <c r="AVS3" s="2215"/>
      <c r="AVV3" s="426"/>
      <c r="AVW3" s="2215" t="str">
        <f>MI3</f>
        <v xml:space="preserve">C O M E R C I O     O C T U B R E             2 0 1 4 </v>
      </c>
      <c r="AVX3" s="2215"/>
      <c r="AVY3" s="2215"/>
      <c r="AVZ3" s="2215"/>
      <c r="AWA3" s="2215"/>
      <c r="AWC3" s="2"/>
      <c r="AWD3" s="2215" t="str">
        <f>MP3</f>
        <v xml:space="preserve">C O M E R C I O     O C T U B R E             2 0 1 4 </v>
      </c>
      <c r="AWE3" s="2215"/>
      <c r="AWF3" s="2215"/>
      <c r="AWG3" s="2215"/>
      <c r="AWH3" s="2215"/>
      <c r="AWJ3" s="2"/>
      <c r="AWK3" s="2215" t="str">
        <f>DD3</f>
        <v xml:space="preserve">C O M E R C I O     O C T U B R E             2 0 1 4 </v>
      </c>
      <c r="AWL3" s="2215"/>
      <c r="AWM3" s="2215"/>
      <c r="AWN3" s="2215"/>
      <c r="AWO3" s="2215"/>
      <c r="AWQ3" s="307"/>
      <c r="AWR3" s="2245" t="str">
        <f>DK3</f>
        <v xml:space="preserve">C O M E R C I O     O C T U B R E             2 0 1 4 </v>
      </c>
      <c r="AWS3" s="2245"/>
      <c r="AWT3" s="2245"/>
      <c r="AWU3" s="2245"/>
      <c r="AWV3" s="2245"/>
      <c r="AWX3" s="424"/>
      <c r="AWY3" s="2215" t="str">
        <f>AWR3</f>
        <v xml:space="preserve">C O M E R C I O     O C T U B R E             2 0 1 4 </v>
      </c>
      <c r="AWZ3" s="2215"/>
      <c r="AXA3" s="2215"/>
      <c r="AXB3" s="2215"/>
      <c r="AXC3" s="2215"/>
      <c r="AXE3" s="2"/>
      <c r="AXF3" s="2215" t="str">
        <f>AXM3</f>
        <v xml:space="preserve">C O M E R C I O     O C T U B R E             2 0 1 4 </v>
      </c>
      <c r="AXG3" s="2215"/>
      <c r="AXH3" s="2215"/>
      <c r="AXI3" s="2215"/>
      <c r="AXJ3" s="2215"/>
      <c r="AXL3" s="2"/>
      <c r="AXM3" s="2215" t="str">
        <f>RZ3</f>
        <v xml:space="preserve">C O M E R C I O     O C T U B R E             2 0 1 4 </v>
      </c>
      <c r="AXN3" s="2215"/>
      <c r="AXO3" s="2215"/>
      <c r="AXP3" s="2215"/>
      <c r="AXQ3" s="2215"/>
      <c r="AXS3" s="2"/>
      <c r="AXT3" s="2215" t="str">
        <f>SG3</f>
        <v xml:space="preserve">C O M E R C I O     O C T U B R E             2 0 1 4 </v>
      </c>
      <c r="AXU3" s="2215"/>
      <c r="AXV3" s="2215"/>
      <c r="AXW3" s="2215"/>
      <c r="AXX3" s="2215"/>
      <c r="AXZ3" s="2"/>
      <c r="AYA3" s="2215" t="str">
        <f>SG3</f>
        <v xml:space="preserve">C O M E R C I O     O C T U B R E             2 0 1 4 </v>
      </c>
      <c r="AYB3" s="2215"/>
      <c r="AYC3" s="2215"/>
      <c r="AYD3" s="2215"/>
      <c r="AYE3" s="2215"/>
      <c r="AYG3" s="426"/>
      <c r="AYH3" s="2215" t="str">
        <f>SG3</f>
        <v xml:space="preserve">C O M E R C I O     O C T U B R E             2 0 1 4 </v>
      </c>
      <c r="AYI3" s="2215"/>
      <c r="AYJ3" s="2215"/>
      <c r="AYK3" s="2215"/>
      <c r="AYL3" s="2215"/>
      <c r="AYN3" s="426"/>
      <c r="AYO3" s="2215" t="str">
        <f>SG3</f>
        <v xml:space="preserve">C O M E R C I O     O C T U B R E             2 0 1 4 </v>
      </c>
      <c r="AYP3" s="2215"/>
      <c r="AYQ3" s="2215"/>
      <c r="AYR3" s="2215"/>
      <c r="AYS3" s="2215"/>
      <c r="AYU3" s="426"/>
      <c r="AYV3" s="2215" t="str">
        <f>SG3</f>
        <v xml:space="preserve">C O M E R C I O     O C T U B R E             2 0 1 4 </v>
      </c>
      <c r="AYW3" s="2215"/>
      <c r="AYX3" s="2215"/>
      <c r="AYY3" s="2215"/>
      <c r="AYZ3" s="2215"/>
      <c r="AZB3" s="2"/>
      <c r="AZC3" s="2215" t="str">
        <f>SN3</f>
        <v xml:space="preserve">C O M E R C I O     O C T U B R E             2 0 1 4 </v>
      </c>
      <c r="AZD3" s="2215"/>
      <c r="AZE3" s="2215"/>
      <c r="AZF3" s="2215"/>
      <c r="AZG3" s="2215"/>
      <c r="AZI3" s="426"/>
      <c r="AZJ3" s="2215" t="str">
        <f>RZ3</f>
        <v xml:space="preserve">C O M E R C I O     O C T U B R E             2 0 1 4 </v>
      </c>
      <c r="AZK3" s="2215"/>
      <c r="AZL3" s="2215"/>
      <c r="AZM3" s="2215"/>
      <c r="AZN3" s="2215"/>
      <c r="AZP3" s="424"/>
      <c r="AZQ3" s="2245" t="str">
        <f>SG3</f>
        <v xml:space="preserve">C O M E R C I O     O C T U B R E             2 0 1 4 </v>
      </c>
      <c r="AZR3" s="2245"/>
      <c r="AZS3" s="2245"/>
      <c r="AZT3" s="2245"/>
      <c r="AZU3" s="2245"/>
      <c r="AZW3" s="2"/>
      <c r="AZX3" s="2215" t="str">
        <f>SN3</f>
        <v xml:space="preserve">C O M E R C I O     O C T U B R E             2 0 1 4 </v>
      </c>
      <c r="AZY3" s="2215"/>
      <c r="AZZ3" s="2215"/>
      <c r="BAA3" s="2215"/>
      <c r="BAB3" s="2215"/>
      <c r="BAD3" s="2"/>
      <c r="BAE3" s="2215" t="str">
        <f>SU3</f>
        <v xml:space="preserve">C O M E R C I O     O C T U B R E             2 0 1 4 </v>
      </c>
      <c r="BAF3" s="2215"/>
      <c r="BAG3" s="2215"/>
      <c r="BAH3" s="2215"/>
      <c r="BAI3" s="2215"/>
      <c r="BAK3" s="2"/>
      <c r="BAL3" s="2215" t="str">
        <f>TB3</f>
        <v xml:space="preserve">C O M E R C I O     O C T U B R E             2 0 1 4 </v>
      </c>
      <c r="BAM3" s="2215"/>
      <c r="BAN3" s="2215"/>
      <c r="BAO3" s="2215"/>
      <c r="BAP3" s="2215"/>
      <c r="BAR3" s="2"/>
      <c r="BAS3" s="2215" t="str">
        <f>TI3</f>
        <v xml:space="preserve">C O M E R C I O     O C T U B R E             2 0 1 4 </v>
      </c>
      <c r="BAT3" s="2215"/>
      <c r="BAU3" s="2215"/>
      <c r="BAV3" s="2215"/>
      <c r="BAW3" s="2215"/>
    </row>
    <row r="4" spans="1:1402" ht="35.25" customHeight="1" thickBot="1" x14ac:dyDescent="0.4">
      <c r="B4" s="1959" t="s">
        <v>18</v>
      </c>
      <c r="C4" s="2301" t="s">
        <v>1773</v>
      </c>
      <c r="D4" s="2302"/>
      <c r="E4" s="2302"/>
      <c r="F4" s="2303"/>
      <c r="I4" s="1959" t="s">
        <v>18</v>
      </c>
      <c r="J4" s="2313" t="s">
        <v>2253</v>
      </c>
      <c r="K4" s="2314"/>
      <c r="L4" s="2314"/>
      <c r="M4" s="2315"/>
      <c r="O4" s="426"/>
      <c r="P4" s="1959" t="s">
        <v>18</v>
      </c>
      <c r="Q4" s="2220" t="s">
        <v>2262</v>
      </c>
      <c r="R4" s="2222"/>
      <c r="S4" s="2222"/>
      <c r="T4" s="2223"/>
      <c r="V4" s="305"/>
      <c r="W4" s="1959" t="s">
        <v>18</v>
      </c>
      <c r="X4" s="2220" t="s">
        <v>2288</v>
      </c>
      <c r="Y4" s="2222"/>
      <c r="Z4" s="2222"/>
      <c r="AA4" s="2223"/>
      <c r="AC4" s="1912"/>
      <c r="AD4" s="1913" t="s">
        <v>18</v>
      </c>
      <c r="AE4" s="2316" t="s">
        <v>45</v>
      </c>
      <c r="AF4" s="2317"/>
      <c r="AG4" s="2317"/>
      <c r="AH4" s="2318"/>
      <c r="AJ4" s="2106"/>
      <c r="AK4" s="1915" t="s">
        <v>18</v>
      </c>
      <c r="AL4" s="2301" t="s">
        <v>2298</v>
      </c>
      <c r="AM4" s="2302"/>
      <c r="AN4" s="2302"/>
      <c r="AO4" s="2303"/>
      <c r="AQ4" s="2"/>
      <c r="AR4" s="1959" t="s">
        <v>18</v>
      </c>
      <c r="AS4" s="2220" t="s">
        <v>647</v>
      </c>
      <c r="AT4" s="2222"/>
      <c r="AU4" s="2222"/>
      <c r="AV4" s="2223"/>
      <c r="AX4" s="2"/>
      <c r="AY4" s="1959" t="s">
        <v>18</v>
      </c>
      <c r="AZ4" s="2220" t="s">
        <v>662</v>
      </c>
      <c r="BA4" s="2222"/>
      <c r="BB4" s="2222"/>
      <c r="BC4" s="2223"/>
      <c r="BE4" s="2"/>
      <c r="BF4" s="1959" t="s">
        <v>18</v>
      </c>
      <c r="BG4" s="2220" t="s">
        <v>697</v>
      </c>
      <c r="BH4" s="2222"/>
      <c r="BI4" s="2222"/>
      <c r="BJ4" s="2223"/>
      <c r="BL4" s="2"/>
      <c r="BM4" s="1959" t="s">
        <v>18</v>
      </c>
      <c r="BN4" s="2220" t="s">
        <v>752</v>
      </c>
      <c r="BO4" s="2222"/>
      <c r="BP4" s="2222"/>
      <c r="BQ4" s="2223"/>
      <c r="BS4" s="2"/>
      <c r="BT4" s="1959" t="s">
        <v>18</v>
      </c>
      <c r="BU4" s="2220" t="s">
        <v>303</v>
      </c>
      <c r="BV4" s="2222"/>
      <c r="BW4" s="2222"/>
      <c r="BX4" s="2223"/>
      <c r="BZ4" s="2"/>
      <c r="CA4" s="2308" t="s">
        <v>18</v>
      </c>
      <c r="CB4" s="2309"/>
      <c r="CC4" s="2220" t="s">
        <v>37</v>
      </c>
      <c r="CD4" s="2222"/>
      <c r="CE4" s="2222"/>
      <c r="CF4" s="2223"/>
      <c r="CH4" s="426"/>
      <c r="CI4" s="1959" t="s">
        <v>18</v>
      </c>
      <c r="CJ4" s="2220" t="s">
        <v>45</v>
      </c>
      <c r="CK4" s="2222"/>
      <c r="CL4" s="2222"/>
      <c r="CM4" s="2223"/>
      <c r="CO4" s="2"/>
      <c r="CP4" s="1959" t="s">
        <v>18</v>
      </c>
      <c r="CQ4" s="2220" t="s">
        <v>661</v>
      </c>
      <c r="CR4" s="2222"/>
      <c r="CS4" s="2222"/>
      <c r="CT4" s="2223"/>
      <c r="CV4" s="305"/>
      <c r="CW4" s="1959" t="s">
        <v>18</v>
      </c>
      <c r="CX4" s="2220" t="s">
        <v>640</v>
      </c>
      <c r="CY4" s="2222"/>
      <c r="CZ4" s="2222"/>
      <c r="DA4" s="2223"/>
      <c r="DC4" s="2"/>
      <c r="DD4" s="1959" t="s">
        <v>18</v>
      </c>
      <c r="DE4" s="2220" t="s">
        <v>45</v>
      </c>
      <c r="DF4" s="2222"/>
      <c r="DG4" s="2222"/>
      <c r="DH4" s="2223"/>
      <c r="DJ4" s="2"/>
      <c r="DK4" s="2308" t="s">
        <v>18</v>
      </c>
      <c r="DL4" s="2309"/>
      <c r="DM4" s="2220" t="s">
        <v>69</v>
      </c>
      <c r="DN4" s="2222"/>
      <c r="DO4" s="2222"/>
      <c r="DP4" s="2223"/>
      <c r="DR4" s="426"/>
      <c r="DS4" s="1959" t="s">
        <v>18</v>
      </c>
      <c r="DT4" s="2220" t="s">
        <v>670</v>
      </c>
      <c r="DU4" s="2222"/>
      <c r="DV4" s="2222"/>
      <c r="DW4" s="2223"/>
      <c r="DY4" s="2"/>
      <c r="DZ4" s="1959" t="s">
        <v>18</v>
      </c>
      <c r="EA4" s="2220" t="s">
        <v>692</v>
      </c>
      <c r="EB4" s="2222"/>
      <c r="EC4" s="2222"/>
      <c r="ED4" s="2223"/>
      <c r="EF4" s="426"/>
      <c r="EG4" s="1959" t="s">
        <v>18</v>
      </c>
      <c r="EH4" s="2220" t="s">
        <v>605</v>
      </c>
      <c r="EI4" s="2222"/>
      <c r="EJ4" s="2222"/>
      <c r="EK4" s="2223"/>
      <c r="EM4" s="2"/>
      <c r="EN4" s="1959" t="s">
        <v>18</v>
      </c>
      <c r="EO4" s="2220" t="s">
        <v>71</v>
      </c>
      <c r="EP4" s="2222"/>
      <c r="EQ4" s="2222"/>
      <c r="ER4" s="2223"/>
      <c r="ET4" s="305"/>
      <c r="EU4" s="315" t="s">
        <v>18</v>
      </c>
      <c r="EV4" s="2310" t="s">
        <v>404</v>
      </c>
      <c r="EW4" s="2311"/>
      <c r="EX4" s="2311"/>
      <c r="EY4" s="2312"/>
      <c r="FA4" s="305"/>
      <c r="FB4" s="315" t="s">
        <v>18</v>
      </c>
      <c r="FC4" s="2310" t="s">
        <v>524</v>
      </c>
      <c r="FD4" s="2311"/>
      <c r="FE4" s="2311"/>
      <c r="FF4" s="2312"/>
      <c r="FH4" s="2"/>
      <c r="FI4" s="1959" t="s">
        <v>18</v>
      </c>
      <c r="FJ4" s="2220" t="s">
        <v>447</v>
      </c>
      <c r="FK4" s="2222"/>
      <c r="FL4" s="2222"/>
      <c r="FM4" s="2223"/>
      <c r="FO4" s="2"/>
      <c r="FP4" s="1959" t="s">
        <v>18</v>
      </c>
      <c r="FQ4" s="2220" t="s">
        <v>698</v>
      </c>
      <c r="FR4" s="2222"/>
      <c r="FS4" s="2222"/>
      <c r="FT4" s="2223"/>
      <c r="FV4" s="405"/>
      <c r="FW4" s="1959" t="s">
        <v>18</v>
      </c>
      <c r="FX4" s="2264" t="s">
        <v>39</v>
      </c>
      <c r="FY4" s="2265"/>
      <c r="FZ4" s="2265"/>
      <c r="GA4" s="2266"/>
      <c r="GC4" s="305"/>
      <c r="GD4" s="1959" t="s">
        <v>18</v>
      </c>
      <c r="GE4" s="2220" t="s">
        <v>742</v>
      </c>
      <c r="GF4" s="2222"/>
      <c r="GG4" s="2222"/>
      <c r="GH4" s="2223"/>
      <c r="GJ4" s="2"/>
      <c r="GK4" s="1959" t="s">
        <v>18</v>
      </c>
      <c r="GL4" s="2220" t="s">
        <v>634</v>
      </c>
      <c r="GM4" s="2222"/>
      <c r="GN4" s="2222"/>
      <c r="GO4" s="2223"/>
      <c r="GQ4" s="2"/>
      <c r="GR4" s="1959" t="s">
        <v>18</v>
      </c>
      <c r="GS4" s="2220" t="s">
        <v>720</v>
      </c>
      <c r="GT4" s="2222"/>
      <c r="GU4" s="2222"/>
      <c r="GV4" s="2223"/>
      <c r="GX4" s="2"/>
      <c r="GY4" s="1959" t="s">
        <v>18</v>
      </c>
      <c r="GZ4" s="2220" t="s">
        <v>1500</v>
      </c>
      <c r="HA4" s="2222"/>
      <c r="HB4" s="2222"/>
      <c r="HC4" s="2223"/>
      <c r="HE4" s="2"/>
      <c r="HF4" s="1959" t="s">
        <v>18</v>
      </c>
      <c r="HG4" s="2220" t="s">
        <v>1499</v>
      </c>
      <c r="HH4" s="2222"/>
      <c r="HI4" s="2222"/>
      <c r="HJ4" s="2223"/>
      <c r="HL4" s="2"/>
      <c r="HM4" s="1959" t="s">
        <v>18</v>
      </c>
      <c r="HN4" s="2220" t="s">
        <v>706</v>
      </c>
      <c r="HO4" s="2222"/>
      <c r="HP4" s="2222"/>
      <c r="HQ4" s="2223"/>
      <c r="HS4" s="2"/>
      <c r="HT4" s="1959" t="s">
        <v>18</v>
      </c>
      <c r="HU4" s="2216" t="s">
        <v>55</v>
      </c>
      <c r="HV4" s="2218"/>
      <c r="HW4" s="2218"/>
      <c r="HX4" s="2219"/>
      <c r="HZ4" s="426"/>
      <c r="IA4" s="1959" t="s">
        <v>18</v>
      </c>
      <c r="IB4" s="2216" t="s">
        <v>615</v>
      </c>
      <c r="IC4" s="2218"/>
      <c r="ID4" s="2218"/>
      <c r="IE4" s="2219"/>
      <c r="IG4" s="2"/>
      <c r="IH4" s="1959" t="s">
        <v>18</v>
      </c>
      <c r="II4" s="2220" t="s">
        <v>67</v>
      </c>
      <c r="IJ4" s="2222"/>
      <c r="IK4" s="2222"/>
      <c r="IL4" s="2223"/>
      <c r="IN4" s="2"/>
      <c r="IO4" s="1959" t="s">
        <v>18</v>
      </c>
      <c r="IP4" s="2220" t="s">
        <v>340</v>
      </c>
      <c r="IQ4" s="2222"/>
      <c r="IR4" s="2222"/>
      <c r="IS4" s="2223"/>
      <c r="IU4" s="2"/>
      <c r="IV4" s="560" t="s">
        <v>18</v>
      </c>
      <c r="IW4" s="2267" t="s">
        <v>489</v>
      </c>
      <c r="IX4" s="2268"/>
      <c r="IY4" s="2268"/>
      <c r="IZ4" s="2269"/>
      <c r="JB4" s="2"/>
      <c r="JC4" s="1959" t="s">
        <v>18</v>
      </c>
      <c r="JD4" s="2220" t="s">
        <v>685</v>
      </c>
      <c r="JE4" s="2222"/>
      <c r="JF4" s="2222"/>
      <c r="JG4" s="2223"/>
      <c r="JI4" s="2"/>
      <c r="JJ4" s="1959" t="s">
        <v>18</v>
      </c>
      <c r="JK4" s="2220" t="s">
        <v>340</v>
      </c>
      <c r="JL4" s="2222"/>
      <c r="JM4" s="2222"/>
      <c r="JN4" s="2223"/>
      <c r="JP4" s="2"/>
      <c r="JQ4" s="1959" t="s">
        <v>18</v>
      </c>
      <c r="JR4" s="2220" t="s">
        <v>595</v>
      </c>
      <c r="JS4" s="2222"/>
      <c r="JT4" s="2222"/>
      <c r="JU4" s="2223"/>
      <c r="JW4" s="2"/>
      <c r="JX4" s="1959" t="s">
        <v>18</v>
      </c>
      <c r="JY4" s="2220" t="s">
        <v>400</v>
      </c>
      <c r="JZ4" s="2222"/>
      <c r="KA4" s="2222"/>
      <c r="KB4" s="2223"/>
      <c r="KD4" s="24"/>
      <c r="KE4" s="739" t="s">
        <v>18</v>
      </c>
      <c r="KF4" s="2234" t="s">
        <v>747</v>
      </c>
      <c r="KG4" s="2235"/>
      <c r="KH4" s="2235"/>
      <c r="KI4" s="2236"/>
      <c r="KK4" s="24"/>
      <c r="KL4" s="739" t="s">
        <v>18</v>
      </c>
      <c r="KM4" s="2234" t="s">
        <v>753</v>
      </c>
      <c r="KN4" s="2235"/>
      <c r="KO4" s="2235"/>
      <c r="KP4" s="2236"/>
      <c r="KR4" s="426"/>
      <c r="KS4" s="1959" t="s">
        <v>18</v>
      </c>
      <c r="KT4" s="2220" t="s">
        <v>690</v>
      </c>
      <c r="KU4" s="2222"/>
      <c r="KV4" s="2222"/>
      <c r="KW4" s="2223"/>
      <c r="KY4" s="2"/>
      <c r="KZ4" s="1959" t="s">
        <v>18</v>
      </c>
      <c r="LA4" s="2220" t="s">
        <v>63</v>
      </c>
      <c r="LB4" s="2222"/>
      <c r="LC4" s="2222"/>
      <c r="LD4" s="2223"/>
      <c r="LF4" s="2"/>
      <c r="LG4" s="1959" t="s">
        <v>18</v>
      </c>
      <c r="LH4" s="2220" t="s">
        <v>500</v>
      </c>
      <c r="LI4" s="2222"/>
      <c r="LJ4" s="2222"/>
      <c r="LK4" s="2223"/>
      <c r="LL4" s="1762" t="s">
        <v>61</v>
      </c>
      <c r="LM4" s="426"/>
      <c r="LN4" s="1959" t="s">
        <v>18</v>
      </c>
      <c r="LO4" s="2220" t="s">
        <v>712</v>
      </c>
      <c r="LP4" s="2222"/>
      <c r="LQ4" s="2222"/>
      <c r="LR4" s="2223"/>
      <c r="LT4" s="426"/>
      <c r="LU4" s="1959" t="s">
        <v>18</v>
      </c>
      <c r="LV4" s="2220" t="s">
        <v>680</v>
      </c>
      <c r="LW4" s="2222"/>
      <c r="LX4" s="2222"/>
      <c r="LY4" s="2223"/>
      <c r="MA4" s="426"/>
      <c r="MB4" s="1959" t="s">
        <v>18</v>
      </c>
      <c r="MC4" s="2220" t="s">
        <v>675</v>
      </c>
      <c r="MD4" s="2222"/>
      <c r="ME4" s="2222"/>
      <c r="MF4" s="2223"/>
      <c r="MH4" s="426"/>
      <c r="MI4" s="1959" t="s">
        <v>18</v>
      </c>
      <c r="MJ4" s="2220" t="s">
        <v>10</v>
      </c>
      <c r="MK4" s="2222"/>
      <c r="ML4" s="2222"/>
      <c r="MM4" s="2223"/>
      <c r="MO4" s="2"/>
      <c r="MP4" s="1959" t="s">
        <v>18</v>
      </c>
      <c r="MQ4" s="2220" t="s">
        <v>497</v>
      </c>
      <c r="MR4" s="2222"/>
      <c r="MS4" s="2222"/>
      <c r="MT4" s="2223"/>
      <c r="MV4" s="2"/>
      <c r="MW4" s="1959" t="s">
        <v>18</v>
      </c>
      <c r="MX4" s="2264" t="s">
        <v>42</v>
      </c>
      <c r="MY4" s="2265"/>
      <c r="MZ4" s="2265"/>
      <c r="NA4" s="2266"/>
      <c r="NC4" s="2"/>
      <c r="ND4" s="1959" t="s">
        <v>18</v>
      </c>
      <c r="NE4" s="2234" t="s">
        <v>718</v>
      </c>
      <c r="NF4" s="2235"/>
      <c r="NG4" s="2235"/>
      <c r="NH4" s="2236"/>
      <c r="NJ4" s="2"/>
      <c r="NK4" s="1959" t="s">
        <v>18</v>
      </c>
      <c r="NL4" s="2220" t="s">
        <v>644</v>
      </c>
      <c r="NM4" s="2222"/>
      <c r="NN4" s="2222"/>
      <c r="NO4" s="2223"/>
      <c r="NQ4" s="426"/>
      <c r="NR4" s="1959" t="s">
        <v>18</v>
      </c>
      <c r="NS4" s="2220" t="s">
        <v>721</v>
      </c>
      <c r="NT4" s="2222"/>
      <c r="NU4" s="2222"/>
      <c r="NV4" s="2223"/>
      <c r="NX4" s="2"/>
      <c r="NY4" s="1959" t="s">
        <v>18</v>
      </c>
      <c r="NZ4" s="2234" t="s">
        <v>677</v>
      </c>
      <c r="OA4" s="2235"/>
      <c r="OB4" s="2235"/>
      <c r="OC4" s="2236"/>
      <c r="OE4" s="2"/>
      <c r="OF4" s="1959" t="s">
        <v>18</v>
      </c>
      <c r="OG4" s="2234" t="s">
        <v>186</v>
      </c>
      <c r="OH4" s="2235"/>
      <c r="OI4" s="2235"/>
      <c r="OJ4" s="2236"/>
      <c r="OL4" s="2"/>
      <c r="OM4" s="1959" t="s">
        <v>18</v>
      </c>
      <c r="ON4" s="2234" t="s">
        <v>714</v>
      </c>
      <c r="OO4" s="2235"/>
      <c r="OP4" s="2235"/>
      <c r="OQ4" s="2236"/>
      <c r="OS4" s="2"/>
      <c r="OT4" s="1959" t="s">
        <v>18</v>
      </c>
      <c r="OU4" s="2234" t="s">
        <v>511</v>
      </c>
      <c r="OV4" s="2235"/>
      <c r="OW4" s="2235"/>
      <c r="OX4" s="2236"/>
      <c r="OZ4" s="2"/>
      <c r="PA4" s="1959" t="s">
        <v>18</v>
      </c>
      <c r="PB4" s="2234" t="s">
        <v>520</v>
      </c>
      <c r="PC4" s="2235"/>
      <c r="PD4" s="2235"/>
      <c r="PE4" s="2236"/>
      <c r="PG4" s="2"/>
      <c r="PH4" s="1959" t="s">
        <v>18</v>
      </c>
      <c r="PI4" s="2234" t="s">
        <v>593</v>
      </c>
      <c r="PJ4" s="2235"/>
      <c r="PK4" s="2235"/>
      <c r="PL4" s="2236"/>
      <c r="PN4" s="2"/>
      <c r="PO4" s="1959" t="s">
        <v>18</v>
      </c>
      <c r="PP4" s="2234" t="s">
        <v>290</v>
      </c>
      <c r="PQ4" s="2235"/>
      <c r="PR4" s="2235"/>
      <c r="PS4" s="2236"/>
      <c r="PU4" s="2"/>
      <c r="PV4" s="1959" t="s">
        <v>18</v>
      </c>
      <c r="PW4" s="2234" t="s">
        <v>1485</v>
      </c>
      <c r="PX4" s="2235"/>
      <c r="PY4" s="2235"/>
      <c r="PZ4" s="2236"/>
      <c r="QB4" s="2"/>
      <c r="QC4" s="1959" t="s">
        <v>18</v>
      </c>
      <c r="QD4" s="2220" t="s">
        <v>72</v>
      </c>
      <c r="QE4" s="2222"/>
      <c r="QF4" s="2222"/>
      <c r="QG4" s="2223"/>
      <c r="QI4" s="426"/>
      <c r="QJ4" s="1959" t="s">
        <v>18</v>
      </c>
      <c r="QK4" s="2220" t="s">
        <v>377</v>
      </c>
      <c r="QL4" s="2222"/>
      <c r="QM4" s="2222"/>
      <c r="QN4" s="2223"/>
      <c r="QQ4" s="1959" t="s">
        <v>18</v>
      </c>
      <c r="QR4" s="2286" t="s">
        <v>22</v>
      </c>
      <c r="QS4" s="2287"/>
      <c r="QT4" s="2287"/>
      <c r="QU4" s="2288"/>
      <c r="QW4" s="2"/>
      <c r="QX4" s="1959" t="s">
        <v>18</v>
      </c>
      <c r="QY4" s="2220" t="s">
        <v>603</v>
      </c>
      <c r="QZ4" s="2222"/>
      <c r="RA4" s="2222"/>
      <c r="RB4" s="2223"/>
      <c r="RE4" s="1959" t="s">
        <v>18</v>
      </c>
      <c r="RF4" s="2234" t="s">
        <v>410</v>
      </c>
      <c r="RG4" s="2235"/>
      <c r="RH4" s="2235"/>
      <c r="RI4" s="2236"/>
      <c r="RK4" s="2"/>
      <c r="RL4" s="1959" t="s">
        <v>18</v>
      </c>
      <c r="RM4" s="2234" t="s">
        <v>695</v>
      </c>
      <c r="RN4" s="2235"/>
      <c r="RO4" s="2235"/>
      <c r="RP4" s="2236"/>
      <c r="RR4" s="2"/>
      <c r="RS4" s="1959" t="s">
        <v>18</v>
      </c>
      <c r="RT4" s="2234" t="s">
        <v>1745</v>
      </c>
      <c r="RU4" s="2235"/>
      <c r="RV4" s="2235"/>
      <c r="RW4" s="2236"/>
      <c r="RY4" s="2"/>
      <c r="RZ4" s="1959" t="s">
        <v>18</v>
      </c>
      <c r="SA4" s="2264" t="s">
        <v>281</v>
      </c>
      <c r="SB4" s="2265"/>
      <c r="SC4" s="2265"/>
      <c r="SD4" s="2266"/>
      <c r="SF4" s="2"/>
      <c r="SG4" s="1959" t="s">
        <v>18</v>
      </c>
      <c r="SH4" s="2234" t="s">
        <v>710</v>
      </c>
      <c r="SI4" s="2235"/>
      <c r="SJ4" s="2235"/>
      <c r="SK4" s="2236"/>
      <c r="SM4" s="2"/>
      <c r="SN4" s="1959" t="s">
        <v>18</v>
      </c>
      <c r="SO4" s="2234" t="s">
        <v>681</v>
      </c>
      <c r="SP4" s="2235"/>
      <c r="SQ4" s="2235"/>
      <c r="SR4" s="2236"/>
      <c r="ST4" s="2"/>
      <c r="SU4" s="1959" t="s">
        <v>18</v>
      </c>
      <c r="SV4" s="2234" t="s">
        <v>701</v>
      </c>
      <c r="SW4" s="2235"/>
      <c r="SX4" s="2235"/>
      <c r="SY4" s="2236"/>
      <c r="TA4" s="405"/>
      <c r="TB4" s="1959"/>
      <c r="TC4" s="2220" t="s">
        <v>687</v>
      </c>
      <c r="TD4" s="2222"/>
      <c r="TE4" s="2222"/>
      <c r="TF4" s="2223"/>
      <c r="TH4" s="2"/>
      <c r="TI4" s="1959" t="s">
        <v>18</v>
      </c>
      <c r="TJ4" s="2313" t="s">
        <v>14</v>
      </c>
      <c r="TK4" s="2314"/>
      <c r="TL4" s="2314"/>
      <c r="TM4" s="2315"/>
      <c r="TO4" s="2"/>
      <c r="TP4" s="1959" t="s">
        <v>18</v>
      </c>
      <c r="TQ4" s="2234" t="s">
        <v>702</v>
      </c>
      <c r="TR4" s="2235"/>
      <c r="TS4" s="2235"/>
      <c r="TT4" s="2236"/>
      <c r="TV4" s="426"/>
      <c r="TW4" s="1959" t="s">
        <v>18</v>
      </c>
      <c r="TX4" s="2234" t="s">
        <v>64</v>
      </c>
      <c r="TY4" s="2235"/>
      <c r="TZ4" s="2235"/>
      <c r="UA4" s="2236"/>
      <c r="UC4" s="426"/>
      <c r="UD4" s="1959" t="s">
        <v>18</v>
      </c>
      <c r="UE4" s="2220" t="s">
        <v>708</v>
      </c>
      <c r="UF4" s="2222"/>
      <c r="UG4" s="2222"/>
      <c r="UH4" s="2223"/>
      <c r="UJ4" s="426"/>
      <c r="UK4" s="1959" t="s">
        <v>18</v>
      </c>
      <c r="UL4" s="2220" t="s">
        <v>419</v>
      </c>
      <c r="UM4" s="2222"/>
      <c r="UN4" s="2222"/>
      <c r="UO4" s="2223"/>
      <c r="UQ4" s="426"/>
      <c r="UR4" s="1959" t="s">
        <v>18</v>
      </c>
      <c r="US4" s="2220" t="s">
        <v>726</v>
      </c>
      <c r="UT4" s="2222"/>
      <c r="UU4" s="2222"/>
      <c r="UV4" s="2223"/>
      <c r="UX4" s="426"/>
      <c r="UY4" s="1959" t="s">
        <v>18</v>
      </c>
      <c r="UZ4" s="2220" t="s">
        <v>725</v>
      </c>
      <c r="VA4" s="2222"/>
      <c r="VB4" s="2222"/>
      <c r="VC4" s="2223"/>
      <c r="VE4" s="2"/>
      <c r="VF4" s="1959" t="s">
        <v>18</v>
      </c>
      <c r="VG4" s="2286" t="s">
        <v>346</v>
      </c>
      <c r="VH4" s="2287"/>
      <c r="VI4" s="2287"/>
      <c r="VJ4" s="2288"/>
      <c r="VL4" s="2"/>
      <c r="VM4" s="1959" t="s">
        <v>18</v>
      </c>
      <c r="VN4" s="2220" t="s">
        <v>337</v>
      </c>
      <c r="VO4" s="2222"/>
      <c r="VP4" s="2222"/>
      <c r="VQ4" s="2223"/>
      <c r="VS4" s="2"/>
      <c r="VT4" s="1959" t="s">
        <v>18</v>
      </c>
      <c r="VU4" s="2220" t="s">
        <v>389</v>
      </c>
      <c r="VV4" s="2222"/>
      <c r="VW4" s="2222"/>
      <c r="VX4" s="2223"/>
      <c r="VZ4" s="426"/>
      <c r="WA4" s="1959" t="s">
        <v>18</v>
      </c>
      <c r="WB4" s="2216" t="s">
        <v>645</v>
      </c>
      <c r="WC4" s="2218"/>
      <c r="WD4" s="2218"/>
      <c r="WE4" s="2219"/>
      <c r="WG4" s="2"/>
      <c r="WH4" s="1959" t="s">
        <v>18</v>
      </c>
      <c r="WI4" s="2216" t="s">
        <v>89</v>
      </c>
      <c r="WJ4" s="2218"/>
      <c r="WK4" s="2218"/>
      <c r="WL4" s="2219"/>
      <c r="WN4" s="2"/>
      <c r="WO4" s="1959" t="s">
        <v>18</v>
      </c>
      <c r="WP4" s="2216" t="s">
        <v>833</v>
      </c>
      <c r="WQ4" s="2218"/>
      <c r="WR4" s="2218"/>
      <c r="WS4" s="2219"/>
      <c r="WU4" s="2"/>
      <c r="WV4" s="1959" t="s">
        <v>18</v>
      </c>
      <c r="WW4" s="2216" t="s">
        <v>696</v>
      </c>
      <c r="WX4" s="2218"/>
      <c r="WY4" s="2218"/>
      <c r="WZ4" s="2219"/>
      <c r="XB4" s="24"/>
      <c r="XC4" s="739" t="s">
        <v>18</v>
      </c>
      <c r="XD4" s="2322" t="s">
        <v>1427</v>
      </c>
      <c r="XE4" s="2323"/>
      <c r="XF4" s="2323"/>
      <c r="XG4" s="2324"/>
      <c r="XI4" s="2"/>
      <c r="XJ4" s="1959" t="s">
        <v>18</v>
      </c>
      <c r="XK4" s="2220" t="s">
        <v>1453</v>
      </c>
      <c r="XL4" s="2222"/>
      <c r="XM4" s="2222"/>
      <c r="XN4" s="2223"/>
      <c r="XP4" s="2"/>
      <c r="XQ4" s="1959" t="s">
        <v>18</v>
      </c>
      <c r="XR4" s="2220" t="s">
        <v>259</v>
      </c>
      <c r="XS4" s="2222"/>
      <c r="XT4" s="2222"/>
      <c r="XU4" s="2223"/>
      <c r="XW4" s="2"/>
      <c r="XX4" s="1959" t="s">
        <v>18</v>
      </c>
      <c r="XY4" s="2220" t="s">
        <v>693</v>
      </c>
      <c r="XZ4" s="2222"/>
      <c r="YA4" s="2222"/>
      <c r="YB4" s="2223"/>
      <c r="YD4" s="2"/>
      <c r="YE4" s="1959" t="s">
        <v>18</v>
      </c>
      <c r="YF4" s="2220" t="s">
        <v>713</v>
      </c>
      <c r="YG4" s="2222"/>
      <c r="YH4" s="2222"/>
      <c r="YI4" s="2223"/>
      <c r="YK4" s="2"/>
      <c r="YL4" s="1959" t="s">
        <v>18</v>
      </c>
      <c r="YM4" s="2220" t="s">
        <v>682</v>
      </c>
      <c r="YN4" s="2222"/>
      <c r="YO4" s="2222"/>
      <c r="YP4" s="2223"/>
      <c r="YR4" s="2"/>
      <c r="YS4" s="1959" t="s">
        <v>18</v>
      </c>
      <c r="YT4" s="2220" t="s">
        <v>711</v>
      </c>
      <c r="YU4" s="2222"/>
      <c r="YV4" s="2222"/>
      <c r="YW4" s="2223"/>
      <c r="YY4" s="2"/>
      <c r="YZ4" s="1959" t="s">
        <v>18</v>
      </c>
      <c r="ZA4" s="2220" t="s">
        <v>723</v>
      </c>
      <c r="ZB4" s="2222"/>
      <c r="ZC4" s="2222"/>
      <c r="ZD4" s="2223"/>
      <c r="ZF4" s="2"/>
      <c r="ZG4" s="1959" t="s">
        <v>18</v>
      </c>
      <c r="ZH4" s="2234" t="s">
        <v>743</v>
      </c>
      <c r="ZI4" s="2235"/>
      <c r="ZJ4" s="2235"/>
      <c r="ZK4" s="2236"/>
      <c r="ZM4" s="2"/>
      <c r="ZN4" s="1959" t="s">
        <v>18</v>
      </c>
      <c r="ZO4" s="2220" t="s">
        <v>601</v>
      </c>
      <c r="ZP4" s="2222"/>
      <c r="ZQ4" s="2222"/>
      <c r="ZR4" s="2223"/>
      <c r="ZT4" s="2"/>
      <c r="ZU4" s="1959" t="s">
        <v>18</v>
      </c>
      <c r="ZV4" s="2326" t="s">
        <v>601</v>
      </c>
      <c r="ZW4" s="2327"/>
      <c r="ZX4" s="2327"/>
      <c r="ZY4" s="2328"/>
      <c r="AAA4" s="2"/>
      <c r="AAB4" s="1959" t="s">
        <v>18</v>
      </c>
      <c r="AAC4" s="2234" t="s">
        <v>700</v>
      </c>
      <c r="AAD4" s="2235"/>
      <c r="AAE4" s="2235"/>
      <c r="AAF4" s="2236"/>
      <c r="AAH4" s="2"/>
      <c r="AAI4" s="1959" t="s">
        <v>18</v>
      </c>
      <c r="AAJ4" s="2234" t="s">
        <v>704</v>
      </c>
      <c r="AAK4" s="2235"/>
      <c r="AAL4" s="2235"/>
      <c r="AAM4" s="2236"/>
      <c r="AAO4" s="2"/>
      <c r="AAP4" s="1959" t="s">
        <v>18</v>
      </c>
      <c r="AAQ4" s="2234" t="s">
        <v>1017</v>
      </c>
      <c r="AAR4" s="2235"/>
      <c r="AAS4" s="2235"/>
      <c r="AAT4" s="2236"/>
      <c r="AAV4" s="426"/>
      <c r="AAW4" s="1959" t="s">
        <v>18</v>
      </c>
      <c r="AAX4" s="2220" t="s">
        <v>421</v>
      </c>
      <c r="AAY4" s="2222"/>
      <c r="AAZ4" s="2222"/>
      <c r="ABA4" s="2223"/>
      <c r="ABC4" s="426"/>
      <c r="ABD4" s="1959" t="s">
        <v>18</v>
      </c>
      <c r="ABE4" s="2220" t="s">
        <v>674</v>
      </c>
      <c r="ABF4" s="2222"/>
      <c r="ABG4" s="2222"/>
      <c r="ABH4" s="2223"/>
      <c r="ABJ4" s="2"/>
      <c r="ABK4" s="1959" t="s">
        <v>18</v>
      </c>
      <c r="ABL4" s="2220" t="s">
        <v>41</v>
      </c>
      <c r="ABM4" s="2222"/>
      <c r="ABN4" s="2222"/>
      <c r="ABO4" s="2223"/>
      <c r="ABQ4" s="2"/>
      <c r="ABR4" s="1959" t="s">
        <v>18</v>
      </c>
      <c r="ABS4" s="2220" t="s">
        <v>664</v>
      </c>
      <c r="ABT4" s="2222"/>
      <c r="ABU4" s="2222"/>
      <c r="ABV4" s="2223"/>
      <c r="ABX4" s="2"/>
      <c r="ABY4" s="1959" t="s">
        <v>18</v>
      </c>
      <c r="ABZ4" s="2220" t="s">
        <v>606</v>
      </c>
      <c r="ACA4" s="2222"/>
      <c r="ACB4" s="2222"/>
      <c r="ACC4" s="2223"/>
      <c r="ACE4" s="305"/>
      <c r="ACF4" s="1959" t="s">
        <v>18</v>
      </c>
      <c r="ACG4" s="2220" t="s">
        <v>715</v>
      </c>
      <c r="ACH4" s="2222"/>
      <c r="ACI4" s="2222"/>
      <c r="ACJ4" s="2223"/>
      <c r="ACL4" s="305"/>
      <c r="ACM4" s="1959" t="s">
        <v>18</v>
      </c>
      <c r="ACN4" s="2220" t="s">
        <v>4</v>
      </c>
      <c r="ACO4" s="2222"/>
      <c r="ACP4" s="2222"/>
      <c r="ACQ4" s="2223"/>
      <c r="ACS4" s="2"/>
      <c r="ACT4" s="1959" t="s">
        <v>18</v>
      </c>
      <c r="ACU4" s="2220" t="s">
        <v>33</v>
      </c>
      <c r="ACV4" s="2222"/>
      <c r="ACW4" s="2222"/>
      <c r="ACX4" s="2223"/>
      <c r="ADA4" s="1959" t="s">
        <v>18</v>
      </c>
      <c r="ADB4" s="2220" t="s">
        <v>70</v>
      </c>
      <c r="ADC4" s="2222"/>
      <c r="ADD4" s="2222"/>
      <c r="ADE4" s="2223"/>
      <c r="ADG4" s="426"/>
      <c r="ADH4" s="1959" t="s">
        <v>18</v>
      </c>
      <c r="ADI4" s="2220" t="s">
        <v>57</v>
      </c>
      <c r="ADJ4" s="2222"/>
      <c r="ADK4" s="2222"/>
      <c r="ADL4" s="2223"/>
      <c r="ADO4" s="1959" t="s">
        <v>18</v>
      </c>
      <c r="ADP4" s="2220" t="s">
        <v>2005</v>
      </c>
      <c r="ADQ4" s="2222"/>
      <c r="ADR4" s="2222"/>
      <c r="ADS4" s="2223"/>
      <c r="ADV4" s="1959" t="s">
        <v>18</v>
      </c>
      <c r="ADW4" s="2220" t="s">
        <v>48</v>
      </c>
      <c r="ADX4" s="2222"/>
      <c r="ADY4" s="2222"/>
      <c r="ADZ4" s="2223"/>
      <c r="AEC4" s="1959" t="s">
        <v>18</v>
      </c>
      <c r="AED4" s="2220" t="s">
        <v>205</v>
      </c>
      <c r="AEE4" s="2222"/>
      <c r="AEF4" s="2222"/>
      <c r="AEG4" s="2223"/>
      <c r="AEI4" s="426"/>
      <c r="AEJ4" s="1959" t="s">
        <v>18</v>
      </c>
      <c r="AEK4" s="2220" t="s">
        <v>769</v>
      </c>
      <c r="AEL4" s="2222"/>
      <c r="AEM4" s="2222"/>
      <c r="AEN4" s="2223"/>
      <c r="AEP4" s="426"/>
      <c r="AEQ4" s="1959" t="s">
        <v>18</v>
      </c>
      <c r="AER4" s="2220" t="s">
        <v>1771</v>
      </c>
      <c r="AES4" s="2222"/>
      <c r="AET4" s="2222"/>
      <c r="AEU4" s="2223"/>
      <c r="AEW4" s="2"/>
      <c r="AEX4" s="1959" t="s">
        <v>18</v>
      </c>
      <c r="AEY4" s="2220" t="s">
        <v>754</v>
      </c>
      <c r="AEZ4" s="2222"/>
      <c r="AFA4" s="2222"/>
      <c r="AFB4" s="2223"/>
      <c r="AFD4" s="2"/>
      <c r="AFE4" s="1959" t="s">
        <v>18</v>
      </c>
      <c r="AFF4" s="2264" t="s">
        <v>243</v>
      </c>
      <c r="AFG4" s="2265"/>
      <c r="AFH4" s="2265"/>
      <c r="AFI4" s="2266"/>
      <c r="AFK4" s="426"/>
      <c r="AFL4" s="1959" t="s">
        <v>18</v>
      </c>
      <c r="AFM4" s="2234" t="s">
        <v>11</v>
      </c>
      <c r="AFN4" s="2235"/>
      <c r="AFO4" s="2235"/>
      <c r="AFP4" s="2236"/>
      <c r="AFR4" s="426"/>
      <c r="AFS4" s="1959" t="s">
        <v>18</v>
      </c>
      <c r="AFT4" s="2220" t="s">
        <v>694</v>
      </c>
      <c r="AFU4" s="2222"/>
      <c r="AFV4" s="2222"/>
      <c r="AFW4" s="2223"/>
      <c r="AFY4" s="2"/>
      <c r="AFZ4" s="1959" t="s">
        <v>18</v>
      </c>
      <c r="AGA4" s="2220" t="s">
        <v>604</v>
      </c>
      <c r="AGB4" s="2222"/>
      <c r="AGC4" s="2222"/>
      <c r="AGD4" s="2223"/>
      <c r="AGF4" s="2"/>
      <c r="AGG4" s="1959" t="s">
        <v>18</v>
      </c>
      <c r="AGH4" s="2220" t="s">
        <v>676</v>
      </c>
      <c r="AGI4" s="2222"/>
      <c r="AGJ4" s="2222"/>
      <c r="AGK4" s="2223"/>
      <c r="AGM4" s="2"/>
      <c r="AGN4" s="1959" t="s">
        <v>18</v>
      </c>
      <c r="AGO4" s="2220" t="s">
        <v>722</v>
      </c>
      <c r="AGP4" s="2222"/>
      <c r="AGQ4" s="2222"/>
      <c r="AGR4" s="2223"/>
      <c r="AGT4" s="2"/>
      <c r="AGU4" s="1959" t="s">
        <v>18</v>
      </c>
      <c r="AGV4" s="2220" t="s">
        <v>663</v>
      </c>
      <c r="AGW4" s="2222"/>
      <c r="AGX4" s="2222"/>
      <c r="AGY4" s="2223"/>
      <c r="AHA4" s="2"/>
      <c r="AHB4" s="1959" t="s">
        <v>18</v>
      </c>
      <c r="AHC4" s="2220" t="s">
        <v>206</v>
      </c>
      <c r="AHD4" s="2222"/>
      <c r="AHE4" s="2222"/>
      <c r="AHF4" s="2223"/>
      <c r="AHH4" s="2"/>
      <c r="AHI4" s="1959" t="s">
        <v>18</v>
      </c>
      <c r="AHJ4" s="2220" t="s">
        <v>191</v>
      </c>
      <c r="AHK4" s="2222"/>
      <c r="AHL4" s="2222"/>
      <c r="AHM4" s="2223"/>
      <c r="AHO4" s="2"/>
      <c r="AHP4" s="1959" t="s">
        <v>18</v>
      </c>
      <c r="AHQ4" s="2220" t="s">
        <v>666</v>
      </c>
      <c r="AHR4" s="2222"/>
      <c r="AHS4" s="2222"/>
      <c r="AHT4" s="2223"/>
      <c r="AHV4" s="2"/>
      <c r="AHW4" s="1959" t="s">
        <v>18</v>
      </c>
      <c r="AHX4" s="2220" t="s">
        <v>641</v>
      </c>
      <c r="AHY4" s="2222"/>
      <c r="AHZ4" s="2222"/>
      <c r="AIA4" s="2223"/>
      <c r="AIC4" s="426"/>
      <c r="AID4" s="1959" t="s">
        <v>18</v>
      </c>
      <c r="AIE4" s="2220" t="s">
        <v>515</v>
      </c>
      <c r="AIF4" s="2222"/>
      <c r="AIG4" s="2222"/>
      <c r="AIH4" s="2223"/>
      <c r="AIJ4" s="305"/>
      <c r="AIK4" s="1959" t="s">
        <v>18</v>
      </c>
      <c r="AIL4" s="2220" t="s">
        <v>669</v>
      </c>
      <c r="AIM4" s="2222"/>
      <c r="AIN4" s="2222"/>
      <c r="AIO4" s="2223"/>
      <c r="AIQ4" s="426"/>
      <c r="AIR4" s="1959" t="s">
        <v>18</v>
      </c>
      <c r="AIS4" s="2220" t="s">
        <v>621</v>
      </c>
      <c r="AIT4" s="2222"/>
      <c r="AIU4" s="2222"/>
      <c r="AIV4" s="2223"/>
      <c r="AIX4" s="2"/>
      <c r="AIY4" s="1959" t="s">
        <v>18</v>
      </c>
      <c r="AIZ4" s="2220" t="s">
        <v>591</v>
      </c>
      <c r="AJA4" s="2222"/>
      <c r="AJB4" s="2222"/>
      <c r="AJC4" s="2223"/>
      <c r="AJE4" s="2"/>
      <c r="AJF4" s="1959" t="s">
        <v>18</v>
      </c>
      <c r="AJG4" s="2220" t="s">
        <v>19</v>
      </c>
      <c r="AJH4" s="2222"/>
      <c r="AJI4" s="2222"/>
      <c r="AJJ4" s="2223"/>
      <c r="AJL4" s="2"/>
      <c r="AJM4" s="1959" t="s">
        <v>18</v>
      </c>
      <c r="AJN4" s="2220" t="s">
        <v>19</v>
      </c>
      <c r="AJO4" s="2222"/>
      <c r="AJP4" s="2222"/>
      <c r="AJQ4" s="2223"/>
      <c r="AJS4" s="24"/>
      <c r="AJT4" s="739" t="s">
        <v>18</v>
      </c>
      <c r="AJU4" s="2234" t="s">
        <v>1471</v>
      </c>
      <c r="AJV4" s="2235"/>
      <c r="AJW4" s="2235"/>
      <c r="AJX4" s="2236"/>
      <c r="AJZ4" s="2"/>
      <c r="AKA4" s="1959" t="s">
        <v>18</v>
      </c>
      <c r="AKB4" s="2220" t="s">
        <v>707</v>
      </c>
      <c r="AKC4" s="2222"/>
      <c r="AKD4" s="2222"/>
      <c r="AKE4" s="2223"/>
      <c r="AKG4" s="2"/>
      <c r="AKH4" s="1959" t="s">
        <v>18</v>
      </c>
      <c r="AKI4" s="2220" t="s">
        <v>597</v>
      </c>
      <c r="AKJ4" s="2222"/>
      <c r="AKK4" s="2222"/>
      <c r="AKL4" s="2223"/>
      <c r="AKN4" s="2"/>
      <c r="AKO4" s="1959" t="s">
        <v>18</v>
      </c>
      <c r="AKP4" s="2220" t="s">
        <v>610</v>
      </c>
      <c r="AKQ4" s="2222"/>
      <c r="AKR4" s="2222"/>
      <c r="AKS4" s="2223"/>
      <c r="AKU4" s="2"/>
      <c r="AKV4" s="1959" t="s">
        <v>18</v>
      </c>
      <c r="AKW4" s="2220" t="s">
        <v>58</v>
      </c>
      <c r="AKX4" s="2222"/>
      <c r="AKY4" s="2222"/>
      <c r="AKZ4" s="2223"/>
      <c r="ALB4" s="2"/>
      <c r="ALC4" s="1959" t="s">
        <v>18</v>
      </c>
      <c r="ALD4" s="2220" t="s">
        <v>594</v>
      </c>
      <c r="ALE4" s="2222"/>
      <c r="ALF4" s="2222"/>
      <c r="ALG4" s="2223"/>
      <c r="ALI4" s="2"/>
      <c r="ALJ4" s="1959" t="s">
        <v>18</v>
      </c>
      <c r="ALK4" s="2220" t="s">
        <v>592</v>
      </c>
      <c r="ALL4" s="2222"/>
      <c r="ALM4" s="2222"/>
      <c r="ALN4" s="2223"/>
      <c r="ALP4" s="2"/>
      <c r="ALQ4" s="1959" t="s">
        <v>18</v>
      </c>
      <c r="ALR4" s="2220" t="s">
        <v>68</v>
      </c>
      <c r="ALS4" s="2222"/>
      <c r="ALT4" s="2222"/>
      <c r="ALU4" s="2223"/>
      <c r="ALW4" s="2"/>
      <c r="ALX4" s="1959" t="s">
        <v>18</v>
      </c>
      <c r="ALY4" s="2220" t="s">
        <v>740</v>
      </c>
      <c r="ALZ4" s="2222"/>
      <c r="AMA4" s="2222"/>
      <c r="AMB4" s="2223"/>
      <c r="AMD4" s="426"/>
      <c r="AME4" s="1959" t="s">
        <v>18</v>
      </c>
      <c r="AMF4" s="2220" t="s">
        <v>679</v>
      </c>
      <c r="AMG4" s="2222"/>
      <c r="AMH4" s="2222"/>
      <c r="AMI4" s="2223"/>
      <c r="AMK4" s="2"/>
      <c r="AML4" s="1959" t="s">
        <v>18</v>
      </c>
      <c r="AMM4" s="2220" t="s">
        <v>2004</v>
      </c>
      <c r="AMN4" s="2222"/>
      <c r="AMO4" s="2222"/>
      <c r="AMP4" s="2223"/>
      <c r="AMR4" s="2"/>
      <c r="AMS4" s="1959" t="s">
        <v>18</v>
      </c>
      <c r="AMT4" s="2220" t="s">
        <v>38</v>
      </c>
      <c r="AMU4" s="2222"/>
      <c r="AMV4" s="2222"/>
      <c r="AMW4" s="2223"/>
      <c r="AMY4" s="426"/>
      <c r="AMZ4" s="1959" t="s">
        <v>18</v>
      </c>
      <c r="ANA4" s="2220" t="s">
        <v>627</v>
      </c>
      <c r="ANB4" s="2222"/>
      <c r="ANC4" s="2222"/>
      <c r="AND4" s="2223"/>
      <c r="ANF4" s="305"/>
      <c r="ANG4" s="1959" t="s">
        <v>18</v>
      </c>
      <c r="ANH4" s="2220" t="s">
        <v>21</v>
      </c>
      <c r="ANI4" s="2222"/>
      <c r="ANJ4" s="2222"/>
      <c r="ANK4" s="2223"/>
      <c r="ANM4" s="2"/>
      <c r="ANN4" s="1959" t="s">
        <v>18</v>
      </c>
      <c r="ANO4" s="2220" t="s">
        <v>463</v>
      </c>
      <c r="ANP4" s="2222"/>
      <c r="ANQ4" s="2222"/>
      <c r="ANR4" s="2223"/>
      <c r="ANT4" s="2"/>
      <c r="ANU4" s="1959" t="s">
        <v>18</v>
      </c>
      <c r="ANV4" s="2220" t="s">
        <v>43</v>
      </c>
      <c r="ANW4" s="2222"/>
      <c r="ANX4" s="2222"/>
      <c r="ANY4" s="2223"/>
      <c r="AOA4" s="2"/>
      <c r="AOB4" s="1959" t="s">
        <v>18</v>
      </c>
      <c r="AOC4" s="2220" t="s">
        <v>512</v>
      </c>
      <c r="AOD4" s="2222"/>
      <c r="AOE4" s="2222"/>
      <c r="AOF4" s="2223"/>
      <c r="AOH4" s="305"/>
      <c r="AOI4" s="1959" t="s">
        <v>18</v>
      </c>
      <c r="AOJ4" s="2220" t="s">
        <v>617</v>
      </c>
      <c r="AOK4" s="2222"/>
      <c r="AOL4" s="2222"/>
      <c r="AOM4" s="2223"/>
      <c r="AOO4" s="2"/>
      <c r="AOP4" s="1959" t="s">
        <v>18</v>
      </c>
      <c r="AOQ4" s="2220" t="s">
        <v>637</v>
      </c>
      <c r="AOR4" s="2222"/>
      <c r="AOS4" s="2222"/>
      <c r="AOT4" s="2223"/>
      <c r="AOV4" s="426"/>
      <c r="AOW4" s="1959" t="s">
        <v>18</v>
      </c>
      <c r="AOX4" s="2234" t="s">
        <v>470</v>
      </c>
      <c r="AOY4" s="2235"/>
      <c r="AOZ4" s="2235"/>
      <c r="APA4" s="2236"/>
      <c r="APC4" s="305"/>
      <c r="APD4" s="1959" t="s">
        <v>18</v>
      </c>
      <c r="APE4" s="2234" t="s">
        <v>596</v>
      </c>
      <c r="APF4" s="2235"/>
      <c r="APG4" s="2235"/>
      <c r="APH4" s="2236"/>
      <c r="APJ4" s="305"/>
      <c r="APK4" s="1959" t="s">
        <v>18</v>
      </c>
      <c r="APL4" s="2234" t="s">
        <v>522</v>
      </c>
      <c r="APM4" s="2235"/>
      <c r="APN4" s="2235"/>
      <c r="APO4" s="2236"/>
      <c r="APQ4" s="305"/>
      <c r="APR4" s="1959" t="s">
        <v>18</v>
      </c>
      <c r="APS4" s="2234" t="s">
        <v>683</v>
      </c>
      <c r="APT4" s="2235"/>
      <c r="APU4" s="2235"/>
      <c r="APV4" s="2236"/>
      <c r="APX4" s="426"/>
      <c r="APY4" s="1959" t="s">
        <v>18</v>
      </c>
      <c r="APZ4" s="2220" t="s">
        <v>25</v>
      </c>
      <c r="AQA4" s="2222"/>
      <c r="AQB4" s="2222"/>
      <c r="AQC4" s="2223"/>
      <c r="AQF4" s="1959" t="s">
        <v>18</v>
      </c>
      <c r="AQG4" s="2220" t="s">
        <v>630</v>
      </c>
      <c r="AQH4" s="2222"/>
      <c r="AQI4" s="2222"/>
      <c r="AQJ4" s="2223"/>
      <c r="AQM4" s="1959" t="s">
        <v>18</v>
      </c>
      <c r="AQN4" s="2220" t="s">
        <v>671</v>
      </c>
      <c r="AQO4" s="2222"/>
      <c r="AQP4" s="2222"/>
      <c r="AQQ4" s="2223"/>
      <c r="AQS4" s="2"/>
      <c r="AQT4" s="1959" t="s">
        <v>18</v>
      </c>
      <c r="AQU4" s="2234" t="s">
        <v>228</v>
      </c>
      <c r="AQV4" s="2235"/>
      <c r="AQW4" s="2235"/>
      <c r="AQX4" s="2236"/>
      <c r="AQZ4" s="305"/>
      <c r="ARA4" s="1959" t="s">
        <v>18</v>
      </c>
      <c r="ARB4" s="2220" t="s">
        <v>717</v>
      </c>
      <c r="ARC4" s="2222"/>
      <c r="ARD4" s="2222"/>
      <c r="ARE4" s="2223"/>
      <c r="ARG4" s="2"/>
      <c r="ARH4" s="1959" t="s">
        <v>18</v>
      </c>
      <c r="ARI4" s="2220" t="s">
        <v>1486</v>
      </c>
      <c r="ARJ4" s="2222"/>
      <c r="ARK4" s="2222"/>
      <c r="ARL4" s="2223"/>
      <c r="ARN4" s="426"/>
      <c r="ARO4" s="1959" t="s">
        <v>18</v>
      </c>
      <c r="ARP4" s="2220" t="s">
        <v>434</v>
      </c>
      <c r="ARQ4" s="2222"/>
      <c r="ARR4" s="2222"/>
      <c r="ARS4" s="2223"/>
      <c r="ARU4" s="426"/>
      <c r="ARV4" s="1959" t="s">
        <v>18</v>
      </c>
      <c r="ARW4" s="2220" t="s">
        <v>453</v>
      </c>
      <c r="ARX4" s="2222"/>
      <c r="ARY4" s="2222"/>
      <c r="ARZ4" s="2223"/>
      <c r="ASB4" s="426"/>
      <c r="ASC4" s="1959" t="s">
        <v>18</v>
      </c>
      <c r="ASD4" s="2220" t="s">
        <v>719</v>
      </c>
      <c r="ASE4" s="2222"/>
      <c r="ASF4" s="2222"/>
      <c r="ASG4" s="2223"/>
      <c r="ASI4" s="426"/>
      <c r="ASJ4" s="1959" t="s">
        <v>18</v>
      </c>
      <c r="ASK4" s="2220" t="s">
        <v>34</v>
      </c>
      <c r="ASL4" s="2222"/>
      <c r="ASM4" s="2222"/>
      <c r="ASN4" s="2223"/>
      <c r="ASP4" s="2"/>
      <c r="ASQ4" s="1959" t="s">
        <v>18</v>
      </c>
      <c r="ASR4" s="2220" t="s">
        <v>28</v>
      </c>
      <c r="ASS4" s="2222"/>
      <c r="AST4" s="2222"/>
      <c r="ASU4" s="2223"/>
      <c r="ASW4" s="2"/>
      <c r="ASX4" s="1959" t="s">
        <v>18</v>
      </c>
      <c r="ASY4" s="2220"/>
      <c r="ASZ4" s="2222"/>
      <c r="ATA4" s="2222"/>
      <c r="ATB4" s="2223"/>
      <c r="ATD4" s="2"/>
      <c r="ATE4" s="1959" t="s">
        <v>18</v>
      </c>
      <c r="ATF4" s="2220" t="s">
        <v>600</v>
      </c>
      <c r="ATG4" s="2222"/>
      <c r="ATH4" s="2222"/>
      <c r="ATI4" s="2223"/>
      <c r="ATK4" s="2"/>
      <c r="ATL4" s="1959" t="s">
        <v>18</v>
      </c>
      <c r="ATM4" s="2220" t="s">
        <v>503</v>
      </c>
      <c r="ATN4" s="2222"/>
      <c r="ATO4" s="2222"/>
      <c r="ATP4" s="2223"/>
      <c r="ATR4" s="2"/>
      <c r="ATS4" s="1959" t="s">
        <v>18</v>
      </c>
      <c r="ATT4" s="2220" t="s">
        <v>667</v>
      </c>
      <c r="ATU4" s="2222"/>
      <c r="ATV4" s="2222"/>
      <c r="ATW4" s="2223"/>
      <c r="ATY4" s="2"/>
      <c r="ATZ4" s="1959" t="s">
        <v>18</v>
      </c>
      <c r="AUA4" s="2220" t="s">
        <v>638</v>
      </c>
      <c r="AUB4" s="2222"/>
      <c r="AUC4" s="2222"/>
      <c r="AUD4" s="2223"/>
      <c r="AUF4" s="2"/>
      <c r="AUG4" s="1959" t="s">
        <v>18</v>
      </c>
      <c r="AUH4" s="2220" t="s">
        <v>409</v>
      </c>
      <c r="AUI4" s="2222"/>
      <c r="AUJ4" s="2222"/>
      <c r="AUK4" s="2223"/>
      <c r="AUM4" s="2"/>
      <c r="AUN4" s="1959" t="s">
        <v>18</v>
      </c>
      <c r="AUO4" s="2220" t="s">
        <v>623</v>
      </c>
      <c r="AUP4" s="2222"/>
      <c r="AUQ4" s="2222"/>
      <c r="AUR4" s="2223"/>
      <c r="AUU4" s="1959" t="s">
        <v>18</v>
      </c>
      <c r="AUV4" s="2220" t="s">
        <v>44</v>
      </c>
      <c r="AUW4" s="2222"/>
      <c r="AUX4" s="2222"/>
      <c r="AUY4" s="2223"/>
      <c r="AVB4" s="1959" t="s">
        <v>18</v>
      </c>
      <c r="AVC4" s="2220" t="s">
        <v>1744</v>
      </c>
      <c r="AVD4" s="2222"/>
      <c r="AVE4" s="2222"/>
      <c r="AVF4" s="2223"/>
      <c r="AVI4" s="1959" t="s">
        <v>18</v>
      </c>
      <c r="AVJ4" s="2220" t="s">
        <v>660</v>
      </c>
      <c r="AVK4" s="2222"/>
      <c r="AVL4" s="2222"/>
      <c r="AVM4" s="2223"/>
      <c r="AVP4" s="1959" t="s">
        <v>18</v>
      </c>
      <c r="AVQ4" s="2220" t="s">
        <v>628</v>
      </c>
      <c r="AVR4" s="2222"/>
      <c r="AVS4" s="2222"/>
      <c r="AVT4" s="2223"/>
      <c r="AVV4" s="1762"/>
      <c r="AVW4" s="1959" t="s">
        <v>18</v>
      </c>
      <c r="AVX4" s="2220" t="s">
        <v>665</v>
      </c>
      <c r="AVY4" s="2222"/>
      <c r="AVZ4" s="2222"/>
      <c r="AWA4" s="2223"/>
      <c r="AWD4" s="1959" t="s">
        <v>18</v>
      </c>
      <c r="AWE4" s="2220" t="s">
        <v>668</v>
      </c>
      <c r="AWF4" s="2222"/>
      <c r="AWG4" s="2222"/>
      <c r="AWH4" s="2223"/>
      <c r="AWK4" s="1959" t="s">
        <v>18</v>
      </c>
      <c r="AWL4" s="2220" t="s">
        <v>699</v>
      </c>
      <c r="AWM4" s="2222"/>
      <c r="AWN4" s="2222"/>
      <c r="AWO4" s="2223"/>
      <c r="AWR4" s="739" t="s">
        <v>18</v>
      </c>
      <c r="AWS4" s="2234" t="s">
        <v>351</v>
      </c>
      <c r="AWT4" s="2235"/>
      <c r="AWU4" s="2235"/>
      <c r="AWV4" s="2236"/>
      <c r="AWX4" s="424"/>
      <c r="AWY4" s="1959" t="s">
        <v>18</v>
      </c>
      <c r="AWZ4" s="2220" t="s">
        <v>1561</v>
      </c>
      <c r="AXA4" s="2222"/>
      <c r="AXB4" s="2222"/>
      <c r="AXC4" s="2223"/>
      <c r="AXE4" s="2"/>
      <c r="AXF4" s="1959" t="s">
        <v>18</v>
      </c>
      <c r="AXG4" s="2220" t="s">
        <v>525</v>
      </c>
      <c r="AXH4" s="2222"/>
      <c r="AXI4" s="2222"/>
      <c r="AXJ4" s="2223"/>
      <c r="AXL4" s="2"/>
      <c r="AXM4" s="1959" t="s">
        <v>18</v>
      </c>
      <c r="AXN4" s="2220" t="s">
        <v>709</v>
      </c>
      <c r="AXO4" s="2222"/>
      <c r="AXP4" s="2222"/>
      <c r="AXQ4" s="2223"/>
      <c r="AXS4" s="2"/>
      <c r="AXT4" s="1959" t="s">
        <v>18</v>
      </c>
      <c r="AXU4" s="2220" t="s">
        <v>686</v>
      </c>
      <c r="AXV4" s="2222"/>
      <c r="AXW4" s="2222"/>
      <c r="AXX4" s="2223"/>
      <c r="AXZ4" s="2"/>
      <c r="AYA4" s="1959" t="s">
        <v>18</v>
      </c>
      <c r="AYB4" s="2220" t="s">
        <v>602</v>
      </c>
      <c r="AYC4" s="2222"/>
      <c r="AYD4" s="2222"/>
      <c r="AYE4" s="2223"/>
      <c r="AYG4" s="426"/>
      <c r="AYH4" s="1959" t="s">
        <v>18</v>
      </c>
      <c r="AYI4" s="2220" t="s">
        <v>46</v>
      </c>
      <c r="AYJ4" s="2222"/>
      <c r="AYK4" s="2222"/>
      <c r="AYL4" s="2223"/>
      <c r="AYN4" s="426"/>
      <c r="AYO4" s="1959" t="s">
        <v>18</v>
      </c>
      <c r="AYP4" s="2220" t="s">
        <v>501</v>
      </c>
      <c r="AYQ4" s="2222"/>
      <c r="AYR4" s="2222"/>
      <c r="AYS4" s="2223"/>
      <c r="AYU4" s="426"/>
      <c r="AYV4" s="1959" t="s">
        <v>18</v>
      </c>
      <c r="AYW4" s="2220" t="s">
        <v>673</v>
      </c>
      <c r="AYX4" s="2222"/>
      <c r="AYY4" s="2222"/>
      <c r="AYZ4" s="2223"/>
      <c r="AZB4" s="2"/>
      <c r="AZC4" s="1959" t="s">
        <v>18</v>
      </c>
      <c r="AZD4" s="2220" t="s">
        <v>741</v>
      </c>
      <c r="AZE4" s="2222"/>
      <c r="AZF4" s="2222"/>
      <c r="AZG4" s="2223"/>
      <c r="AZI4" s="426"/>
      <c r="AZJ4" s="1959" t="s">
        <v>18</v>
      </c>
      <c r="AZK4" s="2220" t="s">
        <v>433</v>
      </c>
      <c r="AZL4" s="2222"/>
      <c r="AZM4" s="2222"/>
      <c r="AZN4" s="2223"/>
      <c r="AZP4" s="424"/>
      <c r="AZQ4" s="739" t="s">
        <v>18</v>
      </c>
      <c r="AZR4" s="2234" t="s">
        <v>1502</v>
      </c>
      <c r="AZS4" s="2235"/>
      <c r="AZT4" s="2235"/>
      <c r="AZU4" s="2236"/>
      <c r="AZW4" s="2"/>
      <c r="AZX4" s="1959" t="s">
        <v>18</v>
      </c>
      <c r="AZY4" s="2220" t="s">
        <v>703</v>
      </c>
      <c r="AZZ4" s="2222"/>
      <c r="BAA4" s="2222"/>
      <c r="BAB4" s="2223"/>
      <c r="BAD4" s="2"/>
      <c r="BAE4" s="1959" t="s">
        <v>18</v>
      </c>
      <c r="BAF4" s="2220" t="s">
        <v>863</v>
      </c>
      <c r="BAG4" s="2222"/>
      <c r="BAH4" s="2222"/>
      <c r="BAI4" s="2223"/>
      <c r="BAK4" s="2"/>
      <c r="BAL4" s="1959" t="s">
        <v>18</v>
      </c>
      <c r="BAM4" s="2220" t="s">
        <v>448</v>
      </c>
      <c r="BAN4" s="2222"/>
      <c r="BAO4" s="2222"/>
      <c r="BAP4" s="2223"/>
      <c r="BAR4" s="2"/>
      <c r="BAS4" s="1959" t="s">
        <v>18</v>
      </c>
      <c r="BAT4" s="2220" t="s">
        <v>508</v>
      </c>
      <c r="BAU4" s="2222"/>
      <c r="BAV4" s="2222"/>
      <c r="BAW4" s="2223"/>
    </row>
    <row r="5" spans="1:1402" ht="19.5" thickBot="1" x14ac:dyDescent="0.35">
      <c r="B5" s="1959"/>
      <c r="C5" s="1929"/>
      <c r="D5" s="239" t="s">
        <v>2095</v>
      </c>
      <c r="E5" s="239"/>
      <c r="F5" s="239"/>
      <c r="I5" s="1959"/>
      <c r="J5" s="239"/>
      <c r="K5" s="239"/>
      <c r="L5" s="239"/>
      <c r="M5" s="239"/>
      <c r="O5" s="426"/>
      <c r="P5" s="1959"/>
      <c r="Q5" s="1209"/>
      <c r="R5" s="2320" t="s">
        <v>2263</v>
      </c>
      <c r="S5" s="2320"/>
      <c r="T5" s="59"/>
      <c r="V5" s="305"/>
      <c r="W5" s="1959"/>
      <c r="X5" s="239"/>
      <c r="Y5" s="239"/>
      <c r="Z5" s="239"/>
      <c r="AA5" s="59"/>
      <c r="AC5" s="1912"/>
      <c r="AD5" s="1913"/>
      <c r="AE5" s="1914"/>
      <c r="AF5" s="1914"/>
      <c r="AG5" s="1914"/>
      <c r="AH5" s="1914"/>
      <c r="AJ5" s="2106"/>
      <c r="AK5" s="1915"/>
      <c r="AL5" s="1916"/>
      <c r="AM5" s="1916"/>
      <c r="AN5" s="1916"/>
      <c r="AO5" s="1916"/>
      <c r="AQ5" s="2"/>
      <c r="AR5" s="1959"/>
      <c r="AS5" s="239"/>
      <c r="AT5" s="239"/>
      <c r="AU5" s="239"/>
      <c r="AV5" s="59"/>
      <c r="AX5" s="2"/>
      <c r="AY5" s="1959"/>
      <c r="AZ5" s="239"/>
      <c r="BA5" s="239"/>
      <c r="BB5" s="239"/>
      <c r="BC5" s="59"/>
      <c r="BE5" s="2"/>
      <c r="BF5" s="1959"/>
      <c r="BG5" s="239"/>
      <c r="BH5" s="239"/>
      <c r="BI5" s="239"/>
      <c r="BJ5" s="59"/>
      <c r="BL5" s="2"/>
      <c r="BM5" s="1959"/>
      <c r="BN5" s="239"/>
      <c r="BO5" s="239"/>
      <c r="BP5" s="239"/>
      <c r="BQ5" s="59"/>
      <c r="BS5" s="2"/>
      <c r="BT5" s="1959"/>
      <c r="BU5" s="239"/>
      <c r="BV5" s="239"/>
      <c r="BW5" s="239"/>
      <c r="BX5" s="59"/>
      <c r="BZ5" s="2"/>
      <c r="CA5" s="2"/>
      <c r="CB5" s="1959"/>
      <c r="CC5" s="239"/>
      <c r="CD5" s="239"/>
      <c r="CE5" s="239"/>
      <c r="CF5" s="59"/>
      <c r="CH5" s="426"/>
      <c r="CI5" s="1959"/>
      <c r="CJ5" s="239"/>
      <c r="CK5" s="239"/>
      <c r="CL5" s="239"/>
      <c r="CM5" s="239"/>
      <c r="CO5" s="2"/>
      <c r="CP5" s="1959"/>
      <c r="CQ5" s="239"/>
      <c r="CR5" s="239"/>
      <c r="CS5" s="239"/>
      <c r="CT5" s="239"/>
      <c r="CV5" s="305"/>
      <c r="CW5" s="1959"/>
      <c r="CX5" s="239"/>
      <c r="CY5" s="239"/>
      <c r="CZ5" s="239"/>
      <c r="DA5" s="239"/>
      <c r="DC5" s="2"/>
      <c r="DD5" s="1959"/>
      <c r="DE5" s="239"/>
      <c r="DF5" s="239"/>
      <c r="DG5" s="239"/>
      <c r="DH5" s="59"/>
      <c r="DJ5" s="2"/>
      <c r="DK5" s="1959"/>
      <c r="DL5" s="282"/>
      <c r="DM5" s="239"/>
      <c r="DN5" s="239"/>
      <c r="DO5" s="239"/>
      <c r="DP5" s="59"/>
      <c r="DR5" s="426"/>
      <c r="DS5" s="1959"/>
      <c r="DT5" s="239"/>
      <c r="DU5" s="554"/>
      <c r="DV5" s="239"/>
      <c r="DW5" s="59"/>
      <c r="DY5" s="2"/>
      <c r="DZ5" s="1959"/>
      <c r="EA5" s="239"/>
      <c r="EB5" s="239"/>
      <c r="EC5" s="239"/>
      <c r="ED5" s="59"/>
      <c r="EF5" s="426"/>
      <c r="EG5" s="1959"/>
      <c r="EH5" s="239"/>
      <c r="EI5" s="239"/>
      <c r="EJ5" s="239"/>
      <c r="EK5" s="59"/>
      <c r="EM5" s="2"/>
      <c r="EN5" s="1959"/>
      <c r="EO5" s="239"/>
      <c r="EP5" s="239"/>
      <c r="EQ5" s="239"/>
      <c r="ER5" s="59"/>
      <c r="ET5" s="305"/>
      <c r="EU5" s="1959"/>
      <c r="EV5" s="239"/>
      <c r="EW5" s="320" t="s">
        <v>40</v>
      </c>
      <c r="EX5" s="239"/>
      <c r="EY5" s="59"/>
      <c r="FA5" s="305"/>
      <c r="FB5" s="1959"/>
      <c r="FC5" s="239"/>
      <c r="FD5" s="59"/>
      <c r="FE5" s="239"/>
      <c r="FF5" s="59"/>
      <c r="FH5" s="2"/>
      <c r="FI5" s="1959"/>
      <c r="FJ5" s="239"/>
      <c r="FK5" s="239"/>
      <c r="FL5" s="239"/>
      <c r="FM5" s="59"/>
      <c r="FO5" s="2"/>
      <c r="FP5" s="1959"/>
      <c r="FQ5" s="239"/>
      <c r="FR5" s="239"/>
      <c r="FS5" s="239"/>
      <c r="FT5" s="59"/>
      <c r="FV5" s="405"/>
      <c r="FW5" s="1959"/>
      <c r="FX5" s="239"/>
      <c r="FY5" s="239"/>
      <c r="FZ5" s="239"/>
      <c r="GA5" s="239"/>
      <c r="GC5" s="305"/>
      <c r="GD5" s="1959"/>
      <c r="GE5" s="239"/>
      <c r="GF5" s="239"/>
      <c r="GG5" s="239"/>
      <c r="GH5" s="59"/>
      <c r="GJ5" s="2"/>
      <c r="GK5" s="1959"/>
      <c r="GL5" s="239"/>
      <c r="GM5" s="239"/>
      <c r="GN5" s="239"/>
      <c r="GO5" s="59"/>
      <c r="GQ5" s="2"/>
      <c r="GR5" s="1959"/>
      <c r="GS5" s="239"/>
      <c r="GT5" s="239"/>
      <c r="GU5" s="239"/>
      <c r="GV5" s="59"/>
      <c r="GX5" s="2"/>
      <c r="GY5" s="1959"/>
      <c r="GZ5" s="239"/>
      <c r="HA5" s="239" t="s">
        <v>1501</v>
      </c>
      <c r="HB5" s="239"/>
      <c r="HC5" s="59"/>
      <c r="HE5" s="2"/>
      <c r="HF5" s="1959"/>
      <c r="HG5" s="239"/>
      <c r="HH5" s="239"/>
      <c r="HI5" s="239"/>
      <c r="HJ5" s="59"/>
      <c r="HL5" s="2"/>
      <c r="HM5" s="1959"/>
      <c r="HN5" s="239"/>
      <c r="HO5" s="239"/>
      <c r="HP5" s="239"/>
      <c r="HQ5" s="59"/>
      <c r="HS5" s="2"/>
      <c r="HT5" s="1959"/>
      <c r="HU5" s="239"/>
      <c r="HV5" s="239"/>
      <c r="HW5" s="239"/>
      <c r="HX5" s="59"/>
      <c r="HZ5" s="426"/>
      <c r="IA5" s="1959"/>
      <c r="IB5" s="239"/>
      <c r="IC5" s="239"/>
      <c r="ID5" s="239"/>
      <c r="IE5" s="59"/>
      <c r="IG5" s="2"/>
      <c r="IH5" s="1959"/>
      <c r="II5" s="239"/>
      <c r="IJ5" s="239"/>
      <c r="IK5" s="239"/>
      <c r="IL5" s="239"/>
      <c r="IN5" s="2"/>
      <c r="IO5" s="1959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59"/>
      <c r="JD5" s="239"/>
      <c r="JE5" s="239"/>
      <c r="JF5" s="239"/>
      <c r="JG5" s="239"/>
      <c r="JI5" s="2"/>
      <c r="JJ5" s="1959"/>
      <c r="JK5" s="239"/>
      <c r="JL5" s="239"/>
      <c r="JM5" s="239"/>
      <c r="JN5" s="239"/>
      <c r="JP5" s="2"/>
      <c r="JQ5" s="1959"/>
      <c r="JR5" s="239"/>
      <c r="JS5" s="239"/>
      <c r="JT5" s="239"/>
      <c r="JU5" s="239"/>
      <c r="JW5" s="2"/>
      <c r="JX5" s="1959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59"/>
      <c r="KT5" s="239"/>
      <c r="KU5" s="239"/>
      <c r="KV5" s="239"/>
      <c r="KW5" s="59"/>
      <c r="KY5" s="2"/>
      <c r="KZ5" s="1959"/>
      <c r="LA5" s="239"/>
      <c r="LB5" s="239"/>
      <c r="LC5" s="239"/>
      <c r="LD5" s="59"/>
      <c r="LF5" s="2"/>
      <c r="LG5" s="1959"/>
      <c r="LH5" s="239"/>
      <c r="LI5" s="239" t="s">
        <v>582</v>
      </c>
      <c r="LJ5" s="239"/>
      <c r="LK5" s="59"/>
      <c r="LM5" s="426"/>
      <c r="LN5" s="1959"/>
      <c r="LO5" s="239"/>
      <c r="LP5" s="239"/>
      <c r="LQ5" s="239"/>
      <c r="LR5" s="59"/>
      <c r="LT5" s="426"/>
      <c r="LU5" s="1959"/>
      <c r="LV5" s="239"/>
      <c r="LW5" s="239"/>
      <c r="LX5" s="239"/>
      <c r="LY5" s="59"/>
      <c r="MA5" s="426"/>
      <c r="MB5" s="1959"/>
      <c r="MC5" s="239"/>
      <c r="MD5" s="239"/>
      <c r="ME5" s="239"/>
      <c r="MF5" s="59"/>
      <c r="MH5" s="426"/>
      <c r="MI5" s="1959"/>
      <c r="MJ5" s="239"/>
      <c r="MK5" s="239"/>
      <c r="ML5" s="239"/>
      <c r="MM5" s="59"/>
      <c r="MO5" s="2"/>
      <c r="MP5" s="1959"/>
      <c r="MQ5" s="239"/>
      <c r="MR5" s="239"/>
      <c r="MS5" s="239"/>
      <c r="MT5" s="59"/>
      <c r="MV5" s="2"/>
      <c r="MW5" s="1959"/>
      <c r="MX5" s="239"/>
      <c r="MY5" s="239"/>
      <c r="MZ5" s="239"/>
      <c r="NA5" s="239"/>
      <c r="NC5" s="2"/>
      <c r="ND5" s="1959"/>
      <c r="NE5" s="239"/>
      <c r="NF5" s="239"/>
      <c r="NG5" s="239"/>
      <c r="NH5" s="239"/>
      <c r="NJ5" s="2"/>
      <c r="NK5" s="1959"/>
      <c r="NL5" s="239"/>
      <c r="NM5" s="239"/>
      <c r="NN5" s="239"/>
      <c r="NO5" s="239"/>
      <c r="NQ5" s="426"/>
      <c r="NR5" s="1959"/>
      <c r="NS5" s="239"/>
      <c r="NT5" s="422"/>
      <c r="NU5" s="239"/>
      <c r="NV5" s="239"/>
      <c r="NX5" s="2"/>
      <c r="NY5" s="1959"/>
      <c r="NZ5" s="59"/>
      <c r="OA5" s="59"/>
      <c r="OB5" s="59"/>
      <c r="OC5" s="59"/>
      <c r="OE5" s="2"/>
      <c r="OF5" s="1959"/>
      <c r="OG5" s="59"/>
      <c r="OH5" s="59"/>
      <c r="OI5" s="59"/>
      <c r="OJ5" s="59"/>
      <c r="OL5" s="2"/>
      <c r="OM5" s="1959"/>
      <c r="ON5" s="59"/>
      <c r="OO5" s="59"/>
      <c r="OP5" s="59"/>
      <c r="OQ5" s="59"/>
      <c r="OS5" s="2"/>
      <c r="OT5" s="1959"/>
      <c r="OU5" s="59"/>
      <c r="OV5" s="59"/>
      <c r="OW5" s="59"/>
      <c r="OX5" s="59"/>
      <c r="OZ5" s="2"/>
      <c r="PA5" s="1959"/>
      <c r="PB5" s="59"/>
      <c r="PC5" s="59"/>
      <c r="PD5" s="59"/>
      <c r="PE5" s="59"/>
      <c r="PG5" s="2"/>
      <c r="PH5" s="1959"/>
      <c r="PI5" s="59"/>
      <c r="PJ5" s="59"/>
      <c r="PK5" s="59"/>
      <c r="PL5" s="59"/>
      <c r="PN5" s="2"/>
      <c r="PO5" s="1959"/>
      <c r="PP5" s="59"/>
      <c r="PQ5" s="59"/>
      <c r="PR5" s="59"/>
      <c r="PS5" s="59"/>
      <c r="PU5" s="2"/>
      <c r="PV5" s="1959"/>
      <c r="PW5" s="59"/>
      <c r="PX5" s="59" t="s">
        <v>744</v>
      </c>
      <c r="PY5" s="59"/>
      <c r="PZ5" s="59"/>
      <c r="QB5" s="2"/>
      <c r="QC5" s="1959"/>
      <c r="QD5" s="239"/>
      <c r="QE5" s="239"/>
      <c r="QF5" s="239"/>
      <c r="QG5" s="59"/>
      <c r="QI5" s="426"/>
      <c r="QJ5" s="1959"/>
      <c r="QK5" s="239"/>
      <c r="QL5" s="239"/>
      <c r="QM5" s="239"/>
      <c r="QN5" s="239"/>
      <c r="QQ5" s="1959"/>
      <c r="QR5" s="239"/>
      <c r="QS5" s="554"/>
      <c r="QT5" s="239"/>
      <c r="QU5" s="239"/>
      <c r="QW5" s="2"/>
      <c r="QX5" s="1959"/>
      <c r="QY5" s="239"/>
      <c r="QZ5" s="239"/>
      <c r="RA5" s="239"/>
      <c r="RB5" s="239"/>
      <c r="RE5" s="1959"/>
      <c r="RF5" s="239"/>
      <c r="RG5" s="239"/>
      <c r="RH5" s="239"/>
      <c r="RI5" s="239"/>
      <c r="RK5" s="2"/>
      <c r="RL5" s="1959"/>
      <c r="RM5" s="239"/>
      <c r="RN5" s="239"/>
      <c r="RO5" s="239"/>
      <c r="RP5" s="239"/>
      <c r="RR5" s="2"/>
      <c r="RS5" s="1959"/>
      <c r="RT5" s="239"/>
      <c r="RU5" s="239"/>
      <c r="RV5" s="239"/>
      <c r="RW5" s="239"/>
      <c r="RY5" s="2"/>
      <c r="RZ5" s="1959"/>
      <c r="SA5" s="239"/>
      <c r="SB5" s="239"/>
      <c r="SC5" s="239"/>
      <c r="SD5" s="239"/>
      <c r="SF5" s="2"/>
      <c r="SG5" s="1959"/>
      <c r="SH5" s="239"/>
      <c r="SI5" s="239"/>
      <c r="SJ5" s="239"/>
      <c r="SK5" s="239"/>
      <c r="SM5" s="2"/>
      <c r="SN5" s="1959"/>
      <c r="SO5" s="239"/>
      <c r="SP5" s="239"/>
      <c r="SQ5" s="239"/>
      <c r="SR5" s="239"/>
      <c r="ST5" s="2"/>
      <c r="SU5" s="1959"/>
      <c r="SV5" s="239"/>
      <c r="SW5" s="59"/>
      <c r="SX5" s="239"/>
      <c r="SY5" s="239"/>
      <c r="TA5" s="405"/>
      <c r="TB5" s="1959"/>
      <c r="TC5" s="239"/>
      <c r="TD5" s="239"/>
      <c r="TE5" s="239"/>
      <c r="TF5" s="239"/>
      <c r="TH5" s="2"/>
      <c r="TI5" s="1959"/>
      <c r="TJ5" s="239"/>
      <c r="TK5" s="174" t="s">
        <v>164</v>
      </c>
      <c r="TL5" s="239"/>
      <c r="TM5" s="239"/>
      <c r="TO5" s="2"/>
      <c r="TP5" s="1959"/>
      <c r="TQ5" s="239"/>
      <c r="TR5" s="59"/>
      <c r="TS5" s="239"/>
      <c r="TT5" s="239"/>
      <c r="TV5" s="426"/>
      <c r="TW5" s="1959"/>
      <c r="TX5" s="239"/>
      <c r="TY5" s="59"/>
      <c r="TZ5" s="239"/>
      <c r="UA5" s="239"/>
      <c r="UC5" s="426"/>
      <c r="UD5" s="1959"/>
      <c r="UE5" s="239"/>
      <c r="UF5" s="239"/>
      <c r="UG5" s="239"/>
      <c r="UH5" s="59"/>
      <c r="UJ5" s="426"/>
      <c r="UK5" s="1959"/>
      <c r="UL5" s="239"/>
      <c r="UM5" s="239" t="s">
        <v>657</v>
      </c>
      <c r="UN5" s="239"/>
      <c r="UO5" s="59"/>
      <c r="UQ5" s="426"/>
      <c r="UR5" s="1959"/>
      <c r="US5" s="239"/>
      <c r="UT5" s="239"/>
      <c r="UU5" s="239"/>
      <c r="UV5" s="59"/>
      <c r="UX5" s="426"/>
      <c r="UY5" s="1959"/>
      <c r="UZ5" s="239"/>
      <c r="VA5" s="239"/>
      <c r="VB5" s="239"/>
      <c r="VC5" s="59"/>
      <c r="VE5" s="2"/>
      <c r="VF5" s="1959"/>
      <c r="VG5" s="239"/>
      <c r="VH5" s="239"/>
      <c r="VI5" s="239"/>
      <c r="VJ5" s="59"/>
      <c r="VL5" s="2"/>
      <c r="VM5" s="1959"/>
      <c r="VN5" s="239"/>
      <c r="VO5" s="239"/>
      <c r="VP5" s="239"/>
      <c r="VQ5" s="59"/>
      <c r="VS5" s="2"/>
      <c r="VT5" s="1959"/>
      <c r="VU5" s="239"/>
      <c r="VV5" s="239"/>
      <c r="VW5" s="239"/>
      <c r="VX5" s="59"/>
      <c r="VZ5" s="426"/>
      <c r="WA5" s="1959"/>
      <c r="WB5" s="239"/>
      <c r="WC5" s="239"/>
      <c r="WD5" s="239"/>
      <c r="WE5" s="59"/>
      <c r="WG5" s="2"/>
      <c r="WH5" s="1959"/>
      <c r="WI5" s="239"/>
      <c r="WJ5" s="239"/>
      <c r="WK5" s="239"/>
      <c r="WL5" s="59"/>
      <c r="WN5" s="2"/>
      <c r="WO5" s="1959"/>
      <c r="WP5" s="239"/>
      <c r="WQ5" s="239"/>
      <c r="WR5" s="239"/>
      <c r="WS5" s="59"/>
      <c r="WU5" s="2"/>
      <c r="WV5" s="1959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59"/>
      <c r="XK5" s="239"/>
      <c r="XL5" s="239"/>
      <c r="XM5" s="239"/>
      <c r="XN5" s="59"/>
      <c r="XP5" s="2"/>
      <c r="XQ5" s="1959"/>
      <c r="XR5" s="239"/>
      <c r="XS5" s="239"/>
      <c r="XT5" s="239"/>
      <c r="XU5" s="59"/>
      <c r="XW5" s="2"/>
      <c r="XX5" s="1959"/>
      <c r="XY5" s="239"/>
      <c r="XZ5" s="535"/>
      <c r="YA5" s="535"/>
      <c r="YB5" s="59"/>
      <c r="YD5" s="2"/>
      <c r="YE5" s="1959"/>
      <c r="YF5" s="239"/>
      <c r="YG5" s="2246"/>
      <c r="YH5" s="2246"/>
      <c r="YI5" s="59"/>
      <c r="YK5" s="2"/>
      <c r="YL5" s="1959"/>
      <c r="YM5" s="239"/>
      <c r="YN5" s="2246"/>
      <c r="YO5" s="2246"/>
      <c r="YP5" s="59"/>
      <c r="YR5" s="2"/>
      <c r="YS5" s="1959"/>
      <c r="YT5" s="239"/>
      <c r="YU5" s="2246"/>
      <c r="YV5" s="2246"/>
      <c r="YW5" s="59"/>
      <c r="YY5" s="2"/>
      <c r="YZ5" s="1959"/>
      <c r="ZA5" s="239"/>
      <c r="ZB5" s="2246"/>
      <c r="ZC5" s="2246"/>
      <c r="ZD5" s="59"/>
      <c r="ZF5" s="2"/>
      <c r="ZG5" s="1959"/>
      <c r="ZH5" s="239"/>
      <c r="ZI5" s="239"/>
      <c r="ZJ5" s="239"/>
      <c r="ZK5" s="239"/>
      <c r="ZM5" s="2"/>
      <c r="ZN5" s="1959"/>
      <c r="ZO5" s="239"/>
      <c r="ZP5" s="239" t="s">
        <v>635</v>
      </c>
      <c r="ZQ5" s="239"/>
      <c r="ZR5" s="239"/>
      <c r="ZT5" s="2"/>
      <c r="ZU5" s="1959"/>
      <c r="ZV5" s="239"/>
      <c r="ZW5" s="239" t="s">
        <v>395</v>
      </c>
      <c r="ZX5" s="239"/>
      <c r="ZY5" s="239"/>
      <c r="AAA5" s="2"/>
      <c r="AAB5" s="1959"/>
      <c r="AAC5" s="239"/>
      <c r="AAD5" s="239"/>
      <c r="AAE5" s="239"/>
      <c r="AAF5" s="239"/>
      <c r="AAH5" s="2"/>
      <c r="AAI5" s="1959"/>
      <c r="AAJ5" s="239"/>
      <c r="AAK5" s="239"/>
      <c r="AAL5" s="239"/>
      <c r="AAM5" s="239"/>
      <c r="AAO5" s="2"/>
      <c r="AAP5" s="1959"/>
      <c r="AAQ5" s="239"/>
      <c r="AAR5" s="59"/>
      <c r="AAS5" s="239"/>
      <c r="AAT5" s="239"/>
      <c r="AAV5" s="426"/>
      <c r="AAW5" s="1959"/>
      <c r="AAX5" s="239"/>
      <c r="AAY5" s="239"/>
      <c r="AAZ5" s="239"/>
      <c r="ABA5" s="59"/>
      <c r="ABC5" s="426"/>
      <c r="ABD5" s="1959"/>
      <c r="ABE5" s="59"/>
      <c r="ABF5" s="557"/>
      <c r="ABG5" s="59"/>
      <c r="ABH5" s="59"/>
      <c r="ABJ5" s="2"/>
      <c r="ABK5" s="1959"/>
      <c r="ABL5" s="59"/>
      <c r="ABM5" s="272"/>
      <c r="ABN5" s="59"/>
      <c r="ABO5" s="59"/>
      <c r="ABQ5" s="2"/>
      <c r="ABR5" s="1959"/>
      <c r="ABS5" s="239"/>
      <c r="ABT5" s="239"/>
      <c r="ABU5" s="239"/>
      <c r="ABV5" s="59"/>
      <c r="ABX5" s="2"/>
      <c r="ABY5" s="1959"/>
      <c r="ABZ5" s="239"/>
      <c r="ACA5" s="239"/>
      <c r="ACB5" s="239"/>
      <c r="ACC5" s="59"/>
      <c r="ACE5" s="305"/>
      <c r="ACF5" s="1959"/>
      <c r="ACG5" s="239"/>
      <c r="ACH5" s="422"/>
      <c r="ACI5" s="239"/>
      <c r="ACJ5" s="59"/>
      <c r="ACL5" s="305"/>
      <c r="ACM5" s="1959"/>
      <c r="ACN5" s="239"/>
      <c r="ACO5" s="554"/>
      <c r="ACP5" s="239"/>
      <c r="ACQ5" s="59"/>
      <c r="ACS5" s="2"/>
      <c r="ACT5" s="1959"/>
      <c r="ACU5" s="239"/>
      <c r="ACV5" s="239"/>
      <c r="ACW5" s="239"/>
      <c r="ACX5" s="59"/>
      <c r="ADA5" s="1959"/>
      <c r="ADB5" s="239"/>
      <c r="ADC5" s="422"/>
      <c r="ADD5" s="239"/>
      <c r="ADE5" s="59"/>
      <c r="ADG5" s="426"/>
      <c r="ADH5" s="1959"/>
      <c r="ADI5" s="239"/>
      <c r="ADJ5" s="554"/>
      <c r="ADK5" s="239"/>
      <c r="ADL5" s="59"/>
      <c r="ADO5" s="1959"/>
      <c r="ADP5" s="239"/>
      <c r="ADQ5" s="239"/>
      <c r="ADR5" s="239"/>
      <c r="ADS5" s="239"/>
      <c r="ADV5" s="1959"/>
      <c r="ADW5" s="239"/>
      <c r="ADX5" s="422"/>
      <c r="ADY5" s="239"/>
      <c r="ADZ5" s="239"/>
      <c r="AEC5" s="1959"/>
      <c r="AED5" s="239"/>
      <c r="AEE5" s="239"/>
      <c r="AEF5" s="239"/>
      <c r="AEG5" s="239"/>
      <c r="AEI5" s="426"/>
      <c r="AEJ5" s="1959"/>
      <c r="AEK5" s="239"/>
      <c r="AEL5" s="2248" t="s">
        <v>1428</v>
      </c>
      <c r="AEM5" s="2248"/>
      <c r="AEN5" s="239"/>
      <c r="AEP5" s="426"/>
      <c r="AEQ5" s="1959"/>
      <c r="AER5" s="239"/>
      <c r="AES5" s="422"/>
      <c r="AET5" s="239"/>
      <c r="AEU5" s="239"/>
      <c r="AEW5" s="2"/>
      <c r="AEX5" s="1959"/>
      <c r="AEY5" s="239"/>
      <c r="AEZ5" s="239"/>
      <c r="AFA5" s="239"/>
      <c r="AFB5" s="239"/>
      <c r="AFD5" s="2"/>
      <c r="AFE5" s="1959"/>
      <c r="AFF5" s="239"/>
      <c r="AFG5" s="239"/>
      <c r="AFH5" s="239"/>
      <c r="AFI5" s="239"/>
      <c r="AFK5" s="426"/>
      <c r="AFL5" s="1959"/>
      <c r="AFM5" s="239"/>
      <c r="AFN5" s="239"/>
      <c r="AFO5" s="239"/>
      <c r="AFP5" s="239"/>
      <c r="AFR5" s="426"/>
      <c r="AFS5" s="1959"/>
      <c r="AFT5" s="239"/>
      <c r="AFU5" s="239"/>
      <c r="AFV5" s="239"/>
      <c r="AFW5" s="239"/>
      <c r="AFY5" s="2"/>
      <c r="AFZ5" s="1959"/>
      <c r="AGA5" s="239"/>
      <c r="AGB5" s="239"/>
      <c r="AGC5" s="239"/>
      <c r="AGD5" s="239"/>
      <c r="AGF5" s="2"/>
      <c r="AGG5" s="1959"/>
      <c r="AGH5" s="239"/>
      <c r="AGI5" s="239"/>
      <c r="AGJ5" s="239"/>
      <c r="AGK5" s="239"/>
      <c r="AGM5" s="2"/>
      <c r="AGN5" s="1959"/>
      <c r="AGO5" s="239"/>
      <c r="AGP5" s="239"/>
      <c r="AGQ5" s="239"/>
      <c r="AGR5" s="239"/>
      <c r="AGT5" s="2"/>
      <c r="AGU5" s="1959"/>
      <c r="AGV5" s="239"/>
      <c r="AGW5" s="239"/>
      <c r="AGX5" s="239"/>
      <c r="AGY5" s="239"/>
      <c r="AHA5" s="2"/>
      <c r="AHB5" s="1959"/>
      <c r="AHC5" s="239"/>
      <c r="AHD5" s="239" t="s">
        <v>678</v>
      </c>
      <c r="AHE5" s="239"/>
      <c r="AHF5" s="239"/>
      <c r="AHH5" s="2"/>
      <c r="AHI5" s="1959"/>
      <c r="AHJ5" s="255"/>
      <c r="AHK5" s="255" t="s">
        <v>240</v>
      </c>
      <c r="AHL5" s="255"/>
      <c r="AHM5" s="239"/>
      <c r="AHO5" s="2"/>
      <c r="AHP5" s="1959"/>
      <c r="AHQ5" s="59"/>
      <c r="AHR5" s="59"/>
      <c r="AHS5" s="59"/>
      <c r="AHT5" s="239"/>
      <c r="AHV5" s="2"/>
      <c r="AHW5" s="1959"/>
      <c r="AHX5" s="239"/>
      <c r="AHY5" s="239"/>
      <c r="AHZ5" s="239"/>
      <c r="AIA5" s="239"/>
      <c r="AIC5" s="426"/>
      <c r="AID5" s="1959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59"/>
      <c r="AIS5" s="239"/>
      <c r="AIT5" s="239"/>
      <c r="AIU5" s="239"/>
      <c r="AIV5" s="59"/>
      <c r="AIX5" s="2"/>
      <c r="AIY5" s="1959"/>
      <c r="AIZ5" s="239"/>
      <c r="AJA5" s="239"/>
      <c r="AJB5" s="239"/>
      <c r="AJC5" s="59"/>
      <c r="AJE5" s="2"/>
      <c r="AJF5" s="1959"/>
      <c r="AJG5" s="239"/>
      <c r="AJH5" s="239"/>
      <c r="AJI5" s="239"/>
      <c r="AJJ5" s="59"/>
      <c r="AJL5" s="2"/>
      <c r="AJM5" s="1959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59"/>
      <c r="AKB5" s="239"/>
      <c r="AKC5" s="239"/>
      <c r="AKD5" s="239"/>
      <c r="AKE5" s="59"/>
      <c r="AKG5" s="2"/>
      <c r="AKH5" s="1959"/>
      <c r="AKI5" s="239"/>
      <c r="AKJ5" s="239"/>
      <c r="AKK5" s="239"/>
      <c r="AKL5" s="59"/>
      <c r="AKN5" s="2"/>
      <c r="AKO5" s="1959"/>
      <c r="AKP5" s="239"/>
      <c r="AKQ5" s="239"/>
      <c r="AKR5" s="239"/>
      <c r="AKS5" s="59"/>
      <c r="AKU5" s="2"/>
      <c r="AKV5" s="1959"/>
      <c r="AKW5" s="239"/>
      <c r="AKX5" s="239"/>
      <c r="AKY5" s="239"/>
      <c r="AKZ5" s="59"/>
      <c r="ALB5" s="2"/>
      <c r="ALC5" s="1959"/>
      <c r="ALD5" s="239"/>
      <c r="ALE5" s="239"/>
      <c r="ALF5" s="239"/>
      <c r="ALG5" s="59"/>
      <c r="ALI5" s="2"/>
      <c r="ALJ5" s="1959"/>
      <c r="ALK5" s="239"/>
      <c r="ALL5" s="239"/>
      <c r="ALM5" s="239"/>
      <c r="ALN5" s="59"/>
      <c r="ALP5" s="2"/>
      <c r="ALQ5" s="1959"/>
      <c r="ALR5" s="239"/>
      <c r="ALS5" s="239"/>
      <c r="ALT5" s="239"/>
      <c r="ALU5" s="59"/>
      <c r="ALW5" s="2"/>
      <c r="ALX5" s="1959"/>
      <c r="ALY5" s="239"/>
      <c r="ALZ5" s="239"/>
      <c r="AMA5" s="239"/>
      <c r="AMB5" s="59"/>
      <c r="AMD5" s="426"/>
      <c r="AME5" s="1959"/>
      <c r="AMF5" s="239"/>
      <c r="AMG5" s="422"/>
      <c r="AMH5" s="239"/>
      <c r="AMI5" s="59"/>
      <c r="AMK5" s="2"/>
      <c r="AML5" s="1959"/>
      <c r="AMM5" s="239"/>
      <c r="AMN5" s="239"/>
      <c r="AMO5" s="239"/>
      <c r="AMP5" s="59"/>
      <c r="AMR5" s="2"/>
      <c r="AMS5" s="1959"/>
      <c r="AMT5" s="239"/>
      <c r="AMU5" s="239"/>
      <c r="AMV5" s="239"/>
      <c r="AMW5" s="239"/>
      <c r="AMY5" s="426"/>
      <c r="AMZ5" s="1959"/>
      <c r="ANA5" s="239"/>
      <c r="ANB5" s="554"/>
      <c r="ANC5" s="239"/>
      <c r="AND5" s="59"/>
      <c r="ANF5" s="305"/>
      <c r="ANG5" s="1959"/>
      <c r="ANH5" s="239"/>
      <c r="ANI5" s="422"/>
      <c r="ANJ5" s="239"/>
      <c r="ANK5" s="59"/>
      <c r="ANM5" s="2"/>
      <c r="ANN5" s="1959"/>
      <c r="ANO5" s="239"/>
      <c r="ANP5" s="239"/>
      <c r="ANQ5" s="239"/>
      <c r="ANR5" s="59"/>
      <c r="ANT5" s="2"/>
      <c r="ANU5" s="1959"/>
      <c r="ANV5" s="239"/>
      <c r="ANW5" s="239"/>
      <c r="ANX5" s="239"/>
      <c r="ANY5" s="59"/>
      <c r="AOA5" s="2"/>
      <c r="AOB5" s="1959"/>
      <c r="AOC5" s="239"/>
      <c r="AOD5" s="239"/>
      <c r="AOE5" s="239"/>
      <c r="AOF5" s="59"/>
      <c r="AOH5" s="305"/>
      <c r="AOI5" s="1959"/>
      <c r="AOJ5" s="239"/>
      <c r="AOK5" s="422"/>
      <c r="AOL5" s="239"/>
      <c r="AOM5" s="59"/>
      <c r="AOO5" s="2"/>
      <c r="AOP5" s="1959"/>
      <c r="AOQ5" s="239"/>
      <c r="AOR5" s="239"/>
      <c r="AOS5" s="239"/>
      <c r="AOT5" s="59"/>
      <c r="AOV5" s="426"/>
      <c r="AOW5" s="1959"/>
      <c r="AOX5" s="239"/>
      <c r="AOY5" s="239" t="s">
        <v>639</v>
      </c>
      <c r="AOZ5" s="239"/>
      <c r="APA5" s="239"/>
      <c r="APC5" s="305"/>
      <c r="APD5" s="1959"/>
      <c r="APE5" s="239"/>
      <c r="APF5" s="239"/>
      <c r="APG5" s="239"/>
      <c r="APH5" s="239"/>
      <c r="APJ5" s="305"/>
      <c r="APK5" s="1959"/>
      <c r="APL5" s="239"/>
      <c r="APM5" s="239"/>
      <c r="APN5" s="239"/>
      <c r="APO5" s="239"/>
      <c r="APQ5" s="305"/>
      <c r="APR5" s="1959"/>
      <c r="APS5" s="239"/>
      <c r="APT5" s="239"/>
      <c r="APU5" s="239"/>
      <c r="APV5" s="239"/>
      <c r="APX5" s="426"/>
      <c r="APY5" s="1959"/>
      <c r="APZ5" s="239"/>
      <c r="AQA5" s="422"/>
      <c r="AQB5" s="239"/>
      <c r="AQC5" s="239"/>
      <c r="AQF5" s="1959"/>
      <c r="AQG5" s="239"/>
      <c r="AQH5" s="239"/>
      <c r="AQI5" s="239"/>
      <c r="AQJ5" s="239"/>
      <c r="AQM5" s="1959"/>
      <c r="AQN5" s="239"/>
      <c r="AQO5" s="239"/>
      <c r="AQP5" s="239"/>
      <c r="AQQ5" s="239"/>
      <c r="AQS5" s="2"/>
      <c r="AQT5" s="1959"/>
      <c r="AQU5" s="255"/>
      <c r="AQV5" s="255"/>
      <c r="AQW5" s="255"/>
      <c r="AQX5" s="239"/>
      <c r="AQZ5" s="305"/>
      <c r="ARA5" s="1959"/>
      <c r="ARB5" s="239"/>
      <c r="ARC5" s="554" t="s">
        <v>724</v>
      </c>
      <c r="ARD5" s="239"/>
      <c r="ARE5" s="239"/>
      <c r="ARG5" s="2"/>
      <c r="ARH5" s="1959"/>
      <c r="ARI5" s="239"/>
      <c r="ARJ5" s="239"/>
      <c r="ARK5" s="239"/>
      <c r="ARL5" s="239"/>
      <c r="ARN5" s="426"/>
      <c r="ARO5" s="1959"/>
      <c r="ARP5" s="239"/>
      <c r="ARQ5" s="422"/>
      <c r="ARR5" s="239"/>
      <c r="ARS5" s="239"/>
      <c r="ARU5" s="426"/>
      <c r="ARV5" s="1959"/>
      <c r="ARW5" s="239"/>
      <c r="ARX5" s="554"/>
      <c r="ARY5" s="239"/>
      <c r="ARZ5" s="239"/>
      <c r="ASB5" s="426"/>
      <c r="ASC5" s="1959"/>
      <c r="ASD5" s="239"/>
      <c r="ASE5" s="239"/>
      <c r="ASF5" s="239"/>
      <c r="ASG5" s="239"/>
      <c r="ASI5" s="426"/>
      <c r="ASJ5" s="1959"/>
      <c r="ASK5" s="239"/>
      <c r="ASL5" s="239"/>
      <c r="ASM5" s="239"/>
      <c r="ASN5" s="239"/>
      <c r="ASP5" s="2"/>
      <c r="ASQ5" s="1959"/>
      <c r="ASR5" s="239"/>
      <c r="ASS5" s="239"/>
      <c r="AST5" s="239"/>
      <c r="ASU5" s="239"/>
      <c r="ASW5" s="2"/>
      <c r="ASX5" s="1959"/>
      <c r="ASY5" s="239"/>
      <c r="ASZ5" s="239"/>
      <c r="ATA5" s="239"/>
      <c r="ATB5" s="239"/>
      <c r="ATD5" s="2"/>
      <c r="ATE5" s="1959"/>
      <c r="ATF5" s="239"/>
      <c r="ATG5" s="239"/>
      <c r="ATH5" s="239"/>
      <c r="ATI5" s="59"/>
      <c r="ATK5" s="2"/>
      <c r="ATL5" s="1959"/>
      <c r="ATM5" s="239"/>
      <c r="ATN5" s="239"/>
      <c r="ATO5" s="239"/>
      <c r="ATP5" s="59"/>
      <c r="ATR5" s="2"/>
      <c r="ATS5" s="1959"/>
      <c r="ATT5" s="239"/>
      <c r="ATU5" s="239"/>
      <c r="ATV5" s="239"/>
      <c r="ATW5" s="59"/>
      <c r="ATY5" s="2"/>
      <c r="ATZ5" s="1959"/>
      <c r="AUA5" s="239"/>
      <c r="AUB5" s="239"/>
      <c r="AUC5" s="239"/>
      <c r="AUD5" s="59"/>
      <c r="AUF5" s="2"/>
      <c r="AUG5" s="1959"/>
      <c r="AUH5" s="239"/>
      <c r="AUI5" s="239"/>
      <c r="AUJ5" s="239"/>
      <c r="AUK5" s="239"/>
      <c r="AUM5" s="2"/>
      <c r="AUN5" s="1959"/>
      <c r="AUO5" s="239" t="s">
        <v>61</v>
      </c>
      <c r="AUP5" s="239" t="s">
        <v>629</v>
      </c>
      <c r="AUQ5" s="239"/>
      <c r="AUR5" s="239"/>
      <c r="AUU5" s="1959"/>
      <c r="AUV5" s="239"/>
      <c r="AUW5" s="239"/>
      <c r="AUX5" s="239"/>
      <c r="AUY5" s="59"/>
      <c r="AVB5" s="1959"/>
      <c r="AVC5" s="239"/>
      <c r="AVD5" s="239"/>
      <c r="AVE5" s="239"/>
      <c r="AVF5" s="59"/>
      <c r="AVI5" s="1959"/>
      <c r="AVJ5" s="239"/>
      <c r="AVK5" s="239"/>
      <c r="AVL5" s="239"/>
      <c r="AVM5" s="59"/>
      <c r="AVP5" s="1959"/>
      <c r="AVQ5" s="239"/>
      <c r="AVR5" s="247"/>
      <c r="AVS5" s="239"/>
      <c r="AVT5" s="59"/>
      <c r="AVV5" s="1762"/>
      <c r="AVW5" s="1959"/>
      <c r="AVX5" s="239"/>
      <c r="AVY5" s="247"/>
      <c r="AVZ5" s="239"/>
      <c r="AWA5" s="59"/>
      <c r="AWD5" s="1959"/>
      <c r="AWE5" s="239"/>
      <c r="AWF5" s="247"/>
      <c r="AWG5" s="239"/>
      <c r="AWH5" s="59"/>
      <c r="AWK5" s="1959"/>
      <c r="AWL5" s="239"/>
      <c r="AWM5" s="247"/>
      <c r="AWN5" s="239"/>
      <c r="AWO5" s="59"/>
      <c r="AWR5" s="739"/>
      <c r="AWS5" s="59"/>
      <c r="AWT5" s="1450"/>
      <c r="AWU5" s="59"/>
      <c r="AWV5" s="59"/>
      <c r="AWX5" s="424"/>
      <c r="AWY5" s="1959"/>
      <c r="AWZ5" s="239"/>
      <c r="AXA5" s="1451" t="s">
        <v>1562</v>
      </c>
      <c r="AXB5" s="239"/>
      <c r="AXC5" s="59"/>
      <c r="AXE5" s="2"/>
      <c r="AXF5" s="1959"/>
      <c r="AXG5" s="239"/>
      <c r="AXH5" s="239"/>
      <c r="AXI5" s="239"/>
      <c r="AXJ5" s="239"/>
      <c r="AXL5" s="2"/>
      <c r="AXM5" s="1959"/>
      <c r="AXN5" s="239"/>
      <c r="AXO5" s="239"/>
      <c r="AXP5" s="239"/>
      <c r="AXQ5" s="239"/>
      <c r="AXS5" s="2"/>
      <c r="AXT5" s="1959"/>
      <c r="AXU5" s="239"/>
      <c r="AXV5" s="239"/>
      <c r="AXW5" s="239"/>
      <c r="AXX5" s="239"/>
      <c r="AXZ5" s="2"/>
      <c r="AYA5" s="1959"/>
      <c r="AYB5" s="239"/>
      <c r="AYC5" s="239"/>
      <c r="AYD5" s="239"/>
      <c r="AYE5" s="239"/>
      <c r="AYG5" s="426"/>
      <c r="AYH5" s="1959"/>
      <c r="AYI5" s="239"/>
      <c r="AYJ5" s="239"/>
      <c r="AYK5" s="239"/>
      <c r="AYL5" s="239"/>
      <c r="AYN5" s="426"/>
      <c r="AYO5" s="1959"/>
      <c r="AYP5" s="239"/>
      <c r="AYQ5" s="239"/>
      <c r="AYR5" s="239"/>
      <c r="AYS5" s="239"/>
      <c r="AYU5" s="426"/>
      <c r="AYV5" s="1959"/>
      <c r="AYW5" s="239"/>
      <c r="AYX5" s="422"/>
      <c r="AYY5" s="239"/>
      <c r="AYZ5" s="239"/>
      <c r="AZB5" s="2"/>
      <c r="AZC5" s="1959"/>
      <c r="AZD5" s="239"/>
      <c r="AZE5" s="239"/>
      <c r="AZF5" s="239"/>
      <c r="AZG5" s="239"/>
      <c r="AZI5" s="426"/>
      <c r="AZJ5" s="1959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59"/>
      <c r="AZY5" s="239"/>
      <c r="AZZ5" s="239"/>
      <c r="BAA5" s="239"/>
      <c r="BAB5" s="239"/>
      <c r="BAD5" s="2"/>
      <c r="BAE5" s="1959"/>
      <c r="BAF5" s="239"/>
      <c r="BAG5" s="239"/>
      <c r="BAH5" s="239"/>
      <c r="BAI5" s="239"/>
      <c r="BAK5" s="2"/>
      <c r="BAL5" s="1959"/>
      <c r="BAM5" s="239"/>
      <c r="BAN5" s="239"/>
      <c r="BAO5" s="239"/>
      <c r="BAP5" s="239"/>
      <c r="BAR5" s="2"/>
      <c r="BAS5" s="1959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30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4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4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4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4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2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60"/>
      <c r="C7" s="1931"/>
      <c r="D7" s="49"/>
      <c r="E7" s="768"/>
      <c r="F7" s="131">
        <f>C7-E7</f>
        <v>0</v>
      </c>
      <c r="H7" s="49"/>
      <c r="I7" s="1960"/>
      <c r="J7" s="104"/>
      <c r="K7" s="49"/>
      <c r="L7" s="768"/>
      <c r="M7" s="131">
        <f>J7-L7</f>
        <v>0</v>
      </c>
      <c r="O7" s="425"/>
      <c r="P7" s="1960"/>
      <c r="Q7" s="767"/>
      <c r="R7" s="425"/>
      <c r="S7" s="768"/>
      <c r="T7" s="131">
        <f>Q7-S7</f>
        <v>0</v>
      </c>
      <c r="V7" s="321"/>
      <c r="W7" s="1960"/>
      <c r="X7" s="767"/>
      <c r="Y7" s="49"/>
      <c r="Z7" s="768"/>
      <c r="AA7" s="131">
        <f>X7-Z7</f>
        <v>0</v>
      </c>
      <c r="AC7" s="49"/>
      <c r="AD7" s="1960"/>
      <c r="AE7" s="767"/>
      <c r="AF7" s="49"/>
      <c r="AG7" s="768"/>
      <c r="AH7" s="131">
        <f>AE7-AG7</f>
        <v>0</v>
      </c>
      <c r="AJ7" s="425"/>
      <c r="AK7" s="1960"/>
      <c r="AL7" s="767"/>
      <c r="AM7" s="49"/>
      <c r="AN7" s="768"/>
      <c r="AO7" s="131">
        <f>AL7-AN7</f>
        <v>0</v>
      </c>
      <c r="AQ7" s="49"/>
      <c r="AR7" s="1960"/>
      <c r="AS7" s="767"/>
      <c r="AT7" s="49"/>
      <c r="AU7" s="768"/>
      <c r="AV7" s="131">
        <f>AS7-AU7</f>
        <v>0</v>
      </c>
      <c r="AX7" s="49"/>
      <c r="AY7" s="1960"/>
      <c r="AZ7" s="767"/>
      <c r="BA7" s="49"/>
      <c r="BB7" s="768"/>
      <c r="BC7" s="131">
        <f>AZ7-BB7</f>
        <v>0</v>
      </c>
      <c r="BE7" s="49"/>
      <c r="BF7" s="1960"/>
      <c r="BG7" s="767"/>
      <c r="BH7" s="49"/>
      <c r="BI7" s="768"/>
      <c r="BJ7" s="131">
        <f>BG7-BI7</f>
        <v>0</v>
      </c>
      <c r="BL7" s="49"/>
      <c r="BM7" s="1960"/>
      <c r="BN7" s="767"/>
      <c r="BO7" s="49"/>
      <c r="BP7" s="768"/>
      <c r="BQ7" s="131">
        <f>BN7-BP7</f>
        <v>0</v>
      </c>
      <c r="BS7" s="49"/>
      <c r="BT7" s="1960"/>
      <c r="BU7" s="767"/>
      <c r="BV7" s="49"/>
      <c r="BW7" s="768"/>
      <c r="BX7" s="131">
        <f>BU7-BW7</f>
        <v>0</v>
      </c>
      <c r="BZ7" s="49"/>
      <c r="CA7" s="49"/>
      <c r="CB7" s="1960"/>
      <c r="CC7" s="767"/>
      <c r="CD7" s="49"/>
      <c r="CE7" s="768"/>
      <c r="CF7" s="131">
        <f>CC7-CE7</f>
        <v>0</v>
      </c>
      <c r="CH7" s="425"/>
      <c r="CI7" s="1331"/>
      <c r="CJ7" s="139"/>
      <c r="CK7" s="49"/>
      <c r="CL7" s="768"/>
      <c r="CM7" s="131">
        <f>CJ7-CL7</f>
        <v>0</v>
      </c>
      <c r="CO7" s="49"/>
      <c r="CP7" s="1331"/>
      <c r="CQ7" s="139"/>
      <c r="CR7" s="49"/>
      <c r="CS7" s="768"/>
      <c r="CT7" s="131">
        <f>CM70</f>
        <v>0</v>
      </c>
      <c r="CV7" s="321"/>
      <c r="CW7" s="1331"/>
      <c r="CX7" s="139"/>
      <c r="CY7" s="49"/>
      <c r="CZ7" s="768"/>
      <c r="DA7" s="131">
        <v>0</v>
      </c>
      <c r="DC7" s="49"/>
      <c r="DD7" s="1960"/>
      <c r="DE7" s="767"/>
      <c r="DF7" s="49"/>
      <c r="DG7" s="768"/>
      <c r="DH7" s="131">
        <f>DA73</f>
        <v>0</v>
      </c>
      <c r="DJ7" s="49"/>
      <c r="DK7" s="1960"/>
      <c r="DL7" s="471"/>
      <c r="DM7" s="767"/>
      <c r="DN7" s="49"/>
      <c r="DO7" s="768"/>
      <c r="DP7" s="131">
        <f>DM7-DO7</f>
        <v>0</v>
      </c>
      <c r="DR7" s="425"/>
      <c r="DS7" s="1960"/>
      <c r="DT7" s="767"/>
      <c r="DU7" s="321"/>
      <c r="DV7" s="768"/>
      <c r="DW7" s="131">
        <f>DT7-DV7</f>
        <v>0</v>
      </c>
      <c r="DY7" s="49"/>
      <c r="DZ7" s="1960"/>
      <c r="EA7" s="767"/>
      <c r="EB7" s="49"/>
      <c r="EC7" s="768"/>
      <c r="ED7" s="131">
        <f>EA7-EC7</f>
        <v>0</v>
      </c>
      <c r="EF7" s="425"/>
      <c r="EG7" s="1960"/>
      <c r="EH7" s="767"/>
      <c r="EI7" s="49"/>
      <c r="EJ7" s="768"/>
      <c r="EK7" s="131">
        <f>EH7-EJ7</f>
        <v>0</v>
      </c>
      <c r="EM7" s="49"/>
      <c r="EN7" s="1960"/>
      <c r="EO7" s="767"/>
      <c r="EP7" s="49"/>
      <c r="EQ7" s="768"/>
      <c r="ER7" s="131">
        <f>EO7-EQ7</f>
        <v>0</v>
      </c>
      <c r="ET7" s="321"/>
      <c r="EU7" s="1960"/>
      <c r="EV7" s="767"/>
      <c r="EW7" s="49"/>
      <c r="EX7" s="768"/>
      <c r="EY7" s="131">
        <f>EV7-EX7</f>
        <v>0</v>
      </c>
      <c r="FA7" s="321"/>
      <c r="FB7" s="1960"/>
      <c r="FC7" s="767"/>
      <c r="FD7" s="49"/>
      <c r="FE7" s="768"/>
      <c r="FF7" s="131">
        <f>FC7-FE7</f>
        <v>0</v>
      </c>
      <c r="FH7" s="49"/>
      <c r="FI7" s="1960"/>
      <c r="FJ7" s="767"/>
      <c r="FK7" s="49"/>
      <c r="FL7" s="768"/>
      <c r="FM7" s="131">
        <f>FJ7-FL7</f>
        <v>0</v>
      </c>
      <c r="FO7" s="49"/>
      <c r="FP7" s="1960"/>
      <c r="FQ7" s="767"/>
      <c r="FR7" s="49"/>
      <c r="FS7" s="768"/>
      <c r="FT7" s="131"/>
      <c r="FV7" s="425"/>
      <c r="FW7" s="1960"/>
      <c r="FX7" s="767"/>
      <c r="FY7" s="49"/>
      <c r="FZ7" s="768"/>
      <c r="GA7" s="131">
        <f>FX7-FZ7</f>
        <v>0</v>
      </c>
      <c r="GC7" s="321"/>
      <c r="GD7" s="1960"/>
      <c r="GE7" s="767"/>
      <c r="GF7" s="49"/>
      <c r="GG7" s="768"/>
      <c r="GH7" s="131">
        <f>GE7-GG7</f>
        <v>0</v>
      </c>
      <c r="GJ7" s="49"/>
      <c r="GK7" s="1287"/>
      <c r="GL7" s="768"/>
      <c r="GM7" s="49"/>
      <c r="GN7" s="768"/>
      <c r="GO7" s="131">
        <f>GL7-GN7</f>
        <v>0</v>
      </c>
      <c r="GQ7" s="49"/>
      <c r="GR7" s="1287"/>
      <c r="GS7" s="768"/>
      <c r="GT7" s="49"/>
      <c r="GU7" s="768"/>
      <c r="GV7" s="131">
        <f>GS7-GU7</f>
        <v>0</v>
      </c>
      <c r="GX7" s="49"/>
      <c r="GY7" s="1287"/>
      <c r="GZ7" s="768"/>
      <c r="HA7" s="49"/>
      <c r="HB7" s="768"/>
      <c r="HC7" s="131">
        <f>GZ7-HB7</f>
        <v>0</v>
      </c>
      <c r="HE7" s="49"/>
      <c r="HF7" s="1287"/>
      <c r="HG7" s="768"/>
      <c r="HH7" s="49"/>
      <c r="HI7" s="768"/>
      <c r="HJ7" s="131">
        <f>HG7-HI7</f>
        <v>0</v>
      </c>
      <c r="HL7" s="49"/>
      <c r="HM7" s="1960"/>
      <c r="HN7" s="767"/>
      <c r="HO7" s="49"/>
      <c r="HP7" s="768"/>
      <c r="HQ7" s="131">
        <f>HN7-HP7</f>
        <v>0</v>
      </c>
      <c r="HS7" s="49"/>
      <c r="HT7" s="1960"/>
      <c r="HU7" s="767"/>
      <c r="HV7" s="49"/>
      <c r="HW7" s="768"/>
      <c r="HX7" s="131">
        <f>HU7-HW7</f>
        <v>0</v>
      </c>
      <c r="HZ7" s="425"/>
      <c r="IA7" s="1960"/>
      <c r="IB7" s="767"/>
      <c r="IC7" s="49"/>
      <c r="ID7" s="768"/>
      <c r="IE7" s="131">
        <f>IB7-ID7</f>
        <v>0</v>
      </c>
      <c r="IG7" s="49"/>
      <c r="IH7" s="1960"/>
      <c r="II7" s="767"/>
      <c r="IJ7" s="49"/>
      <c r="IK7" s="768"/>
      <c r="IL7" s="131">
        <f>II7-IK7</f>
        <v>0</v>
      </c>
      <c r="IN7" s="49"/>
      <c r="IO7" s="1960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60"/>
      <c r="JD7" s="767"/>
      <c r="JE7" s="49"/>
      <c r="JF7" s="768"/>
      <c r="JG7" s="131">
        <f>JD7-JF7</f>
        <v>0</v>
      </c>
      <c r="JI7" s="49"/>
      <c r="JJ7" s="1960"/>
      <c r="JK7" s="767"/>
      <c r="JL7" s="49"/>
      <c r="JM7" s="768"/>
      <c r="JN7" s="131">
        <f>JK7-JM7</f>
        <v>0</v>
      </c>
      <c r="JP7" s="49"/>
      <c r="JQ7" s="1960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60"/>
      <c r="LO7" s="767"/>
      <c r="LP7" s="49"/>
      <c r="LQ7" s="768"/>
      <c r="LR7" s="131">
        <f>LO7-LQ7</f>
        <v>0</v>
      </c>
      <c r="LT7" s="425"/>
      <c r="LU7" s="1960"/>
      <c r="LV7" s="104"/>
      <c r="LW7" s="258"/>
      <c r="LX7" s="71"/>
      <c r="LY7" s="131">
        <f>LV7-LX7</f>
        <v>0</v>
      </c>
      <c r="MA7" s="425"/>
      <c r="MB7" s="1960"/>
      <c r="MC7" s="104"/>
      <c r="MD7" s="258"/>
      <c r="ME7" s="71"/>
      <c r="MF7" s="131">
        <f>MC7-ME7</f>
        <v>0</v>
      </c>
      <c r="MH7" s="425"/>
      <c r="MI7" s="1960"/>
      <c r="MJ7" s="767"/>
      <c r="MK7" s="49"/>
      <c r="ML7" s="768"/>
      <c r="MM7" s="131">
        <f>MJ7-ML7</f>
        <v>0</v>
      </c>
      <c r="MO7" s="49"/>
      <c r="MP7" s="1960"/>
      <c r="MQ7" s="767"/>
      <c r="MR7" s="49"/>
      <c r="MS7" s="768"/>
      <c r="MT7" s="131">
        <f>MQ7-MS7</f>
        <v>0</v>
      </c>
      <c r="MV7" s="49"/>
      <c r="MW7" s="1287"/>
      <c r="MX7" s="768"/>
      <c r="MY7" s="49"/>
      <c r="MZ7" s="768"/>
      <c r="NA7" s="131">
        <f>MX7-MZ7</f>
        <v>0</v>
      </c>
      <c r="NC7" s="49"/>
      <c r="ND7" s="1287"/>
      <c r="NE7" s="768"/>
      <c r="NF7" s="49"/>
      <c r="NG7" s="768"/>
      <c r="NH7" s="131">
        <f>NE7-NG7</f>
        <v>0</v>
      </c>
      <c r="NJ7" s="49"/>
      <c r="NK7" s="1287"/>
      <c r="NL7" s="768"/>
      <c r="NM7" s="49"/>
      <c r="NN7" s="768"/>
      <c r="NO7" s="131">
        <f>NL7-NN7</f>
        <v>0</v>
      </c>
      <c r="NQ7" s="425"/>
      <c r="NR7" s="1287"/>
      <c r="NS7" s="768"/>
      <c r="NT7" s="425"/>
      <c r="NU7" s="768"/>
      <c r="NV7" s="131">
        <f>NS7-NU7</f>
        <v>0</v>
      </c>
      <c r="NX7" s="49"/>
      <c r="NY7" s="1960"/>
      <c r="NZ7" s="767"/>
      <c r="OA7" s="49"/>
      <c r="OB7" s="768"/>
      <c r="OC7" s="131">
        <f>NZ7-OB7</f>
        <v>0</v>
      </c>
      <c r="OE7" s="49"/>
      <c r="OF7" s="1960"/>
      <c r="OG7" s="767"/>
      <c r="OH7" s="49"/>
      <c r="OI7" s="768"/>
      <c r="OJ7" s="131">
        <f>OG7-OI7</f>
        <v>0</v>
      </c>
      <c r="OL7" s="49"/>
      <c r="OM7" s="1960"/>
      <c r="ON7" s="767"/>
      <c r="OO7" s="49"/>
      <c r="OP7" s="768"/>
      <c r="OQ7" s="131">
        <f>ON7-OP7</f>
        <v>0</v>
      </c>
      <c r="OS7" s="49"/>
      <c r="OT7" s="1960"/>
      <c r="OU7" s="767"/>
      <c r="OV7" s="49"/>
      <c r="OW7" s="768"/>
      <c r="OX7" s="131">
        <f>OU7-OW7</f>
        <v>0</v>
      </c>
      <c r="OZ7" s="49"/>
      <c r="PA7" s="1960"/>
      <c r="PB7" s="767"/>
      <c r="PC7" s="49"/>
      <c r="PD7" s="768"/>
      <c r="PE7" s="131">
        <f>PB7-PD7</f>
        <v>0</v>
      </c>
      <c r="PG7" s="49"/>
      <c r="PH7" s="1960"/>
      <c r="PI7" s="767"/>
      <c r="PJ7" s="49"/>
      <c r="PK7" s="768"/>
      <c r="PL7" s="131">
        <f>PI7-PK7</f>
        <v>0</v>
      </c>
      <c r="PN7" s="49"/>
      <c r="PO7" s="1960"/>
      <c r="PP7" s="767"/>
      <c r="PQ7" s="49"/>
      <c r="PR7" s="768"/>
      <c r="PS7" s="131">
        <f>PP7-PR7</f>
        <v>0</v>
      </c>
      <c r="PU7" s="49"/>
      <c r="PV7" s="1960"/>
      <c r="PW7" s="767"/>
      <c r="PX7" s="49"/>
      <c r="PY7" s="768"/>
      <c r="PZ7" s="131">
        <f>PW7-PY7</f>
        <v>0</v>
      </c>
      <c r="QB7" s="49"/>
      <c r="QC7" s="1960"/>
      <c r="QD7" s="767"/>
      <c r="QE7" s="49"/>
      <c r="QF7" s="768"/>
      <c r="QG7" s="131">
        <f>QD7-QF7</f>
        <v>0</v>
      </c>
      <c r="QI7" s="425"/>
      <c r="QJ7" s="1960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2"/>
      <c r="QX7" s="373"/>
      <c r="QY7" s="139"/>
      <c r="QZ7" s="49"/>
      <c r="RA7" s="139"/>
      <c r="RB7" s="131">
        <f>QY7-RA7</f>
        <v>0</v>
      </c>
      <c r="RD7" s="31"/>
      <c r="RE7" s="1330"/>
      <c r="RF7" s="139"/>
      <c r="RG7" s="304"/>
      <c r="RH7" s="261"/>
      <c r="RI7" s="131">
        <v>0</v>
      </c>
      <c r="RK7" s="31"/>
      <c r="RL7" s="1330"/>
      <c r="RM7" s="139"/>
      <c r="RN7" s="304"/>
      <c r="RO7" s="261"/>
      <c r="RP7" s="131">
        <v>0</v>
      </c>
      <c r="RR7" s="31"/>
      <c r="RS7" s="1287"/>
      <c r="RT7" s="139"/>
      <c r="RU7" s="304"/>
      <c r="RV7" s="261"/>
      <c r="RW7" s="131">
        <v>0</v>
      </c>
      <c r="RY7" s="49"/>
      <c r="RZ7" s="1960"/>
      <c r="SA7" s="261"/>
      <c r="SB7" s="49"/>
      <c r="SC7" s="768"/>
      <c r="SD7" s="131">
        <f>SA7-SC7</f>
        <v>0</v>
      </c>
      <c r="SF7" s="49"/>
      <c r="SG7" s="1960"/>
      <c r="SH7" s="261"/>
      <c r="SI7" s="49"/>
      <c r="SJ7" s="768"/>
      <c r="SK7" s="131">
        <f>SH7-SJ7</f>
        <v>0</v>
      </c>
      <c r="SM7" s="49"/>
      <c r="SN7" s="1960"/>
      <c r="SO7" s="261"/>
      <c r="SP7" s="49"/>
      <c r="SQ7" s="768"/>
      <c r="SR7" s="131">
        <f>SO7-SQ7</f>
        <v>0</v>
      </c>
      <c r="ST7" s="49"/>
      <c r="SU7" s="1960"/>
      <c r="SV7" s="767"/>
      <c r="SW7" s="49"/>
      <c r="SX7" s="768"/>
      <c r="SY7" s="131">
        <f>SV7-SX7</f>
        <v>0</v>
      </c>
      <c r="TA7" s="425"/>
      <c r="TB7" s="1960"/>
      <c r="TC7" s="767"/>
      <c r="TD7" s="49"/>
      <c r="TE7" s="768"/>
      <c r="TF7" s="131">
        <f>TC7-TE7</f>
        <v>0</v>
      </c>
      <c r="TH7" s="49"/>
      <c r="TI7" s="1960"/>
      <c r="TJ7" s="767"/>
      <c r="TK7" s="49"/>
      <c r="TL7" s="768"/>
      <c r="TM7" s="131">
        <f>TJ7-TL7</f>
        <v>0</v>
      </c>
      <c r="TO7" s="49"/>
      <c r="TP7" s="1960"/>
      <c r="TQ7" s="767"/>
      <c r="TR7" s="49"/>
      <c r="TS7" s="768"/>
      <c r="TT7" s="131">
        <f>TQ7-TS7</f>
        <v>0</v>
      </c>
      <c r="TV7" s="425"/>
      <c r="TW7" s="1960"/>
      <c r="TX7" s="767"/>
      <c r="TY7" s="49"/>
      <c r="TZ7" s="768"/>
      <c r="UA7" s="131">
        <f>TX7-TZ7</f>
        <v>0</v>
      </c>
      <c r="UC7" s="425"/>
      <c r="UD7" s="1960"/>
      <c r="UE7" s="767"/>
      <c r="UF7" s="49"/>
      <c r="UG7" s="768"/>
      <c r="UH7" s="131">
        <f>UE7-UG7</f>
        <v>0</v>
      </c>
      <c r="UJ7" s="425"/>
      <c r="UK7" s="1960"/>
      <c r="UL7" s="767"/>
      <c r="UM7" s="49"/>
      <c r="UN7" s="768"/>
      <c r="UO7" s="131">
        <f>UL7-UN7</f>
        <v>0</v>
      </c>
      <c r="UQ7" s="425"/>
      <c r="UR7" s="1960"/>
      <c r="US7" s="767"/>
      <c r="UT7" s="49"/>
      <c r="UU7" s="768"/>
      <c r="UV7" s="131">
        <f>US7-UU7</f>
        <v>0</v>
      </c>
      <c r="UX7" s="425"/>
      <c r="UY7" s="1960"/>
      <c r="UZ7" s="767"/>
      <c r="VA7" s="49"/>
      <c r="VB7" s="768"/>
      <c r="VC7" s="131">
        <f>UZ7-VB7</f>
        <v>0</v>
      </c>
      <c r="VE7" s="49"/>
      <c r="VF7" s="1960"/>
      <c r="VG7" s="767"/>
      <c r="VH7" s="49"/>
      <c r="VI7" s="768"/>
      <c r="VJ7" s="131">
        <f>VG7-VI7</f>
        <v>0</v>
      </c>
      <c r="VL7" s="49"/>
      <c r="VM7" s="1960"/>
      <c r="VN7" s="767"/>
      <c r="VO7" s="49"/>
      <c r="VP7" s="768"/>
      <c r="VQ7" s="131">
        <f>VN7-VP7</f>
        <v>0</v>
      </c>
      <c r="VS7" s="49"/>
      <c r="VT7" s="1960"/>
      <c r="VU7" s="767"/>
      <c r="VV7" s="49"/>
      <c r="VW7" s="768"/>
      <c r="VX7" s="131">
        <f>VU7-VW7</f>
        <v>0</v>
      </c>
      <c r="VZ7" s="425"/>
      <c r="WA7" s="1960"/>
      <c r="WB7" s="767"/>
      <c r="WC7" s="49"/>
      <c r="WD7" s="768"/>
      <c r="WE7" s="131">
        <f>WB7-WD7</f>
        <v>0</v>
      </c>
      <c r="WG7" s="49"/>
      <c r="WH7" s="1960"/>
      <c r="WI7" s="767"/>
      <c r="WJ7" s="49"/>
      <c r="WK7" s="768"/>
      <c r="WL7" s="131">
        <f>WI7-WK7</f>
        <v>0</v>
      </c>
      <c r="WN7" s="49"/>
      <c r="WO7" s="1960"/>
      <c r="WP7" s="767"/>
      <c r="WQ7" s="49"/>
      <c r="WR7" s="768"/>
      <c r="WS7" s="131">
        <f>WP7-WR7</f>
        <v>0</v>
      </c>
      <c r="WU7" s="49"/>
      <c r="WV7" s="1960"/>
      <c r="WW7" s="767"/>
      <c r="WX7" s="49"/>
      <c r="WY7" s="768"/>
      <c r="WZ7" s="131">
        <f>WW7-WY7</f>
        <v>0</v>
      </c>
      <c r="XB7" s="49"/>
      <c r="XC7" s="1960"/>
      <c r="XD7" s="767"/>
      <c r="XE7" s="49"/>
      <c r="XF7" s="768"/>
      <c r="XG7" s="131">
        <f>XD7-XF7</f>
        <v>0</v>
      </c>
      <c r="XI7" s="49"/>
      <c r="XJ7" s="1960"/>
      <c r="XK7" s="767"/>
      <c r="XL7" s="383"/>
      <c r="XM7" s="768"/>
      <c r="XN7" s="131">
        <f>XK7-XM7</f>
        <v>0</v>
      </c>
      <c r="XP7" s="49"/>
      <c r="XQ7" s="1960"/>
      <c r="XR7" s="767"/>
      <c r="XS7" s="49"/>
      <c r="XT7" s="768"/>
      <c r="XU7" s="131">
        <f>XR7-XT7</f>
        <v>0</v>
      </c>
      <c r="XW7" s="49"/>
      <c r="XX7" s="1960"/>
      <c r="XY7" s="767"/>
      <c r="XZ7" s="49"/>
      <c r="YA7" s="768"/>
      <c r="YB7" s="131">
        <f>XY7-YA7</f>
        <v>0</v>
      </c>
      <c r="YD7" s="49"/>
      <c r="YE7" s="1960"/>
      <c r="YF7" s="767"/>
      <c r="YG7" s="49"/>
      <c r="YH7" s="768"/>
      <c r="YI7" s="131">
        <f>YF7-YH7</f>
        <v>0</v>
      </c>
      <c r="YK7" s="49"/>
      <c r="YL7" s="1960"/>
      <c r="YM7" s="767"/>
      <c r="YN7" s="49"/>
      <c r="YO7" s="768"/>
      <c r="YP7" s="131">
        <f>YM7-YO7</f>
        <v>0</v>
      </c>
      <c r="YR7" s="49"/>
      <c r="YS7" s="1960"/>
      <c r="YT7" s="767"/>
      <c r="YU7" s="49"/>
      <c r="YV7" s="768"/>
      <c r="YW7" s="131">
        <f>YT7-YV7</f>
        <v>0</v>
      </c>
      <c r="YY7" s="49"/>
      <c r="YZ7" s="1960"/>
      <c r="ZA7" s="767"/>
      <c r="ZB7" s="49"/>
      <c r="ZC7" s="768"/>
      <c r="ZD7" s="131">
        <f>ZA7-ZC7</f>
        <v>0</v>
      </c>
      <c r="ZF7" s="49"/>
      <c r="ZG7" s="1960"/>
      <c r="ZH7" s="261"/>
      <c r="ZI7" s="49"/>
      <c r="ZJ7" s="768"/>
      <c r="ZK7" s="131">
        <f>ZH7-ZJ7</f>
        <v>0</v>
      </c>
      <c r="ZM7" s="49"/>
      <c r="ZN7" s="1960"/>
      <c r="ZO7" s="767"/>
      <c r="ZP7" s="258"/>
      <c r="ZQ7" s="71"/>
      <c r="ZR7" s="131">
        <f>ZO7-ZQ7</f>
        <v>0</v>
      </c>
      <c r="ZT7" s="49"/>
      <c r="ZU7" s="1960"/>
      <c r="ZV7" s="767"/>
      <c r="ZW7" s="258"/>
      <c r="ZX7" s="71"/>
      <c r="ZY7" s="131">
        <f>ZV7-ZX7</f>
        <v>0</v>
      </c>
      <c r="AAA7" s="49"/>
      <c r="AAB7" s="1960"/>
      <c r="AAC7" s="767"/>
      <c r="AAD7" s="258"/>
      <c r="AAE7" s="71"/>
      <c r="AAF7" s="131">
        <f>AAC7-AAE7</f>
        <v>0</v>
      </c>
      <c r="AAH7" s="49"/>
      <c r="AAI7" s="1960"/>
      <c r="AAJ7" s="767"/>
      <c r="AAK7" s="258"/>
      <c r="AAL7" s="71"/>
      <c r="AAM7" s="131">
        <f>AAJ7-AAL7</f>
        <v>0</v>
      </c>
      <c r="AAO7" s="49"/>
      <c r="AAP7" s="1960"/>
      <c r="AAQ7" s="767"/>
      <c r="AAR7" s="49"/>
      <c r="AAS7" s="768"/>
      <c r="AAT7" s="131">
        <f>AAQ7-AAS7</f>
        <v>0</v>
      </c>
      <c r="AAV7" s="425"/>
      <c r="AAW7" s="1960"/>
      <c r="AAX7" s="767"/>
      <c r="AAY7" s="49"/>
      <c r="AAZ7" s="768"/>
      <c r="ABA7" s="131">
        <f>AAX7-AAZ7</f>
        <v>0</v>
      </c>
      <c r="ABC7" s="425"/>
      <c r="ABD7" s="1960"/>
      <c r="ABE7" s="767"/>
      <c r="ABF7" s="321"/>
      <c r="ABG7" s="768"/>
      <c r="ABH7" s="131">
        <f>ABE7-ABG7</f>
        <v>0</v>
      </c>
      <c r="ABJ7" s="49"/>
      <c r="ABK7" s="1960"/>
      <c r="ABL7" s="767"/>
      <c r="ABM7" s="49"/>
      <c r="ABN7" s="768"/>
      <c r="ABO7" s="131">
        <f>ABL7-ABN7</f>
        <v>0</v>
      </c>
      <c r="ABQ7" s="49"/>
      <c r="ABR7" s="1960"/>
      <c r="ABS7" s="767"/>
      <c r="ABT7" s="49"/>
      <c r="ABU7" s="768"/>
      <c r="ABV7" s="131">
        <f>ABS7-ABU7</f>
        <v>0</v>
      </c>
      <c r="ABX7" s="49"/>
      <c r="ABY7" s="1960"/>
      <c r="ABZ7" s="767"/>
      <c r="ACA7" s="49"/>
      <c r="ACB7" s="768"/>
      <c r="ACC7" s="131">
        <f>ABZ7-ACB7</f>
        <v>0</v>
      </c>
      <c r="ACE7" s="321"/>
      <c r="ACF7" s="1960"/>
      <c r="ACG7" s="767"/>
      <c r="ACH7" s="425"/>
      <c r="ACI7" s="768"/>
      <c r="ACJ7" s="131">
        <f>ACG7-ACI7</f>
        <v>0</v>
      </c>
      <c r="ACL7" s="321"/>
      <c r="ACM7" s="1960"/>
      <c r="ACN7" s="767"/>
      <c r="ACO7" s="321"/>
      <c r="ACP7" s="768"/>
      <c r="ACQ7" s="131">
        <f>ACN7-ACP7</f>
        <v>0</v>
      </c>
      <c r="ACS7" s="49"/>
      <c r="ACT7" s="1960"/>
      <c r="ACU7" s="767"/>
      <c r="ACV7" s="49"/>
      <c r="ACW7" s="768"/>
      <c r="ACX7" s="131">
        <f>ACU7-ACW7</f>
        <v>0</v>
      </c>
      <c r="ACZ7" s="425"/>
      <c r="ADA7" s="1960"/>
      <c r="ADB7" s="767"/>
      <c r="ADC7" s="425"/>
      <c r="ADD7" s="768"/>
      <c r="ADE7" s="131">
        <f>ADB7-ADD7</f>
        <v>0</v>
      </c>
      <c r="ADG7" s="425"/>
      <c r="ADH7" s="1960"/>
      <c r="ADI7" s="767"/>
      <c r="ADJ7" s="321"/>
      <c r="ADK7" s="768"/>
      <c r="ADL7" s="131">
        <f>ADI7-ADK7</f>
        <v>0</v>
      </c>
      <c r="ADN7" s="49"/>
      <c r="ADO7" s="1960"/>
      <c r="ADP7" s="767"/>
      <c r="ADQ7" s="49"/>
      <c r="ADR7" s="768"/>
      <c r="ADS7" s="131">
        <f>ADP7-ADR7</f>
        <v>0</v>
      </c>
      <c r="ADU7" s="321"/>
      <c r="ADV7" s="1960"/>
      <c r="ADW7" s="767"/>
      <c r="ADX7" s="425"/>
      <c r="ADY7" s="768"/>
      <c r="ADZ7" s="131">
        <f>ADW7-ADY7</f>
        <v>0</v>
      </c>
      <c r="AEB7" s="425"/>
      <c r="AEC7" s="1287"/>
      <c r="AED7" s="768"/>
      <c r="AEE7" s="258"/>
      <c r="AEF7" s="71"/>
      <c r="AEG7" s="131">
        <f>AED7-AEF7</f>
        <v>0</v>
      </c>
      <c r="AEI7" s="425"/>
      <c r="AEJ7" s="1287"/>
      <c r="AEK7" s="768"/>
      <c r="AEL7" s="258"/>
      <c r="AEM7" s="71"/>
      <c r="AEN7" s="131">
        <f>AEK7-AEM7</f>
        <v>0</v>
      </c>
      <c r="AEP7" s="425"/>
      <c r="AEQ7" s="1287"/>
      <c r="AER7" s="768"/>
      <c r="AES7" s="494"/>
      <c r="AET7" s="71"/>
      <c r="AEU7" s="131">
        <f>AER7-AET7</f>
        <v>0</v>
      </c>
      <c r="AEW7" s="49"/>
      <c r="AEX7" s="1960"/>
      <c r="AEY7" s="767"/>
      <c r="AEZ7" s="49"/>
      <c r="AFA7" s="768"/>
      <c r="AFB7" s="131">
        <f>AEY7-AFA7</f>
        <v>0</v>
      </c>
      <c r="AFD7" s="49"/>
      <c r="AFE7" s="1960"/>
      <c r="AFF7" s="767"/>
      <c r="AFG7" s="49"/>
      <c r="AFH7" s="768"/>
      <c r="AFI7" s="131">
        <f>AFF7-AFH7</f>
        <v>0</v>
      </c>
      <c r="AFK7" s="425"/>
      <c r="AFL7" s="1960"/>
      <c r="AFM7" s="767"/>
      <c r="AFN7" s="49"/>
      <c r="AFO7" s="768"/>
      <c r="AFP7" s="131">
        <f>AFM7-AFO7</f>
        <v>0</v>
      </c>
      <c r="AFR7" s="425"/>
      <c r="AFS7" s="1960"/>
      <c r="AFT7" s="767"/>
      <c r="AFU7" s="49"/>
      <c r="AFV7" s="768"/>
      <c r="AFW7" s="131">
        <f>AFT7-AFV7</f>
        <v>0</v>
      </c>
      <c r="AFY7" s="49"/>
      <c r="AFZ7" s="1960"/>
      <c r="AGA7" s="767"/>
      <c r="AGB7" s="49"/>
      <c r="AGC7" s="768"/>
      <c r="AGD7" s="131">
        <f>AGA7-AGC7</f>
        <v>0</v>
      </c>
      <c r="AGF7" s="49"/>
      <c r="AGG7" s="1960"/>
      <c r="AGH7" s="767"/>
      <c r="AGI7" s="49"/>
      <c r="AGJ7" s="768"/>
      <c r="AGK7" s="131">
        <f>AGH7-AGJ7</f>
        <v>0</v>
      </c>
      <c r="AGM7" s="49"/>
      <c r="AGN7" s="1960"/>
      <c r="AGO7" s="767"/>
      <c r="AGP7" s="49"/>
      <c r="AGQ7" s="768"/>
      <c r="AGR7" s="131">
        <f>AGO7-AGQ7</f>
        <v>0</v>
      </c>
      <c r="AGT7" s="49"/>
      <c r="AGU7" s="1960"/>
      <c r="AGV7" s="767"/>
      <c r="AGW7" s="49"/>
      <c r="AGX7" s="768"/>
      <c r="AGY7" s="131">
        <f>AGV7-AGX7</f>
        <v>0</v>
      </c>
      <c r="AHA7" s="49"/>
      <c r="AHB7" s="1960"/>
      <c r="AHC7" s="767"/>
      <c r="AHD7" s="49"/>
      <c r="AHE7" s="768"/>
      <c r="AHF7" s="131">
        <f>AHC7-AHE7</f>
        <v>0</v>
      </c>
      <c r="AHH7" s="49"/>
      <c r="AHI7" s="1960"/>
      <c r="AHJ7" s="767"/>
      <c r="AHK7" s="49"/>
      <c r="AHL7" s="768"/>
      <c r="AHM7" s="131">
        <f>AHJ7-AHL7</f>
        <v>0</v>
      </c>
      <c r="AHO7" s="49"/>
      <c r="AHP7" s="1960"/>
      <c r="AHQ7" s="767"/>
      <c r="AHR7" s="49"/>
      <c r="AHS7" s="768"/>
      <c r="AHT7" s="131">
        <f>AHQ7-AHS7</f>
        <v>0</v>
      </c>
      <c r="AHV7" s="49"/>
      <c r="AHW7" s="1960"/>
      <c r="AHX7" s="767"/>
      <c r="AHY7" s="49"/>
      <c r="AHZ7" s="768"/>
      <c r="AIA7" s="131">
        <f>AHX7-AHZ7</f>
        <v>0</v>
      </c>
      <c r="AIC7" s="425"/>
      <c r="AID7" s="1960"/>
      <c r="AIE7" s="767"/>
      <c r="AIF7" s="49"/>
      <c r="AIG7" s="768"/>
      <c r="AIH7" s="131">
        <f>AIE7-AIG7</f>
        <v>0</v>
      </c>
      <c r="AIJ7" s="321"/>
      <c r="AIK7" s="1960"/>
      <c r="AIL7" s="767"/>
      <c r="AIM7" s="49"/>
      <c r="AIN7" s="768"/>
      <c r="AIO7" s="131">
        <f>AIL7-AIN7</f>
        <v>0</v>
      </c>
      <c r="AIQ7" s="425"/>
      <c r="AIR7" s="1960"/>
      <c r="AIS7" s="139"/>
      <c r="AIT7" s="450"/>
      <c r="AIU7" s="139"/>
      <c r="AIV7" s="131">
        <f>AIS7-AIU7</f>
        <v>0</v>
      </c>
      <c r="AIX7" s="49"/>
      <c r="AIY7" s="1960"/>
      <c r="AIZ7" s="767"/>
      <c r="AJA7" s="49"/>
      <c r="AJB7" s="768"/>
      <c r="AJC7" s="131">
        <f>AIZ7-AJB7</f>
        <v>0</v>
      </c>
      <c r="AJE7" s="49"/>
      <c r="AJF7" s="1960"/>
      <c r="AJG7" s="767"/>
      <c r="AJH7" s="49"/>
      <c r="AJI7" s="768"/>
      <c r="AJJ7" s="131">
        <f>AJG7-AJI7</f>
        <v>0</v>
      </c>
      <c r="AJL7" s="49"/>
      <c r="AJM7" s="1960"/>
      <c r="AJN7" s="767"/>
      <c r="AJO7" s="49"/>
      <c r="AJP7" s="768"/>
      <c r="AJQ7" s="131">
        <f>AJN7-AJP7</f>
        <v>0</v>
      </c>
      <c r="AJS7" s="49"/>
      <c r="AJT7" s="1960"/>
      <c r="AJU7" s="767"/>
      <c r="AJV7" s="49"/>
      <c r="AJW7" s="768"/>
      <c r="AJX7" s="131">
        <f>AJU7-AJW7</f>
        <v>0</v>
      </c>
      <c r="AJZ7" s="49"/>
      <c r="AKA7" s="1960"/>
      <c r="AKB7" s="767"/>
      <c r="AKC7" s="49"/>
      <c r="AKD7" s="768"/>
      <c r="AKE7" s="131">
        <f>AKB7-AKD7</f>
        <v>0</v>
      </c>
      <c r="AKG7" s="49"/>
      <c r="AKH7" s="1960"/>
      <c r="AKI7" s="767"/>
      <c r="AKJ7" s="49"/>
      <c r="AKK7" s="768"/>
      <c r="AKL7" s="131">
        <f>AKI7-AKK7</f>
        <v>0</v>
      </c>
      <c r="AKN7" s="49"/>
      <c r="AKO7" s="1960"/>
      <c r="AKP7" s="767"/>
      <c r="AKQ7" s="49"/>
      <c r="AKR7" s="768"/>
      <c r="AKS7" s="131">
        <f>AKP7-AKR7</f>
        <v>0</v>
      </c>
      <c r="AKU7" s="49"/>
      <c r="AKV7" s="1960"/>
      <c r="AKW7" s="767"/>
      <c r="AKX7" s="49"/>
      <c r="AKY7" s="768"/>
      <c r="AKZ7" s="131">
        <f>AKW7-AKY7</f>
        <v>0</v>
      </c>
      <c r="ALB7" s="49"/>
      <c r="ALC7" s="1960"/>
      <c r="ALD7" s="767"/>
      <c r="ALE7" s="49"/>
      <c r="ALF7" s="768"/>
      <c r="ALG7" s="131">
        <f>ALD7-ALF7</f>
        <v>0</v>
      </c>
      <c r="ALI7" s="49"/>
      <c r="ALJ7" s="1960"/>
      <c r="ALK7" s="767"/>
      <c r="ALL7" s="49"/>
      <c r="ALM7" s="768"/>
      <c r="ALN7" s="131">
        <f>ALK7-ALM7</f>
        <v>0</v>
      </c>
      <c r="ALP7" s="49"/>
      <c r="ALQ7" s="1960"/>
      <c r="ALR7" s="767"/>
      <c r="ALS7" s="49"/>
      <c r="ALT7" s="768"/>
      <c r="ALU7" s="131">
        <f>ALR7-ALT7</f>
        <v>0</v>
      </c>
      <c r="ALW7" s="49"/>
      <c r="ALX7" s="1960"/>
      <c r="ALY7" s="767"/>
      <c r="ALZ7" s="49"/>
      <c r="AMA7" s="768"/>
      <c r="AMB7" s="131">
        <f>ALY7-AMA7</f>
        <v>0</v>
      </c>
      <c r="AMD7" s="425"/>
      <c r="AME7" s="1960"/>
      <c r="AMF7" s="104"/>
      <c r="AMG7" s="425"/>
      <c r="AMH7" s="768"/>
      <c r="AMI7" s="131">
        <f>AMF7-AMH7</f>
        <v>0</v>
      </c>
      <c r="AMK7" s="49"/>
      <c r="AML7" s="1960"/>
      <c r="AMM7" s="104"/>
      <c r="AMN7" s="49"/>
      <c r="AMO7" s="768"/>
      <c r="AMP7" s="131">
        <f>AMM7-AMO7</f>
        <v>0</v>
      </c>
      <c r="AMR7" s="49"/>
      <c r="AMS7" s="1960"/>
      <c r="AMT7" s="104"/>
      <c r="AMU7" s="258"/>
      <c r="AMV7" s="71"/>
      <c r="AMW7" s="131">
        <f>AMT7-AMV7</f>
        <v>0</v>
      </c>
      <c r="AMY7" s="425"/>
      <c r="AMZ7" s="1960"/>
      <c r="ANA7" s="767"/>
      <c r="ANB7" s="321"/>
      <c r="ANC7" s="768"/>
      <c r="AND7" s="131">
        <f>ANA7-ANC7</f>
        <v>0</v>
      </c>
      <c r="ANF7" s="321"/>
      <c r="ANG7" s="1960"/>
      <c r="ANH7" s="767"/>
      <c r="ANI7" s="425"/>
      <c r="ANJ7" s="768"/>
      <c r="ANK7" s="131">
        <f>ANH7-ANJ7</f>
        <v>0</v>
      </c>
      <c r="ANM7" s="49"/>
      <c r="ANN7" s="1960"/>
      <c r="ANO7" s="767"/>
      <c r="ANP7" s="49"/>
      <c r="ANQ7" s="768"/>
      <c r="ANR7" s="131">
        <f>ANO7-ANQ7</f>
        <v>0</v>
      </c>
      <c r="ANT7" s="49"/>
      <c r="ANU7" s="1960"/>
      <c r="ANV7" s="767"/>
      <c r="ANW7" s="49"/>
      <c r="ANX7" s="768"/>
      <c r="ANY7" s="131">
        <f>ANV7-ANX7</f>
        <v>0</v>
      </c>
      <c r="AOA7" s="49"/>
      <c r="AOB7" s="1960"/>
      <c r="AOC7" s="767"/>
      <c r="AOD7" s="49"/>
      <c r="AOE7" s="768"/>
      <c r="AOF7" s="131">
        <f>AOC7-AOE7</f>
        <v>0</v>
      </c>
      <c r="AOH7" s="321"/>
      <c r="AOI7" s="1960"/>
      <c r="AOJ7" s="767"/>
      <c r="AOK7" s="425"/>
      <c r="AOL7" s="768"/>
      <c r="AOM7" s="131">
        <f>AOJ7-AOL7</f>
        <v>0</v>
      </c>
      <c r="AOO7" s="49"/>
      <c r="AOP7" s="1960"/>
      <c r="AOQ7" s="767"/>
      <c r="AOR7" s="49"/>
      <c r="AOS7" s="768"/>
      <c r="AOT7" s="131">
        <f>AOQ7-AOS7</f>
        <v>0</v>
      </c>
      <c r="AOV7" s="425"/>
      <c r="AOW7" s="1960"/>
      <c r="AOX7" s="767"/>
      <c r="AOY7" s="49"/>
      <c r="AOZ7" s="768"/>
      <c r="APA7" s="131">
        <f>AOX7-AOZ7</f>
        <v>0</v>
      </c>
      <c r="APC7" s="321"/>
      <c r="APD7" s="1960"/>
      <c r="APE7" s="767"/>
      <c r="APF7" s="49"/>
      <c r="APG7" s="768"/>
      <c r="APH7" s="131">
        <f>APE7-APG7</f>
        <v>0</v>
      </c>
      <c r="APJ7" s="321"/>
      <c r="APK7" s="1960"/>
      <c r="APL7" s="767"/>
      <c r="APM7" s="49"/>
      <c r="APN7" s="768"/>
      <c r="APO7" s="131">
        <f>APL7-APN7</f>
        <v>0</v>
      </c>
      <c r="APQ7" s="321"/>
      <c r="APR7" s="1960"/>
      <c r="APS7" s="767"/>
      <c r="APT7" s="49"/>
      <c r="APU7" s="768"/>
      <c r="APV7" s="131">
        <f>APS7-APU7</f>
        <v>0</v>
      </c>
      <c r="APX7" s="425"/>
      <c r="APY7" s="1960"/>
      <c r="APZ7" s="104"/>
      <c r="AQA7" s="494"/>
      <c r="AQB7" s="768"/>
      <c r="AQC7" s="131">
        <f>APZ7-AQB7</f>
        <v>0</v>
      </c>
      <c r="AQE7" s="49"/>
      <c r="AQF7" s="1960"/>
      <c r="AQG7" s="767"/>
      <c r="AQH7" s="49"/>
      <c r="AQI7" s="768"/>
      <c r="AQJ7" s="131">
        <f>AQG7-AQI7</f>
        <v>0</v>
      </c>
      <c r="AQL7" s="49"/>
      <c r="AQM7" s="1960"/>
      <c r="AQN7" s="767"/>
      <c r="AQO7" s="49"/>
      <c r="AQP7" s="768"/>
      <c r="AQQ7" s="131">
        <f>AQN7-AQP7</f>
        <v>0</v>
      </c>
      <c r="AQS7" s="49"/>
      <c r="AQT7" s="1960"/>
      <c r="AQU7" s="767"/>
      <c r="AQV7" s="49"/>
      <c r="AQW7" s="768"/>
      <c r="AQX7" s="131">
        <f>AQU7-AQW7</f>
        <v>0</v>
      </c>
      <c r="AQZ7" s="321"/>
      <c r="ARA7" s="1960"/>
      <c r="ARB7" s="767"/>
      <c r="ARC7" s="321"/>
      <c r="ARD7" s="768"/>
      <c r="ARE7" s="131">
        <f>ARB7-ARD7</f>
        <v>0</v>
      </c>
      <c r="ARG7" s="49"/>
      <c r="ARH7" s="1960"/>
      <c r="ARI7" s="767"/>
      <c r="ARJ7" s="49"/>
      <c r="ARK7" s="768"/>
      <c r="ARL7" s="131">
        <f>ARI7-ARK7</f>
        <v>0</v>
      </c>
      <c r="ARN7" s="425"/>
      <c r="ARO7" s="1960"/>
      <c r="ARP7" s="767"/>
      <c r="ARQ7" s="425"/>
      <c r="ARR7" s="768"/>
      <c r="ARS7" s="131">
        <f>ARP7-ARR7</f>
        <v>0</v>
      </c>
      <c r="ARU7" s="425"/>
      <c r="ARV7" s="1960"/>
      <c r="ARW7" s="767"/>
      <c r="ARX7" s="321"/>
      <c r="ARY7" s="768"/>
      <c r="ARZ7" s="131">
        <f>ARW7-ARY7</f>
        <v>0</v>
      </c>
      <c r="ASB7" s="425"/>
      <c r="ASC7" s="1960"/>
      <c r="ASD7" s="767"/>
      <c r="ASE7" s="49"/>
      <c r="ASF7" s="768"/>
      <c r="ASG7" s="131">
        <f>ASD7-ASF7</f>
        <v>0</v>
      </c>
      <c r="ASI7" s="425"/>
      <c r="ASJ7" s="1960"/>
      <c r="ASK7" s="104"/>
      <c r="ASL7" s="49"/>
      <c r="ASM7" s="768"/>
      <c r="ASN7" s="131">
        <f>ASK7-ASM7</f>
        <v>0</v>
      </c>
      <c r="ASP7" s="49"/>
      <c r="ASQ7" s="1960"/>
      <c r="ASR7" s="104"/>
      <c r="ASS7" s="49"/>
      <c r="AST7" s="768"/>
      <c r="ASU7" s="131">
        <f>ASR7-AST7</f>
        <v>0</v>
      </c>
      <c r="ASW7" s="49"/>
      <c r="ASX7" s="1960"/>
      <c r="ASY7" s="104"/>
      <c r="ASZ7" s="49"/>
      <c r="ATA7" s="768"/>
      <c r="ATB7" s="131">
        <f>ASY7-ATA7</f>
        <v>0</v>
      </c>
      <c r="ATD7" s="49"/>
      <c r="ATE7" s="1960"/>
      <c r="ATF7" s="767"/>
      <c r="ATG7" s="49"/>
      <c r="ATH7" s="768"/>
      <c r="ATI7" s="131">
        <f>ATF7-ATH7</f>
        <v>0</v>
      </c>
      <c r="ATK7" s="49"/>
      <c r="ATL7" s="1960"/>
      <c r="ATM7" s="767"/>
      <c r="ATN7" s="49"/>
      <c r="ATO7" s="768"/>
      <c r="ATP7" s="131">
        <f>ATM7-ATO7</f>
        <v>0</v>
      </c>
      <c r="ATR7" s="49"/>
      <c r="ATS7" s="1960"/>
      <c r="ATT7" s="767"/>
      <c r="ATU7" s="49"/>
      <c r="ATV7" s="768"/>
      <c r="ATW7" s="131">
        <f>ATT7-ATV7</f>
        <v>0</v>
      </c>
      <c r="ATY7" s="49"/>
      <c r="ATZ7" s="1960"/>
      <c r="AUA7" s="767"/>
      <c r="AUB7" s="49"/>
      <c r="AUC7" s="768"/>
      <c r="AUD7" s="131">
        <f>AUA7-AUC7</f>
        <v>0</v>
      </c>
      <c r="AUF7" s="49"/>
      <c r="AUG7" s="1960"/>
      <c r="AUH7" s="767"/>
      <c r="AUI7" s="258"/>
      <c r="AUJ7" s="71"/>
      <c r="AUK7" s="131">
        <f>AUH7-AUJ7</f>
        <v>0</v>
      </c>
      <c r="AUM7" s="49"/>
      <c r="AUN7" s="1331"/>
      <c r="AUO7" s="768"/>
      <c r="AUP7" s="1333"/>
      <c r="AUQ7" s="768"/>
      <c r="AUR7" s="131">
        <f>AUO7-AUQ7</f>
        <v>0</v>
      </c>
      <c r="AUT7" s="304"/>
      <c r="AUU7" s="1287"/>
      <c r="AUV7" s="768"/>
      <c r="AUW7" s="49"/>
      <c r="AUX7" s="768"/>
      <c r="AUY7" s="131">
        <f>AUV7-AUX7</f>
        <v>0</v>
      </c>
      <c r="AVA7" s="304"/>
      <c r="AVB7" s="1960"/>
      <c r="AVC7" s="767"/>
      <c r="AVD7" s="49"/>
      <c r="AVE7" s="768"/>
      <c r="AVF7" s="131">
        <f>AVC7-AVE7</f>
        <v>0</v>
      </c>
      <c r="AVH7" s="857"/>
      <c r="AVI7" s="1960"/>
      <c r="AVJ7" s="767"/>
      <c r="AVK7" s="49"/>
      <c r="AVL7" s="768"/>
      <c r="AVM7" s="131">
        <f>AVJ7-AVL7</f>
        <v>0</v>
      </c>
      <c r="AVO7" s="321"/>
      <c r="AVP7" s="1287"/>
      <c r="AVQ7" s="768"/>
      <c r="AVR7" s="49"/>
      <c r="AVS7" s="768"/>
      <c r="AVT7" s="131">
        <f>AVQ7-AVS7</f>
        <v>0</v>
      </c>
      <c r="AVV7" s="304"/>
      <c r="AVW7" s="1960"/>
      <c r="AVX7" s="767"/>
      <c r="AVY7" s="49"/>
      <c r="AVZ7" s="768"/>
      <c r="AWA7" s="131">
        <f>AVX7-AVZ7</f>
        <v>0</v>
      </c>
      <c r="AWC7" s="304"/>
      <c r="AWD7" s="1960"/>
      <c r="AWE7" s="767"/>
      <c r="AWF7" s="49"/>
      <c r="AWG7" s="768"/>
      <c r="AWH7" s="131">
        <f>AWE7-AWG7</f>
        <v>0</v>
      </c>
      <c r="AWJ7" s="304"/>
      <c r="AWK7" s="1960"/>
      <c r="AWL7" s="767"/>
      <c r="AWM7" s="49"/>
      <c r="AWN7" s="768"/>
      <c r="AWO7" s="131">
        <f>AWL7-AWN7</f>
        <v>0</v>
      </c>
      <c r="AWQ7" s="400"/>
      <c r="AWR7" s="1960"/>
      <c r="AWS7" s="767"/>
      <c r="AWT7" s="49"/>
      <c r="AWU7" s="768"/>
      <c r="AWV7" s="131">
        <f>AWS7-AWU7</f>
        <v>0</v>
      </c>
      <c r="AWX7" s="425"/>
      <c r="AWY7" s="1960"/>
      <c r="AWZ7" s="767"/>
      <c r="AXA7" s="49"/>
      <c r="AXB7" s="768"/>
      <c r="AXC7" s="131">
        <f>AWZ7-AXB7</f>
        <v>0</v>
      </c>
      <c r="AXE7" s="1334"/>
      <c r="AXF7" s="1960"/>
      <c r="AXG7" s="104"/>
      <c r="AXH7" s="308"/>
      <c r="AXI7" s="768"/>
      <c r="AXJ7" s="131">
        <f>AXG7-AXI7</f>
        <v>0</v>
      </c>
      <c r="AXL7" s="1334"/>
      <c r="AXM7" s="1960"/>
      <c r="AXN7" s="104"/>
      <c r="AXO7" s="49"/>
      <c r="AXP7" s="768"/>
      <c r="AXQ7" s="131">
        <f>AXN7-AXP7</f>
        <v>0</v>
      </c>
      <c r="AXS7" s="1334"/>
      <c r="AXT7" s="1960"/>
      <c r="AXU7" s="104"/>
      <c r="AXV7" s="49"/>
      <c r="AXW7" s="768"/>
      <c r="AXX7" s="131">
        <f>AXU7-AXW7</f>
        <v>0</v>
      </c>
      <c r="AXZ7" s="1334"/>
      <c r="AYA7" s="1960"/>
      <c r="AYB7" s="104"/>
      <c r="AYC7" s="49"/>
      <c r="AYD7" s="768"/>
      <c r="AYE7" s="131">
        <f>AYB7-AYD7</f>
        <v>0</v>
      </c>
      <c r="AYG7" s="1335"/>
      <c r="AYH7" s="1960"/>
      <c r="AYI7" s="104"/>
      <c r="AYJ7" s="49"/>
      <c r="AYK7" s="768"/>
      <c r="AYL7" s="131">
        <f>AYI7-AYK7</f>
        <v>0</v>
      </c>
      <c r="AYN7" s="1335"/>
      <c r="AYO7" s="1960"/>
      <c r="AYP7" s="104"/>
      <c r="AYQ7" s="49"/>
      <c r="AYR7" s="768"/>
      <c r="AYS7" s="131">
        <f>AYP7-AYR7</f>
        <v>0</v>
      </c>
      <c r="AYU7" s="1335"/>
      <c r="AYV7" s="1960"/>
      <c r="AYW7" s="104"/>
      <c r="AYX7" s="425"/>
      <c r="AYY7" s="768"/>
      <c r="AYZ7" s="131">
        <f>AYW7-AYY7</f>
        <v>0</v>
      </c>
      <c r="AZB7" s="1334"/>
      <c r="AZC7" s="1960"/>
      <c r="AZD7" s="104"/>
      <c r="AZE7" s="49"/>
      <c r="AZF7" s="768"/>
      <c r="AZG7" s="131">
        <f>AZD7-AZF7</f>
        <v>0</v>
      </c>
      <c r="AZI7" s="1335"/>
      <c r="AZJ7" s="1960"/>
      <c r="AZK7" s="104"/>
      <c r="AZL7" s="483"/>
      <c r="AZM7" s="768"/>
      <c r="AZN7" s="131">
        <v>0</v>
      </c>
      <c r="AZP7" s="1335"/>
      <c r="AZQ7" s="1960"/>
      <c r="AZR7" s="104"/>
      <c r="AZS7" s="483"/>
      <c r="AZT7" s="768"/>
      <c r="AZU7" s="131">
        <v>0</v>
      </c>
      <c r="AZW7" s="1334"/>
      <c r="AZX7" s="1960"/>
      <c r="AZY7" s="104"/>
      <c r="AZZ7" s="49"/>
      <c r="BAA7" s="768"/>
      <c r="BAB7" s="131">
        <f>AZY7-BAA7</f>
        <v>0</v>
      </c>
      <c r="BAD7" s="1334"/>
      <c r="BAE7" s="1960"/>
      <c r="BAF7" s="104"/>
      <c r="BAG7" s="49"/>
      <c r="BAH7" s="768"/>
      <c r="BAI7" s="131">
        <f>BAF7-BAH7</f>
        <v>0</v>
      </c>
      <c r="BAK7" s="1334"/>
      <c r="BAL7" s="1960"/>
      <c r="BAM7" s="104"/>
      <c r="BAN7" s="49"/>
      <c r="BAO7" s="768"/>
      <c r="BAP7" s="131">
        <f>BAM7-BAO7</f>
        <v>0</v>
      </c>
      <c r="BAR7" s="1334"/>
      <c r="BAS7" s="1960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62"/>
      <c r="C8" s="1917">
        <v>100000</v>
      </c>
      <c r="D8" s="31"/>
      <c r="E8" s="139"/>
      <c r="F8" s="131">
        <f>F7+C8-E8</f>
        <v>100000</v>
      </c>
      <c r="H8" s="405">
        <v>41780</v>
      </c>
      <c r="I8" s="1962"/>
      <c r="J8" s="701">
        <v>20000</v>
      </c>
      <c r="K8" s="31"/>
      <c r="L8" s="139"/>
      <c r="M8" s="131">
        <f>M7+J8-L8</f>
        <v>20000</v>
      </c>
      <c r="O8" s="425">
        <v>41808</v>
      </c>
      <c r="P8" s="1330"/>
      <c r="Q8" s="261">
        <v>15000</v>
      </c>
      <c r="R8" s="425"/>
      <c r="S8" s="139"/>
      <c r="T8" s="131">
        <f>T7+Q8-S8</f>
        <v>15000</v>
      </c>
      <c r="V8" s="321"/>
      <c r="W8" s="1330"/>
      <c r="X8" s="261"/>
      <c r="Y8" s="49"/>
      <c r="Z8" s="139"/>
      <c r="AA8" s="131">
        <f>AA7+X8-Z8</f>
        <v>0</v>
      </c>
      <c r="AC8" s="49">
        <v>41852</v>
      </c>
      <c r="AD8" s="1911" t="s">
        <v>2296</v>
      </c>
      <c r="AE8" s="261">
        <v>0</v>
      </c>
      <c r="AG8" s="389">
        <v>100000</v>
      </c>
      <c r="AH8" s="131">
        <f>AH7+AE8-AG8</f>
        <v>-100000</v>
      </c>
      <c r="AJ8" s="425"/>
      <c r="AK8" s="1330"/>
      <c r="AL8" s="261"/>
      <c r="AM8" s="49"/>
      <c r="AN8" s="139"/>
      <c r="AO8" s="131">
        <f>AO7+AL8-AN8</f>
        <v>0</v>
      </c>
      <c r="AQ8" s="49"/>
      <c r="AR8" s="1330"/>
      <c r="AS8" s="261"/>
      <c r="AT8" s="49"/>
      <c r="AU8" s="139"/>
      <c r="AV8" s="131">
        <f>AV7+AS8-AU8</f>
        <v>0</v>
      </c>
      <c r="AX8" s="49"/>
      <c r="AY8" s="1960"/>
      <c r="AZ8" s="104"/>
      <c r="BA8" s="49"/>
      <c r="BB8" s="139"/>
      <c r="BC8" s="131">
        <f>BC7+AZ8-BB8</f>
        <v>0</v>
      </c>
      <c r="BE8" s="49"/>
      <c r="BF8" s="1960"/>
      <c r="BG8" s="104"/>
      <c r="BH8" s="49"/>
      <c r="BI8" s="139"/>
      <c r="BJ8" s="131">
        <f>BJ7+BG8-BI8</f>
        <v>0</v>
      </c>
      <c r="BL8" s="49"/>
      <c r="BM8" s="1960"/>
      <c r="BN8" s="104"/>
      <c r="BO8" s="49"/>
      <c r="BP8" s="139"/>
      <c r="BQ8" s="131">
        <f>BQ7+BN8-BP8</f>
        <v>0</v>
      </c>
      <c r="BS8" s="31"/>
      <c r="BT8" s="1330"/>
      <c r="BU8" s="139"/>
      <c r="BV8" s="49"/>
      <c r="BW8" s="76"/>
      <c r="BX8" s="131">
        <f>BX7+BU8-BW8</f>
        <v>0</v>
      </c>
      <c r="BZ8" s="31"/>
      <c r="CA8" s="31"/>
      <c r="CB8" s="1962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6"/>
      <c r="CK8" s="378"/>
      <c r="CL8" s="701"/>
      <c r="CM8" s="131">
        <f>CM7+CJ8-CL8</f>
        <v>0</v>
      </c>
      <c r="CO8" s="31"/>
      <c r="CP8" s="1962"/>
      <c r="CQ8" s="22"/>
      <c r="CR8" s="522"/>
      <c r="CS8" s="139"/>
      <c r="CT8" s="131">
        <f>CT7+CQ8-CS8</f>
        <v>0</v>
      </c>
      <c r="CV8" s="321"/>
      <c r="CW8" s="1960"/>
      <c r="CX8" s="139"/>
      <c r="CY8" s="400"/>
      <c r="CZ8" s="261"/>
      <c r="DA8" s="131">
        <f>DA7+CX8-CZ8</f>
        <v>0</v>
      </c>
      <c r="DC8" s="49">
        <v>41753</v>
      </c>
      <c r="DD8" s="1960" t="s">
        <v>2243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0"/>
      <c r="DM8" s="139"/>
      <c r="DN8" s="304"/>
      <c r="DO8" s="139"/>
      <c r="DP8" s="131">
        <f>DP7+DM8-DO8</f>
        <v>0</v>
      </c>
      <c r="DR8" s="425"/>
      <c r="DS8" s="1330"/>
      <c r="DT8" s="261"/>
      <c r="DU8" s="615"/>
      <c r="DV8" s="139"/>
      <c r="DW8" s="131">
        <f>DW7+DT8-DV8</f>
        <v>0</v>
      </c>
      <c r="DY8" s="49"/>
      <c r="DZ8" s="1960"/>
      <c r="EA8" s="104"/>
      <c r="EB8" s="49"/>
      <c r="EC8" s="139"/>
      <c r="ED8" s="131">
        <f>ED7+EA8-EC8</f>
        <v>0</v>
      </c>
      <c r="EE8" s="304"/>
      <c r="EF8" s="425">
        <v>41628</v>
      </c>
      <c r="EG8" s="1960" t="s">
        <v>1770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62"/>
      <c r="EO8" s="22"/>
      <c r="EP8" s="31"/>
      <c r="EQ8" s="76"/>
      <c r="ER8" s="131">
        <f>ER7+EO8-EQ8</f>
        <v>0</v>
      </c>
      <c r="ET8" s="322"/>
      <c r="EU8" s="1962"/>
      <c r="EV8" s="22"/>
      <c r="EW8" s="308"/>
      <c r="EX8" s="389"/>
      <c r="EY8" s="131">
        <f>EY7+EV8-EX8</f>
        <v>0</v>
      </c>
      <c r="FA8" s="321"/>
      <c r="FB8" s="1960"/>
      <c r="FC8" s="104"/>
      <c r="FD8" s="49"/>
      <c r="FE8" s="139"/>
      <c r="FF8" s="131">
        <f>FF7+FC8-FE8</f>
        <v>0</v>
      </c>
      <c r="FH8" s="572"/>
      <c r="FI8" s="1960"/>
      <c r="FJ8" s="104"/>
      <c r="FK8" s="49"/>
      <c r="FL8" s="139"/>
      <c r="FM8" s="131">
        <f>FM7+FJ8-FL8</f>
        <v>0</v>
      </c>
      <c r="FO8" s="31"/>
      <c r="FP8" s="1962"/>
      <c r="FQ8" s="22"/>
      <c r="FR8" s="49"/>
      <c r="FS8" s="139"/>
      <c r="FT8" s="131">
        <f>FT7+FQ8-FS8</f>
        <v>0</v>
      </c>
      <c r="FV8" s="425">
        <v>39663</v>
      </c>
      <c r="FW8" s="1960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60"/>
      <c r="GE8" s="104"/>
      <c r="GF8" s="49"/>
      <c r="GG8" s="139"/>
      <c r="GH8" s="131">
        <f>GH7+GE8-GG8</f>
        <v>0</v>
      </c>
      <c r="GJ8" s="97"/>
      <c r="GK8" s="1961"/>
      <c r="GL8" s="139"/>
      <c r="GM8" s="97"/>
      <c r="GN8" s="139"/>
      <c r="GO8" s="131">
        <f>GO7+GL8-GN8</f>
        <v>0</v>
      </c>
      <c r="GQ8" s="97"/>
      <c r="GR8" s="1961"/>
      <c r="GS8" s="139"/>
      <c r="GT8" s="97"/>
      <c r="GU8" s="139"/>
      <c r="GV8" s="131">
        <f>GV7+GS8-GU8</f>
        <v>0</v>
      </c>
      <c r="GX8" s="97">
        <v>41758</v>
      </c>
      <c r="GY8" s="1961" t="s">
        <v>2248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61"/>
      <c r="HG8" s="139"/>
      <c r="HH8" s="97"/>
      <c r="HI8" s="139"/>
      <c r="HJ8" s="131">
        <f>HJ7+HG8-HI8</f>
        <v>0</v>
      </c>
      <c r="HL8" s="31"/>
      <c r="HM8" s="1962"/>
      <c r="HN8" s="104"/>
      <c r="HO8" s="49"/>
      <c r="HP8" s="139"/>
      <c r="HQ8" s="131">
        <f>HQ7+HN8-HP8</f>
        <v>0</v>
      </c>
      <c r="HS8" s="49"/>
      <c r="HT8" s="1960"/>
      <c r="HU8" s="104"/>
      <c r="HV8" s="49"/>
      <c r="HW8" s="139"/>
      <c r="HX8" s="131">
        <f>HX7+HU8-HW8</f>
        <v>0</v>
      </c>
      <c r="HZ8" s="548">
        <v>40879</v>
      </c>
      <c r="IA8" s="1962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0"/>
      <c r="II8" s="139"/>
      <c r="IJ8" s="381"/>
      <c r="IK8" s="139"/>
      <c r="IL8" s="131">
        <f>IL7+II8-IK8</f>
        <v>0</v>
      </c>
      <c r="IN8" s="49"/>
      <c r="IO8" s="1960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62"/>
      <c r="JD8" s="22"/>
      <c r="JE8" s="31"/>
      <c r="JF8" s="76"/>
      <c r="JG8" s="131">
        <f>JG7+JD8-JF8</f>
        <v>0</v>
      </c>
      <c r="JI8" s="49"/>
      <c r="JJ8" s="1960"/>
      <c r="JK8" s="104"/>
      <c r="JL8" s="49"/>
      <c r="JM8" s="139"/>
      <c r="JN8" s="131">
        <f>JN7+JK8-JM8</f>
        <v>0</v>
      </c>
      <c r="JP8" s="49"/>
      <c r="JQ8" s="1960"/>
      <c r="JR8" s="104"/>
      <c r="JS8" s="49"/>
      <c r="JT8" s="139"/>
      <c r="JU8" s="131">
        <f>JU7+JR8-JT8</f>
        <v>0</v>
      </c>
      <c r="JW8" s="49"/>
      <c r="JX8" s="1960"/>
      <c r="JY8" s="104"/>
      <c r="JZ8" s="383"/>
      <c r="KA8" s="139"/>
      <c r="KB8" s="131">
        <f>KB7+JY8-KA8</f>
        <v>0</v>
      </c>
      <c r="KD8" s="49"/>
      <c r="KE8" s="1960"/>
      <c r="KF8" s="104"/>
      <c r="KG8" s="616"/>
      <c r="KH8" s="139"/>
      <c r="KI8" s="131">
        <f>KI7+KF8-KH8</f>
        <v>0</v>
      </c>
      <c r="KK8" s="49"/>
      <c r="KL8" s="1960"/>
      <c r="KM8" s="104"/>
      <c r="KN8" s="616"/>
      <c r="KO8" s="139"/>
      <c r="KP8" s="131">
        <f>KP7+KM8-KO8</f>
        <v>0</v>
      </c>
      <c r="KR8" s="405"/>
      <c r="KS8" s="1962"/>
      <c r="KT8" s="22"/>
      <c r="KU8" s="562"/>
      <c r="KV8" s="139"/>
      <c r="KW8" s="131">
        <f>KW7+KT8-KV8</f>
        <v>0</v>
      </c>
      <c r="KY8" s="31"/>
      <c r="KZ8" s="1962"/>
      <c r="LA8" s="22"/>
      <c r="LB8" s="383"/>
      <c r="LC8" s="139"/>
      <c r="LD8" s="131">
        <f>LD7+LA8-LC8</f>
        <v>0</v>
      </c>
      <c r="LF8" s="49"/>
      <c r="LG8" s="1960"/>
      <c r="LH8" s="104"/>
      <c r="LI8" s="49"/>
      <c r="LJ8" s="139"/>
      <c r="LK8" s="131">
        <f>LK7+LH8-LJ8</f>
        <v>0</v>
      </c>
      <c r="LM8" s="405"/>
      <c r="LN8" s="1962"/>
      <c r="LO8" s="22"/>
      <c r="LP8" s="49"/>
      <c r="LQ8" s="139"/>
      <c r="LR8" s="131">
        <f t="shared" ref="LR8:LR44" si="0">LR7+LO8-LQ8</f>
        <v>0</v>
      </c>
      <c r="LT8" s="425"/>
      <c r="LU8" s="1960"/>
      <c r="LV8" s="104"/>
      <c r="LW8" s="308"/>
      <c r="LX8" s="139"/>
      <c r="LY8" s="131">
        <f>LY7+LV8-LX8</f>
        <v>0</v>
      </c>
      <c r="MA8" s="425"/>
      <c r="MB8" s="1960"/>
      <c r="MC8" s="261"/>
      <c r="MD8" s="49"/>
      <c r="ME8" s="139"/>
      <c r="MF8" s="131">
        <f>MF7+MC8-ME8</f>
        <v>0</v>
      </c>
      <c r="MH8" s="425"/>
      <c r="MI8" s="1330"/>
      <c r="MJ8" s="261"/>
      <c r="MK8" s="49"/>
      <c r="ML8" s="139"/>
      <c r="MM8" s="131">
        <f>MM7+MJ8-ML8</f>
        <v>0</v>
      </c>
      <c r="MO8" s="31"/>
      <c r="MP8" s="1962"/>
      <c r="MQ8" s="22"/>
      <c r="MR8" s="49"/>
      <c r="MS8" s="139"/>
      <c r="MT8" s="131">
        <f>MT7+MQ8-MS8</f>
        <v>0</v>
      </c>
      <c r="MV8" s="402">
        <v>40347</v>
      </c>
      <c r="MW8" s="1962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62"/>
      <c r="NE8" s="701"/>
      <c r="NF8" s="49"/>
      <c r="NG8" s="76"/>
      <c r="NH8" s="131">
        <f>NH7+NE8-NG8</f>
        <v>0</v>
      </c>
      <c r="NJ8" s="31"/>
      <c r="NK8" s="1962"/>
      <c r="NL8" s="701"/>
      <c r="NM8" s="49"/>
      <c r="NN8" s="76"/>
      <c r="NO8" s="131">
        <f>NO7+NL8-NN8</f>
        <v>0</v>
      </c>
      <c r="NQ8" s="425"/>
      <c r="NR8" s="1961"/>
      <c r="NS8" s="139"/>
      <c r="NT8" s="425"/>
      <c r="NU8" s="139"/>
      <c r="NV8" s="131">
        <f>NV7+NS8-NU8</f>
        <v>0</v>
      </c>
      <c r="NX8" s="49"/>
      <c r="NY8" s="1960"/>
      <c r="NZ8" s="104"/>
      <c r="OA8" s="49"/>
      <c r="OB8" s="139"/>
      <c r="OC8" s="131">
        <f>OC7+NZ8-OB8</f>
        <v>0</v>
      </c>
      <c r="OE8" s="49"/>
      <c r="OF8" s="1960"/>
      <c r="OG8" s="104"/>
      <c r="OH8" s="49"/>
      <c r="OI8" s="139"/>
      <c r="OJ8" s="131">
        <f>OJ7+OG8-OI8</f>
        <v>0</v>
      </c>
      <c r="OL8" s="49"/>
      <c r="OM8" s="1960"/>
      <c r="ON8" s="104"/>
      <c r="OO8" s="49"/>
      <c r="OP8" s="139"/>
      <c r="OQ8" s="131">
        <f>OQ7+ON8-OP8</f>
        <v>0</v>
      </c>
      <c r="OS8" s="31"/>
      <c r="OT8" s="1962"/>
      <c r="OU8" s="22"/>
      <c r="OV8" s="49"/>
      <c r="OW8" s="139"/>
      <c r="OX8" s="131">
        <f>OX7+OU8-OW8</f>
        <v>0</v>
      </c>
      <c r="OZ8" s="49"/>
      <c r="PA8" s="1960"/>
      <c r="PB8" s="104"/>
      <c r="PC8" s="49"/>
      <c r="PD8" s="139"/>
      <c r="PE8" s="131">
        <f>PE7+PB8-PD8</f>
        <v>0</v>
      </c>
      <c r="PG8" s="49"/>
      <c r="PH8" s="1960"/>
      <c r="PI8" s="104"/>
      <c r="PJ8" s="49"/>
      <c r="PK8" s="139"/>
      <c r="PL8" s="131">
        <f>PL7+PI8-PK8</f>
        <v>0</v>
      </c>
      <c r="PN8" s="49"/>
      <c r="PO8" s="1960"/>
      <c r="PP8" s="104"/>
      <c r="PQ8" s="49"/>
      <c r="PR8" s="139"/>
      <c r="PS8" s="131">
        <f>PS7+PP8-PR8</f>
        <v>0</v>
      </c>
      <c r="PU8" s="31">
        <v>41748</v>
      </c>
      <c r="PV8" s="1962" t="s">
        <v>2240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60"/>
      <c r="QD8" s="104"/>
      <c r="QE8" s="49"/>
      <c r="QF8" s="139"/>
      <c r="QG8" s="131">
        <f>QG7+QD8-QF8</f>
        <v>0</v>
      </c>
      <c r="QI8" s="425"/>
      <c r="QJ8" s="1960"/>
      <c r="QK8" s="104"/>
      <c r="QL8" s="49"/>
      <c r="QM8" s="139"/>
      <c r="QN8" s="131">
        <f>QN7+QK8-QM8</f>
        <v>0</v>
      </c>
      <c r="QP8" s="425">
        <v>40463</v>
      </c>
      <c r="QQ8" s="1960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7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61" t="s">
        <v>2239</v>
      </c>
      <c r="RT8" s="261">
        <v>11123</v>
      </c>
      <c r="RU8" s="345"/>
      <c r="RV8" s="139"/>
      <c r="RW8" s="131">
        <f>RW7+RT8-RV8</f>
        <v>11123</v>
      </c>
      <c r="RY8" s="1338" t="s">
        <v>239</v>
      </c>
      <c r="RZ8" s="1960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60"/>
      <c r="SH8" s="104"/>
      <c r="SI8" s="49"/>
      <c r="SJ8" s="139"/>
      <c r="SK8" s="131">
        <f>SK7+SH8-SJ8</f>
        <v>0</v>
      </c>
      <c r="SM8" s="425"/>
      <c r="SN8" s="1339"/>
      <c r="SO8" s="104"/>
      <c r="SP8" s="49"/>
      <c r="SQ8" s="139"/>
      <c r="SR8" s="131">
        <f>SR7+SO8-SQ8</f>
        <v>0</v>
      </c>
      <c r="ST8" s="304"/>
      <c r="SU8" s="1960"/>
      <c r="SV8" s="261"/>
      <c r="SW8" s="49"/>
      <c r="SX8" s="139"/>
      <c r="SY8" s="131">
        <f>SY7+SV8-SX8</f>
        <v>0</v>
      </c>
      <c r="TA8" s="405"/>
      <c r="TB8" s="1962"/>
      <c r="TC8" s="22"/>
      <c r="TD8" s="49"/>
      <c r="TE8" s="139"/>
      <c r="TF8" s="131">
        <f>TF7+TC8-TE8</f>
        <v>0</v>
      </c>
      <c r="TH8" s="1340" t="s">
        <v>231</v>
      </c>
      <c r="TI8" s="1960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60"/>
      <c r="TQ8" s="261"/>
      <c r="TR8" s="49"/>
      <c r="TS8" s="139"/>
      <c r="TT8" s="131">
        <f>TT7+TQ8-TS8</f>
        <v>0</v>
      </c>
      <c r="TV8" s="425"/>
      <c r="TW8" s="1960"/>
      <c r="TX8" s="104"/>
      <c r="TY8" s="49"/>
      <c r="TZ8" s="139"/>
      <c r="UA8" s="131">
        <f>UA7+TX8-TZ8</f>
        <v>0</v>
      </c>
      <c r="UC8" s="405"/>
      <c r="UD8" s="1962"/>
      <c r="UE8" s="22"/>
      <c r="UF8" s="49"/>
      <c r="UG8" s="139"/>
      <c r="UH8" s="131">
        <f>UH7+UE8-UG8</f>
        <v>0</v>
      </c>
      <c r="UJ8" s="405"/>
      <c r="UK8" s="1962"/>
      <c r="UL8" s="22"/>
      <c r="UM8" s="49"/>
      <c r="UN8" s="139"/>
      <c r="UO8" s="131">
        <f>UO7+UL8-UN8</f>
        <v>0</v>
      </c>
      <c r="UQ8" s="425"/>
      <c r="UR8" s="1960"/>
      <c r="US8" s="104"/>
      <c r="UT8" s="49"/>
      <c r="UU8" s="139"/>
      <c r="UV8" s="131">
        <f>UV7+US8-UU8</f>
        <v>0</v>
      </c>
      <c r="UX8" s="425">
        <v>41337</v>
      </c>
      <c r="UY8" s="1960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62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60"/>
      <c r="VN8" s="104"/>
      <c r="VO8" s="49"/>
      <c r="VP8" s="139"/>
      <c r="VQ8" s="131">
        <f>VQ7+VN8-VP8</f>
        <v>0</v>
      </c>
      <c r="VS8" s="49"/>
      <c r="VT8" s="1960"/>
      <c r="VU8" s="104"/>
      <c r="VV8" s="562"/>
      <c r="VW8" s="139"/>
      <c r="VX8" s="131">
        <f>VX7+VU8-VW8</f>
        <v>0</v>
      </c>
      <c r="VZ8" s="548">
        <v>40854</v>
      </c>
      <c r="WA8" s="1960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60"/>
      <c r="WI8" s="104"/>
      <c r="WJ8" s="49"/>
      <c r="WK8" s="139"/>
      <c r="WL8" s="131">
        <f>WL7+WI8-WK8</f>
        <v>0</v>
      </c>
      <c r="WN8" s="49"/>
      <c r="WO8" s="1960"/>
      <c r="WP8" s="104"/>
      <c r="WQ8" s="49"/>
      <c r="WR8" s="139"/>
      <c r="WS8" s="131">
        <f>WS7+WP8-WR8</f>
        <v>0</v>
      </c>
      <c r="WU8" s="49"/>
      <c r="WV8" s="1960"/>
      <c r="WW8" s="104"/>
      <c r="WX8" s="49"/>
      <c r="WY8" s="139"/>
      <c r="WZ8" s="131">
        <f>WZ7+WW8-WY8</f>
        <v>0</v>
      </c>
      <c r="XB8" s="49"/>
      <c r="XC8" s="1960"/>
      <c r="XD8" s="104"/>
      <c r="XE8" s="49"/>
      <c r="XF8" s="139"/>
      <c r="XG8" s="131">
        <f>XG7+XD8-XF8</f>
        <v>0</v>
      </c>
      <c r="XI8" s="31"/>
      <c r="XJ8" s="1962"/>
      <c r="XK8" s="22"/>
      <c r="XL8" s="49"/>
      <c r="XM8" s="139"/>
      <c r="XN8" s="131">
        <f>XN7+XK8-XM8</f>
        <v>0</v>
      </c>
      <c r="XP8" s="405"/>
      <c r="XQ8" s="1962"/>
      <c r="XR8" s="22"/>
      <c r="XS8" s="49"/>
      <c r="XT8" s="139"/>
      <c r="XU8" s="131">
        <f>XU7+XR8-XT8</f>
        <v>0</v>
      </c>
      <c r="XW8" s="31"/>
      <c r="XX8" s="1962"/>
      <c r="XY8" s="22"/>
      <c r="XZ8" s="49"/>
      <c r="YA8" s="139"/>
      <c r="YB8" s="131">
        <f>YB7+XY8-YA8</f>
        <v>0</v>
      </c>
      <c r="YD8" s="49"/>
      <c r="YE8" s="1960"/>
      <c r="YF8" s="104"/>
      <c r="YG8" s="49"/>
      <c r="YH8" s="139"/>
      <c r="YI8" s="131">
        <f>YI7+YF8-YH8</f>
        <v>0</v>
      </c>
      <c r="YK8" s="31"/>
      <c r="YL8" s="1962"/>
      <c r="YM8" s="104"/>
      <c r="YN8" s="49"/>
      <c r="YO8" s="139"/>
      <c r="YP8" s="131">
        <f>YP7+YM8-YO8</f>
        <v>0</v>
      </c>
      <c r="YR8" s="49"/>
      <c r="YS8" s="1960"/>
      <c r="YT8" s="261"/>
      <c r="YU8" s="49"/>
      <c r="YV8" s="139"/>
      <c r="YW8" s="131">
        <f>YW7+YT8-YV8</f>
        <v>0</v>
      </c>
      <c r="YY8" s="49"/>
      <c r="YZ8" s="1960"/>
      <c r="ZA8" s="104"/>
      <c r="ZB8" s="49"/>
      <c r="ZC8" s="139"/>
      <c r="ZD8" s="131">
        <f>ZD7+ZA8-ZC8</f>
        <v>0</v>
      </c>
      <c r="ZF8" s="49"/>
      <c r="ZG8" s="1960"/>
      <c r="ZH8" s="104"/>
      <c r="ZI8" s="49"/>
      <c r="ZJ8" s="139"/>
      <c r="ZK8" s="131">
        <f>ZK7+ZH8-ZJ8</f>
        <v>0</v>
      </c>
      <c r="ZM8" s="31"/>
      <c r="ZN8" s="1962"/>
      <c r="ZO8" s="22"/>
      <c r="ZP8" s="49"/>
      <c r="ZQ8" s="139"/>
      <c r="ZR8" s="131">
        <f>ZR7+ZO8-ZQ8</f>
        <v>0</v>
      </c>
      <c r="ZT8" s="480">
        <v>40206</v>
      </c>
      <c r="ZU8" s="1962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62"/>
      <c r="AAC8" s="22"/>
      <c r="AAD8" s="31"/>
      <c r="AAE8" s="76"/>
      <c r="AAF8" s="131">
        <f>AAF7+AAC8-AAE8</f>
        <v>0</v>
      </c>
      <c r="AAH8" s="31"/>
      <c r="AAI8" s="1962"/>
      <c r="AAJ8" s="22"/>
      <c r="AAK8" s="31"/>
      <c r="AAL8" s="76"/>
      <c r="AAM8" s="131">
        <f>AAM7+AAJ8-AAL8</f>
        <v>0</v>
      </c>
      <c r="AAO8" s="49"/>
      <c r="AAP8" s="1960"/>
      <c r="AAQ8" s="104"/>
      <c r="AAR8" s="49"/>
      <c r="AAS8" s="139"/>
      <c r="AAT8" s="131">
        <f>AAT7+AAQ8-AAS8</f>
        <v>0</v>
      </c>
      <c r="AAV8" s="425"/>
      <c r="AAW8" s="1960"/>
      <c r="AAX8" s="104"/>
      <c r="AAY8" s="49"/>
      <c r="AAZ8" s="139"/>
      <c r="ABA8" s="131">
        <f>ABA7+AAX8-AAZ8</f>
        <v>0</v>
      </c>
      <c r="ABC8" s="425">
        <v>41758</v>
      </c>
      <c r="ABD8" s="1960" t="s">
        <v>2247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60" t="s">
        <v>2246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62"/>
      <c r="ABS8" s="22"/>
      <c r="ABT8" s="383"/>
      <c r="ABU8" s="139"/>
      <c r="ABV8" s="131">
        <f>ABV7+ABS8-ABU8</f>
        <v>0</v>
      </c>
      <c r="ABX8" s="31"/>
      <c r="ABY8" s="1962"/>
      <c r="ABZ8" s="22"/>
      <c r="ACA8" s="49"/>
      <c r="ACB8" s="139"/>
      <c r="ACC8" s="131">
        <f>ACC7+ABZ8-ACB8</f>
        <v>0</v>
      </c>
      <c r="ACE8" s="321"/>
      <c r="ACF8" s="1960"/>
      <c r="ACG8" s="104"/>
      <c r="ACH8" s="425"/>
      <c r="ACI8" s="139"/>
      <c r="ACJ8" s="131">
        <f>ACJ7+ACG8-ACI8</f>
        <v>0</v>
      </c>
      <c r="ACL8" s="321"/>
      <c r="ACM8" s="1960"/>
      <c r="ACN8" s="104"/>
      <c r="ACO8" s="321"/>
      <c r="ACP8" s="139"/>
      <c r="ACQ8" s="131">
        <f>ACQ7+ACN8-ACP8</f>
        <v>0</v>
      </c>
      <c r="ACS8" s="31"/>
      <c r="ACT8" s="1962"/>
      <c r="ACU8" s="22"/>
      <c r="ACV8" s="49"/>
      <c r="ACW8" s="139"/>
      <c r="ACX8" s="131">
        <f t="shared" ref="ACX8:ACX44" si="1">ACX7+ACU8-ACW8</f>
        <v>0</v>
      </c>
      <c r="ACZ8" s="405"/>
      <c r="ADA8" s="1962"/>
      <c r="ADB8" s="22"/>
      <c r="ADC8" s="425"/>
      <c r="ADD8" s="139"/>
      <c r="ADE8" s="131">
        <f>ADE7+ADB8-ADD8</f>
        <v>0</v>
      </c>
      <c r="ADG8" s="425"/>
      <c r="ADH8" s="1960"/>
      <c r="ADI8" s="104"/>
      <c r="ADJ8" s="321"/>
      <c r="ADK8" s="139"/>
      <c r="ADL8" s="131">
        <f>ADL7+ADI8-ADK8</f>
        <v>0</v>
      </c>
      <c r="ADN8" s="49"/>
      <c r="ADO8" s="1960"/>
      <c r="ADP8" s="104"/>
      <c r="ADQ8" s="49"/>
      <c r="ADR8" s="139"/>
      <c r="ADS8" s="131">
        <f>ADS7+ADP8-ADR8</f>
        <v>0</v>
      </c>
      <c r="ADU8" s="322"/>
      <c r="ADV8" s="1330"/>
      <c r="ADW8" s="775"/>
      <c r="ADX8" s="425"/>
      <c r="ADY8" s="139"/>
      <c r="ADZ8" s="131">
        <f>ADZ7+ADW8-ADY8</f>
        <v>0</v>
      </c>
      <c r="AEB8" s="397">
        <v>40012</v>
      </c>
      <c r="AEC8" s="1963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61" t="s">
        <v>2190</v>
      </c>
      <c r="AEK8" s="139">
        <v>3380</v>
      </c>
      <c r="AEL8" s="49"/>
      <c r="AEM8" s="1341"/>
      <c r="AEN8" s="131">
        <f>AEN7+AEK8-AEM8</f>
        <v>3380</v>
      </c>
      <c r="AEP8" s="425"/>
      <c r="AEQ8" s="1961"/>
      <c r="AER8" s="139"/>
      <c r="AES8" s="425"/>
      <c r="AET8" s="139"/>
      <c r="AEU8" s="131">
        <f>AEU7+AER8-AET8</f>
        <v>0</v>
      </c>
      <c r="AEW8" s="49"/>
      <c r="AEX8" s="1960"/>
      <c r="AEY8" s="104"/>
      <c r="AEZ8" s="49"/>
      <c r="AFA8" s="139"/>
      <c r="AFB8" s="131">
        <f>AFB7+AEY8-AFA8</f>
        <v>0</v>
      </c>
      <c r="AFD8" s="31" t="s">
        <v>405</v>
      </c>
      <c r="AFE8" s="1962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62"/>
      <c r="AFM8" s="22"/>
      <c r="AFN8" s="49"/>
      <c r="AFO8" s="139"/>
      <c r="AFP8" s="131">
        <f>AFP7+AFM8-AFO8</f>
        <v>0</v>
      </c>
      <c r="AFR8" s="425"/>
      <c r="AFS8" s="1960"/>
      <c r="AFT8" s="104"/>
      <c r="AFU8" s="49"/>
      <c r="AFV8" s="139"/>
      <c r="AFW8" s="131">
        <f>AFW7+AFT8-AFV8</f>
        <v>0</v>
      </c>
      <c r="AFY8" s="31"/>
      <c r="AFZ8" s="1962"/>
      <c r="AGA8" s="22"/>
      <c r="AGB8" s="31"/>
      <c r="AGC8" s="76"/>
      <c r="AGD8" s="131">
        <f>AGD7+AGA8-AGC8</f>
        <v>0</v>
      </c>
      <c r="AGF8" s="31"/>
      <c r="AGG8" s="1962"/>
      <c r="AGH8" s="104"/>
      <c r="AGI8" s="49"/>
      <c r="AGJ8" s="139"/>
      <c r="AGK8" s="131">
        <f>AGK7+AGH8-AGJ8</f>
        <v>0</v>
      </c>
      <c r="AGM8" s="31"/>
      <c r="AGN8" s="1960"/>
      <c r="AGO8" s="695"/>
      <c r="AGP8" s="31"/>
      <c r="AGQ8" s="76"/>
      <c r="AGR8" s="131">
        <f>AGR7+AGO8-AGQ8</f>
        <v>0</v>
      </c>
      <c r="AGT8" s="49"/>
      <c r="AGU8" s="1960"/>
      <c r="AGV8" s="695"/>
      <c r="AGW8" s="49"/>
      <c r="AGX8" s="139"/>
      <c r="AGY8" s="131">
        <f>AGY7+AGV8-AGX8</f>
        <v>0</v>
      </c>
      <c r="AHA8" s="49"/>
      <c r="AHB8" s="1330"/>
      <c r="AHC8" s="350"/>
      <c r="AHD8" s="49"/>
      <c r="AHE8" s="139"/>
      <c r="AHF8" s="131">
        <f>AHF7+AHC8-AHE8</f>
        <v>0</v>
      </c>
      <c r="AHH8" s="403">
        <v>39893</v>
      </c>
      <c r="AHI8" s="1960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60"/>
      <c r="AHQ8" s="104"/>
      <c r="AHR8" s="49"/>
      <c r="AHS8" s="139"/>
      <c r="AHT8" s="131">
        <f>AHT7+AHQ8-AHS8</f>
        <v>0</v>
      </c>
      <c r="AHV8" s="49"/>
      <c r="AHW8" s="1960"/>
      <c r="AHX8" s="104"/>
      <c r="AHY8" s="49"/>
      <c r="AHZ8" s="139"/>
      <c r="AIA8" s="131">
        <f>AIA7+AHX8-AHZ8</f>
        <v>0</v>
      </c>
      <c r="AIC8" s="425"/>
      <c r="AID8" s="1960"/>
      <c r="AIE8" s="104"/>
      <c r="AIF8" s="49"/>
      <c r="AIG8" s="139"/>
      <c r="AIH8" s="131">
        <f>AIH7+AIE8-AIG8</f>
        <v>0</v>
      </c>
      <c r="AIJ8" s="322"/>
      <c r="AIK8" s="1960"/>
      <c r="AIL8" s="104"/>
      <c r="AIM8" s="49"/>
      <c r="AIN8" s="139"/>
      <c r="AIO8" s="131">
        <f>AIO7+AIL8-AIN8</f>
        <v>0</v>
      </c>
      <c r="AIQ8" s="425"/>
      <c r="AIR8" s="1960"/>
      <c r="AIS8" s="261"/>
      <c r="AIT8" s="49"/>
      <c r="AIU8" s="261"/>
      <c r="AIV8" s="131">
        <f>AIV7+AIS8-AIU8</f>
        <v>0</v>
      </c>
      <c r="AIX8" s="49"/>
      <c r="AIY8" s="1960"/>
      <c r="AIZ8" s="104"/>
      <c r="AJA8" s="49"/>
      <c r="AJB8" s="139"/>
      <c r="AJC8" s="131">
        <f>AJC7+AIZ8-AJB8</f>
        <v>0</v>
      </c>
      <c r="AJE8" s="49"/>
      <c r="AJF8" s="1330"/>
      <c r="AJG8" s="139"/>
      <c r="AJH8" s="49"/>
      <c r="AJI8" s="139"/>
      <c r="AJJ8" s="131">
        <f>AJJ7+AJG8-AJI8</f>
        <v>0</v>
      </c>
      <c r="AJL8" s="49"/>
      <c r="AJM8" s="1960"/>
      <c r="AJN8" s="104"/>
      <c r="AJO8" s="49"/>
      <c r="AJP8" s="139"/>
      <c r="AJQ8" s="131">
        <f>AJQ7+AJN8-AJP8</f>
        <v>0</v>
      </c>
      <c r="AJS8" s="49"/>
      <c r="AJT8" s="1960"/>
      <c r="AJU8" s="104"/>
      <c r="AJV8" s="49"/>
      <c r="AJW8" s="139"/>
      <c r="AJX8" s="131">
        <f>AJX7+AJU8-AJW8</f>
        <v>0</v>
      </c>
      <c r="AJZ8" s="49"/>
      <c r="AKA8" s="1960"/>
      <c r="AKB8" s="104"/>
      <c r="AKC8" s="49"/>
      <c r="AKD8" s="139"/>
      <c r="AKE8" s="131">
        <f>AKE7+AKB8-AKD8</f>
        <v>0</v>
      </c>
      <c r="AKG8" s="49"/>
      <c r="AKH8" s="1960"/>
      <c r="AKI8" s="104"/>
      <c r="AKJ8" s="49"/>
      <c r="AKK8" s="139"/>
      <c r="AKL8" s="131">
        <f>AKL7+AKI8-AKK8</f>
        <v>0</v>
      </c>
      <c r="AKN8" s="49"/>
      <c r="AKO8" s="1960"/>
      <c r="AKP8" s="104"/>
      <c r="AKQ8" s="308"/>
      <c r="AKR8" s="139"/>
      <c r="AKS8" s="131">
        <f>AKS7+AKP8-AKR8</f>
        <v>0</v>
      </c>
      <c r="AKU8" s="49"/>
      <c r="AKV8" s="1960"/>
      <c r="AKW8" s="104"/>
      <c r="AKX8" s="308"/>
      <c r="AKY8" s="139"/>
      <c r="AKZ8" s="131">
        <f t="shared" ref="AKZ8:AKZ44" si="2">AKZ7+AKW8-AKY8</f>
        <v>0</v>
      </c>
      <c r="ALB8" s="31"/>
      <c r="ALC8" s="1962"/>
      <c r="ALD8" s="22"/>
      <c r="ALE8" s="308"/>
      <c r="ALF8" s="139"/>
      <c r="ALG8" s="131">
        <f>ALG7+ALD8-ALF8</f>
        <v>0</v>
      </c>
      <c r="ALI8" s="49"/>
      <c r="ALJ8" s="1330"/>
      <c r="ALK8" s="390"/>
      <c r="ALL8" s="308"/>
      <c r="ALM8" s="139"/>
      <c r="ALN8" s="131">
        <f>ALN7+ALK8-ALM8</f>
        <v>0</v>
      </c>
      <c r="ALP8" s="49"/>
      <c r="ALQ8" s="1330"/>
      <c r="ALR8" s="390"/>
      <c r="ALS8" s="308"/>
      <c r="ALT8" s="139"/>
      <c r="ALU8" s="131">
        <f>ALU7+ALR8-ALT8</f>
        <v>0</v>
      </c>
      <c r="ALW8" s="49"/>
      <c r="ALX8" s="1330"/>
      <c r="ALY8" s="390"/>
      <c r="ALZ8" s="308"/>
      <c r="AMA8" s="139"/>
      <c r="AMB8" s="131">
        <f>AMB7+ALY8-AMA8</f>
        <v>0</v>
      </c>
      <c r="AMD8" s="405"/>
      <c r="AME8" s="1962"/>
      <c r="AMF8" s="22"/>
      <c r="AMG8" s="482"/>
      <c r="AMH8" s="139"/>
      <c r="AMI8" s="131">
        <f>AMI7+AMF8-AMH8</f>
        <v>0</v>
      </c>
      <c r="AMK8" s="49"/>
      <c r="AML8" s="1960"/>
      <c r="AMM8" s="104"/>
      <c r="AMN8" s="49"/>
      <c r="AMO8" s="139"/>
      <c r="AMP8" s="131">
        <f>AMP7+AMM8-AMO8</f>
        <v>0</v>
      </c>
      <c r="AMR8" s="31"/>
      <c r="AMS8" s="1330"/>
      <c r="AMT8" s="139"/>
      <c r="AMU8" s="31"/>
      <c r="AMV8" s="76"/>
      <c r="AMW8" s="131">
        <f t="shared" ref="AMW8:AMW44" si="3">AMW7+AMT8-AMV8</f>
        <v>0</v>
      </c>
      <c r="AMY8" s="425"/>
      <c r="AMZ8" s="1960"/>
      <c r="ANA8" s="104"/>
      <c r="ANB8" s="321"/>
      <c r="ANC8" s="139"/>
      <c r="AND8" s="131">
        <f>AND7+ANA8-ANC8</f>
        <v>0</v>
      </c>
      <c r="ANF8" s="321"/>
      <c r="ANG8" s="1960"/>
      <c r="ANH8" s="104"/>
      <c r="ANI8" s="546"/>
      <c r="ANJ8" s="139"/>
      <c r="ANK8" s="131">
        <f>ANK7+ANH8-ANJ8</f>
        <v>0</v>
      </c>
      <c r="ANM8" s="31"/>
      <c r="ANN8" s="1962"/>
      <c r="ANO8" s="22"/>
      <c r="ANP8" s="49"/>
      <c r="ANQ8" s="139"/>
      <c r="ANR8" s="131">
        <f>ANR7+ANO8-ANQ8</f>
        <v>0</v>
      </c>
      <c r="ANT8" s="31"/>
      <c r="ANU8" s="1962"/>
      <c r="ANV8" s="22"/>
      <c r="ANW8" s="49"/>
      <c r="ANX8" s="139"/>
      <c r="ANY8" s="131">
        <f>ANY7+ANV8-ANX8</f>
        <v>0</v>
      </c>
      <c r="AOA8" s="49"/>
      <c r="AOB8" s="1960"/>
      <c r="AOC8" s="104"/>
      <c r="AOD8" s="49"/>
      <c r="AOE8" s="139"/>
      <c r="AOF8" s="131">
        <f>AOF7+AOC8-AOE8</f>
        <v>0</v>
      </c>
      <c r="AOH8" s="321"/>
      <c r="AOI8" s="1960"/>
      <c r="AOJ8" s="104"/>
      <c r="AOK8" s="569"/>
      <c r="AOL8" s="139"/>
      <c r="AOM8" s="131">
        <f>AOM7+AOJ8-AOL8</f>
        <v>0</v>
      </c>
      <c r="AOO8" s="548">
        <v>40714</v>
      </c>
      <c r="AOP8" s="1960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60"/>
      <c r="AOX8" s="104"/>
      <c r="AOY8" s="49"/>
      <c r="AOZ8" s="139"/>
      <c r="APA8" s="131">
        <f>APA7+AOX8-AOZ8</f>
        <v>0</v>
      </c>
      <c r="APC8" s="321"/>
      <c r="APD8" s="1960"/>
      <c r="APE8" s="104"/>
      <c r="APF8" s="49"/>
      <c r="APG8" s="139"/>
      <c r="APH8" s="131">
        <f>APH7+APE8-APG8</f>
        <v>0</v>
      </c>
      <c r="APJ8" s="321"/>
      <c r="APK8" s="1960"/>
      <c r="APL8" s="104"/>
      <c r="APM8" s="49"/>
      <c r="APN8" s="139"/>
      <c r="APO8" s="131">
        <f>APO7+APL8-APN8</f>
        <v>0</v>
      </c>
      <c r="APQ8" s="321"/>
      <c r="APR8" s="1960"/>
      <c r="APS8" s="104"/>
      <c r="APT8" s="49"/>
      <c r="APU8" s="139"/>
      <c r="APV8" s="131">
        <f>APV7+APS8-APU8</f>
        <v>0</v>
      </c>
      <c r="APX8" s="482"/>
      <c r="APY8" s="1330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2" t="s">
        <v>642</v>
      </c>
      <c r="AQG8" s="1343">
        <v>7383.5</v>
      </c>
      <c r="AQH8" s="31"/>
      <c r="AQI8" s="76"/>
      <c r="AQJ8" s="131">
        <f t="shared" ref="AQJ8:AQJ43" si="5">AQJ7+AQG8-AQI8</f>
        <v>7383.5</v>
      </c>
      <c r="AQL8" s="481"/>
      <c r="AQM8" s="1330"/>
      <c r="AQN8" s="390"/>
      <c r="AQO8" s="31"/>
      <c r="AQP8" s="76"/>
      <c r="AQQ8" s="131">
        <f t="shared" ref="AQQ8:AQQ43" si="6">AQQ7+AQN8-AQP8</f>
        <v>0</v>
      </c>
      <c r="AQS8" s="1338" t="s">
        <v>232</v>
      </c>
      <c r="AQT8" s="133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0"/>
      <c r="ARB8" s="139"/>
      <c r="ARC8" s="321"/>
      <c r="ARD8" s="139"/>
      <c r="ARE8" s="131">
        <f>ARE7+ARB8-ARD8</f>
        <v>0</v>
      </c>
      <c r="ARG8" s="31"/>
      <c r="ARH8" s="1330"/>
      <c r="ARI8" s="139"/>
      <c r="ARJ8" s="49"/>
      <c r="ARK8" s="139"/>
      <c r="ARL8" s="131">
        <f>ARL7+ARI8-ARK8</f>
        <v>0</v>
      </c>
      <c r="ARN8" s="425"/>
      <c r="ARO8" s="1330"/>
      <c r="ARP8" s="139"/>
      <c r="ARQ8" s="425"/>
      <c r="ARR8" s="139"/>
      <c r="ARS8" s="131">
        <f>ARS7+ARP8-ARR8</f>
        <v>0</v>
      </c>
      <c r="ARU8" s="425"/>
      <c r="ARV8" s="1960"/>
      <c r="ARW8" s="695"/>
      <c r="ARX8" s="321"/>
      <c r="ARY8" s="390"/>
      <c r="ARZ8" s="131">
        <f t="shared" ref="ARZ8:ARZ44" si="7">ARZ7+ARW8-ARY8</f>
        <v>0</v>
      </c>
      <c r="ASB8" s="425"/>
      <c r="ASC8" s="1960"/>
      <c r="ASD8" s="104"/>
      <c r="ASE8" s="258"/>
      <c r="ASF8" s="66"/>
      <c r="ASG8" s="131">
        <f>ASG7+ASD8-ASF8</f>
        <v>0</v>
      </c>
      <c r="ASI8" s="425"/>
      <c r="ASJ8" s="1960"/>
      <c r="ASK8" s="104"/>
      <c r="ASL8" s="31"/>
      <c r="ASM8" s="76"/>
      <c r="ASN8" s="131">
        <f>ASN7+ASK8-ASM8</f>
        <v>0</v>
      </c>
      <c r="ASP8" s="49"/>
      <c r="ASQ8" s="1960"/>
      <c r="ASR8" s="104"/>
      <c r="ASS8" s="49"/>
      <c r="AST8" s="139"/>
      <c r="ASU8" s="131">
        <f>ASU7+ASR8-AST8</f>
        <v>0</v>
      </c>
      <c r="ASW8" s="31"/>
      <c r="ASX8" s="1962"/>
      <c r="ASY8" s="22"/>
      <c r="ASZ8" s="49"/>
      <c r="ATA8" s="139"/>
      <c r="ATB8" s="131">
        <f>ATB7+ASY8-ATA8</f>
        <v>0</v>
      </c>
      <c r="ATD8" s="49"/>
      <c r="ATE8" s="1960"/>
      <c r="ATF8" s="104"/>
      <c r="ATG8" s="49"/>
      <c r="ATH8" s="139"/>
      <c r="ATI8" s="131">
        <f>ATI7+ATF8-ATH8</f>
        <v>0</v>
      </c>
      <c r="ATK8" s="31"/>
      <c r="ATL8" s="1962"/>
      <c r="ATM8" s="22"/>
      <c r="ATN8" s="49"/>
      <c r="ATO8" s="139"/>
      <c r="ATP8" s="131">
        <f>ATP7+ATM8-ATO8</f>
        <v>0</v>
      </c>
      <c r="ATR8" s="49"/>
      <c r="ATS8" s="1960"/>
      <c r="ATT8" s="104"/>
      <c r="ATU8" s="49"/>
      <c r="ATV8" s="139"/>
      <c r="ATW8" s="131">
        <f>ATW7+ATT8-ATV8</f>
        <v>0</v>
      </c>
      <c r="ATY8" s="49"/>
      <c r="ATZ8" s="1960"/>
      <c r="AUA8" s="104"/>
      <c r="AUB8" s="49"/>
      <c r="AUC8" s="139"/>
      <c r="AUD8" s="131">
        <f>AUD7+AUA8-AUC8</f>
        <v>0</v>
      </c>
      <c r="AUF8" s="322"/>
      <c r="AUG8" s="1962"/>
      <c r="AUH8" s="22"/>
      <c r="AUI8" s="31"/>
      <c r="AUJ8" s="76"/>
      <c r="AUK8" s="131">
        <f>AUK7+AUH8-AUJ8</f>
        <v>0</v>
      </c>
      <c r="AUM8" s="49"/>
      <c r="AUN8" s="1960"/>
      <c r="AUO8" s="261"/>
      <c r="AUP8" s="49"/>
      <c r="AUQ8" s="261"/>
      <c r="AUR8" s="131">
        <f>AUR7+AUO8-AUQ8</f>
        <v>0</v>
      </c>
      <c r="AUT8" s="31"/>
      <c r="AUU8" s="1961"/>
      <c r="AUV8" s="139"/>
      <c r="AUW8" s="308"/>
      <c r="AUX8" s="139"/>
      <c r="AUY8" s="131">
        <f>AUY7+AUV8-AUX8</f>
        <v>0</v>
      </c>
      <c r="AVA8" s="31"/>
      <c r="AVB8" s="1330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61"/>
      <c r="AVQ8" s="139"/>
      <c r="AVR8" s="49"/>
      <c r="AVS8" s="139"/>
      <c r="AVT8" s="131">
        <f>AVT7+AVQ8-AVS8</f>
        <v>0</v>
      </c>
      <c r="AVV8" s="49"/>
      <c r="AVW8" s="1960"/>
      <c r="AVX8" s="104"/>
      <c r="AVY8" s="383"/>
      <c r="AVZ8" s="139"/>
      <c r="AWA8" s="131">
        <f>AWA7+AVX8-AVZ8</f>
        <v>0</v>
      </c>
      <c r="AWC8" s="31"/>
      <c r="AWD8" s="1962"/>
      <c r="AWE8" s="22"/>
      <c r="AWF8" s="533"/>
      <c r="AWG8" s="139"/>
      <c r="AWH8" s="131">
        <f>AWH7+AWE8-AWG8</f>
        <v>0</v>
      </c>
      <c r="AWJ8" s="49"/>
      <c r="AWK8" s="1960"/>
      <c r="AWL8" s="104"/>
      <c r="AWM8" s="49"/>
      <c r="AWN8" s="139"/>
      <c r="AWO8" s="131">
        <f>AWO7+AWL8-AWN8</f>
        <v>0</v>
      </c>
      <c r="AWQ8" s="321">
        <v>41755</v>
      </c>
      <c r="AWR8" s="1960" t="s">
        <v>2245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60"/>
      <c r="AXG8" s="104"/>
      <c r="AXH8" s="383"/>
      <c r="AXI8" s="139"/>
      <c r="AXJ8" s="131">
        <f>AXJ7+AXG8-AXI8</f>
        <v>0</v>
      </c>
      <c r="AXL8" s="31"/>
      <c r="AXM8" s="1962"/>
      <c r="AXN8" s="22"/>
      <c r="AXO8" s="383"/>
      <c r="AXP8" s="139"/>
      <c r="AXQ8" s="131">
        <f>AXQ7+AXN8-AXP8</f>
        <v>0</v>
      </c>
      <c r="AXS8" s="31"/>
      <c r="AXT8" s="1962"/>
      <c r="AXU8" s="22"/>
      <c r="AXV8" s="383"/>
      <c r="AXW8" s="139"/>
      <c r="AXX8" s="131">
        <f>AXX7+AXU8-AXW8</f>
        <v>0</v>
      </c>
      <c r="AXZ8" s="49"/>
      <c r="AYA8" s="1960"/>
      <c r="AYB8" s="104"/>
      <c r="AYC8" s="383"/>
      <c r="AYD8" s="139"/>
      <c r="AYE8" s="131">
        <f>AYE7+AYB8-AYD8</f>
        <v>0</v>
      </c>
      <c r="AYG8" s="405"/>
      <c r="AYH8" s="1962"/>
      <c r="AYI8" s="22"/>
      <c r="AYJ8" s="49"/>
      <c r="AYK8" s="139"/>
      <c r="AYL8" s="131">
        <f>AYL7+AYI8-AYK8</f>
        <v>0</v>
      </c>
      <c r="AYN8" s="405"/>
      <c r="AYO8" s="1962"/>
      <c r="AYP8" s="22"/>
      <c r="AYQ8" s="49"/>
      <c r="AYR8" s="139"/>
      <c r="AYS8" s="131">
        <f>AYS7+AYP8-AYR8</f>
        <v>0</v>
      </c>
      <c r="AYU8" s="405"/>
      <c r="AYV8" s="1962"/>
      <c r="AYW8" s="22"/>
      <c r="AYX8" s="425"/>
      <c r="AYY8" s="139"/>
      <c r="AYZ8" s="131">
        <f>AYZ7+AYW8-AYY8</f>
        <v>0</v>
      </c>
      <c r="AZB8" s="49"/>
      <c r="AZC8" s="1960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60"/>
      <c r="AZY8" s="104"/>
      <c r="AZZ8" s="49"/>
      <c r="BAA8" s="139"/>
      <c r="BAB8" s="131">
        <f>BAB7+AZY8-BAA8</f>
        <v>0</v>
      </c>
      <c r="BAD8" s="49"/>
      <c r="BAE8" s="1960"/>
      <c r="BAF8" s="104"/>
      <c r="BAG8" s="49"/>
      <c r="BAH8" s="139"/>
      <c r="BAI8" s="131">
        <f>BAI7+BAF8-BAH8</f>
        <v>0</v>
      </c>
      <c r="BAK8" s="49"/>
      <c r="BAL8" s="1960"/>
      <c r="BAM8" s="104"/>
      <c r="BAN8" s="49"/>
      <c r="BAO8" s="139"/>
      <c r="BAP8" s="131">
        <f>BAP7+BAM8-BAO8</f>
        <v>0</v>
      </c>
      <c r="BAR8" s="49"/>
      <c r="BAS8" s="1960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62"/>
      <c r="C9" s="1917">
        <v>150000</v>
      </c>
      <c r="D9" s="31"/>
      <c r="E9" s="139"/>
      <c r="F9" s="131">
        <f t="shared" ref="F9:F36" si="8">F8+C9-E9</f>
        <v>250000</v>
      </c>
      <c r="H9" s="405"/>
      <c r="I9" s="1962"/>
      <c r="J9" s="701"/>
      <c r="K9" s="31"/>
      <c r="L9" s="139"/>
      <c r="M9" s="131">
        <f t="shared" ref="M9:M36" si="9">M8+J9-L9</f>
        <v>20000</v>
      </c>
      <c r="O9" s="425">
        <v>41808</v>
      </c>
      <c r="P9" s="1330"/>
      <c r="Q9" s="261">
        <v>20000</v>
      </c>
      <c r="R9" s="425"/>
      <c r="S9" s="139"/>
      <c r="T9" s="131">
        <f>T8+Q9-S9</f>
        <v>35000</v>
      </c>
      <c r="V9" s="321"/>
      <c r="W9" s="1330"/>
      <c r="X9" s="261"/>
      <c r="Y9" s="49"/>
      <c r="Z9" s="139"/>
      <c r="AA9" s="131">
        <f t="shared" ref="AA9:AA39" si="10">AA8+X9-Z9</f>
        <v>0</v>
      </c>
      <c r="AC9" s="49"/>
      <c r="AD9" s="383" t="s">
        <v>2297</v>
      </c>
      <c r="AE9" s="261"/>
      <c r="AF9" s="49"/>
      <c r="AG9" s="139"/>
      <c r="AH9" s="131">
        <f t="shared" ref="AH9:AH39" si="11">AH8+AE9-AG9</f>
        <v>-100000</v>
      </c>
      <c r="AJ9" s="425"/>
      <c r="AK9" s="1330"/>
      <c r="AL9" s="261"/>
      <c r="AM9" s="49"/>
      <c r="AN9" s="139"/>
      <c r="AO9" s="131">
        <f t="shared" ref="AO9:AO39" si="12">AO8+AL9-AN9</f>
        <v>0</v>
      </c>
      <c r="AQ9" s="49"/>
      <c r="AR9" s="1330"/>
      <c r="AS9" s="261"/>
      <c r="AT9" s="49"/>
      <c r="AU9" s="139"/>
      <c r="AV9" s="131">
        <f t="shared" ref="AV9:AV39" si="13">AV8+AS9-AU9</f>
        <v>0</v>
      </c>
      <c r="AX9" s="49"/>
      <c r="AY9" s="1330"/>
      <c r="AZ9" s="261"/>
      <c r="BA9" s="49"/>
      <c r="BB9" s="139"/>
      <c r="BC9" s="131">
        <f t="shared" ref="BC9:BC39" si="14">BC8+AZ9-BB9</f>
        <v>0</v>
      </c>
      <c r="BE9" s="49"/>
      <c r="BF9" s="1330"/>
      <c r="BG9" s="261"/>
      <c r="BH9" s="49"/>
      <c r="BI9" s="139"/>
      <c r="BJ9" s="131">
        <f t="shared" ref="BJ9:BJ39" si="15">BJ8+BG9-BI9</f>
        <v>0</v>
      </c>
      <c r="BL9" s="49"/>
      <c r="BM9" s="1330"/>
      <c r="BN9" s="139"/>
      <c r="BO9" s="49"/>
      <c r="BP9" s="139"/>
      <c r="BQ9" s="131">
        <f t="shared" ref="BQ9:BQ44" si="16">BQ8+BN9-BP9</f>
        <v>0</v>
      </c>
      <c r="BS9" s="31"/>
      <c r="BT9" s="1960"/>
      <c r="BU9" s="104"/>
      <c r="BV9" s="49"/>
      <c r="BW9" s="139"/>
      <c r="BX9" s="131">
        <f t="shared" ref="BX9:BX44" si="17">BX8+BU9-BW9</f>
        <v>0</v>
      </c>
      <c r="BZ9" s="49"/>
      <c r="CA9" s="308"/>
      <c r="CB9" s="1960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4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62"/>
      <c r="CQ9" s="22"/>
      <c r="CR9" s="522"/>
      <c r="CS9" s="139"/>
      <c r="CT9" s="131">
        <f t="shared" ref="CT9:CT68" si="20">CT8+CQ9-CS9</f>
        <v>0</v>
      </c>
      <c r="CV9" s="321"/>
      <c r="CW9" s="1960"/>
      <c r="CX9" s="261"/>
      <c r="CY9" s="400"/>
      <c r="CZ9" s="261"/>
      <c r="DA9" s="131">
        <f>DA8+CX9-CZ9</f>
        <v>0</v>
      </c>
      <c r="DC9" s="49">
        <v>41759</v>
      </c>
      <c r="DD9" s="1960" t="s">
        <v>2249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60"/>
      <c r="DM9" s="104"/>
      <c r="DN9" s="49"/>
      <c r="DO9" s="139"/>
      <c r="DP9" s="131">
        <f t="shared" ref="DP9:DP44" si="22">DP8+DM9-DO9</f>
        <v>0</v>
      </c>
      <c r="DR9" s="425"/>
      <c r="DS9" s="1960"/>
      <c r="DT9" s="104"/>
      <c r="DU9" s="615"/>
      <c r="DV9" s="139"/>
      <c r="DW9" s="131">
        <f t="shared" ref="DW9:DW44" si="23">DW8+DT9-DV9</f>
        <v>0</v>
      </c>
      <c r="DY9" s="49"/>
      <c r="DZ9" s="1960"/>
      <c r="EA9" s="104"/>
      <c r="EB9" s="49"/>
      <c r="EC9" s="139"/>
      <c r="ED9" s="131">
        <f t="shared" ref="ED9:ED44" si="24">ED8+EA9-EC9</f>
        <v>0</v>
      </c>
      <c r="EF9" s="425"/>
      <c r="EG9" s="1960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0"/>
      <c r="EO9" s="261"/>
      <c r="EP9" s="49"/>
      <c r="EQ9" s="261"/>
      <c r="ER9" s="131">
        <f t="shared" ref="ER9:ER44" si="26">ER8+EO9-EQ9</f>
        <v>0</v>
      </c>
      <c r="ET9" s="322"/>
      <c r="EU9" s="1962"/>
      <c r="EV9" s="22"/>
      <c r="EW9" s="308"/>
      <c r="EX9" s="389"/>
      <c r="EY9" s="131">
        <f t="shared" ref="EY9:EY44" si="27">EY8+EV9-EX9</f>
        <v>0</v>
      </c>
      <c r="FA9" s="321"/>
      <c r="FB9" s="1960"/>
      <c r="FC9" s="104"/>
      <c r="FD9" s="49"/>
      <c r="FE9" s="139"/>
      <c r="FF9" s="131">
        <f t="shared" ref="FF9:FF44" si="28">FF8+FC9-FE9</f>
        <v>0</v>
      </c>
      <c r="FH9" s="49"/>
      <c r="FI9" s="1960"/>
      <c r="FJ9" s="104"/>
      <c r="FK9" s="49"/>
      <c r="FL9" s="139"/>
      <c r="FM9" s="131">
        <f t="shared" ref="FM9:FM41" si="29">FM8+FJ9-FL9</f>
        <v>0</v>
      </c>
      <c r="FO9" s="31"/>
      <c r="FP9" s="1962"/>
      <c r="FQ9" s="22"/>
      <c r="FR9" s="49"/>
      <c r="FS9" s="139"/>
      <c r="FT9" s="131">
        <f t="shared" ref="FT9:FT42" si="30">FT8+FQ9-FS9</f>
        <v>0</v>
      </c>
      <c r="FV9" s="425">
        <v>39678</v>
      </c>
      <c r="FW9" s="1960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60"/>
      <c r="GE9" s="104"/>
      <c r="GF9" s="97"/>
      <c r="GG9" s="139"/>
      <c r="GH9" s="131">
        <f t="shared" ref="GH9:GH44" si="32">GH8+GE9-GG9</f>
        <v>0</v>
      </c>
      <c r="GJ9" s="97"/>
      <c r="GK9" s="1961"/>
      <c r="GL9" s="139"/>
      <c r="GM9" s="97"/>
      <c r="GN9" s="139"/>
      <c r="GO9" s="131">
        <f t="shared" ref="GO9:GO44" si="33">GO8+GL9-GN9</f>
        <v>0</v>
      </c>
      <c r="GQ9" s="97"/>
      <c r="GR9" s="1961"/>
      <c r="GS9" s="139"/>
      <c r="GT9" s="97"/>
      <c r="GU9" s="139"/>
      <c r="GV9" s="131">
        <f t="shared" ref="GV9:GV44" si="34">GV8+GS9-GU9</f>
        <v>0</v>
      </c>
      <c r="GX9" s="49"/>
      <c r="GY9" s="1961"/>
      <c r="GZ9" s="139"/>
      <c r="HA9" s="49"/>
      <c r="HB9" s="139"/>
      <c r="HC9" s="131">
        <f t="shared" ref="HC9:HC44" si="35">HC8+GZ9-HB9</f>
        <v>0</v>
      </c>
      <c r="HE9" s="49"/>
      <c r="HF9" s="1961"/>
      <c r="HG9" s="139"/>
      <c r="HH9" s="49"/>
      <c r="HI9" s="139"/>
      <c r="HJ9" s="131">
        <f t="shared" ref="HJ9:HJ44" si="36">HJ8+HG9-HI9</f>
        <v>0</v>
      </c>
      <c r="HL9" s="31"/>
      <c r="HM9" s="1962"/>
      <c r="HN9" s="104"/>
      <c r="HO9" s="49"/>
      <c r="HP9" s="261"/>
      <c r="HQ9" s="131">
        <f t="shared" ref="HQ9:HQ44" si="37">HQ8+HN9-HP9</f>
        <v>0</v>
      </c>
      <c r="HS9" s="49"/>
      <c r="HT9" s="1960"/>
      <c r="HU9" s="104"/>
      <c r="HV9" s="49"/>
      <c r="HW9" s="261"/>
      <c r="HX9" s="131">
        <f t="shared" ref="HX9:HX44" si="38">HX8+HU9-HW9</f>
        <v>0</v>
      </c>
      <c r="HZ9" s="548"/>
      <c r="IA9" s="1330"/>
      <c r="IB9" s="798"/>
      <c r="IC9" s="799"/>
      <c r="ID9" s="76"/>
      <c r="IE9" s="131">
        <f t="shared" ref="IE9:IE43" si="39">IE8+IB9-ID9</f>
        <v>476</v>
      </c>
      <c r="IG9" s="31"/>
      <c r="IH9" s="1330"/>
      <c r="II9" s="139"/>
      <c r="IJ9" s="345"/>
      <c r="IK9" s="139"/>
      <c r="IL9" s="131">
        <f t="shared" ref="IL9:IL44" si="40">IL8+II9-IK9</f>
        <v>0</v>
      </c>
      <c r="IN9" s="49"/>
      <c r="IO9" s="1960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62"/>
      <c r="JD9" s="22"/>
      <c r="JE9" s="31"/>
      <c r="JF9" s="76"/>
      <c r="JG9" s="131">
        <f t="shared" ref="JG9:JG44" si="43">JG8+JD9-JF9</f>
        <v>0</v>
      </c>
      <c r="JI9" s="49"/>
      <c r="JJ9" s="1960"/>
      <c r="JK9" s="104"/>
      <c r="JL9" s="49"/>
      <c r="JM9" s="139"/>
      <c r="JN9" s="131">
        <f>JN8+JK9-JM9</f>
        <v>0</v>
      </c>
      <c r="JP9" s="49"/>
      <c r="JQ9" s="1960"/>
      <c r="JR9" s="104"/>
      <c r="JS9" s="49"/>
      <c r="JT9" s="139"/>
      <c r="JU9" s="131">
        <f t="shared" ref="JU9:JU43" si="44">JU8+JR9-JT9</f>
        <v>0</v>
      </c>
      <c r="JW9" s="49"/>
      <c r="JX9" s="1960"/>
      <c r="JY9" s="104"/>
      <c r="JZ9" s="383"/>
      <c r="KA9" s="139"/>
      <c r="KB9" s="131">
        <f t="shared" ref="KB9:KB43" si="45">KB8+JY9-KA9</f>
        <v>0</v>
      </c>
      <c r="KD9" s="49"/>
      <c r="KE9" s="1960"/>
      <c r="KF9" s="104"/>
      <c r="KG9" s="616"/>
      <c r="KH9" s="139"/>
      <c r="KI9" s="131">
        <f t="shared" ref="KI9:KI43" si="46">KI8+KF9-KH9</f>
        <v>0</v>
      </c>
      <c r="KK9" s="49"/>
      <c r="KL9" s="1960"/>
      <c r="KM9" s="104"/>
      <c r="KN9" s="616"/>
      <c r="KO9" s="139"/>
      <c r="KP9" s="131">
        <f t="shared" ref="KP9:KP43" si="47">KP8+KM9-KO9</f>
        <v>0</v>
      </c>
      <c r="KR9" s="405"/>
      <c r="KS9" s="1962"/>
      <c r="KT9" s="22"/>
      <c r="KU9" s="562"/>
      <c r="KV9" s="139"/>
      <c r="KW9" s="131">
        <f t="shared" ref="KW9:KW43" si="48">KW8+KT9-KV9</f>
        <v>0</v>
      </c>
      <c r="KY9" s="31"/>
      <c r="KZ9" s="1962"/>
      <c r="LA9" s="22"/>
      <c r="LB9" s="383"/>
      <c r="LC9" s="139"/>
      <c r="LD9" s="131">
        <f t="shared" ref="LD9:LD43" si="49">LD8+LA9-LC9</f>
        <v>0</v>
      </c>
      <c r="LF9" s="49"/>
      <c r="LG9" s="1960"/>
      <c r="LH9" s="104"/>
      <c r="LI9" s="49"/>
      <c r="LJ9" s="139"/>
      <c r="LK9" s="131">
        <f t="shared" ref="LK9:LK43" si="50">LK8+LH9-LJ9</f>
        <v>0</v>
      </c>
      <c r="LM9" s="405"/>
      <c r="LN9" s="1962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0"/>
      <c r="MC9" s="261"/>
      <c r="MD9" s="432"/>
      <c r="ME9" s="139"/>
      <c r="MF9" s="131">
        <f t="shared" ref="MF9:MF44" si="52">MF8+MC9-ME9</f>
        <v>0</v>
      </c>
      <c r="MH9" s="425"/>
      <c r="MI9" s="1960"/>
      <c r="MJ9" s="695"/>
      <c r="MK9" s="49"/>
      <c r="ML9" s="261"/>
      <c r="MM9" s="131">
        <f t="shared" ref="MM9:MM40" si="53">MM8+MJ9-ML9</f>
        <v>0</v>
      </c>
      <c r="MO9" s="49"/>
      <c r="MP9" s="1330"/>
      <c r="MQ9" s="261"/>
      <c r="MR9" s="49"/>
      <c r="MS9" s="261"/>
      <c r="MT9" s="131">
        <f t="shared" ref="MT9:MT44" si="54">MT8+MQ9-MS9</f>
        <v>0</v>
      </c>
      <c r="MV9" s="49"/>
      <c r="MW9" s="1330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0"/>
      <c r="NE9" s="390"/>
      <c r="NF9" s="31"/>
      <c r="NG9" s="139"/>
      <c r="NH9" s="131">
        <f t="shared" ref="NH9:NH43" si="55">NH8+NE9-NG9</f>
        <v>0</v>
      </c>
      <c r="NJ9" s="49"/>
      <c r="NK9" s="1330"/>
      <c r="NL9" s="390"/>
      <c r="NM9" s="31"/>
      <c r="NN9" s="139"/>
      <c r="NO9" s="131">
        <f t="shared" ref="NO9:NO18" si="56">NO8+NL9-NN9</f>
        <v>0</v>
      </c>
      <c r="NQ9" s="425"/>
      <c r="NR9" s="1961"/>
      <c r="NS9" s="261"/>
      <c r="NT9" s="425"/>
      <c r="NU9" s="139"/>
      <c r="NV9" s="131">
        <f t="shared" ref="NV9:NV43" si="57">NV8+NS9-NU9</f>
        <v>0</v>
      </c>
      <c r="NX9" s="49"/>
      <c r="NY9" s="1960"/>
      <c r="NZ9" s="104"/>
      <c r="OA9" s="49"/>
      <c r="OB9" s="139"/>
      <c r="OC9" s="131">
        <f t="shared" ref="OC9:OC44" si="58">OC8+NZ9-OB9</f>
        <v>0</v>
      </c>
      <c r="OE9" s="49"/>
      <c r="OF9" s="1960"/>
      <c r="OG9" s="104"/>
      <c r="OH9" s="49"/>
      <c r="OI9" s="139"/>
      <c r="OJ9" s="131">
        <f t="shared" ref="OJ9:OJ44" si="59">OJ8+OG9-OI9</f>
        <v>0</v>
      </c>
      <c r="OL9" s="49"/>
      <c r="OM9" s="1960"/>
      <c r="ON9" s="104"/>
      <c r="OO9" s="49"/>
      <c r="OP9" s="139"/>
      <c r="OQ9" s="131">
        <f t="shared" ref="OQ9:OQ44" si="60">OQ8+ON9-OP9</f>
        <v>0</v>
      </c>
      <c r="OS9" s="49"/>
      <c r="OT9" s="1960"/>
      <c r="OU9" s="104"/>
      <c r="OV9" s="49"/>
      <c r="OW9" s="139"/>
      <c r="OX9" s="131">
        <f t="shared" ref="OX9:OX44" si="61">OX8+OU9-OW9</f>
        <v>0</v>
      </c>
      <c r="OZ9" s="49"/>
      <c r="PA9" s="1960"/>
      <c r="PB9" s="104"/>
      <c r="PC9" s="49"/>
      <c r="PD9" s="139"/>
      <c r="PE9" s="131">
        <f t="shared" ref="PE9:PE44" si="62">PE8+PB9-PD9</f>
        <v>0</v>
      </c>
      <c r="PG9" s="49"/>
      <c r="PH9" s="1960"/>
      <c r="PI9" s="104"/>
      <c r="PJ9" s="49"/>
      <c r="PK9" s="139"/>
      <c r="PL9" s="131">
        <f t="shared" ref="PL9:PL44" si="63">PL8+PI9-PK9</f>
        <v>0</v>
      </c>
      <c r="PN9" s="49"/>
      <c r="PO9" s="1960"/>
      <c r="PP9" s="104"/>
      <c r="PQ9" s="49"/>
      <c r="PR9" s="139"/>
      <c r="PS9" s="131">
        <f t="shared" ref="PS9:PS44" si="64">PS8+PP9-PR9</f>
        <v>0</v>
      </c>
      <c r="PU9" s="31">
        <v>41755</v>
      </c>
      <c r="PV9" s="1962" t="s">
        <v>2244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60"/>
      <c r="QD9" s="104"/>
      <c r="QE9" s="49"/>
      <c r="QF9" s="139"/>
      <c r="QG9" s="131">
        <f t="shared" ref="QG9:QG44" si="66">QG8+QD9-QF9</f>
        <v>0</v>
      </c>
      <c r="QI9" s="425"/>
      <c r="QJ9" s="1960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7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61"/>
      <c r="RT9" s="46"/>
      <c r="RU9" s="304"/>
      <c r="RV9" s="261"/>
      <c r="RW9" s="131">
        <f t="shared" ref="RW9:RW39" si="72">RW8+RT9-RV9</f>
        <v>11123</v>
      </c>
      <c r="RZ9" s="1960"/>
      <c r="SA9" s="104"/>
      <c r="SB9" s="49"/>
      <c r="SC9" s="139"/>
      <c r="SD9" s="131">
        <f>SD8+SA9-SC9</f>
        <v>23250</v>
      </c>
      <c r="SF9" s="49"/>
      <c r="SG9" s="1960"/>
      <c r="SH9" s="104"/>
      <c r="SI9" s="49"/>
      <c r="SJ9" s="139"/>
      <c r="SK9" s="131">
        <f>SK8+SH9-SJ9</f>
        <v>0</v>
      </c>
      <c r="SM9" s="425"/>
      <c r="SN9" s="1960"/>
      <c r="SO9" s="390"/>
      <c r="SP9" s="49"/>
      <c r="SQ9" s="139"/>
      <c r="SR9" s="131">
        <f t="shared" ref="SR9:SR43" si="73">SR8+SO9-SQ9</f>
        <v>0</v>
      </c>
      <c r="ST9" s="304"/>
      <c r="SU9" s="1330"/>
      <c r="SV9" s="261"/>
      <c r="SW9" s="49"/>
      <c r="SX9" s="139"/>
      <c r="SY9" s="131">
        <f t="shared" ref="SY9:SY43" si="74">SY8+SV9-SX9</f>
        <v>0</v>
      </c>
      <c r="TA9" s="425"/>
      <c r="TB9" s="1960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0"/>
      <c r="TQ9" s="261"/>
      <c r="TR9" s="49"/>
      <c r="TS9" s="139"/>
      <c r="TT9" s="131">
        <f t="shared" ref="TT9:TT19" si="77">TT8+TQ9-TS9</f>
        <v>0</v>
      </c>
      <c r="TV9" s="405"/>
      <c r="TW9" s="1962"/>
      <c r="TX9" s="22"/>
      <c r="TY9" s="49"/>
      <c r="TZ9" s="139"/>
      <c r="UA9" s="131">
        <f t="shared" ref="UA9:UA19" si="78">UA8+TX9-TZ9</f>
        <v>0</v>
      </c>
      <c r="UC9" s="425"/>
      <c r="UD9" s="1960"/>
      <c r="UE9" s="104"/>
      <c r="UF9" s="49"/>
      <c r="UG9" s="139"/>
      <c r="UH9" s="131">
        <f t="shared" ref="UH9:UH44" si="79">UH8+UE9-UG9</f>
        <v>0</v>
      </c>
      <c r="UJ9" s="425"/>
      <c r="UK9" s="1960"/>
      <c r="UL9" s="104"/>
      <c r="UM9" s="49"/>
      <c r="UN9" s="139"/>
      <c r="UO9" s="131">
        <f t="shared" ref="UO9:UO44" si="80">UO8+UL9-UN9</f>
        <v>0</v>
      </c>
      <c r="UQ9" s="405"/>
      <c r="UR9" s="1962"/>
      <c r="US9" s="22"/>
      <c r="UT9" s="49"/>
      <c r="UU9" s="139"/>
      <c r="UV9" s="131">
        <f t="shared" ref="UV9:UV44" si="81">UV8+US9-UU9</f>
        <v>0</v>
      </c>
      <c r="UX9" s="405"/>
      <c r="UY9" s="1962"/>
      <c r="UZ9" s="798"/>
      <c r="VA9" s="799"/>
      <c r="VB9" s="139"/>
      <c r="VC9" s="131">
        <f t="shared" ref="VC9:VC44" si="82">VC8+UZ9-VB9</f>
        <v>201</v>
      </c>
      <c r="VE9" s="480"/>
      <c r="VF9" s="1962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60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60"/>
      <c r="WB9" s="104"/>
      <c r="WC9" s="49"/>
      <c r="WD9" s="139"/>
      <c r="WE9" s="131">
        <f t="shared" ref="WE9:WE44" si="86">WE8+WB9-WD9</f>
        <v>274.5</v>
      </c>
      <c r="WG9" s="49"/>
      <c r="WH9" s="1960"/>
      <c r="WI9" s="104"/>
      <c r="WJ9" s="49"/>
      <c r="WK9" s="139"/>
      <c r="WL9" s="131">
        <f t="shared" ref="WL9:WL44" si="87">WL8+WI9-WK9</f>
        <v>0</v>
      </c>
      <c r="WN9" s="49"/>
      <c r="WO9" s="1960"/>
      <c r="WP9" s="104"/>
      <c r="WQ9" s="49"/>
      <c r="WR9" s="139"/>
      <c r="WS9" s="131">
        <f t="shared" ref="WS9:WS44" si="88">WS8+WP9-WR9</f>
        <v>0</v>
      </c>
      <c r="WU9" s="49"/>
      <c r="WV9" s="1960"/>
      <c r="WW9" s="104"/>
      <c r="WX9" s="49"/>
      <c r="WY9" s="139"/>
      <c r="WZ9" s="131">
        <f t="shared" ref="WZ9:WZ44" si="89">WZ8+WW9-WY9</f>
        <v>0</v>
      </c>
      <c r="XB9" s="49"/>
      <c r="XC9" s="1960"/>
      <c r="XD9" s="104"/>
      <c r="XE9" s="49"/>
      <c r="XF9" s="139"/>
      <c r="XG9" s="131">
        <f t="shared" ref="XG9:XG44" si="90">XG8+XD9-XF9</f>
        <v>0</v>
      </c>
      <c r="XI9" s="31"/>
      <c r="XJ9" s="1962"/>
      <c r="XK9" s="22"/>
      <c r="XL9" s="49"/>
      <c r="XM9" s="139"/>
      <c r="XN9" s="131">
        <f t="shared" ref="XN9:XN44" si="91">XN8+XK9-XM9</f>
        <v>0</v>
      </c>
      <c r="XP9" s="405"/>
      <c r="XQ9" s="1962"/>
      <c r="XR9" s="22"/>
      <c r="XS9" s="49"/>
      <c r="XT9" s="139"/>
      <c r="XU9" s="131">
        <f t="shared" ref="XU9:XU44" si="92">XU8+XR9-XT9</f>
        <v>0</v>
      </c>
      <c r="XW9" s="49"/>
      <c r="XX9" s="1960"/>
      <c r="XY9" s="261"/>
      <c r="XZ9" s="49"/>
      <c r="YA9" s="139"/>
      <c r="YB9" s="131">
        <f t="shared" ref="YB9:YB44" si="93">YB8+XY9-YA9</f>
        <v>0</v>
      </c>
      <c r="YD9" s="49"/>
      <c r="YE9" s="1960"/>
      <c r="YF9" s="104"/>
      <c r="YG9" s="49"/>
      <c r="YH9" s="139"/>
      <c r="YI9" s="131">
        <f t="shared" ref="YI9:YI44" si="94">YI8+YF9-YH9</f>
        <v>0</v>
      </c>
      <c r="YK9" s="31"/>
      <c r="YL9" s="1962"/>
      <c r="YM9" s="104"/>
      <c r="YN9" s="31"/>
      <c r="YO9" s="76"/>
      <c r="YP9" s="131">
        <f t="shared" ref="YP9:YP44" si="95">YP8+YM9-YO9</f>
        <v>0</v>
      </c>
      <c r="YR9" s="49"/>
      <c r="YS9" s="1960"/>
      <c r="YT9" s="261"/>
      <c r="YU9" s="49"/>
      <c r="YV9" s="139"/>
      <c r="YW9" s="131">
        <f t="shared" ref="YW9:YW44" si="96">YW8+YT9-YV9</f>
        <v>0</v>
      </c>
      <c r="YY9" s="49"/>
      <c r="YZ9" s="1960"/>
      <c r="ZA9" s="104"/>
      <c r="ZB9" s="49"/>
      <c r="ZC9" s="139"/>
      <c r="ZD9" s="131">
        <f t="shared" ref="ZD9:ZD44" si="97">ZD8+ZA9-ZC9</f>
        <v>0</v>
      </c>
      <c r="ZF9" s="49"/>
      <c r="ZG9" s="1960"/>
      <c r="ZH9" s="104"/>
      <c r="ZI9" s="49"/>
      <c r="ZJ9" s="139"/>
      <c r="ZK9" s="131">
        <f t="shared" ref="ZK9:ZK42" si="98">ZK8+ZH9-ZJ9</f>
        <v>0</v>
      </c>
      <c r="ZM9" s="49"/>
      <c r="ZN9" s="1330"/>
      <c r="ZO9" s="261"/>
      <c r="ZP9" s="49"/>
      <c r="ZQ9" s="261"/>
      <c r="ZR9" s="131">
        <f t="shared" ref="ZR9:ZR44" si="99">ZR8+ZO9-ZQ9</f>
        <v>0</v>
      </c>
      <c r="ZT9" s="31"/>
      <c r="ZU9" s="1962"/>
      <c r="ZV9" s="798"/>
      <c r="ZW9" s="799"/>
      <c r="ZX9" s="76"/>
      <c r="ZY9" s="131">
        <f t="shared" ref="ZY9:ZY44" si="100">ZY8+ZV9-ZX9</f>
        <v>11212</v>
      </c>
      <c r="AAA9" s="31"/>
      <c r="AAB9" s="1962"/>
      <c r="AAC9" s="22"/>
      <c r="AAD9" s="31"/>
      <c r="AAE9" s="76"/>
      <c r="AAF9" s="131">
        <f t="shared" ref="AAF9:AAF44" si="101">AAF8+AAC9-AAE9</f>
        <v>0</v>
      </c>
      <c r="AAH9" s="31"/>
      <c r="AAI9" s="1962"/>
      <c r="AAJ9" s="22"/>
      <c r="AAK9" s="31"/>
      <c r="AAL9" s="76"/>
      <c r="AAM9" s="131">
        <f t="shared" ref="AAM9:AAM44" si="102">AAM8+AAJ9-AAL9</f>
        <v>0</v>
      </c>
      <c r="AAO9" s="49"/>
      <c r="AAP9" s="1960"/>
      <c r="AAQ9" s="104"/>
      <c r="AAR9" s="562"/>
      <c r="AAS9" s="139"/>
      <c r="AAT9" s="131">
        <f t="shared" ref="AAT9:AAT44" si="103">AAT8+AAQ9-AAS9</f>
        <v>0</v>
      </c>
      <c r="AAV9" s="425"/>
      <c r="AAW9" s="1960"/>
      <c r="AAX9" s="104"/>
      <c r="AAY9" s="49"/>
      <c r="AAZ9" s="139"/>
      <c r="ABA9" s="131">
        <f t="shared" ref="ABA9:ABA44" si="104">ABA8+AAX9-AAZ9</f>
        <v>0</v>
      </c>
      <c r="ABC9" s="425"/>
      <c r="ABD9" s="1960"/>
      <c r="ABE9" s="104"/>
      <c r="ABF9" s="321"/>
      <c r="ABG9" s="139"/>
      <c r="ABH9" s="131">
        <f t="shared" ref="ABH9:ABH44" si="105">ABH8+ABE9-ABG9</f>
        <v>0</v>
      </c>
      <c r="ABJ9" s="49"/>
      <c r="ABK9" s="1960"/>
      <c r="ABL9" s="104"/>
      <c r="ABM9" s="49"/>
      <c r="ABN9" s="139"/>
      <c r="ABO9" s="131">
        <f t="shared" ref="ABO9:ABO44" si="106">ABO8+ABL9-ABN9</f>
        <v>0</v>
      </c>
      <c r="ABQ9" s="31"/>
      <c r="ABR9" s="1962"/>
      <c r="ABS9" s="22"/>
      <c r="ABT9" s="383"/>
      <c r="ABU9" s="139"/>
      <c r="ABV9" s="131">
        <f t="shared" ref="ABV9:ABV44" si="107">ABV8+ABS9-ABU9</f>
        <v>0</v>
      </c>
      <c r="ABX9" s="49"/>
      <c r="ABY9" s="1960"/>
      <c r="ABZ9" s="104"/>
      <c r="ACA9" s="49"/>
      <c r="ACB9" s="139"/>
      <c r="ACC9" s="131">
        <f t="shared" ref="ACC9:ACC44" si="108">ACC8+ABZ9-ACB9</f>
        <v>0</v>
      </c>
      <c r="ACE9" s="321"/>
      <c r="ACF9" s="1960"/>
      <c r="ACG9" s="104"/>
      <c r="ACH9" s="425"/>
      <c r="ACI9" s="139"/>
      <c r="ACJ9" s="429">
        <f t="shared" ref="ACJ9:ACJ44" si="109">ACJ8+ACG9-ACI9</f>
        <v>0</v>
      </c>
      <c r="ACL9" s="321"/>
      <c r="ACM9" s="1960"/>
      <c r="ACN9" s="104"/>
      <c r="ACO9" s="321"/>
      <c r="ACP9" s="139"/>
      <c r="ACQ9" s="131">
        <f t="shared" ref="ACQ9:ACQ44" si="110">ACQ8+ACN9-ACP9</f>
        <v>0</v>
      </c>
      <c r="ACS9" s="49"/>
      <c r="ACT9" s="1960"/>
      <c r="ACU9" s="104"/>
      <c r="ACV9" s="49"/>
      <c r="ACW9" s="139"/>
      <c r="ACX9" s="131">
        <f t="shared" si="1"/>
        <v>0</v>
      </c>
      <c r="ACZ9" s="405"/>
      <c r="ADA9" s="1962"/>
      <c r="ADB9" s="22"/>
      <c r="ADC9" s="425"/>
      <c r="ADD9" s="139"/>
      <c r="ADE9" s="131">
        <f t="shared" ref="ADE9:ADE44" si="111">ADE8+ADB9-ADD9</f>
        <v>0</v>
      </c>
      <c r="ADG9" s="425"/>
      <c r="ADH9" s="1960"/>
      <c r="ADI9" s="104"/>
      <c r="ADJ9" s="321"/>
      <c r="ADK9" s="139"/>
      <c r="ADL9" s="131">
        <f t="shared" ref="ADL9:ADL44" si="112">ADL8+ADI9-ADK9</f>
        <v>0</v>
      </c>
      <c r="ADN9" s="49"/>
      <c r="ADO9" s="1330"/>
      <c r="ADP9" s="261"/>
      <c r="ADQ9" s="49"/>
      <c r="ADR9" s="139"/>
      <c r="ADS9" s="131">
        <f t="shared" ref="ADS9:ADS44" si="113">ADS8+ADP9-ADR9</f>
        <v>0</v>
      </c>
      <c r="ADU9" s="321"/>
      <c r="ADV9" s="1960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61"/>
      <c r="AEK9" s="390"/>
      <c r="AEL9" s="49"/>
      <c r="AEM9" s="390"/>
      <c r="AEN9" s="131">
        <f t="shared" ref="AEN9:AEN44" si="116">AEN8+AEK9-AEM9</f>
        <v>3380</v>
      </c>
      <c r="AEP9" s="425"/>
      <c r="AEQ9" s="1961"/>
      <c r="AER9" s="350"/>
      <c r="AES9" s="425"/>
      <c r="AET9" s="139"/>
      <c r="AEU9" s="131">
        <f t="shared" ref="AEU9:AEU40" si="117">AEU8+AER9-AET9</f>
        <v>0</v>
      </c>
      <c r="AEW9" s="49"/>
      <c r="AEX9" s="1960"/>
      <c r="AEY9" s="104"/>
      <c r="AEZ9" s="49"/>
      <c r="AFA9" s="139"/>
      <c r="AFB9" s="131">
        <f t="shared" ref="AFB9:AFB44" si="118">AFB8+AEY9-AFA9</f>
        <v>0</v>
      </c>
      <c r="AFD9" s="31"/>
      <c r="AFE9" s="1962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62"/>
      <c r="AFT9" s="22"/>
      <c r="AFU9" s="49"/>
      <c r="AFV9" s="139"/>
      <c r="AFW9" s="131">
        <f t="shared" ref="AFW9:AFW43" si="121">AFW8+AFT9-AFV9</f>
        <v>0</v>
      </c>
      <c r="AFY9" s="31"/>
      <c r="AFZ9" s="1962"/>
      <c r="AGA9" s="22"/>
      <c r="AGB9" s="49"/>
      <c r="AGC9" s="76"/>
      <c r="AGD9" s="131">
        <f t="shared" ref="AGD9:AGD43" si="122">AGD8+AGA9-AGC9</f>
        <v>0</v>
      </c>
      <c r="AGF9" s="31"/>
      <c r="AGG9" s="1960"/>
      <c r="AGH9" s="104"/>
      <c r="AGI9" s="49"/>
      <c r="AGJ9" s="139"/>
      <c r="AGK9" s="131">
        <f t="shared" ref="AGK9:AGK43" si="123">AGK8+AGH9-AGJ9</f>
        <v>0</v>
      </c>
      <c r="AGM9" s="31"/>
      <c r="AGN9" s="1960"/>
      <c r="AGO9" s="695"/>
      <c r="AGP9" s="31"/>
      <c r="AGQ9" s="76"/>
      <c r="AGR9" s="131">
        <f t="shared" ref="AGR9:AGR43" si="124">AGR8+AGO9-AGQ9</f>
        <v>0</v>
      </c>
      <c r="AGT9" s="49"/>
      <c r="AGU9" s="1960"/>
      <c r="AGV9" s="104"/>
      <c r="AGW9" s="49"/>
      <c r="AGX9" s="139"/>
      <c r="AGY9" s="131">
        <f t="shared" ref="AGY9:AGY43" si="125">AGY8+AGV9-AGX9</f>
        <v>0</v>
      </c>
      <c r="AHA9" s="49"/>
      <c r="AHB9" s="1330"/>
      <c r="AHC9" s="350"/>
      <c r="AHD9" s="49"/>
      <c r="AHE9" s="139"/>
      <c r="AHF9" s="131">
        <f t="shared" ref="AHF9:AHF43" si="126">AHF8+AHC9-AHE9</f>
        <v>0</v>
      </c>
      <c r="AHH9" s="403"/>
      <c r="AHI9" s="1960"/>
      <c r="AHJ9" s="261"/>
      <c r="AHK9" s="49"/>
      <c r="AHL9" s="139"/>
      <c r="AHM9" s="131">
        <f t="shared" ref="AHM9:AHM43" si="127">AHM8+AHJ9-AHL9</f>
        <v>37741</v>
      </c>
      <c r="AHO9" s="403"/>
      <c r="AHP9" s="1960"/>
      <c r="AHQ9" s="261"/>
      <c r="AHR9" s="49"/>
      <c r="AHS9" s="139"/>
      <c r="AHT9" s="131">
        <f t="shared" ref="AHT9:AHT43" si="128">AHT8+AHQ9-AHS9</f>
        <v>0</v>
      </c>
      <c r="AHV9" s="49"/>
      <c r="AHW9" s="1960"/>
      <c r="AHX9" s="261"/>
      <c r="AHY9" s="49"/>
      <c r="AHZ9" s="139"/>
      <c r="AIA9" s="131">
        <f t="shared" ref="AIA9:AIA43" si="129">AIA8+AHX9-AHZ9</f>
        <v>0</v>
      </c>
      <c r="AIC9" s="425"/>
      <c r="AID9" s="1960"/>
      <c r="AIE9" s="104"/>
      <c r="AIF9" s="49"/>
      <c r="AIG9" s="139"/>
      <c r="AIH9" s="131">
        <f t="shared" ref="AIH9:AIH43" si="130">AIH8+AIE9-AIG9</f>
        <v>0</v>
      </c>
      <c r="AIJ9" s="321"/>
      <c r="AIK9" s="1960"/>
      <c r="AIL9" s="104"/>
      <c r="AIM9" s="49"/>
      <c r="AIN9" s="139"/>
      <c r="AIO9" s="131">
        <f t="shared" ref="AIO9:AIO44" si="131">AIO8+AIL9-AIN9</f>
        <v>0</v>
      </c>
      <c r="AIQ9" s="425"/>
      <c r="AIR9" s="1960"/>
      <c r="AIS9" s="104"/>
      <c r="AIT9" s="49"/>
      <c r="AIU9" s="139"/>
      <c r="AIV9" s="131">
        <f t="shared" ref="AIV9:AIV44" si="132">AIV8+AIS9-AIU9</f>
        <v>0</v>
      </c>
      <c r="AIX9" s="49"/>
      <c r="AIY9" s="1960"/>
      <c r="AIZ9" s="104"/>
      <c r="AJA9" s="49"/>
      <c r="AJB9" s="139"/>
      <c r="AJC9" s="131">
        <f t="shared" ref="AJC9:AJC44" si="133">AJC8+AIZ9-AJB9</f>
        <v>0</v>
      </c>
      <c r="AJE9" s="49"/>
      <c r="AJF9" s="1960"/>
      <c r="AJG9" s="104"/>
      <c r="AJH9" s="49"/>
      <c r="AJI9" s="139"/>
      <c r="AJJ9" s="131">
        <f t="shared" ref="AJJ9:AJJ59" si="134">AJJ8+AJG9-AJI9</f>
        <v>0</v>
      </c>
      <c r="AJL9" s="49"/>
      <c r="AJM9" s="1960"/>
      <c r="AJN9" s="104"/>
      <c r="AJO9" s="49"/>
      <c r="AJP9" s="139"/>
      <c r="AJQ9" s="131">
        <f t="shared" ref="AJQ9:AJQ44" si="135">AJQ8+AJN9-AJP9</f>
        <v>0</v>
      </c>
      <c r="AJS9" s="49"/>
      <c r="AJT9" s="1960"/>
      <c r="AJU9" s="104"/>
      <c r="AJV9" s="49"/>
      <c r="AJW9" s="139"/>
      <c r="AJX9" s="131">
        <f t="shared" ref="AJX9:AJX44" si="136">AJX8+AJU9-AJW9</f>
        <v>0</v>
      </c>
      <c r="AJZ9" s="49"/>
      <c r="AKA9" s="1960"/>
      <c r="AKB9" s="104"/>
      <c r="AKC9" s="49"/>
      <c r="AKD9" s="139"/>
      <c r="AKE9" s="131">
        <f t="shared" ref="AKE9:AKE44" si="137">AKE8+AKB9-AKD9</f>
        <v>0</v>
      </c>
      <c r="AKG9" s="49"/>
      <c r="AKH9" s="1960"/>
      <c r="AKI9" s="104"/>
      <c r="AKJ9" s="49"/>
      <c r="AKK9" s="139"/>
      <c r="AKL9" s="131">
        <f t="shared" ref="AKL9:AKL44" si="138">AKL8+AKI9-AKK9</f>
        <v>0</v>
      </c>
      <c r="AKN9" s="49"/>
      <c r="AKO9" s="1330"/>
      <c r="AKP9" s="390"/>
      <c r="AKQ9" s="49"/>
      <c r="AKR9" s="390"/>
      <c r="AKS9" s="131">
        <f t="shared" ref="AKS9:AKS44" si="139">AKS8+AKP9-AKR9</f>
        <v>0</v>
      </c>
      <c r="AKU9" s="49"/>
      <c r="AKV9" s="1330"/>
      <c r="AKW9" s="390"/>
      <c r="AKX9" s="49"/>
      <c r="AKY9" s="390"/>
      <c r="AKZ9" s="131">
        <f t="shared" si="2"/>
        <v>0</v>
      </c>
      <c r="ALB9" s="49"/>
      <c r="ALC9" s="1330"/>
      <c r="ALD9" s="390"/>
      <c r="ALE9" s="49"/>
      <c r="ALF9" s="390"/>
      <c r="ALG9" s="131">
        <f t="shared" ref="ALG9:ALG44" si="140">ALG8+ALD9-ALF9</f>
        <v>0</v>
      </c>
      <c r="ALI9" s="49"/>
      <c r="ALJ9" s="1330"/>
      <c r="ALK9" s="390"/>
      <c r="ALL9" s="49"/>
      <c r="ALM9" s="390"/>
      <c r="ALN9" s="131">
        <f t="shared" ref="ALN9:ALN44" si="141">ALN8+ALK9-ALM9</f>
        <v>0</v>
      </c>
      <c r="ALP9" s="49"/>
      <c r="ALQ9" s="1330"/>
      <c r="ALR9" s="390"/>
      <c r="ALS9" s="49"/>
      <c r="ALT9" s="390"/>
      <c r="ALU9" s="131">
        <f t="shared" ref="ALU9:ALU44" si="142">ALU8+ALR9-ALT9</f>
        <v>0</v>
      </c>
      <c r="ALW9" s="49"/>
      <c r="ALX9" s="1330"/>
      <c r="ALY9" s="390"/>
      <c r="ALZ9" s="49"/>
      <c r="AMA9" s="390"/>
      <c r="AMB9" s="131">
        <f t="shared" ref="AMB9:AMB44" si="143">AMB8+ALY9-AMA9</f>
        <v>0</v>
      </c>
      <c r="AMD9" s="405"/>
      <c r="AME9" s="1962"/>
      <c r="AMF9" s="22"/>
      <c r="AMG9" s="425"/>
      <c r="AMH9" s="139"/>
      <c r="AMI9" s="131">
        <f t="shared" ref="AMI9:AMI44" si="144">AMI8+AMF9-AMH9</f>
        <v>0</v>
      </c>
      <c r="AMK9" s="49"/>
      <c r="AML9" s="1960"/>
      <c r="AMM9" s="104"/>
      <c r="AMN9" s="49"/>
      <c r="AMO9" s="139"/>
      <c r="AMP9" s="131">
        <f t="shared" ref="AMP9:AMP44" si="145">AMP8+AMM9-AMO9</f>
        <v>0</v>
      </c>
      <c r="AMR9" s="31"/>
      <c r="AMS9" s="1330"/>
      <c r="AMT9" s="139"/>
      <c r="AMU9" s="31"/>
      <c r="AMV9" s="76"/>
      <c r="AMW9" s="131">
        <f t="shared" si="3"/>
        <v>0</v>
      </c>
      <c r="AMY9" s="425"/>
      <c r="AMZ9" s="1960"/>
      <c r="ANA9" s="104"/>
      <c r="ANB9" s="321"/>
      <c r="ANC9" s="139"/>
      <c r="AND9" s="131">
        <f t="shared" ref="AND9:AND44" si="146">AND8+ANA9-ANC9</f>
        <v>0</v>
      </c>
      <c r="ANF9" s="321"/>
      <c r="ANG9" s="1960"/>
      <c r="ANH9" s="104"/>
      <c r="ANI9" s="425"/>
      <c r="ANJ9" s="139"/>
      <c r="ANK9" s="131">
        <f t="shared" ref="ANK9:ANK44" si="147">ANK8+ANH9-ANJ9</f>
        <v>0</v>
      </c>
      <c r="ANM9" s="31"/>
      <c r="ANN9" s="1962"/>
      <c r="ANO9" s="76"/>
      <c r="ANP9" s="49"/>
      <c r="ANQ9" s="139"/>
      <c r="ANR9" s="131">
        <f t="shared" ref="ANR9:ANR60" si="148">ANR8+ANO9-ANQ9</f>
        <v>0</v>
      </c>
      <c r="ANT9" s="49"/>
      <c r="ANU9" s="1960"/>
      <c r="ANV9" s="104"/>
      <c r="ANW9" s="49"/>
      <c r="ANX9" s="139"/>
      <c r="ANY9" s="131">
        <f t="shared" ref="ANY9:ANY44" si="149">ANY8+ANV9-ANX9</f>
        <v>0</v>
      </c>
      <c r="AOA9" s="49"/>
      <c r="AOB9" s="1961"/>
      <c r="AOC9" s="104"/>
      <c r="AOD9" s="345"/>
      <c r="AOE9" s="139"/>
      <c r="AOF9" s="131">
        <f t="shared" ref="AOF9:AOF44" si="150">AOF8+AOC9-AOE9</f>
        <v>0</v>
      </c>
      <c r="AOH9" s="321"/>
      <c r="AOI9" s="1960"/>
      <c r="AOJ9" s="104"/>
      <c r="AOK9" s="569"/>
      <c r="AOL9" s="139"/>
      <c r="AOM9" s="131">
        <f t="shared" ref="AOM9:AOM44" si="151">AOM8+AOJ9-AOL9</f>
        <v>0</v>
      </c>
      <c r="AOO9" s="1381"/>
      <c r="AOP9" s="1330"/>
      <c r="AOQ9" s="1292"/>
      <c r="AOR9" s="536">
        <v>40905</v>
      </c>
      <c r="AOS9" s="139">
        <v>700</v>
      </c>
      <c r="AOT9" s="131">
        <f>AOT8+AOQ9-AOS9</f>
        <v>7592</v>
      </c>
      <c r="AOV9" s="425"/>
      <c r="AOW9" s="1330"/>
      <c r="AOX9" s="390"/>
      <c r="AOY9" s="49"/>
      <c r="AOZ9" s="139"/>
      <c r="APA9" s="131">
        <f t="shared" ref="APA9:APA43" si="152">APA8+AOX9-AOZ9</f>
        <v>0</v>
      </c>
      <c r="APC9" s="321"/>
      <c r="APD9" s="1960"/>
      <c r="APE9" s="104"/>
      <c r="APF9" s="49"/>
      <c r="APG9" s="139"/>
      <c r="APH9" s="131">
        <f t="shared" ref="APH9:APH43" si="153">APH8+APE9-APG9</f>
        <v>0</v>
      </c>
      <c r="APJ9" s="321"/>
      <c r="APK9" s="1960"/>
      <c r="APL9" s="104"/>
      <c r="APM9" s="49"/>
      <c r="APN9" s="139"/>
      <c r="APO9" s="131">
        <f t="shared" ref="APO9:APO43" si="154">APO8+APL9-APN9</f>
        <v>0</v>
      </c>
      <c r="APQ9" s="321"/>
      <c r="APR9" s="1960"/>
      <c r="APS9" s="104"/>
      <c r="APT9" s="49"/>
      <c r="APU9" s="139"/>
      <c r="APV9" s="131">
        <f t="shared" ref="APV9:APV43" si="155">APV8+APS9-APU9</f>
        <v>0</v>
      </c>
      <c r="APX9" s="425"/>
      <c r="APY9" s="1960"/>
      <c r="APZ9" s="390"/>
      <c r="AQA9" s="425"/>
      <c r="AQB9" s="139"/>
      <c r="AQC9" s="131">
        <f t="shared" si="4"/>
        <v>0</v>
      </c>
      <c r="AQE9" s="31"/>
      <c r="AQF9" s="1962"/>
      <c r="AQG9" s="22"/>
      <c r="AQH9" s="49"/>
      <c r="AQI9" s="139"/>
      <c r="AQJ9" s="131">
        <f t="shared" si="5"/>
        <v>7383.5</v>
      </c>
      <c r="AQL9" s="31"/>
      <c r="AQM9" s="1962"/>
      <c r="AQN9" s="22"/>
      <c r="AQO9" s="49"/>
      <c r="AQP9" s="139"/>
      <c r="AQQ9" s="131">
        <f t="shared" si="6"/>
        <v>0</v>
      </c>
      <c r="AQS9" s="31"/>
      <c r="AQT9" s="1330"/>
      <c r="AQU9" s="775"/>
      <c r="AQV9" s="49"/>
      <c r="AQW9" s="139"/>
      <c r="AQX9" s="131">
        <f t="shared" ref="AQX9:AQX43" si="156">AQX8+AQU9-AQW9</f>
        <v>4518.5</v>
      </c>
      <c r="AQZ9" s="321"/>
      <c r="ARA9" s="1960"/>
      <c r="ARB9" s="104"/>
      <c r="ARC9" s="321"/>
      <c r="ARD9" s="139"/>
      <c r="ARE9" s="131">
        <f t="shared" ref="ARE9:ARE44" si="157">ARE8+ARB9-ARD9</f>
        <v>0</v>
      </c>
      <c r="ARG9" s="31"/>
      <c r="ARH9" s="1330"/>
      <c r="ARI9" s="139"/>
      <c r="ARJ9" s="49"/>
      <c r="ARK9" s="139"/>
      <c r="ARL9" s="131">
        <f t="shared" ref="ARL9:ARL44" si="158">ARL8+ARI9-ARK9</f>
        <v>0</v>
      </c>
      <c r="ARN9" s="425"/>
      <c r="ARO9" s="1330"/>
      <c r="ARP9" s="139"/>
      <c r="ARQ9" s="425"/>
      <c r="ARR9" s="139"/>
      <c r="ARS9" s="131">
        <f t="shared" ref="ARS9:ARS44" si="159">ARS8+ARP9-ARR9</f>
        <v>0</v>
      </c>
      <c r="ARU9" s="425"/>
      <c r="ARV9" s="1330"/>
      <c r="ARW9" s="350"/>
      <c r="ARX9" s="321"/>
      <c r="ARY9" s="390"/>
      <c r="ARZ9" s="131">
        <f t="shared" si="7"/>
        <v>0</v>
      </c>
      <c r="ASB9" s="425"/>
      <c r="ASC9" s="1960"/>
      <c r="ASD9" s="104"/>
      <c r="ASE9" s="49"/>
      <c r="ASF9" s="139"/>
      <c r="ASG9" s="131">
        <f t="shared" ref="ASG9:ASG44" si="160">ASG8+ASD9-ASF9</f>
        <v>0</v>
      </c>
      <c r="ASI9" s="405"/>
      <c r="ASJ9" s="1962"/>
      <c r="ASK9" s="22"/>
      <c r="ASL9" s="49"/>
      <c r="ASM9" s="139"/>
      <c r="ASN9" s="131">
        <f t="shared" ref="ASN9:ASN40" si="161">ASN8+ASK9-ASM9</f>
        <v>0</v>
      </c>
      <c r="ASP9" s="49"/>
      <c r="ASQ9" s="1960"/>
      <c r="ASR9" s="104"/>
      <c r="ASS9" s="31"/>
      <c r="AST9" s="76"/>
      <c r="ASU9" s="131">
        <f t="shared" ref="ASU9:ASU44" si="162">ASU8+ASR9-AST9</f>
        <v>0</v>
      </c>
      <c r="ASW9" s="31"/>
      <c r="ASX9" s="1962"/>
      <c r="ASY9" s="22"/>
      <c r="ASZ9" s="49"/>
      <c r="ATA9" s="139"/>
      <c r="ATB9" s="131">
        <f t="shared" ref="ATB9:ATB44" si="163">ATB8+ASY9-ATA9</f>
        <v>0</v>
      </c>
      <c r="ATD9" s="49"/>
      <c r="ATE9" s="1960"/>
      <c r="ATF9" s="104"/>
      <c r="ATG9" s="49"/>
      <c r="ATH9" s="139"/>
      <c r="ATI9" s="131">
        <f t="shared" ref="ATI9:ATI44" si="164">ATI8+ATF9-ATH9</f>
        <v>0</v>
      </c>
      <c r="ATK9" s="31"/>
      <c r="ATL9" s="1962"/>
      <c r="ATM9" s="22"/>
      <c r="ATN9" s="49"/>
      <c r="ATO9" s="139"/>
      <c r="ATP9" s="131">
        <f t="shared" ref="ATP9:ATP44" si="165">ATP8+ATM9-ATO9</f>
        <v>0</v>
      </c>
      <c r="ATR9" s="49"/>
      <c r="ATS9" s="1960"/>
      <c r="ATT9" s="104"/>
      <c r="ATU9" s="49"/>
      <c r="ATV9" s="139"/>
      <c r="ATW9" s="131">
        <f t="shared" ref="ATW9:ATW44" si="166">ATW8+ATT9-ATV9</f>
        <v>0</v>
      </c>
      <c r="ATY9" s="49"/>
      <c r="ATZ9" s="1960"/>
      <c r="AUA9" s="104"/>
      <c r="AUB9" s="49"/>
      <c r="AUC9" s="139"/>
      <c r="AUD9" s="131">
        <f t="shared" ref="AUD9:AUD44" si="167">AUD8+AUA9-AUC9</f>
        <v>0</v>
      </c>
      <c r="AUF9" s="321"/>
      <c r="AUG9" s="1960"/>
      <c r="AUH9" s="104"/>
      <c r="AUI9" s="49"/>
      <c r="AUJ9" s="139"/>
      <c r="AUK9" s="131">
        <f t="shared" ref="AUK9:AUK36" si="168">AUK8+AUH9-AUJ9</f>
        <v>0</v>
      </c>
      <c r="AUM9" s="49"/>
      <c r="AUN9" s="1330"/>
      <c r="AUO9" s="139"/>
      <c r="AUP9" s="49"/>
      <c r="AUQ9" s="261"/>
      <c r="AUR9" s="131">
        <f t="shared" ref="AUR9:AUR60" si="169">AUR8+AUO9-AUQ9</f>
        <v>0</v>
      </c>
      <c r="AUT9" s="49"/>
      <c r="AUU9" s="1961"/>
      <c r="AUV9" s="139"/>
      <c r="AUW9" s="49"/>
      <c r="AUX9" s="139"/>
      <c r="AUY9" s="131">
        <f t="shared" ref="AUY9:AUY44" si="170">AUY8+AUV9-AUX9</f>
        <v>0</v>
      </c>
      <c r="AVA9" s="49"/>
      <c r="AVB9" s="1960"/>
      <c r="AVC9" s="104"/>
      <c r="AVD9" s="49"/>
      <c r="AVE9" s="139"/>
      <c r="AVF9" s="131">
        <f t="shared" ref="AVF9:AVF44" si="171">AVF8+AVC9-AVE9</f>
        <v>0</v>
      </c>
      <c r="AVH9" s="425"/>
      <c r="AVI9" s="1960"/>
      <c r="AVJ9" s="104"/>
      <c r="AVK9" s="49"/>
      <c r="AVL9" s="139"/>
      <c r="AVM9" s="131">
        <f t="shared" ref="AVM9:AVM44" si="172">AVM8+AVJ9-AVL9</f>
        <v>2512.5</v>
      </c>
      <c r="AVO9" s="321"/>
      <c r="AVP9" s="1961"/>
      <c r="AVQ9" s="390"/>
      <c r="AVR9" s="49"/>
      <c r="AVS9" s="390"/>
      <c r="AVT9" s="131">
        <f t="shared" ref="AVT9:AVT67" si="173">AVT8+AVQ9-AVS9</f>
        <v>0</v>
      </c>
      <c r="AVV9" s="49"/>
      <c r="AVW9" s="1960"/>
      <c r="AVX9" s="104"/>
      <c r="AVY9" s="383"/>
      <c r="AVZ9" s="139"/>
      <c r="AWA9" s="131">
        <f>AWA8+AVX9-AVZ9</f>
        <v>0</v>
      </c>
      <c r="AWC9" s="49"/>
      <c r="AWD9" s="1960"/>
      <c r="AWE9" s="104"/>
      <c r="AWF9" s="49"/>
      <c r="AWG9" s="139"/>
      <c r="AWH9" s="131">
        <f>AWH8+AWE9-AWG9</f>
        <v>0</v>
      </c>
      <c r="AWJ9" s="49"/>
      <c r="AWK9" s="1960"/>
      <c r="AWL9" s="104"/>
      <c r="AWM9" s="49"/>
      <c r="AWN9" s="139"/>
      <c r="AWO9" s="131">
        <f>AWO8+AWL9-AWN9</f>
        <v>0</v>
      </c>
      <c r="AWQ9" s="321"/>
      <c r="AWR9" s="1960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60"/>
      <c r="AXG9" s="104"/>
      <c r="AXH9" s="383"/>
      <c r="AXI9" s="139"/>
      <c r="AXJ9" s="131">
        <f t="shared" ref="AXJ9:AXJ44" si="175">AXJ8+AXG9-AXI9</f>
        <v>0</v>
      </c>
      <c r="AXL9" s="49"/>
      <c r="AXM9" s="1960"/>
      <c r="AXN9" s="104"/>
      <c r="AXO9" s="49"/>
      <c r="AXP9" s="139"/>
      <c r="AXQ9" s="131">
        <f t="shared" ref="AXQ9:AXQ44" si="176">AXQ8+AXN9-AXP9</f>
        <v>0</v>
      </c>
      <c r="AXS9" s="49"/>
      <c r="AXT9" s="1960"/>
      <c r="AXU9" s="104"/>
      <c r="AXV9" s="49"/>
      <c r="AXW9" s="139"/>
      <c r="AXX9" s="131">
        <f t="shared" ref="AXX9:AXX44" si="177">AXX8+AXU9-AXW9</f>
        <v>0</v>
      </c>
      <c r="AXZ9" s="49"/>
      <c r="AYA9" s="1960"/>
      <c r="AYB9" s="104"/>
      <c r="AYC9" s="49"/>
      <c r="AYD9" s="139"/>
      <c r="AYE9" s="131">
        <f t="shared" ref="AYE9:AYE44" si="178">AYE8+AYB9-AYD9</f>
        <v>0</v>
      </c>
      <c r="AYG9" s="425"/>
      <c r="AYH9" s="1960"/>
      <c r="AYI9" s="104"/>
      <c r="AYJ9" s="49"/>
      <c r="AYK9" s="139"/>
      <c r="AYL9" s="131">
        <f t="shared" ref="AYL9:AYL44" si="179">AYL8+AYI9-AYK9</f>
        <v>0</v>
      </c>
      <c r="AYN9" s="425"/>
      <c r="AYO9" s="1960"/>
      <c r="AYP9" s="104"/>
      <c r="AYQ9" s="49"/>
      <c r="AYR9" s="139"/>
      <c r="AYS9" s="131">
        <f t="shared" ref="AYS9:AYS44" si="180">AYS8+AYP9-AYR9</f>
        <v>0</v>
      </c>
      <c r="AYU9" s="405"/>
      <c r="AYV9" s="1962"/>
      <c r="AYW9" s="22"/>
      <c r="AYX9" s="425"/>
      <c r="AYY9" s="139"/>
      <c r="AYZ9" s="131">
        <f t="shared" ref="AYZ9:AYZ44" si="181">AYZ8+AYW9-AYY9</f>
        <v>0</v>
      </c>
      <c r="AZB9" s="49"/>
      <c r="AZC9" s="1960"/>
      <c r="AZD9" s="104"/>
      <c r="AZE9" s="49"/>
      <c r="AZF9" s="139"/>
      <c r="AZG9" s="131">
        <f t="shared" ref="AZG9:AZG44" si="182">AZG8+AZD9-AZF9</f>
        <v>0</v>
      </c>
      <c r="AZI9" s="425"/>
      <c r="AZJ9" s="1960"/>
      <c r="AZK9" s="104"/>
      <c r="AZL9" s="425"/>
      <c r="AZM9" s="139"/>
      <c r="AZN9" s="131">
        <f t="shared" ref="AZN9:AZN44" si="183">AZN8+AZK9-AZM9</f>
        <v>0</v>
      </c>
      <c r="AZP9" s="425"/>
      <c r="AZQ9" s="1960"/>
      <c r="AZR9" s="104"/>
      <c r="AZS9" s="493"/>
      <c r="AZT9" s="139"/>
      <c r="AZU9" s="131">
        <f t="shared" ref="AZU9:AZU44" si="184">AZU8+AZR9-AZT9</f>
        <v>0</v>
      </c>
      <c r="AZW9" s="49"/>
      <c r="AZX9" s="1960"/>
      <c r="AZY9" s="104"/>
      <c r="AZZ9" s="49"/>
      <c r="BAA9" s="139"/>
      <c r="BAB9" s="131">
        <f t="shared" ref="BAB9:BAB44" si="185">BAB8+AZY9-BAA9</f>
        <v>0</v>
      </c>
      <c r="BAD9" s="49"/>
      <c r="BAE9" s="1960"/>
      <c r="BAF9" s="104"/>
      <c r="BAG9" s="49"/>
      <c r="BAH9" s="139"/>
      <c r="BAI9" s="131">
        <f t="shared" ref="BAI9:BAI44" si="186">BAI8+BAF9-BAH9</f>
        <v>0</v>
      </c>
      <c r="BAK9" s="49"/>
      <c r="BAL9" s="1960"/>
      <c r="BAM9" s="104"/>
      <c r="BAN9" s="49"/>
      <c r="BAO9" s="139"/>
      <c r="BAP9" s="131">
        <f t="shared" ref="BAP9:BAP44" si="187">BAP8+BAM9-BAO9</f>
        <v>0</v>
      </c>
      <c r="BAR9" s="49"/>
      <c r="BAS9" s="1960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62"/>
      <c r="C10" s="1917">
        <v>200000</v>
      </c>
      <c r="D10" s="49"/>
      <c r="E10" s="139"/>
      <c r="F10" s="131">
        <f t="shared" si="8"/>
        <v>450000</v>
      </c>
      <c r="H10" s="405"/>
      <c r="I10" s="1962"/>
      <c r="J10" s="701"/>
      <c r="K10" s="49"/>
      <c r="L10" s="139"/>
      <c r="M10" s="131">
        <f t="shared" si="9"/>
        <v>20000</v>
      </c>
      <c r="O10" s="425"/>
      <c r="P10" s="1330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1960"/>
      <c r="X10" s="104"/>
      <c r="Y10" s="49"/>
      <c r="Z10" s="139"/>
      <c r="AA10" s="131">
        <f t="shared" si="10"/>
        <v>0</v>
      </c>
      <c r="AC10" s="49"/>
      <c r="AD10" s="1960"/>
      <c r="AE10" s="104"/>
      <c r="AF10" s="49"/>
      <c r="AG10" s="139"/>
      <c r="AH10" s="131">
        <f t="shared" si="11"/>
        <v>-100000</v>
      </c>
      <c r="AJ10" s="425"/>
      <c r="AK10" s="1960"/>
      <c r="AL10" s="104"/>
      <c r="AM10" s="49"/>
      <c r="AN10" s="139"/>
      <c r="AO10" s="131">
        <f t="shared" si="12"/>
        <v>0</v>
      </c>
      <c r="AQ10" s="49"/>
      <c r="AR10" s="1960"/>
      <c r="AS10" s="104"/>
      <c r="AT10" s="49"/>
      <c r="AU10" s="139"/>
      <c r="AV10" s="131">
        <f t="shared" si="13"/>
        <v>0</v>
      </c>
      <c r="AX10" s="49"/>
      <c r="AY10" s="1960"/>
      <c r="AZ10" s="104"/>
      <c r="BA10" s="49"/>
      <c r="BB10" s="139"/>
      <c r="BC10" s="131">
        <f t="shared" si="14"/>
        <v>0</v>
      </c>
      <c r="BE10" s="49"/>
      <c r="BF10" s="1330"/>
      <c r="BG10" s="261"/>
      <c r="BH10" s="49"/>
      <c r="BI10" s="139"/>
      <c r="BJ10" s="131">
        <f t="shared" si="15"/>
        <v>0</v>
      </c>
      <c r="BL10" s="49"/>
      <c r="BM10" s="1960"/>
      <c r="BN10" s="104"/>
      <c r="BO10" s="49"/>
      <c r="BP10" s="139"/>
      <c r="BQ10" s="131">
        <f t="shared" si="16"/>
        <v>0</v>
      </c>
      <c r="BS10" s="49"/>
      <c r="BT10" s="1330"/>
      <c r="BU10" s="139"/>
      <c r="BV10" s="49"/>
      <c r="BW10" s="139"/>
      <c r="BX10" s="131">
        <f t="shared" si="17"/>
        <v>0</v>
      </c>
      <c r="BZ10" s="49"/>
      <c r="CA10" s="308"/>
      <c r="CB10" s="1330"/>
      <c r="CC10" s="139"/>
      <c r="CD10" s="49"/>
      <c r="CE10" s="139"/>
      <c r="CF10" s="131">
        <f t="shared" si="18"/>
        <v>0</v>
      </c>
      <c r="CH10" s="405">
        <v>40732</v>
      </c>
      <c r="CI10" s="1344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62"/>
      <c r="CQ10" s="22"/>
      <c r="CR10" s="522"/>
      <c r="CS10" s="139"/>
      <c r="CT10" s="131">
        <f t="shared" si="20"/>
        <v>0</v>
      </c>
      <c r="CV10" s="321"/>
      <c r="CW10" s="1960"/>
      <c r="CX10" s="261"/>
      <c r="CY10" s="400"/>
      <c r="CZ10" s="390"/>
      <c r="DA10" s="131">
        <f t="shared" ref="DA10:DA73" si="190">DA9+CX10-CZ10</f>
        <v>0</v>
      </c>
      <c r="DC10" s="49"/>
      <c r="DD10" s="1960"/>
      <c r="DE10" s="104"/>
      <c r="DF10" s="49"/>
      <c r="DG10" s="139"/>
      <c r="DH10" s="131">
        <f t="shared" si="21"/>
        <v>0</v>
      </c>
      <c r="DJ10" s="49"/>
      <c r="DK10" s="308"/>
      <c r="DL10" s="1960"/>
      <c r="DM10" s="104"/>
      <c r="DN10" s="49"/>
      <c r="DO10" s="261"/>
      <c r="DP10" s="131">
        <f t="shared" si="22"/>
        <v>0</v>
      </c>
      <c r="DR10" s="425"/>
      <c r="DS10" s="1960"/>
      <c r="DT10" s="104"/>
      <c r="DU10" s="615"/>
      <c r="DV10" s="261"/>
      <c r="DW10" s="131">
        <f t="shared" si="23"/>
        <v>0</v>
      </c>
      <c r="DY10" s="49"/>
      <c r="DZ10" s="1960"/>
      <c r="EA10" s="104"/>
      <c r="EB10" s="49"/>
      <c r="EC10" s="139"/>
      <c r="ED10" s="131">
        <f t="shared" si="24"/>
        <v>0</v>
      </c>
      <c r="EF10" s="425"/>
      <c r="EG10" s="1960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60"/>
      <c r="EO10" s="104"/>
      <c r="EP10" s="49"/>
      <c r="EQ10" s="139"/>
      <c r="ER10" s="131">
        <f t="shared" si="26"/>
        <v>0</v>
      </c>
      <c r="ET10" s="322"/>
      <c r="EU10" s="1962"/>
      <c r="EV10" s="22"/>
      <c r="EW10" s="308"/>
      <c r="EX10" s="389"/>
      <c r="EY10" s="131">
        <f t="shared" si="27"/>
        <v>0</v>
      </c>
      <c r="FA10" s="321"/>
      <c r="FB10" s="1960"/>
      <c r="FC10" s="104"/>
      <c r="FD10" s="49"/>
      <c r="FE10" s="139"/>
      <c r="FF10" s="131">
        <f t="shared" si="28"/>
        <v>0</v>
      </c>
      <c r="FH10" s="49"/>
      <c r="FI10" s="1960"/>
      <c r="FJ10" s="104"/>
      <c r="FK10" s="49"/>
      <c r="FL10" s="139"/>
      <c r="FM10" s="131">
        <f t="shared" si="29"/>
        <v>0</v>
      </c>
      <c r="FO10" s="31"/>
      <c r="FP10" s="1962"/>
      <c r="FQ10" s="22"/>
      <c r="FR10" s="49"/>
      <c r="FS10" s="139"/>
      <c r="FT10" s="131">
        <f t="shared" si="30"/>
        <v>0</v>
      </c>
      <c r="FV10" s="425">
        <v>39683</v>
      </c>
      <c r="FW10" s="1960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60"/>
      <c r="GE10" s="104"/>
      <c r="GF10" s="97"/>
      <c r="GG10" s="139"/>
      <c r="GH10" s="131">
        <f t="shared" si="32"/>
        <v>0</v>
      </c>
      <c r="GJ10" s="97"/>
      <c r="GK10" s="1961"/>
      <c r="GL10" s="139"/>
      <c r="GM10" s="97"/>
      <c r="GN10" s="139"/>
      <c r="GO10" s="131">
        <f t="shared" si="33"/>
        <v>0</v>
      </c>
      <c r="GQ10" s="97"/>
      <c r="GR10" s="1961"/>
      <c r="GS10" s="139"/>
      <c r="GT10" s="97"/>
      <c r="GU10" s="139"/>
      <c r="GV10" s="131">
        <f t="shared" si="34"/>
        <v>0</v>
      </c>
      <c r="GX10" s="97"/>
      <c r="GY10" s="1961"/>
      <c r="GZ10" s="139"/>
      <c r="HA10" s="97"/>
      <c r="HB10" s="139"/>
      <c r="HC10" s="131">
        <f t="shared" si="35"/>
        <v>0</v>
      </c>
      <c r="HE10" s="97"/>
      <c r="HF10" s="1961"/>
      <c r="HG10" s="139"/>
      <c r="HH10" s="97"/>
      <c r="HI10" s="139"/>
      <c r="HJ10" s="131">
        <f t="shared" si="36"/>
        <v>0</v>
      </c>
      <c r="HL10" s="49"/>
      <c r="HM10" s="1960"/>
      <c r="HN10" s="104"/>
      <c r="HO10" s="49"/>
      <c r="HP10" s="139"/>
      <c r="HQ10" s="131">
        <f t="shared" si="37"/>
        <v>0</v>
      </c>
      <c r="HS10" s="49"/>
      <c r="HT10" s="1960"/>
      <c r="HU10" s="104"/>
      <c r="HV10" s="49"/>
      <c r="HW10" s="139"/>
      <c r="HX10" s="131">
        <f t="shared" si="38"/>
        <v>0</v>
      </c>
      <c r="HZ10" s="548"/>
      <c r="IA10" s="1962"/>
      <c r="IB10" s="22"/>
      <c r="IC10" s="31"/>
      <c r="ID10" s="76"/>
      <c r="IE10" s="131">
        <f t="shared" si="39"/>
        <v>476</v>
      </c>
      <c r="IG10" s="49"/>
      <c r="IH10" s="1960"/>
      <c r="II10" s="104"/>
      <c r="IJ10" s="381"/>
      <c r="IK10" s="261"/>
      <c r="IL10" s="131">
        <f t="shared" si="40"/>
        <v>0</v>
      </c>
      <c r="IN10" s="49"/>
      <c r="IO10" s="1960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60"/>
      <c r="JD10" s="104"/>
      <c r="JE10" s="49"/>
      <c r="JF10" s="139"/>
      <c r="JG10" s="131">
        <f t="shared" si="43"/>
        <v>0</v>
      </c>
      <c r="JI10" s="49"/>
      <c r="JJ10" s="1960"/>
      <c r="JK10" s="104"/>
      <c r="JL10" s="49"/>
      <c r="JM10" s="139"/>
      <c r="JN10" s="131">
        <f>JN9+JK10-JM10</f>
        <v>0</v>
      </c>
      <c r="JP10" s="49"/>
      <c r="JQ10" s="1960"/>
      <c r="JR10" s="104"/>
      <c r="JS10" s="49"/>
      <c r="JT10" s="139"/>
      <c r="JU10" s="131">
        <f t="shared" si="44"/>
        <v>0</v>
      </c>
      <c r="JW10" s="49"/>
      <c r="JX10" s="1960"/>
      <c r="JY10" s="104"/>
      <c r="JZ10" s="383"/>
      <c r="KA10" s="139"/>
      <c r="KB10" s="131">
        <f t="shared" si="45"/>
        <v>0</v>
      </c>
      <c r="KD10" s="49"/>
      <c r="KE10" s="1960"/>
      <c r="KF10" s="104"/>
      <c r="KG10" s="616"/>
      <c r="KH10" s="139"/>
      <c r="KI10" s="131">
        <f t="shared" si="46"/>
        <v>0</v>
      </c>
      <c r="KK10" s="49"/>
      <c r="KL10" s="1960"/>
      <c r="KM10" s="104"/>
      <c r="KN10" s="616"/>
      <c r="KO10" s="139"/>
      <c r="KP10" s="131">
        <f t="shared" si="47"/>
        <v>0</v>
      </c>
      <c r="KR10" s="405"/>
      <c r="KS10" s="1962"/>
      <c r="KT10" s="22"/>
      <c r="KU10" s="562"/>
      <c r="KV10" s="139"/>
      <c r="KW10" s="131">
        <f t="shared" si="48"/>
        <v>0</v>
      </c>
      <c r="KY10" s="31"/>
      <c r="KZ10" s="1962"/>
      <c r="LA10" s="22"/>
      <c r="LB10" s="383"/>
      <c r="LC10" s="139"/>
      <c r="LD10" s="131">
        <f t="shared" si="49"/>
        <v>0</v>
      </c>
      <c r="LF10" s="49"/>
      <c r="LG10" s="1960"/>
      <c r="LH10" s="104"/>
      <c r="LI10" s="49"/>
      <c r="LJ10" s="139"/>
      <c r="LK10" s="131">
        <f t="shared" si="50"/>
        <v>0</v>
      </c>
      <c r="LM10" s="425"/>
      <c r="LN10" s="1330"/>
      <c r="LO10" s="261"/>
      <c r="LP10" s="49"/>
      <c r="LQ10" s="139"/>
      <c r="LR10" s="131">
        <f t="shared" si="0"/>
        <v>0</v>
      </c>
      <c r="LT10" s="425"/>
      <c r="LU10" s="1330"/>
      <c r="LV10" s="390"/>
      <c r="LW10" s="308"/>
      <c r="LX10" s="350"/>
      <c r="LY10" s="131">
        <f t="shared" si="51"/>
        <v>0</v>
      </c>
      <c r="MA10" s="425"/>
      <c r="MB10" s="1330"/>
      <c r="MC10" s="261"/>
      <c r="MD10" s="49"/>
      <c r="ME10" s="139"/>
      <c r="MF10" s="131">
        <f t="shared" si="52"/>
        <v>0</v>
      </c>
      <c r="MH10" s="425"/>
      <c r="MI10" s="1297"/>
      <c r="MJ10" s="695"/>
      <c r="MK10" s="49"/>
      <c r="ML10" s="139"/>
      <c r="MM10" s="131">
        <f t="shared" si="53"/>
        <v>0</v>
      </c>
      <c r="MO10" s="49"/>
      <c r="MP10" s="1960"/>
      <c r="MQ10" s="104"/>
      <c r="MR10" s="49"/>
      <c r="MS10" s="139"/>
      <c r="MT10" s="131">
        <f t="shared" si="54"/>
        <v>0</v>
      </c>
      <c r="MV10" s="49"/>
      <c r="MW10" s="1330"/>
      <c r="MX10" s="390"/>
      <c r="MY10" s="49"/>
      <c r="MZ10" s="139"/>
      <c r="NA10" s="131">
        <f>NA9+MX10-MZ10</f>
        <v>20586.5</v>
      </c>
      <c r="NC10" s="49"/>
      <c r="ND10" s="1330"/>
      <c r="NE10" s="390"/>
      <c r="NF10" s="49"/>
      <c r="NG10" s="139"/>
      <c r="NH10" s="131">
        <f t="shared" si="55"/>
        <v>0</v>
      </c>
      <c r="NJ10" s="49"/>
      <c r="NK10" s="1330"/>
      <c r="NL10" s="390"/>
      <c r="NM10" s="49"/>
      <c r="NN10" s="139"/>
      <c r="NO10" s="131">
        <f t="shared" si="56"/>
        <v>0</v>
      </c>
      <c r="NQ10" s="425"/>
      <c r="NR10" s="1961"/>
      <c r="NS10" s="261"/>
      <c r="NT10" s="425"/>
      <c r="NU10" s="139"/>
      <c r="NV10" s="131">
        <f t="shared" si="57"/>
        <v>0</v>
      </c>
      <c r="NX10" s="49"/>
      <c r="NY10" s="1960"/>
      <c r="NZ10" s="104"/>
      <c r="OA10" s="49"/>
      <c r="OB10" s="139"/>
      <c r="OC10" s="131">
        <f t="shared" si="58"/>
        <v>0</v>
      </c>
      <c r="OE10" s="49"/>
      <c r="OF10" s="1960"/>
      <c r="OG10" s="104"/>
      <c r="OH10" s="49"/>
      <c r="OI10" s="139"/>
      <c r="OJ10" s="131">
        <f t="shared" si="59"/>
        <v>0</v>
      </c>
      <c r="OL10" s="49"/>
      <c r="OM10" s="1960"/>
      <c r="ON10" s="104"/>
      <c r="OO10" s="49"/>
      <c r="OP10" s="139"/>
      <c r="OQ10" s="131">
        <f t="shared" si="60"/>
        <v>0</v>
      </c>
      <c r="OS10" s="49"/>
      <c r="OT10" s="1960"/>
      <c r="OU10" s="104"/>
      <c r="OV10" s="49"/>
      <c r="OW10" s="139"/>
      <c r="OX10" s="131">
        <f t="shared" si="61"/>
        <v>0</v>
      </c>
      <c r="OZ10" s="49"/>
      <c r="PA10" s="1960"/>
      <c r="PB10" s="104"/>
      <c r="PC10" s="49"/>
      <c r="PD10" s="139"/>
      <c r="PE10" s="131">
        <f t="shared" si="62"/>
        <v>0</v>
      </c>
      <c r="PG10" s="49"/>
      <c r="PH10" s="1960"/>
      <c r="PI10" s="104"/>
      <c r="PJ10" s="49"/>
      <c r="PK10" s="139"/>
      <c r="PL10" s="131">
        <f t="shared" si="63"/>
        <v>0</v>
      </c>
      <c r="PN10" s="49"/>
      <c r="PO10" s="1960"/>
      <c r="PP10" s="104"/>
      <c r="PQ10" s="49"/>
      <c r="PR10" s="139"/>
      <c r="PS10" s="131">
        <f t="shared" si="64"/>
        <v>0</v>
      </c>
      <c r="PU10" s="31"/>
      <c r="PV10" s="1962"/>
      <c r="PW10" s="22"/>
      <c r="PX10" s="49"/>
      <c r="PY10" s="139"/>
      <c r="PZ10" s="131">
        <f t="shared" si="65"/>
        <v>32916</v>
      </c>
      <c r="QB10" s="49"/>
      <c r="QC10" s="1960"/>
      <c r="QD10" s="104"/>
      <c r="QE10" s="49"/>
      <c r="QF10" s="139"/>
      <c r="QG10" s="131">
        <f t="shared" si="66"/>
        <v>0</v>
      </c>
      <c r="QI10" s="425"/>
      <c r="QJ10" s="1960"/>
      <c r="QK10" s="104"/>
      <c r="QL10" s="49"/>
      <c r="QM10" s="139"/>
      <c r="QN10" s="131">
        <f t="shared" si="67"/>
        <v>0</v>
      </c>
      <c r="QP10" s="405"/>
      <c r="QQ10" s="1962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7"/>
      <c r="QY10" s="701"/>
      <c r="QZ10" s="31"/>
      <c r="RA10" s="139"/>
      <c r="RB10" s="131">
        <f t="shared" si="69"/>
        <v>0</v>
      </c>
      <c r="RD10" s="49"/>
      <c r="RE10" s="1960"/>
      <c r="RF10" s="390"/>
      <c r="RG10" s="49"/>
      <c r="RH10" s="261"/>
      <c r="RI10" s="131">
        <f t="shared" si="70"/>
        <v>0</v>
      </c>
      <c r="RK10" s="49"/>
      <c r="RL10" s="1960"/>
      <c r="RM10" s="390"/>
      <c r="RN10" s="49"/>
      <c r="RO10" s="261"/>
      <c r="RP10" s="131">
        <f t="shared" si="71"/>
        <v>0</v>
      </c>
      <c r="RR10" s="49"/>
      <c r="RS10" s="1961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0"/>
      <c r="SH10" s="390"/>
      <c r="SI10" s="49"/>
      <c r="SJ10" s="139"/>
      <c r="SK10" s="131">
        <f>SK9+SH10-SJ10</f>
        <v>0</v>
      </c>
      <c r="SM10" s="425"/>
      <c r="SN10" s="1960"/>
      <c r="SO10" s="390"/>
      <c r="SP10" s="49"/>
      <c r="SQ10" s="139"/>
      <c r="SR10" s="131">
        <f t="shared" si="73"/>
        <v>0</v>
      </c>
      <c r="ST10" s="304"/>
      <c r="SU10" s="1330"/>
      <c r="SV10" s="390"/>
      <c r="SW10" s="49"/>
      <c r="SX10" s="390"/>
      <c r="SY10" s="131">
        <f t="shared" si="74"/>
        <v>0</v>
      </c>
      <c r="TA10" s="405"/>
      <c r="TB10" s="1962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0"/>
      <c r="TQ10" s="390"/>
      <c r="TR10" s="49"/>
      <c r="TS10" s="390"/>
      <c r="TT10" s="131">
        <f t="shared" si="77"/>
        <v>0</v>
      </c>
      <c r="TV10" s="425"/>
      <c r="TW10" s="1330"/>
      <c r="TX10" s="390"/>
      <c r="TY10" s="49"/>
      <c r="TZ10" s="390"/>
      <c r="UA10" s="131">
        <f t="shared" si="78"/>
        <v>0</v>
      </c>
      <c r="UC10" s="425"/>
      <c r="UD10" s="1960"/>
      <c r="UE10" s="104"/>
      <c r="UF10" s="49"/>
      <c r="UG10" s="139"/>
      <c r="UH10" s="131">
        <f t="shared" si="79"/>
        <v>0</v>
      </c>
      <c r="UJ10" s="425"/>
      <c r="UK10" s="1960"/>
      <c r="UL10" s="104"/>
      <c r="UM10" s="49"/>
      <c r="UN10" s="139"/>
      <c r="UO10" s="131">
        <f t="shared" si="80"/>
        <v>0</v>
      </c>
      <c r="UQ10" s="425"/>
      <c r="UR10" s="1960"/>
      <c r="US10" s="104"/>
      <c r="UT10" s="49"/>
      <c r="UU10" s="139"/>
      <c r="UV10" s="131">
        <f t="shared" si="81"/>
        <v>0</v>
      </c>
      <c r="UX10" s="405">
        <v>41751</v>
      </c>
      <c r="UY10" s="1962" t="s">
        <v>2241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62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60"/>
      <c r="VN10" s="104"/>
      <c r="VO10" s="49"/>
      <c r="VP10" s="139"/>
      <c r="VQ10" s="131">
        <f t="shared" si="84"/>
        <v>0</v>
      </c>
      <c r="VS10" s="49"/>
      <c r="VT10" s="1960"/>
      <c r="VU10" s="104"/>
      <c r="VV10" s="1345"/>
      <c r="VW10" s="139"/>
      <c r="VX10" s="131">
        <f t="shared" si="85"/>
        <v>0</v>
      </c>
      <c r="VZ10" s="425"/>
      <c r="WA10" s="1960"/>
      <c r="WB10" s="104"/>
      <c r="WC10" s="49"/>
      <c r="WD10" s="139"/>
      <c r="WE10" s="131">
        <f t="shared" si="86"/>
        <v>274.5</v>
      </c>
      <c r="WG10" s="49"/>
      <c r="WH10" s="1960"/>
      <c r="WI10" s="104"/>
      <c r="WJ10" s="49"/>
      <c r="WK10" s="139"/>
      <c r="WL10" s="131">
        <f t="shared" si="87"/>
        <v>0</v>
      </c>
      <c r="WN10" s="49"/>
      <c r="WO10" s="1960"/>
      <c r="WP10" s="104"/>
      <c r="WQ10" s="49"/>
      <c r="WR10" s="139"/>
      <c r="WS10" s="131">
        <f t="shared" si="88"/>
        <v>0</v>
      </c>
      <c r="WU10" s="49"/>
      <c r="WV10" s="1960"/>
      <c r="WW10" s="104"/>
      <c r="WX10" s="49"/>
      <c r="WY10" s="139"/>
      <c r="WZ10" s="131">
        <f t="shared" si="89"/>
        <v>0</v>
      </c>
      <c r="XB10" s="49"/>
      <c r="XC10" s="1960"/>
      <c r="XD10" s="104"/>
      <c r="XE10" s="49"/>
      <c r="XF10" s="139"/>
      <c r="XG10" s="131">
        <f t="shared" si="90"/>
        <v>0</v>
      </c>
      <c r="XI10" s="31"/>
      <c r="XJ10" s="1962"/>
      <c r="XK10" s="22"/>
      <c r="XL10" s="475"/>
      <c r="XM10" s="139"/>
      <c r="XN10" s="131">
        <f t="shared" si="91"/>
        <v>0</v>
      </c>
      <c r="XP10" s="405"/>
      <c r="XQ10" s="1962"/>
      <c r="XR10" s="22"/>
      <c r="XS10" s="49"/>
      <c r="XT10" s="139"/>
      <c r="XU10" s="131">
        <f t="shared" si="92"/>
        <v>0</v>
      </c>
      <c r="XW10" s="49"/>
      <c r="XX10" s="1960"/>
      <c r="XY10" s="104"/>
      <c r="XZ10" s="49"/>
      <c r="YA10" s="139"/>
      <c r="YB10" s="131">
        <f t="shared" si="93"/>
        <v>0</v>
      </c>
      <c r="YD10" s="49"/>
      <c r="YE10" s="1960"/>
      <c r="YF10" s="104"/>
      <c r="YG10" s="49"/>
      <c r="YH10" s="139"/>
      <c r="YI10" s="131">
        <f t="shared" si="94"/>
        <v>0</v>
      </c>
      <c r="YK10" s="31"/>
      <c r="YL10" s="1962"/>
      <c r="YM10" s="22"/>
      <c r="YN10" s="31"/>
      <c r="YO10" s="76"/>
      <c r="YP10" s="131">
        <f t="shared" si="95"/>
        <v>0</v>
      </c>
      <c r="YR10" s="49"/>
      <c r="YS10" s="1960"/>
      <c r="YT10" s="104"/>
      <c r="YU10" s="49"/>
      <c r="YV10" s="139"/>
      <c r="YW10" s="131">
        <f t="shared" si="96"/>
        <v>0</v>
      </c>
      <c r="YY10" s="49"/>
      <c r="YZ10" s="1960"/>
      <c r="ZA10" s="104"/>
      <c r="ZB10" s="49"/>
      <c r="ZC10" s="139"/>
      <c r="ZD10" s="131">
        <f t="shared" si="97"/>
        <v>0</v>
      </c>
      <c r="ZF10" s="49"/>
      <c r="ZG10" s="1330"/>
      <c r="ZH10" s="390"/>
      <c r="ZI10" s="49"/>
      <c r="ZJ10" s="139"/>
      <c r="ZK10" s="131">
        <f t="shared" si="98"/>
        <v>0</v>
      </c>
      <c r="ZM10" s="49"/>
      <c r="ZN10" s="1330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62"/>
      <c r="AAC10" s="22"/>
      <c r="AAD10" s="31"/>
      <c r="AAE10" s="76"/>
      <c r="AAF10" s="131">
        <f t="shared" si="101"/>
        <v>0</v>
      </c>
      <c r="AAH10" s="31"/>
      <c r="AAI10" s="1962"/>
      <c r="AAJ10" s="22"/>
      <c r="AAK10" s="31"/>
      <c r="AAL10" s="76"/>
      <c r="AAM10" s="131">
        <f t="shared" si="102"/>
        <v>0</v>
      </c>
      <c r="AAO10" s="49"/>
      <c r="AAP10" s="1330"/>
      <c r="AAQ10" s="104"/>
      <c r="AAR10" s="49"/>
      <c r="AAS10" s="139"/>
      <c r="AAT10" s="131">
        <f t="shared" si="103"/>
        <v>0</v>
      </c>
      <c r="AAV10" s="425"/>
      <c r="AAW10" s="1960"/>
      <c r="AAX10" s="104"/>
      <c r="AAY10" s="49"/>
      <c r="AAZ10" s="139"/>
      <c r="ABA10" s="131">
        <f t="shared" si="104"/>
        <v>0</v>
      </c>
      <c r="ABC10" s="425"/>
      <c r="ABD10" s="1960"/>
      <c r="ABE10" s="104"/>
      <c r="ABF10" s="321"/>
      <c r="ABG10" s="139"/>
      <c r="ABH10" s="131">
        <f t="shared" si="105"/>
        <v>0</v>
      </c>
      <c r="ABJ10" s="49"/>
      <c r="ABK10" s="1960"/>
      <c r="ABL10" s="104"/>
      <c r="ABM10" s="49"/>
      <c r="ABN10" s="139"/>
      <c r="ABO10" s="131">
        <f t="shared" si="106"/>
        <v>0</v>
      </c>
      <c r="ABQ10" s="31"/>
      <c r="ABR10" s="1962"/>
      <c r="ABS10" s="22"/>
      <c r="ABT10" s="49"/>
      <c r="ABU10" s="139"/>
      <c r="ABV10" s="131">
        <f t="shared" si="107"/>
        <v>0</v>
      </c>
      <c r="ABX10" s="49"/>
      <c r="ABY10" s="1960"/>
      <c r="ABZ10" s="104"/>
      <c r="ACA10" s="49"/>
      <c r="ACB10" s="139"/>
      <c r="ACC10" s="131">
        <f t="shared" si="108"/>
        <v>0</v>
      </c>
      <c r="ACE10" s="321"/>
      <c r="ACF10" s="993"/>
      <c r="ACG10" s="104"/>
      <c r="ACH10" s="569"/>
      <c r="ACI10" s="568"/>
      <c r="ACJ10" s="131">
        <f t="shared" si="109"/>
        <v>0</v>
      </c>
      <c r="ACL10" s="321"/>
      <c r="ACM10" s="1960"/>
      <c r="ACN10" s="104"/>
      <c r="ACO10" s="321"/>
      <c r="ACP10" s="139"/>
      <c r="ACQ10" s="131">
        <f t="shared" si="110"/>
        <v>0</v>
      </c>
      <c r="ACS10" s="49"/>
      <c r="ACT10" s="1960"/>
      <c r="ACU10" s="104"/>
      <c r="ACV10" s="49"/>
      <c r="ACW10" s="139"/>
      <c r="ACX10" s="131">
        <f t="shared" si="1"/>
        <v>0</v>
      </c>
      <c r="ACZ10" s="405"/>
      <c r="ADA10" s="1962"/>
      <c r="ADB10" s="22"/>
      <c r="ADC10" s="425"/>
      <c r="ADD10" s="139"/>
      <c r="ADE10" s="131">
        <f t="shared" si="111"/>
        <v>0</v>
      </c>
      <c r="ADG10" s="425"/>
      <c r="ADH10" s="1960"/>
      <c r="ADI10" s="104"/>
      <c r="ADJ10" s="321"/>
      <c r="ADK10" s="139"/>
      <c r="ADL10" s="131">
        <f t="shared" si="112"/>
        <v>0</v>
      </c>
      <c r="ADN10" s="49"/>
      <c r="ADO10" s="1960"/>
      <c r="ADP10" s="104"/>
      <c r="ADQ10" s="49"/>
      <c r="ADR10" s="139"/>
      <c r="ADS10" s="131">
        <f t="shared" si="113"/>
        <v>0</v>
      </c>
      <c r="ADU10" s="321"/>
      <c r="ADV10" s="1330"/>
      <c r="ADW10" s="261"/>
      <c r="ADX10" s="425"/>
      <c r="ADY10" s="139"/>
      <c r="ADZ10" s="131">
        <f t="shared" si="114"/>
        <v>0</v>
      </c>
      <c r="AEB10" s="405"/>
      <c r="AEC10" s="1963"/>
      <c r="AED10" s="139"/>
      <c r="AEE10" s="1346">
        <v>40025</v>
      </c>
      <c r="AEF10" s="1347">
        <v>1000</v>
      </c>
      <c r="AEG10" s="131">
        <f t="shared" si="115"/>
        <v>4000</v>
      </c>
      <c r="AEI10" s="425"/>
      <c r="AEJ10" s="1961"/>
      <c r="AEK10" s="139"/>
      <c r="AEL10" s="49"/>
      <c r="AEM10" s="139"/>
      <c r="AEN10" s="131">
        <f t="shared" si="116"/>
        <v>3380</v>
      </c>
      <c r="AEP10" s="425"/>
      <c r="AEQ10" s="1961"/>
      <c r="AER10" s="390"/>
      <c r="AES10" s="425"/>
      <c r="AET10" s="139"/>
      <c r="AEU10" s="131">
        <f t="shared" si="117"/>
        <v>0</v>
      </c>
      <c r="AEW10" s="49"/>
      <c r="AEX10" s="1960"/>
      <c r="AEY10" s="104"/>
      <c r="AEZ10" s="49"/>
      <c r="AFA10" s="139"/>
      <c r="AFB10" s="131">
        <f t="shared" si="118"/>
        <v>0</v>
      </c>
      <c r="AFD10" s="31"/>
      <c r="AFE10" s="1962"/>
      <c r="AFF10" s="22"/>
      <c r="AFG10" s="49"/>
      <c r="AFH10" s="139"/>
      <c r="AFI10" s="131">
        <f t="shared" si="119"/>
        <v>6523</v>
      </c>
      <c r="AFK10" s="405"/>
      <c r="AFL10" s="1962"/>
      <c r="AFM10" s="22"/>
      <c r="AFN10" s="49"/>
      <c r="AFO10" s="139"/>
      <c r="AFP10" s="131">
        <f t="shared" si="120"/>
        <v>0</v>
      </c>
      <c r="AFR10" s="405"/>
      <c r="AFS10" s="1962"/>
      <c r="AFT10" s="22"/>
      <c r="AFU10" s="49"/>
      <c r="AFV10" s="139"/>
      <c r="AFW10" s="131">
        <f t="shared" si="121"/>
        <v>0</v>
      </c>
      <c r="AFY10" s="31"/>
      <c r="AFZ10" s="1962"/>
      <c r="AGA10" s="22"/>
      <c r="AGB10" s="31"/>
      <c r="AGC10" s="76"/>
      <c r="AGD10" s="131">
        <f t="shared" si="122"/>
        <v>0</v>
      </c>
      <c r="AGF10" s="31"/>
      <c r="AGG10" s="1960"/>
      <c r="AGH10" s="104"/>
      <c r="AGI10" s="49"/>
      <c r="AGJ10" s="139"/>
      <c r="AGK10" s="131">
        <f t="shared" si="123"/>
        <v>0</v>
      </c>
      <c r="AGM10" s="31"/>
      <c r="AGN10" s="1960"/>
      <c r="AGO10" s="695"/>
      <c r="AGP10" s="49"/>
      <c r="AGQ10" s="139"/>
      <c r="AGR10" s="131">
        <f t="shared" si="124"/>
        <v>0</v>
      </c>
      <c r="AGT10" s="49"/>
      <c r="AGU10" s="1960"/>
      <c r="AGV10" s="390"/>
      <c r="AGW10" s="49"/>
      <c r="AGX10" s="139"/>
      <c r="AGY10" s="131">
        <f t="shared" si="125"/>
        <v>0</v>
      </c>
      <c r="AHA10" s="49"/>
      <c r="AHB10" s="1330"/>
      <c r="AHC10" s="350"/>
      <c r="AHD10" s="49"/>
      <c r="AHE10" s="139"/>
      <c r="AHF10" s="131">
        <f t="shared" si="126"/>
        <v>0</v>
      </c>
      <c r="AHH10" s="49"/>
      <c r="AHI10" s="1960"/>
      <c r="AHJ10" s="104"/>
      <c r="AHK10" s="49"/>
      <c r="AHL10" s="139"/>
      <c r="AHM10" s="131">
        <f t="shared" si="127"/>
        <v>37741</v>
      </c>
      <c r="AHO10" s="49"/>
      <c r="AHP10" s="1960"/>
      <c r="AHQ10" s="104"/>
      <c r="AHR10" s="49"/>
      <c r="AHS10" s="139"/>
      <c r="AHT10" s="131">
        <f t="shared" si="128"/>
        <v>0</v>
      </c>
      <c r="AHV10" s="49"/>
      <c r="AHW10" s="1960"/>
      <c r="AHX10" s="104"/>
      <c r="AHY10" s="49"/>
      <c r="AHZ10" s="139"/>
      <c r="AIA10" s="131">
        <f t="shared" si="129"/>
        <v>0</v>
      </c>
      <c r="AIC10" s="425"/>
      <c r="AID10" s="1960"/>
      <c r="AIE10" s="104"/>
      <c r="AIF10" s="345"/>
      <c r="AIG10" s="139"/>
      <c r="AIH10" s="131">
        <f t="shared" si="130"/>
        <v>0</v>
      </c>
      <c r="AIJ10" s="321"/>
      <c r="AIK10" s="1960"/>
      <c r="AIL10" s="104"/>
      <c r="AIM10" s="49"/>
      <c r="AIN10" s="139"/>
      <c r="AIO10" s="131">
        <f t="shared" si="131"/>
        <v>0</v>
      </c>
      <c r="AIQ10" s="425"/>
      <c r="AIR10" s="1960"/>
      <c r="AIS10" s="104"/>
      <c r="AIT10" s="49"/>
      <c r="AIU10" s="139"/>
      <c r="AIV10" s="131">
        <f t="shared" si="132"/>
        <v>0</v>
      </c>
      <c r="AIX10" s="49"/>
      <c r="AIY10" s="1960"/>
      <c r="AIZ10" s="104"/>
      <c r="AJA10" s="49"/>
      <c r="AJB10" s="139"/>
      <c r="AJC10" s="131">
        <f t="shared" si="133"/>
        <v>0</v>
      </c>
      <c r="AJE10" s="49"/>
      <c r="AJF10" s="1960"/>
      <c r="AJG10" s="104"/>
      <c r="AJH10" s="49"/>
      <c r="AJI10" s="139"/>
      <c r="AJJ10" s="131">
        <f t="shared" si="134"/>
        <v>0</v>
      </c>
      <c r="AJL10" s="49"/>
      <c r="AJM10" s="1960"/>
      <c r="AJN10" s="104"/>
      <c r="AJO10" s="49"/>
      <c r="AJP10" s="139"/>
      <c r="AJQ10" s="131">
        <f t="shared" si="135"/>
        <v>0</v>
      </c>
      <c r="AJS10" s="49"/>
      <c r="AJT10" s="1960"/>
      <c r="AJU10" s="104"/>
      <c r="AJV10" s="49"/>
      <c r="AJW10" s="139"/>
      <c r="AJX10" s="131">
        <f t="shared" si="136"/>
        <v>0</v>
      </c>
      <c r="AJZ10" s="49"/>
      <c r="AKA10" s="1960"/>
      <c r="AKB10" s="104"/>
      <c r="AKC10" s="49"/>
      <c r="AKD10" s="139"/>
      <c r="AKE10" s="131">
        <f t="shared" si="137"/>
        <v>0</v>
      </c>
      <c r="AKG10" s="49"/>
      <c r="AKH10" s="1960"/>
      <c r="AKI10" s="104"/>
      <c r="AKJ10" s="308"/>
      <c r="AKK10" s="139"/>
      <c r="AKL10" s="131">
        <f t="shared" si="138"/>
        <v>0</v>
      </c>
      <c r="AKN10" s="49"/>
      <c r="AKO10" s="1330"/>
      <c r="AKP10" s="390"/>
      <c r="AKQ10" s="49"/>
      <c r="AKR10" s="390"/>
      <c r="AKS10" s="131">
        <f t="shared" si="139"/>
        <v>0</v>
      </c>
      <c r="AKU10" s="49"/>
      <c r="AKV10" s="1330"/>
      <c r="AKW10" s="390"/>
      <c r="AKX10" s="49"/>
      <c r="AKY10" s="390"/>
      <c r="AKZ10" s="131">
        <f t="shared" si="2"/>
        <v>0</v>
      </c>
      <c r="ALB10" s="49"/>
      <c r="ALC10" s="1330"/>
      <c r="ALD10" s="390"/>
      <c r="ALE10" s="49"/>
      <c r="ALF10" s="390"/>
      <c r="ALG10" s="131">
        <f t="shared" si="140"/>
        <v>0</v>
      </c>
      <c r="ALI10" s="49"/>
      <c r="ALJ10" s="1330"/>
      <c r="ALK10" s="390"/>
      <c r="ALL10" s="49"/>
      <c r="ALM10" s="390"/>
      <c r="ALN10" s="131">
        <f t="shared" si="141"/>
        <v>0</v>
      </c>
      <c r="ALP10" s="49"/>
      <c r="ALQ10" s="1330"/>
      <c r="ALR10" s="390"/>
      <c r="ALS10" s="49"/>
      <c r="ALT10" s="390"/>
      <c r="ALU10" s="131">
        <f t="shared" si="142"/>
        <v>0</v>
      </c>
      <c r="ALW10" s="49"/>
      <c r="ALX10" s="1330"/>
      <c r="ALY10" s="390"/>
      <c r="ALZ10" s="49"/>
      <c r="AMA10" s="390"/>
      <c r="AMB10" s="131">
        <f t="shared" si="143"/>
        <v>0</v>
      </c>
      <c r="AMD10" s="425"/>
      <c r="AME10" s="1960"/>
      <c r="AMF10" s="104"/>
      <c r="AMG10" s="425"/>
      <c r="AMH10" s="139"/>
      <c r="AMI10" s="131">
        <f t="shared" si="144"/>
        <v>0</v>
      </c>
      <c r="AMK10" s="49"/>
      <c r="AML10" s="1960"/>
      <c r="AMM10" s="104"/>
      <c r="AMN10" s="49"/>
      <c r="AMO10" s="139"/>
      <c r="AMP10" s="131">
        <f t="shared" si="145"/>
        <v>0</v>
      </c>
      <c r="AMR10" s="49"/>
      <c r="AMS10" s="1330"/>
      <c r="AMT10" s="139"/>
      <c r="AMU10" s="49"/>
      <c r="AMV10" s="76"/>
      <c r="AMW10" s="131">
        <f t="shared" si="3"/>
        <v>0</v>
      </c>
      <c r="AMY10" s="425"/>
      <c r="AMZ10" s="1330"/>
      <c r="ANA10" s="139"/>
      <c r="ANB10" s="321"/>
      <c r="ANC10" s="139"/>
      <c r="AND10" s="131">
        <f t="shared" si="146"/>
        <v>0</v>
      </c>
      <c r="ANF10" s="321"/>
      <c r="ANG10" s="1960"/>
      <c r="ANH10" s="104"/>
      <c r="ANI10" s="425"/>
      <c r="ANJ10" s="139"/>
      <c r="ANK10" s="131">
        <f t="shared" si="147"/>
        <v>0</v>
      </c>
      <c r="ANM10" s="49"/>
      <c r="ANN10" s="1960"/>
      <c r="ANO10" s="104"/>
      <c r="ANP10" s="49"/>
      <c r="ANQ10" s="139"/>
      <c r="ANR10" s="131">
        <f t="shared" si="148"/>
        <v>0</v>
      </c>
      <c r="ANT10" s="49"/>
      <c r="ANU10" s="1960"/>
      <c r="ANV10" s="104"/>
      <c r="ANW10" s="49"/>
      <c r="ANX10" s="139"/>
      <c r="ANY10" s="131">
        <f t="shared" si="149"/>
        <v>0</v>
      </c>
      <c r="AOA10" s="49"/>
      <c r="AOB10" s="1961"/>
      <c r="AOC10" s="104"/>
      <c r="AOD10" s="49"/>
      <c r="AOE10" s="139"/>
      <c r="AOF10" s="131">
        <f t="shared" si="150"/>
        <v>0</v>
      </c>
      <c r="AOH10" s="321"/>
      <c r="AOI10" s="1960"/>
      <c r="AOJ10" s="104"/>
      <c r="AOK10" s="569"/>
      <c r="AOL10" s="139"/>
      <c r="AOM10" s="131">
        <f t="shared" si="151"/>
        <v>0</v>
      </c>
      <c r="AOO10" s="49"/>
      <c r="AOP10" s="1960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61"/>
      <c r="AOX10" s="104"/>
      <c r="AOY10" s="49"/>
      <c r="AOZ10" s="139"/>
      <c r="APA10" s="131">
        <f t="shared" si="152"/>
        <v>0</v>
      </c>
      <c r="APC10" s="321"/>
      <c r="APD10" s="1960"/>
      <c r="APE10" s="104"/>
      <c r="APF10" s="49"/>
      <c r="APG10" s="139"/>
      <c r="APH10" s="131">
        <f t="shared" si="153"/>
        <v>0</v>
      </c>
      <c r="APJ10" s="321"/>
      <c r="APK10" s="1960"/>
      <c r="APL10" s="104"/>
      <c r="APM10" s="49"/>
      <c r="APN10" s="139"/>
      <c r="APO10" s="131">
        <f t="shared" si="154"/>
        <v>0</v>
      </c>
      <c r="APQ10" s="321"/>
      <c r="APR10" s="1960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30"/>
      <c r="AQG10" s="390"/>
      <c r="AQH10" s="31"/>
      <c r="AQI10" s="76"/>
      <c r="AQJ10" s="131">
        <f t="shared" si="5"/>
        <v>7383.5</v>
      </c>
      <c r="AQL10" s="49"/>
      <c r="AQM10" s="1330"/>
      <c r="AQN10" s="390"/>
      <c r="AQO10" s="31"/>
      <c r="AQP10" s="76"/>
      <c r="AQQ10" s="131">
        <f t="shared" si="6"/>
        <v>0</v>
      </c>
      <c r="AQS10" s="49"/>
      <c r="AQT10" s="1330"/>
      <c r="AQU10" s="261"/>
      <c r="AQV10" s="31"/>
      <c r="AQW10" s="76"/>
      <c r="AQX10" s="131">
        <f t="shared" si="156"/>
        <v>4518.5</v>
      </c>
      <c r="AQZ10" s="321"/>
      <c r="ARA10" s="1330"/>
      <c r="ARB10" s="139"/>
      <c r="ARC10" s="321"/>
      <c r="ARD10" s="139"/>
      <c r="ARE10" s="131">
        <f t="shared" si="157"/>
        <v>0</v>
      </c>
      <c r="ARG10" s="49"/>
      <c r="ARH10" s="1960"/>
      <c r="ARI10" s="104"/>
      <c r="ARJ10" s="533"/>
      <c r="ARK10" s="139"/>
      <c r="ARL10" s="131">
        <f t="shared" si="158"/>
        <v>0</v>
      </c>
      <c r="ARN10" s="405"/>
      <c r="ARO10" s="1330"/>
      <c r="ARP10" s="139"/>
      <c r="ARQ10" s="567"/>
      <c r="ARR10" s="139"/>
      <c r="ARS10" s="131">
        <f t="shared" si="159"/>
        <v>0</v>
      </c>
      <c r="ARU10" s="425"/>
      <c r="ARV10" s="1960"/>
      <c r="ARW10" s="695"/>
      <c r="ARX10" s="321"/>
      <c r="ARY10" s="350"/>
      <c r="ARZ10" s="131">
        <f t="shared" si="7"/>
        <v>0</v>
      </c>
      <c r="ASB10" s="425"/>
      <c r="ASC10" s="1330"/>
      <c r="ASD10" s="139"/>
      <c r="ASE10" s="49"/>
      <c r="ASF10" s="139"/>
      <c r="ASG10" s="131">
        <f t="shared" si="160"/>
        <v>0</v>
      </c>
      <c r="ASI10" s="405"/>
      <c r="ASJ10" s="1962"/>
      <c r="ASK10" s="22"/>
      <c r="ASL10" s="49"/>
      <c r="ASM10" s="139"/>
      <c r="ASN10" s="131">
        <f t="shared" si="161"/>
        <v>0</v>
      </c>
      <c r="ASP10" s="31"/>
      <c r="ASQ10" s="1962"/>
      <c r="ASR10" s="22"/>
      <c r="ASS10" s="31"/>
      <c r="AST10" s="76"/>
      <c r="ASU10" s="131">
        <f t="shared" si="162"/>
        <v>0</v>
      </c>
      <c r="ASW10" s="49"/>
      <c r="ASX10" s="1960"/>
      <c r="ASY10" s="104"/>
      <c r="ASZ10" s="49"/>
      <c r="ATA10" s="139"/>
      <c r="ATB10" s="131">
        <f t="shared" si="163"/>
        <v>0</v>
      </c>
      <c r="ATD10" s="49"/>
      <c r="ATE10" s="1960"/>
      <c r="ATF10" s="104"/>
      <c r="ATG10" s="49"/>
      <c r="ATH10" s="139"/>
      <c r="ATI10" s="131">
        <f t="shared" si="164"/>
        <v>0</v>
      </c>
      <c r="ATK10" s="49"/>
      <c r="ATL10" s="1960"/>
      <c r="ATM10" s="104"/>
      <c r="ATN10" s="49"/>
      <c r="ATO10" s="139"/>
      <c r="ATP10" s="131">
        <f t="shared" si="165"/>
        <v>0</v>
      </c>
      <c r="ATR10" s="49"/>
      <c r="ATS10" s="1960"/>
      <c r="ATT10" s="104"/>
      <c r="ATU10" s="49"/>
      <c r="ATV10" s="139"/>
      <c r="ATW10" s="131">
        <f t="shared" si="166"/>
        <v>0</v>
      </c>
      <c r="ATY10" s="49"/>
      <c r="ATZ10" s="1960"/>
      <c r="AUA10" s="104"/>
      <c r="AUB10" s="49"/>
      <c r="AUC10" s="139"/>
      <c r="AUD10" s="131">
        <f t="shared" si="167"/>
        <v>0</v>
      </c>
      <c r="AUF10" s="321"/>
      <c r="AUG10" s="1960"/>
      <c r="AUH10" s="104"/>
      <c r="AUI10" s="49"/>
      <c r="AUJ10" s="139"/>
      <c r="AUK10" s="131">
        <f t="shared" si="168"/>
        <v>0</v>
      </c>
      <c r="AUM10" s="49"/>
      <c r="AUN10" s="1330"/>
      <c r="AUO10" s="139"/>
      <c r="AUP10" s="49"/>
      <c r="AUQ10" s="261"/>
      <c r="AUR10" s="131">
        <f t="shared" si="169"/>
        <v>0</v>
      </c>
      <c r="AUT10" s="49"/>
      <c r="AUU10" s="1961"/>
      <c r="AUV10" s="139"/>
      <c r="AUW10" s="49"/>
      <c r="AUX10" s="139"/>
      <c r="AUY10" s="131">
        <f t="shared" si="170"/>
        <v>0</v>
      </c>
      <c r="AVA10" s="49"/>
      <c r="AVB10" s="1960"/>
      <c r="AVC10" s="104"/>
      <c r="AVD10" s="49"/>
      <c r="AVE10" s="139"/>
      <c r="AVF10" s="131">
        <f t="shared" si="171"/>
        <v>0</v>
      </c>
      <c r="AVH10" s="425"/>
      <c r="AVI10" s="1960"/>
      <c r="AVJ10" s="104"/>
      <c r="AVK10" s="49"/>
      <c r="AVL10" s="139"/>
      <c r="AVM10" s="131">
        <f t="shared" si="172"/>
        <v>2512.5</v>
      </c>
      <c r="AVO10" s="321"/>
      <c r="AVP10" s="1961"/>
      <c r="AVQ10" s="390"/>
      <c r="AVR10" s="49"/>
      <c r="AVS10" s="350"/>
      <c r="AVT10" s="131">
        <f t="shared" si="173"/>
        <v>0</v>
      </c>
      <c r="AVV10" s="49"/>
      <c r="AVW10" s="1960"/>
      <c r="AVX10" s="1348"/>
      <c r="AVY10" s="383"/>
      <c r="AVZ10" s="717"/>
      <c r="AWA10" s="131">
        <f t="shared" ref="AWA10:AWA44" si="191">AWA9+AVX10-AVZ10</f>
        <v>0</v>
      </c>
      <c r="AWC10" s="49"/>
      <c r="AWD10" s="1960"/>
      <c r="AWE10" s="104"/>
      <c r="AWF10" s="49"/>
      <c r="AWG10" s="139"/>
      <c r="AWH10" s="131">
        <f t="shared" ref="AWH10:AWH44" si="192">AWH9+AWE10-AWG10</f>
        <v>0</v>
      </c>
      <c r="AWJ10" s="49"/>
      <c r="AWK10" s="1960"/>
      <c r="AWL10" s="104"/>
      <c r="AWM10" s="49"/>
      <c r="AWN10" s="139"/>
      <c r="AWO10" s="131">
        <f t="shared" ref="AWO10:AWO44" si="193">AWO9+AWL10-AWN10</f>
        <v>0</v>
      </c>
      <c r="AWQ10" s="321"/>
      <c r="AWR10" s="1960"/>
      <c r="AWS10" s="104"/>
      <c r="AWT10" s="49"/>
      <c r="AWU10" s="139"/>
      <c r="AWV10" s="131">
        <f t="shared" ref="AWV10:AWV44" si="194">AWV9+AWS10-AWU10</f>
        <v>0</v>
      </c>
      <c r="AWX10" s="425"/>
      <c r="AWY10" s="1960"/>
      <c r="AWZ10" s="104"/>
      <c r="AXA10" s="49"/>
      <c r="AXB10" s="139"/>
      <c r="AXC10" s="131">
        <f t="shared" si="174"/>
        <v>30000</v>
      </c>
      <c r="AXE10" s="49"/>
      <c r="AXF10" s="1960"/>
      <c r="AXG10" s="104"/>
      <c r="AXH10" s="383"/>
      <c r="AXI10" s="139"/>
      <c r="AXJ10" s="131">
        <f t="shared" si="175"/>
        <v>0</v>
      </c>
      <c r="AXL10" s="49"/>
      <c r="AXM10" s="1960"/>
      <c r="AXN10" s="104"/>
      <c r="AXO10" s="383"/>
      <c r="AXP10" s="139"/>
      <c r="AXQ10" s="131">
        <f t="shared" si="176"/>
        <v>0</v>
      </c>
      <c r="AXS10" s="49"/>
      <c r="AXT10" s="1960"/>
      <c r="AXU10" s="104"/>
      <c r="AXV10" s="383"/>
      <c r="AXW10" s="139"/>
      <c r="AXX10" s="131">
        <f t="shared" si="177"/>
        <v>0</v>
      </c>
      <c r="AXZ10" s="49"/>
      <c r="AYA10" s="1960"/>
      <c r="AYB10" s="104"/>
      <c r="AYC10" s="49"/>
      <c r="AYD10" s="139"/>
      <c r="AYE10" s="131">
        <f t="shared" si="178"/>
        <v>0</v>
      </c>
      <c r="AYG10" s="425"/>
      <c r="AYH10" s="1960"/>
      <c r="AYI10" s="104"/>
      <c r="AYJ10" s="49"/>
      <c r="AYK10" s="139"/>
      <c r="AYL10" s="131">
        <f t="shared" si="179"/>
        <v>0</v>
      </c>
      <c r="AYN10" s="425"/>
      <c r="AYO10" s="1960"/>
      <c r="AYP10" s="104"/>
      <c r="AYQ10" s="49"/>
      <c r="AYR10" s="139"/>
      <c r="AYS10" s="131">
        <f t="shared" si="180"/>
        <v>0</v>
      </c>
      <c r="AYU10" s="405"/>
      <c r="AYV10" s="1962"/>
      <c r="AYW10" s="22"/>
      <c r="AYX10" s="425"/>
      <c r="AYY10" s="139"/>
      <c r="AYZ10" s="131">
        <f t="shared" si="181"/>
        <v>0</v>
      </c>
      <c r="AZB10" s="49"/>
      <c r="AZC10" s="1960"/>
      <c r="AZD10" s="104"/>
      <c r="AZE10" s="49"/>
      <c r="AZF10" s="139"/>
      <c r="AZG10" s="131">
        <f t="shared" si="182"/>
        <v>0</v>
      </c>
      <c r="AZI10" s="425"/>
      <c r="AZJ10" s="1960"/>
      <c r="AZK10" s="104"/>
      <c r="AZL10" s="425"/>
      <c r="AZM10" s="139"/>
      <c r="AZN10" s="131">
        <f t="shared" si="183"/>
        <v>0</v>
      </c>
      <c r="AZP10" s="425"/>
      <c r="AZQ10" s="1960"/>
      <c r="AZR10" s="104"/>
      <c r="AZS10" s="425"/>
      <c r="AZT10" s="139"/>
      <c r="AZU10" s="131">
        <f t="shared" si="184"/>
        <v>0</v>
      </c>
      <c r="AZW10" s="49"/>
      <c r="AZX10" s="1960"/>
      <c r="AZY10" s="104"/>
      <c r="AZZ10" s="49"/>
      <c r="BAA10" s="139"/>
      <c r="BAB10" s="131">
        <f t="shared" si="185"/>
        <v>0</v>
      </c>
      <c r="BAD10" s="49"/>
      <c r="BAE10" s="1960"/>
      <c r="BAF10" s="104"/>
      <c r="BAG10" s="49"/>
      <c r="BAH10" s="139"/>
      <c r="BAI10" s="131">
        <f t="shared" si="186"/>
        <v>0</v>
      </c>
      <c r="BAK10" s="49"/>
      <c r="BAL10" s="1960"/>
      <c r="BAM10" s="104"/>
      <c r="BAN10" s="49"/>
      <c r="BAO10" s="139"/>
      <c r="BAP10" s="131">
        <f t="shared" si="187"/>
        <v>0</v>
      </c>
      <c r="BAR10" s="49"/>
      <c r="BAS10" s="1960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62"/>
      <c r="C11" s="1917">
        <v>100000</v>
      </c>
      <c r="D11" s="65"/>
      <c r="E11" s="139"/>
      <c r="F11" s="131">
        <f t="shared" si="8"/>
        <v>550000</v>
      </c>
      <c r="H11" s="405"/>
      <c r="I11" s="1962"/>
      <c r="J11" s="701"/>
      <c r="K11" s="65"/>
      <c r="L11" s="139"/>
      <c r="M11" s="131">
        <f t="shared" si="9"/>
        <v>20000</v>
      </c>
      <c r="O11" s="425"/>
      <c r="P11" s="1330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60"/>
      <c r="X11" s="104"/>
      <c r="Y11" s="49"/>
      <c r="Z11" s="139"/>
      <c r="AA11" s="131">
        <f t="shared" si="10"/>
        <v>0</v>
      </c>
      <c r="AC11" s="49"/>
      <c r="AD11" s="1960"/>
      <c r="AE11" s="104"/>
      <c r="AF11" s="49"/>
      <c r="AG11" s="139"/>
      <c r="AH11" s="131">
        <f t="shared" si="11"/>
        <v>-100000</v>
      </c>
      <c r="AJ11" s="425"/>
      <c r="AK11" s="1960"/>
      <c r="AL11" s="104"/>
      <c r="AM11" s="49"/>
      <c r="AN11" s="139"/>
      <c r="AO11" s="131">
        <f t="shared" si="12"/>
        <v>0</v>
      </c>
      <c r="AQ11" s="49"/>
      <c r="AR11" s="1960"/>
      <c r="AS11" s="104"/>
      <c r="AT11" s="49"/>
      <c r="AU11" s="139"/>
      <c r="AV11" s="131">
        <f t="shared" si="13"/>
        <v>0</v>
      </c>
      <c r="AX11" s="49"/>
      <c r="AY11" s="1960"/>
      <c r="AZ11" s="104"/>
      <c r="BA11" s="49"/>
      <c r="BB11" s="139"/>
      <c r="BC11" s="131">
        <f t="shared" si="14"/>
        <v>0</v>
      </c>
      <c r="BE11" s="49"/>
      <c r="BF11" s="1960"/>
      <c r="BG11" s="104"/>
      <c r="BH11" s="49"/>
      <c r="BI11" s="139"/>
      <c r="BJ11" s="131">
        <f t="shared" si="15"/>
        <v>0</v>
      </c>
      <c r="BL11" s="49"/>
      <c r="BM11" s="1960"/>
      <c r="BN11" s="104"/>
      <c r="BO11" s="49"/>
      <c r="BP11" s="139"/>
      <c r="BQ11" s="131">
        <f t="shared" si="16"/>
        <v>0</v>
      </c>
      <c r="BS11" s="49"/>
      <c r="BT11" s="1960"/>
      <c r="BU11" s="104"/>
      <c r="BV11" s="49"/>
      <c r="BW11" s="139"/>
      <c r="BX11" s="131">
        <f t="shared" si="17"/>
        <v>0</v>
      </c>
      <c r="BZ11" s="49"/>
      <c r="CA11" s="308"/>
      <c r="CB11" s="1330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62"/>
      <c r="CQ11" s="22"/>
      <c r="CR11" s="522"/>
      <c r="CS11" s="139"/>
      <c r="CT11" s="131">
        <f t="shared" si="20"/>
        <v>0</v>
      </c>
      <c r="CV11" s="321"/>
      <c r="CW11" s="1960"/>
      <c r="CX11" s="261"/>
      <c r="CY11" s="400"/>
      <c r="CZ11" s="261"/>
      <c r="DA11" s="131">
        <f t="shared" si="190"/>
        <v>0</v>
      </c>
      <c r="DC11" s="49"/>
      <c r="DD11" s="1960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60"/>
      <c r="DT11" s="104"/>
      <c r="DU11" s="615"/>
      <c r="DV11" s="139"/>
      <c r="DW11" s="131">
        <f t="shared" si="23"/>
        <v>0</v>
      </c>
      <c r="DY11" s="49"/>
      <c r="DZ11" s="1960"/>
      <c r="EA11" s="104"/>
      <c r="EB11" s="49"/>
      <c r="EC11" s="139"/>
      <c r="ED11" s="131">
        <f t="shared" si="24"/>
        <v>0</v>
      </c>
      <c r="EF11" s="425"/>
      <c r="EG11" s="1960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60"/>
      <c r="EO11" s="104"/>
      <c r="EP11" s="49"/>
      <c r="EQ11" s="139"/>
      <c r="ER11" s="131">
        <f t="shared" si="26"/>
        <v>0</v>
      </c>
      <c r="ET11" s="322"/>
      <c r="EU11" s="1962"/>
      <c r="EV11" s="22"/>
      <c r="EW11" s="308"/>
      <c r="EX11" s="139"/>
      <c r="EY11" s="131">
        <f t="shared" si="27"/>
        <v>0</v>
      </c>
      <c r="FA11" s="321"/>
      <c r="FB11" s="1960"/>
      <c r="FC11" s="104"/>
      <c r="FD11" s="49"/>
      <c r="FE11" s="139"/>
      <c r="FF11" s="131">
        <f t="shared" si="28"/>
        <v>0</v>
      </c>
      <c r="FH11" s="572"/>
      <c r="FI11" s="1960"/>
      <c r="FJ11" s="104"/>
      <c r="FK11" s="49"/>
      <c r="FL11" s="139"/>
      <c r="FM11" s="131">
        <f t="shared" si="29"/>
        <v>0</v>
      </c>
      <c r="FO11" s="572"/>
      <c r="FP11" s="1960"/>
      <c r="FQ11" s="104"/>
      <c r="FR11" s="49"/>
      <c r="FS11" s="139"/>
      <c r="FT11" s="131">
        <f t="shared" si="30"/>
        <v>0</v>
      </c>
      <c r="FV11" s="425">
        <v>39686</v>
      </c>
      <c r="FW11" s="1960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60"/>
      <c r="GE11" s="104"/>
      <c r="GF11" s="97"/>
      <c r="GG11" s="139"/>
      <c r="GH11" s="131">
        <f t="shared" si="32"/>
        <v>0</v>
      </c>
      <c r="GJ11" s="97"/>
      <c r="GK11" s="1961"/>
      <c r="GL11" s="139"/>
      <c r="GM11" s="97"/>
      <c r="GN11" s="139"/>
      <c r="GO11" s="131">
        <f t="shared" si="33"/>
        <v>0</v>
      </c>
      <c r="GQ11" s="97"/>
      <c r="GR11" s="1961"/>
      <c r="GS11" s="139"/>
      <c r="GT11" s="97"/>
      <c r="GU11" s="139"/>
      <c r="GV11" s="131">
        <f t="shared" si="34"/>
        <v>0</v>
      </c>
      <c r="GX11" s="97"/>
      <c r="GY11" s="1961"/>
      <c r="GZ11" s="139"/>
      <c r="HA11" s="97"/>
      <c r="HB11" s="139"/>
      <c r="HC11" s="131">
        <f t="shared" si="35"/>
        <v>0</v>
      </c>
      <c r="HE11" s="97"/>
      <c r="HF11" s="1961"/>
      <c r="HG11" s="139"/>
      <c r="HH11" s="97"/>
      <c r="HI11" s="139"/>
      <c r="HJ11" s="131">
        <f t="shared" si="36"/>
        <v>0</v>
      </c>
      <c r="HL11" s="49"/>
      <c r="HM11" s="1960"/>
      <c r="HN11" s="104"/>
      <c r="HO11" s="49"/>
      <c r="HP11" s="139"/>
      <c r="HQ11" s="131">
        <f t="shared" si="37"/>
        <v>0</v>
      </c>
      <c r="HS11" s="49"/>
      <c r="HT11" s="1960"/>
      <c r="HU11" s="104"/>
      <c r="HV11" s="49"/>
      <c r="HW11" s="139"/>
      <c r="HX11" s="131">
        <f t="shared" si="38"/>
        <v>0</v>
      </c>
      <c r="HZ11" s="405"/>
      <c r="IA11" s="1962"/>
      <c r="IB11" s="22"/>
      <c r="IC11" s="31"/>
      <c r="ID11" s="76"/>
      <c r="IE11" s="131">
        <f t="shared" si="39"/>
        <v>476</v>
      </c>
      <c r="IG11" s="49"/>
      <c r="IH11" s="1960"/>
      <c r="II11" s="473"/>
      <c r="IJ11" s="345"/>
      <c r="IK11" s="139"/>
      <c r="IL11" s="131">
        <f t="shared" si="40"/>
        <v>0</v>
      </c>
      <c r="IN11" s="49"/>
      <c r="IO11" s="1960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60"/>
      <c r="JD11" s="104"/>
      <c r="JE11" s="49"/>
      <c r="JF11" s="139"/>
      <c r="JG11" s="131">
        <f t="shared" si="43"/>
        <v>0</v>
      </c>
      <c r="JI11" s="49"/>
      <c r="JJ11" s="1960"/>
      <c r="JK11" s="104"/>
      <c r="JL11" s="49"/>
      <c r="JM11" s="139"/>
      <c r="JN11" s="131">
        <f>JN10+JK11-JM11</f>
        <v>0</v>
      </c>
      <c r="JP11" s="49"/>
      <c r="JQ11" s="1960"/>
      <c r="JR11" s="104"/>
      <c r="JS11" s="49"/>
      <c r="JT11" s="139"/>
      <c r="JU11" s="131">
        <f t="shared" si="44"/>
        <v>0</v>
      </c>
      <c r="JW11" s="49"/>
      <c r="JX11" s="1960"/>
      <c r="JY11" s="104"/>
      <c r="JZ11" s="383"/>
      <c r="KA11" s="139"/>
      <c r="KB11" s="131">
        <f t="shared" si="45"/>
        <v>0</v>
      </c>
      <c r="KD11" s="49"/>
      <c r="KE11" s="1960"/>
      <c r="KF11" s="104"/>
      <c r="KG11" s="616"/>
      <c r="KH11" s="139"/>
      <c r="KI11" s="131">
        <f t="shared" si="46"/>
        <v>0</v>
      </c>
      <c r="KK11" s="49"/>
      <c r="KL11" s="1960"/>
      <c r="KM11" s="104"/>
      <c r="KN11" s="616"/>
      <c r="KO11" s="139"/>
      <c r="KP11" s="131">
        <f t="shared" si="47"/>
        <v>0</v>
      </c>
      <c r="KR11" s="405"/>
      <c r="KS11" s="1962"/>
      <c r="KT11" s="22"/>
      <c r="KU11" s="562"/>
      <c r="KV11" s="76"/>
      <c r="KW11" s="131">
        <f t="shared" si="48"/>
        <v>0</v>
      </c>
      <c r="KY11" s="31"/>
      <c r="KZ11" s="1962"/>
      <c r="LA11" s="22"/>
      <c r="LB11" s="383"/>
      <c r="LC11" s="76"/>
      <c r="LD11" s="131">
        <f t="shared" si="49"/>
        <v>0</v>
      </c>
      <c r="LF11" s="31"/>
      <c r="LG11" s="1962"/>
      <c r="LH11" s="22"/>
      <c r="LI11" s="49"/>
      <c r="LJ11" s="76"/>
      <c r="LK11" s="131">
        <f t="shared" si="50"/>
        <v>0</v>
      </c>
      <c r="LM11" s="405"/>
      <c r="LN11" s="1962"/>
      <c r="LO11" s="22"/>
      <c r="LP11" s="49"/>
      <c r="LQ11" s="139"/>
      <c r="LR11" s="131">
        <f t="shared" si="0"/>
        <v>0</v>
      </c>
      <c r="LT11" s="425"/>
      <c r="LU11" s="1960"/>
      <c r="LV11" s="695"/>
      <c r="LW11" s="49"/>
      <c r="LX11" s="350"/>
      <c r="LY11" s="131">
        <f t="shared" si="51"/>
        <v>0</v>
      </c>
      <c r="MA11" s="425"/>
      <c r="MB11" s="1960"/>
      <c r="MC11" s="104"/>
      <c r="MD11" s="49"/>
      <c r="ME11" s="139"/>
      <c r="MF11" s="131">
        <f t="shared" si="52"/>
        <v>0</v>
      </c>
      <c r="MH11" s="425"/>
      <c r="MI11" s="1330"/>
      <c r="MJ11" s="261"/>
      <c r="MK11" s="345"/>
      <c r="ML11" s="139"/>
      <c r="MM11" s="131">
        <f t="shared" si="53"/>
        <v>0</v>
      </c>
      <c r="MO11" s="49"/>
      <c r="MP11" s="1330"/>
      <c r="MQ11" s="139"/>
      <c r="MR11" s="49"/>
      <c r="MS11" s="139"/>
      <c r="MT11" s="131">
        <f t="shared" si="54"/>
        <v>0</v>
      </c>
      <c r="MV11" s="31"/>
      <c r="MW11" s="1330"/>
      <c r="MX11" s="701"/>
      <c r="MY11" s="49"/>
      <c r="MZ11" s="139"/>
      <c r="NA11" s="131">
        <f>NA10+MX11-MZ11</f>
        <v>20586.5</v>
      </c>
      <c r="NC11" s="31"/>
      <c r="ND11" s="1330"/>
      <c r="NE11" s="701"/>
      <c r="NF11" s="49"/>
      <c r="NG11" s="139"/>
      <c r="NH11" s="131">
        <f t="shared" si="55"/>
        <v>0</v>
      </c>
      <c r="NJ11" s="31"/>
      <c r="NK11" s="1330"/>
      <c r="NL11" s="701"/>
      <c r="NM11" s="49"/>
      <c r="NN11" s="139"/>
      <c r="NO11" s="131">
        <f t="shared" si="56"/>
        <v>0</v>
      </c>
      <c r="NQ11" s="425"/>
      <c r="NR11" s="1961"/>
      <c r="NS11" s="261"/>
      <c r="NT11" s="425"/>
      <c r="NU11" s="139"/>
      <c r="NV11" s="131">
        <f t="shared" si="57"/>
        <v>0</v>
      </c>
      <c r="NX11" s="49"/>
      <c r="NY11" s="1960"/>
      <c r="NZ11" s="104"/>
      <c r="OA11" s="49"/>
      <c r="OB11" s="139"/>
      <c r="OC11" s="131">
        <f t="shared" si="58"/>
        <v>0</v>
      </c>
      <c r="OE11" s="49"/>
      <c r="OF11" s="1960"/>
      <c r="OG11" s="104"/>
      <c r="OH11" s="49"/>
      <c r="OI11" s="139"/>
      <c r="OJ11" s="131">
        <f t="shared" si="59"/>
        <v>0</v>
      </c>
      <c r="OL11" s="49"/>
      <c r="OM11" s="1960"/>
      <c r="ON11" s="104"/>
      <c r="OO11" s="49"/>
      <c r="OP11" s="139"/>
      <c r="OQ11" s="131">
        <f t="shared" si="60"/>
        <v>0</v>
      </c>
      <c r="OS11" s="49"/>
      <c r="OT11" s="1960"/>
      <c r="OU11" s="104"/>
      <c r="OV11" s="49"/>
      <c r="OW11" s="139"/>
      <c r="OX11" s="131">
        <f t="shared" si="61"/>
        <v>0</v>
      </c>
      <c r="OZ11" s="49"/>
      <c r="PA11" s="1960"/>
      <c r="PB11" s="104"/>
      <c r="PC11" s="49"/>
      <c r="PD11" s="139"/>
      <c r="PE11" s="131">
        <f t="shared" si="62"/>
        <v>0</v>
      </c>
      <c r="PG11" s="49"/>
      <c r="PH11" s="1960"/>
      <c r="PI11" s="104"/>
      <c r="PJ11" s="49"/>
      <c r="PK11" s="139"/>
      <c r="PL11" s="131">
        <f t="shared" si="63"/>
        <v>0</v>
      </c>
      <c r="PN11" s="49"/>
      <c r="PO11" s="1960"/>
      <c r="PP11" s="104"/>
      <c r="PQ11" s="49"/>
      <c r="PR11" s="139"/>
      <c r="PS11" s="131">
        <f t="shared" si="64"/>
        <v>0</v>
      </c>
      <c r="PU11" s="31"/>
      <c r="PV11" s="1962"/>
      <c r="PW11" s="22"/>
      <c r="PX11" s="49"/>
      <c r="PY11" s="139"/>
      <c r="PZ11" s="131">
        <f t="shared" si="65"/>
        <v>32916</v>
      </c>
      <c r="QB11" s="49"/>
      <c r="QC11" s="1960"/>
      <c r="QD11" s="104"/>
      <c r="QE11" s="49"/>
      <c r="QF11" s="139"/>
      <c r="QG11" s="131">
        <f t="shared" si="66"/>
        <v>0</v>
      </c>
      <c r="QI11" s="425"/>
      <c r="QJ11" s="1960"/>
      <c r="QK11" s="104"/>
      <c r="QL11" s="49"/>
      <c r="QM11" s="139"/>
      <c r="QN11" s="131">
        <f t="shared" si="67"/>
        <v>0</v>
      </c>
      <c r="QP11" s="405"/>
      <c r="QQ11" s="1962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62"/>
      <c r="QY11" s="701"/>
      <c r="QZ11" s="31"/>
      <c r="RA11" s="139"/>
      <c r="RB11" s="131">
        <f t="shared" si="69"/>
        <v>0</v>
      </c>
      <c r="RD11" s="49"/>
      <c r="RE11" s="1960"/>
      <c r="RF11" s="261"/>
      <c r="RG11" s="49"/>
      <c r="RH11" s="139"/>
      <c r="RI11" s="131">
        <f t="shared" si="70"/>
        <v>0</v>
      </c>
      <c r="RK11" s="49"/>
      <c r="RL11" s="1960"/>
      <c r="RM11" s="261"/>
      <c r="RN11" s="49"/>
      <c r="RO11" s="139"/>
      <c r="RP11" s="131">
        <f t="shared" si="71"/>
        <v>0</v>
      </c>
      <c r="RR11" s="49"/>
      <c r="RS11" s="1961"/>
      <c r="RT11" s="261"/>
      <c r="RU11" s="345"/>
      <c r="RV11" s="139"/>
      <c r="RW11" s="131">
        <f t="shared" si="72"/>
        <v>11123</v>
      </c>
      <c r="RY11" s="49"/>
      <c r="RZ11" s="1960"/>
      <c r="SA11" s="104"/>
      <c r="SB11" s="49"/>
      <c r="SC11" s="139"/>
      <c r="SD11" s="131">
        <f t="shared" ref="SD11:SD43" si="195">SD10+SA11-SC11</f>
        <v>23250</v>
      </c>
      <c r="SF11" s="49"/>
      <c r="SG11" s="1960"/>
      <c r="SH11" s="695"/>
      <c r="SI11" s="49"/>
      <c r="SJ11" s="139"/>
      <c r="SK11" s="131">
        <f t="shared" ref="SK11:SK43" si="196">SK10+SH11-SJ11</f>
        <v>0</v>
      </c>
      <c r="SM11" s="425"/>
      <c r="SN11" s="1960"/>
      <c r="SO11" s="695"/>
      <c r="SP11" s="49"/>
      <c r="SQ11" s="139"/>
      <c r="SR11" s="131">
        <f t="shared" si="73"/>
        <v>0</v>
      </c>
      <c r="ST11" s="49"/>
      <c r="SU11" s="1960"/>
      <c r="SV11" s="695"/>
      <c r="SW11" s="49"/>
      <c r="SX11" s="139"/>
      <c r="SY11" s="131">
        <f t="shared" si="74"/>
        <v>0</v>
      </c>
      <c r="TA11" s="425"/>
      <c r="TB11" s="1960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0"/>
      <c r="TQ11" s="139"/>
      <c r="TR11" s="49"/>
      <c r="TS11" s="390"/>
      <c r="TT11" s="131">
        <f t="shared" si="77"/>
        <v>0</v>
      </c>
      <c r="TV11" s="425"/>
      <c r="TW11" s="1330"/>
      <c r="TX11" s="139"/>
      <c r="TY11" s="49"/>
      <c r="TZ11" s="390"/>
      <c r="UA11" s="131">
        <f t="shared" si="78"/>
        <v>0</v>
      </c>
      <c r="UC11" s="405"/>
      <c r="UD11" s="1962"/>
      <c r="UE11" s="22"/>
      <c r="UF11" s="49"/>
      <c r="UG11" s="139"/>
      <c r="UH11" s="131">
        <f t="shared" si="79"/>
        <v>0</v>
      </c>
      <c r="UJ11" s="425"/>
      <c r="UK11" s="1960"/>
      <c r="UL11" s="104"/>
      <c r="UM11" s="49"/>
      <c r="UN11" s="139"/>
      <c r="UO11" s="131">
        <f t="shared" si="80"/>
        <v>0</v>
      </c>
      <c r="UQ11" s="425"/>
      <c r="UR11" s="1960"/>
      <c r="US11" s="104"/>
      <c r="UT11" s="49"/>
      <c r="UU11" s="139"/>
      <c r="UV11" s="131">
        <f t="shared" si="81"/>
        <v>0</v>
      </c>
      <c r="UX11" s="425">
        <v>41751</v>
      </c>
      <c r="UY11" s="1960" t="s">
        <v>2242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62"/>
      <c r="VG11" s="22"/>
      <c r="VH11" s="1349" t="s">
        <v>599</v>
      </c>
      <c r="VI11" s="76">
        <v>3000</v>
      </c>
      <c r="VJ11" s="131">
        <f t="shared" si="83"/>
        <v>20813</v>
      </c>
      <c r="VL11" s="49"/>
      <c r="VM11" s="1960"/>
      <c r="VN11" s="104"/>
      <c r="VO11" s="49"/>
      <c r="VP11" s="139"/>
      <c r="VQ11" s="131">
        <f t="shared" si="84"/>
        <v>0</v>
      </c>
      <c r="VS11" s="49"/>
      <c r="VT11" s="1960"/>
      <c r="VU11" s="104"/>
      <c r="VV11" s="572"/>
      <c r="VW11" s="139"/>
      <c r="VX11" s="131">
        <f t="shared" si="85"/>
        <v>0</v>
      </c>
      <c r="VZ11" s="425"/>
      <c r="WA11" s="1960"/>
      <c r="WB11" s="104"/>
      <c r="WC11" s="49"/>
      <c r="WD11" s="139"/>
      <c r="WE11" s="131">
        <f t="shared" si="86"/>
        <v>274.5</v>
      </c>
      <c r="WG11" s="49"/>
      <c r="WH11" s="1960"/>
      <c r="WI11" s="104"/>
      <c r="WJ11" s="49"/>
      <c r="WK11" s="139"/>
      <c r="WL11" s="131">
        <f t="shared" si="87"/>
        <v>0</v>
      </c>
      <c r="WN11" s="49"/>
      <c r="WO11" s="1960"/>
      <c r="WP11" s="104"/>
      <c r="WQ11" s="49"/>
      <c r="WR11" s="139"/>
      <c r="WS11" s="131">
        <f t="shared" si="88"/>
        <v>0</v>
      </c>
      <c r="WU11" s="49"/>
      <c r="WV11" s="1960"/>
      <c r="WW11" s="104"/>
      <c r="WX11" s="49"/>
      <c r="WY11" s="139"/>
      <c r="WZ11" s="131">
        <f t="shared" si="89"/>
        <v>0</v>
      </c>
      <c r="XB11" s="49"/>
      <c r="XC11" s="1960"/>
      <c r="XD11" s="104"/>
      <c r="XE11" s="49"/>
      <c r="XF11" s="139"/>
      <c r="XG11" s="131">
        <f t="shared" si="90"/>
        <v>0</v>
      </c>
      <c r="XI11" s="31"/>
      <c r="XJ11" s="1962"/>
      <c r="XK11" s="22"/>
      <c r="XL11" s="475"/>
      <c r="XM11" s="139"/>
      <c r="XN11" s="131">
        <f t="shared" si="91"/>
        <v>0</v>
      </c>
      <c r="XP11" s="425"/>
      <c r="XQ11" s="1960"/>
      <c r="XR11" s="104"/>
      <c r="XS11" s="49"/>
      <c r="XT11" s="139"/>
      <c r="XU11" s="131">
        <f t="shared" si="92"/>
        <v>0</v>
      </c>
      <c r="XW11" s="49"/>
      <c r="XX11" s="1960"/>
      <c r="XY11" s="104"/>
      <c r="XZ11" s="49"/>
      <c r="YA11" s="139"/>
      <c r="YB11" s="131">
        <f t="shared" si="93"/>
        <v>0</v>
      </c>
      <c r="YD11" s="49"/>
      <c r="YE11" s="1960"/>
      <c r="YF11" s="104"/>
      <c r="YG11" s="49"/>
      <c r="YH11" s="139"/>
      <c r="YI11" s="131">
        <f t="shared" si="94"/>
        <v>0</v>
      </c>
      <c r="YK11" s="49"/>
      <c r="YL11" s="1960"/>
      <c r="YM11" s="104"/>
      <c r="YN11" s="49"/>
      <c r="YO11" s="139"/>
      <c r="YP11" s="131">
        <f t="shared" si="95"/>
        <v>0</v>
      </c>
      <c r="YR11" s="49"/>
      <c r="YS11" s="1960"/>
      <c r="YT11" s="104"/>
      <c r="YU11" s="49"/>
      <c r="YV11" s="139"/>
      <c r="YW11" s="131">
        <f t="shared" si="96"/>
        <v>0</v>
      </c>
      <c r="YY11" s="49"/>
      <c r="YZ11" s="1960"/>
      <c r="ZA11" s="104"/>
      <c r="ZB11" s="49"/>
      <c r="ZC11" s="139"/>
      <c r="ZD11" s="131">
        <f t="shared" si="97"/>
        <v>0</v>
      </c>
      <c r="ZF11" s="49"/>
      <c r="ZG11" s="1330"/>
      <c r="ZH11" s="139"/>
      <c r="ZI11" s="49"/>
      <c r="ZJ11" s="139"/>
      <c r="ZK11" s="131">
        <f t="shared" si="98"/>
        <v>0</v>
      </c>
      <c r="ZM11" s="49"/>
      <c r="ZN11" s="1330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62"/>
      <c r="AAC11" s="22"/>
      <c r="AAD11" s="49"/>
      <c r="AAE11" s="139"/>
      <c r="AAF11" s="131">
        <f t="shared" si="101"/>
        <v>0</v>
      </c>
      <c r="AAH11" s="31"/>
      <c r="AAI11" s="1962"/>
      <c r="AAJ11" s="22"/>
      <c r="AAK11" s="49"/>
      <c r="AAL11" s="139"/>
      <c r="AAM11" s="131">
        <f t="shared" si="102"/>
        <v>0</v>
      </c>
      <c r="AAO11" s="49"/>
      <c r="AAP11" s="1960"/>
      <c r="AAQ11" s="104"/>
      <c r="AAR11" s="49"/>
      <c r="AAS11" s="139"/>
      <c r="AAT11" s="131">
        <f t="shared" si="103"/>
        <v>0</v>
      </c>
      <c r="AAV11" s="425"/>
      <c r="AAW11" s="1960"/>
      <c r="AAX11" s="104"/>
      <c r="AAY11" s="49"/>
      <c r="AAZ11" s="139"/>
      <c r="ABA11" s="131">
        <f t="shared" si="104"/>
        <v>0</v>
      </c>
      <c r="ABC11" s="425"/>
      <c r="ABD11" s="1960"/>
      <c r="ABE11" s="104"/>
      <c r="ABF11" s="321"/>
      <c r="ABG11" s="139"/>
      <c r="ABH11" s="131">
        <f t="shared" si="105"/>
        <v>0</v>
      </c>
      <c r="ABJ11" s="49"/>
      <c r="ABK11" s="1960"/>
      <c r="ABL11" s="104"/>
      <c r="ABM11" s="49"/>
      <c r="ABN11" s="139"/>
      <c r="ABO11" s="131">
        <f t="shared" si="106"/>
        <v>0</v>
      </c>
      <c r="ABQ11" s="31"/>
      <c r="ABR11" s="1962"/>
      <c r="ABS11" s="22"/>
      <c r="ABT11" s="383"/>
      <c r="ABU11" s="139"/>
      <c r="ABV11" s="131">
        <f t="shared" si="107"/>
        <v>0</v>
      </c>
      <c r="ABX11" s="49"/>
      <c r="ABY11" s="1960"/>
      <c r="ABZ11" s="104"/>
      <c r="ACA11" s="49"/>
      <c r="ACB11" s="139"/>
      <c r="ACC11" s="131">
        <f t="shared" si="108"/>
        <v>0</v>
      </c>
      <c r="ACE11" s="321"/>
      <c r="ACF11" s="1960"/>
      <c r="ACG11" s="104"/>
      <c r="ACH11" s="569"/>
      <c r="ACI11" s="568"/>
      <c r="ACJ11" s="131">
        <f t="shared" si="109"/>
        <v>0</v>
      </c>
      <c r="ACL11" s="321"/>
      <c r="ACM11" s="1960"/>
      <c r="ACN11" s="104"/>
      <c r="ACO11" s="321"/>
      <c r="ACP11" s="139"/>
      <c r="ACQ11" s="131">
        <f t="shared" si="110"/>
        <v>0</v>
      </c>
      <c r="ACS11" s="49"/>
      <c r="ACT11" s="1960"/>
      <c r="ACU11" s="104"/>
      <c r="ACV11" s="49"/>
      <c r="ACW11" s="139"/>
      <c r="ACX11" s="131">
        <f t="shared" si="1"/>
        <v>0</v>
      </c>
      <c r="ACZ11" s="425"/>
      <c r="ADA11" s="1960"/>
      <c r="ADB11" s="104"/>
      <c r="ADC11" s="425"/>
      <c r="ADD11" s="139"/>
      <c r="ADE11" s="131">
        <f t="shared" si="111"/>
        <v>0</v>
      </c>
      <c r="ADG11" s="425"/>
      <c r="ADH11" s="1960"/>
      <c r="ADI11" s="104"/>
      <c r="ADJ11" s="321"/>
      <c r="ADK11" s="139"/>
      <c r="ADL11" s="131">
        <f t="shared" si="112"/>
        <v>0</v>
      </c>
      <c r="ADN11" s="49"/>
      <c r="ADO11" s="1330"/>
      <c r="ADP11" s="261"/>
      <c r="ADQ11" s="49"/>
      <c r="ADR11" s="139"/>
      <c r="ADS11" s="131">
        <f t="shared" si="113"/>
        <v>0</v>
      </c>
      <c r="ADU11" s="321"/>
      <c r="ADV11" s="1960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61"/>
      <c r="AEK11" s="139"/>
      <c r="AEL11" s="49"/>
      <c r="AEM11" s="139"/>
      <c r="AEN11" s="131">
        <f t="shared" si="116"/>
        <v>3380</v>
      </c>
      <c r="AEP11" s="425"/>
      <c r="AEQ11" s="1961"/>
      <c r="AER11" s="390"/>
      <c r="AES11" s="425"/>
      <c r="AET11" s="139"/>
      <c r="AEU11" s="131">
        <f t="shared" si="117"/>
        <v>0</v>
      </c>
      <c r="AEW11" s="49"/>
      <c r="AEX11" s="1960"/>
      <c r="AEY11" s="104"/>
      <c r="AEZ11" s="49"/>
      <c r="AFA11" s="139"/>
      <c r="AFB11" s="131">
        <f t="shared" si="118"/>
        <v>0</v>
      </c>
      <c r="AFD11" s="31"/>
      <c r="AFE11" s="1962"/>
      <c r="AFF11" s="22"/>
      <c r="AFG11" s="49"/>
      <c r="AFH11" s="76"/>
      <c r="AFI11" s="131">
        <f t="shared" si="119"/>
        <v>6523</v>
      </c>
      <c r="AFK11" s="405"/>
      <c r="AFL11" s="1962"/>
      <c r="AFM11" s="22"/>
      <c r="AFN11" s="49"/>
      <c r="AFO11" s="76"/>
      <c r="AFP11" s="131">
        <f t="shared" si="120"/>
        <v>0</v>
      </c>
      <c r="AFR11" s="405"/>
      <c r="AFS11" s="1960"/>
      <c r="AFT11" s="104"/>
      <c r="AFU11" s="49"/>
      <c r="AFV11" s="139"/>
      <c r="AFW11" s="131">
        <f t="shared" si="121"/>
        <v>0</v>
      </c>
      <c r="AFY11" s="31"/>
      <c r="AFZ11" s="1962"/>
      <c r="AGA11" s="22"/>
      <c r="AGB11" s="49"/>
      <c r="AGC11" s="76"/>
      <c r="AGD11" s="131">
        <f t="shared" si="122"/>
        <v>0</v>
      </c>
      <c r="AGF11" s="31"/>
      <c r="AGG11" s="1962"/>
      <c r="AGH11" s="22"/>
      <c r="AGI11" s="49"/>
      <c r="AGJ11" s="76"/>
      <c r="AGK11" s="131">
        <f t="shared" si="123"/>
        <v>0</v>
      </c>
      <c r="AGM11" s="49"/>
      <c r="AGN11" s="1960"/>
      <c r="AGO11" s="390"/>
      <c r="AGP11" s="49"/>
      <c r="AGQ11" s="139"/>
      <c r="AGR11" s="131">
        <f t="shared" si="124"/>
        <v>0</v>
      </c>
      <c r="AGT11" s="49"/>
      <c r="AGU11" s="1960"/>
      <c r="AGV11" s="695"/>
      <c r="AGW11" s="49"/>
      <c r="AGX11" s="139"/>
      <c r="AGY11" s="131">
        <f t="shared" si="125"/>
        <v>0</v>
      </c>
      <c r="AHA11" s="31"/>
      <c r="AHB11" s="1960"/>
      <c r="AHC11" s="695"/>
      <c r="AHD11" s="49"/>
      <c r="AHE11" s="139"/>
      <c r="AHF11" s="131">
        <f t="shared" si="126"/>
        <v>0</v>
      </c>
      <c r="AHH11" s="49"/>
      <c r="AHI11" s="1330"/>
      <c r="AHJ11" s="139"/>
      <c r="AHK11" s="49"/>
      <c r="AHL11" s="139"/>
      <c r="AHM11" s="131">
        <f t="shared" si="127"/>
        <v>37741</v>
      </c>
      <c r="AHO11" s="49"/>
      <c r="AHP11" s="1330"/>
      <c r="AHQ11" s="139"/>
      <c r="AHR11" s="49"/>
      <c r="AHS11" s="139"/>
      <c r="AHT11" s="131">
        <f t="shared" si="128"/>
        <v>0</v>
      </c>
      <c r="AHV11" s="49"/>
      <c r="AHW11" s="1330"/>
      <c r="AHX11" s="139"/>
      <c r="AHY11" s="49"/>
      <c r="AHZ11" s="139"/>
      <c r="AIA11" s="131">
        <f t="shared" si="129"/>
        <v>0</v>
      </c>
      <c r="AIC11" s="425"/>
      <c r="AID11" s="1960"/>
      <c r="AIE11" s="104"/>
      <c r="AIF11" s="49"/>
      <c r="AIG11" s="139"/>
      <c r="AIH11" s="131">
        <f t="shared" si="130"/>
        <v>0</v>
      </c>
      <c r="AIJ11" s="321"/>
      <c r="AIK11" s="1960"/>
      <c r="AIL11" s="104"/>
      <c r="AIM11" s="49"/>
      <c r="AIN11" s="139"/>
      <c r="AIO11" s="131">
        <f t="shared" si="131"/>
        <v>0</v>
      </c>
      <c r="AIQ11" s="425"/>
      <c r="AIR11" s="1960"/>
      <c r="AIS11" s="104"/>
      <c r="AIT11" s="49"/>
      <c r="AIU11" s="139"/>
      <c r="AIV11" s="131">
        <f t="shared" si="132"/>
        <v>0</v>
      </c>
      <c r="AIX11" s="49"/>
      <c r="AIY11" s="1960"/>
      <c r="AIZ11" s="104"/>
      <c r="AJA11" s="49"/>
      <c r="AJB11" s="139"/>
      <c r="AJC11" s="131">
        <f t="shared" si="133"/>
        <v>0</v>
      </c>
      <c r="AJE11" s="49"/>
      <c r="AJF11" s="1960"/>
      <c r="AJG11" s="104"/>
      <c r="AJH11" s="49"/>
      <c r="AJI11" s="139"/>
      <c r="AJJ11" s="131">
        <f t="shared" si="134"/>
        <v>0</v>
      </c>
      <c r="AJL11" s="49"/>
      <c r="AJM11" s="1960"/>
      <c r="AJN11" s="104"/>
      <c r="AJO11" s="49"/>
      <c r="AJP11" s="139"/>
      <c r="AJQ11" s="131">
        <f t="shared" si="135"/>
        <v>0</v>
      </c>
      <c r="AJS11" s="49"/>
      <c r="AJT11" s="1960"/>
      <c r="AJU11" s="104"/>
      <c r="AJV11" s="49"/>
      <c r="AJW11" s="139"/>
      <c r="AJX11" s="131">
        <f t="shared" si="136"/>
        <v>0</v>
      </c>
      <c r="AJZ11" s="49"/>
      <c r="AKA11" s="1960"/>
      <c r="AKB11" s="104"/>
      <c r="AKC11" s="49"/>
      <c r="AKD11" s="139"/>
      <c r="AKE11" s="131">
        <f t="shared" si="137"/>
        <v>0</v>
      </c>
      <c r="AKG11" s="49"/>
      <c r="AKH11" s="1960"/>
      <c r="AKI11" s="104"/>
      <c r="AKJ11" s="49"/>
      <c r="AKK11" s="139"/>
      <c r="AKL11" s="131">
        <f t="shared" si="138"/>
        <v>0</v>
      </c>
      <c r="AKN11" s="49"/>
      <c r="AKO11" s="1960"/>
      <c r="AKP11" s="104"/>
      <c r="AKQ11" s="49"/>
      <c r="AKR11" s="139"/>
      <c r="AKS11" s="131">
        <f t="shared" si="139"/>
        <v>0</v>
      </c>
      <c r="AKU11" s="49"/>
      <c r="AKV11" s="1330"/>
      <c r="AKW11" s="390"/>
      <c r="AKX11" s="49"/>
      <c r="AKY11" s="390"/>
      <c r="AKZ11" s="131">
        <f t="shared" si="2"/>
        <v>0</v>
      </c>
      <c r="ALB11" s="49"/>
      <c r="ALC11" s="1330"/>
      <c r="ALD11" s="390"/>
      <c r="ALE11" s="49"/>
      <c r="ALF11" s="390"/>
      <c r="ALG11" s="131">
        <f t="shared" si="140"/>
        <v>0</v>
      </c>
      <c r="ALI11" s="49"/>
      <c r="ALJ11" s="1330"/>
      <c r="ALK11" s="390"/>
      <c r="ALL11" s="49"/>
      <c r="ALM11" s="390"/>
      <c r="ALN11" s="131">
        <f t="shared" si="141"/>
        <v>0</v>
      </c>
      <c r="ALP11" s="49"/>
      <c r="ALQ11" s="1330"/>
      <c r="ALR11" s="390"/>
      <c r="ALS11" s="49"/>
      <c r="ALT11" s="390"/>
      <c r="ALU11" s="131">
        <f t="shared" si="142"/>
        <v>0</v>
      </c>
      <c r="ALW11" s="49"/>
      <c r="ALX11" s="1330"/>
      <c r="ALY11" s="390"/>
      <c r="ALZ11" s="49"/>
      <c r="AMA11" s="390"/>
      <c r="AMB11" s="131">
        <f t="shared" si="143"/>
        <v>0</v>
      </c>
      <c r="AMD11" s="425"/>
      <c r="AME11" s="1960"/>
      <c r="AMF11" s="104"/>
      <c r="AMG11" s="425"/>
      <c r="AMH11" s="139"/>
      <c r="AMI11" s="131">
        <f t="shared" si="144"/>
        <v>0</v>
      </c>
      <c r="AMK11" s="49"/>
      <c r="AML11" s="1960"/>
      <c r="AMM11" s="104"/>
      <c r="AMN11" s="49"/>
      <c r="AMO11" s="139"/>
      <c r="AMP11" s="131">
        <f t="shared" si="145"/>
        <v>0</v>
      </c>
      <c r="AMR11" s="49"/>
      <c r="AMS11" s="1330"/>
      <c r="AMT11" s="139"/>
      <c r="AMU11" s="31"/>
      <c r="AMV11" s="139"/>
      <c r="AMW11" s="131">
        <f t="shared" si="3"/>
        <v>0</v>
      </c>
      <c r="AMY11" s="425"/>
      <c r="AMZ11" s="1960"/>
      <c r="ANA11" s="104"/>
      <c r="ANB11" s="321"/>
      <c r="ANC11" s="139"/>
      <c r="AND11" s="131">
        <f t="shared" si="146"/>
        <v>0</v>
      </c>
      <c r="ANF11" s="321"/>
      <c r="ANG11" s="1960"/>
      <c r="ANH11" s="104"/>
      <c r="ANI11" s="425"/>
      <c r="ANJ11" s="139"/>
      <c r="ANK11" s="131">
        <f t="shared" si="147"/>
        <v>0</v>
      </c>
      <c r="ANM11" s="49"/>
      <c r="ANN11" s="1960"/>
      <c r="ANO11" s="104"/>
      <c r="ANP11" s="49"/>
      <c r="ANQ11" s="139"/>
      <c r="ANR11" s="131">
        <f t="shared" si="148"/>
        <v>0</v>
      </c>
      <c r="ANT11" s="49"/>
      <c r="ANU11" s="1960"/>
      <c r="ANV11" s="104"/>
      <c r="ANW11" s="49"/>
      <c r="ANX11" s="139"/>
      <c r="ANY11" s="131">
        <f t="shared" si="149"/>
        <v>0</v>
      </c>
      <c r="AOA11" s="49"/>
      <c r="AOB11" s="1960"/>
      <c r="AOC11" s="104"/>
      <c r="AOD11" s="49"/>
      <c r="AOE11" s="139"/>
      <c r="AOF11" s="131">
        <f t="shared" si="150"/>
        <v>0</v>
      </c>
      <c r="AOH11" s="321"/>
      <c r="AOI11" s="1960"/>
      <c r="AOJ11" s="104"/>
      <c r="AOK11" s="569"/>
      <c r="AOL11" s="139"/>
      <c r="AOM11" s="131">
        <f t="shared" si="151"/>
        <v>0</v>
      </c>
      <c r="AOO11" s="49"/>
      <c r="AOP11" s="1330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60"/>
      <c r="AOX11" s="104"/>
      <c r="AOY11" s="49"/>
      <c r="AOZ11" s="139"/>
      <c r="APA11" s="131">
        <f t="shared" si="152"/>
        <v>0</v>
      </c>
      <c r="APC11" s="321"/>
      <c r="APD11" s="1960"/>
      <c r="APE11" s="104"/>
      <c r="APF11" s="49"/>
      <c r="APG11" s="139"/>
      <c r="APH11" s="131">
        <f t="shared" si="153"/>
        <v>0</v>
      </c>
      <c r="APJ11" s="321"/>
      <c r="APK11" s="1960"/>
      <c r="APL11" s="104"/>
      <c r="APM11" s="258"/>
      <c r="APN11" s="66"/>
      <c r="APO11" s="131">
        <f t="shared" si="154"/>
        <v>0</v>
      </c>
      <c r="APQ11" s="321"/>
      <c r="APR11" s="1960"/>
      <c r="APS11" s="104"/>
      <c r="APT11" s="258"/>
      <c r="APU11" s="66"/>
      <c r="APV11" s="131">
        <f t="shared" si="155"/>
        <v>0</v>
      </c>
      <c r="APX11" s="425"/>
      <c r="APY11" s="1960"/>
      <c r="APZ11" s="390"/>
      <c r="AQA11" s="425"/>
      <c r="AQB11" s="139"/>
      <c r="AQC11" s="131">
        <f t="shared" si="4"/>
        <v>0</v>
      </c>
      <c r="AQE11" s="31"/>
      <c r="AQF11" s="1962"/>
      <c r="AQG11" s="22"/>
      <c r="AQH11" s="49"/>
      <c r="AQI11" s="139"/>
      <c r="AQJ11" s="131">
        <f t="shared" si="5"/>
        <v>7383.5</v>
      </c>
      <c r="AQL11" s="31"/>
      <c r="AQM11" s="1962"/>
      <c r="AQN11" s="22"/>
      <c r="AQO11" s="49"/>
      <c r="AQP11" s="139"/>
      <c r="AQQ11" s="131">
        <f t="shared" si="6"/>
        <v>0</v>
      </c>
      <c r="AQS11" s="31"/>
      <c r="AQT11" s="1962"/>
      <c r="AQU11" s="22"/>
      <c r="AQV11" s="49"/>
      <c r="AQW11" s="139"/>
      <c r="AQX11" s="131">
        <f t="shared" si="156"/>
        <v>4518.5</v>
      </c>
      <c r="AQZ11" s="321"/>
      <c r="ARA11" s="1960"/>
      <c r="ARB11" s="104"/>
      <c r="ARC11" s="321"/>
      <c r="ARD11" s="139"/>
      <c r="ARE11" s="131">
        <f t="shared" si="157"/>
        <v>0</v>
      </c>
      <c r="ARG11" s="49"/>
      <c r="ARH11" s="1960"/>
      <c r="ARI11" s="104"/>
      <c r="ARJ11" s="49"/>
      <c r="ARK11" s="139"/>
      <c r="ARL11" s="131">
        <f t="shared" si="158"/>
        <v>0</v>
      </c>
      <c r="ARN11" s="425"/>
      <c r="ARO11" s="1960"/>
      <c r="ARP11" s="104"/>
      <c r="ARQ11" s="425"/>
      <c r="ARR11" s="139"/>
      <c r="ARS11" s="131">
        <f t="shared" si="159"/>
        <v>0</v>
      </c>
      <c r="ARU11" s="425"/>
      <c r="ARV11" s="1960"/>
      <c r="ARW11" s="695"/>
      <c r="ARX11" s="321"/>
      <c r="ARY11" s="350"/>
      <c r="ARZ11" s="131">
        <f t="shared" si="7"/>
        <v>0</v>
      </c>
      <c r="ASB11" s="425"/>
      <c r="ASC11" s="1960"/>
      <c r="ASD11" s="104"/>
      <c r="ASE11" s="49"/>
      <c r="ASF11" s="139"/>
      <c r="ASG11" s="131">
        <f t="shared" si="160"/>
        <v>0</v>
      </c>
      <c r="ASI11" s="425"/>
      <c r="ASJ11" s="1960"/>
      <c r="ASK11" s="104"/>
      <c r="ASL11" s="49"/>
      <c r="ASM11" s="139"/>
      <c r="ASN11" s="131">
        <f t="shared" si="161"/>
        <v>0</v>
      </c>
      <c r="ASP11" s="49"/>
      <c r="ASQ11" s="1960"/>
      <c r="ASR11" s="104"/>
      <c r="ASS11" s="49"/>
      <c r="AST11" s="139"/>
      <c r="ASU11" s="131">
        <f t="shared" si="162"/>
        <v>0</v>
      </c>
      <c r="ASW11" s="49"/>
      <c r="ASX11" s="1960"/>
      <c r="ASY11" s="104"/>
      <c r="ASZ11" s="49"/>
      <c r="ATA11" s="139"/>
      <c r="ATB11" s="131">
        <f t="shared" si="163"/>
        <v>0</v>
      </c>
      <c r="ATD11" s="49"/>
      <c r="ATE11" s="1960"/>
      <c r="ATF11" s="104"/>
      <c r="ATG11" s="49"/>
      <c r="ATH11" s="139"/>
      <c r="ATI11" s="131">
        <f t="shared" si="164"/>
        <v>0</v>
      </c>
      <c r="ATK11" s="49"/>
      <c r="ATL11" s="1960"/>
      <c r="ATM11" s="104"/>
      <c r="ATN11" s="49"/>
      <c r="ATO11" s="139"/>
      <c r="ATP11" s="131">
        <f t="shared" si="165"/>
        <v>0</v>
      </c>
      <c r="ATR11" s="49"/>
      <c r="ATS11" s="1960"/>
      <c r="ATT11" s="104"/>
      <c r="ATU11" s="49"/>
      <c r="ATV11" s="139"/>
      <c r="ATW11" s="131">
        <f t="shared" si="166"/>
        <v>0</v>
      </c>
      <c r="ATY11" s="49"/>
      <c r="ATZ11" s="1960"/>
      <c r="AUA11" s="104"/>
      <c r="AUB11" s="49"/>
      <c r="AUC11" s="139"/>
      <c r="AUD11" s="131">
        <f t="shared" si="167"/>
        <v>0</v>
      </c>
      <c r="AUF11" s="321"/>
      <c r="AUG11" s="1960"/>
      <c r="AUH11" s="104"/>
      <c r="AUI11" s="49"/>
      <c r="AUJ11" s="139"/>
      <c r="AUK11" s="131">
        <f t="shared" si="168"/>
        <v>0</v>
      </c>
      <c r="AUM11" s="49"/>
      <c r="AUN11" s="1330"/>
      <c r="AUO11" s="139"/>
      <c r="AUP11" s="49"/>
      <c r="AUQ11" s="261"/>
      <c r="AUR11" s="131">
        <f t="shared" si="169"/>
        <v>0</v>
      </c>
      <c r="AUT11" s="49"/>
      <c r="AUU11" s="1961"/>
      <c r="AUV11" s="139"/>
      <c r="AUW11" s="49"/>
      <c r="AUX11" s="139"/>
      <c r="AUY11" s="131">
        <f t="shared" si="170"/>
        <v>0</v>
      </c>
      <c r="AVA11" s="49"/>
      <c r="AVB11" s="1330"/>
      <c r="AVC11" s="139"/>
      <c r="AVD11" s="49"/>
      <c r="AVE11" s="139"/>
      <c r="AVF11" s="131">
        <f t="shared" si="171"/>
        <v>0</v>
      </c>
      <c r="AVH11" s="425"/>
      <c r="AVI11" s="1330"/>
      <c r="AVJ11" s="139"/>
      <c r="AVK11" s="49"/>
      <c r="AVL11" s="139"/>
      <c r="AVM11" s="131">
        <f t="shared" si="172"/>
        <v>2512.5</v>
      </c>
      <c r="AVO11" s="1350"/>
      <c r="AVP11" s="934"/>
      <c r="AVQ11" s="390"/>
      <c r="AVR11" s="49"/>
      <c r="AVS11" s="139"/>
      <c r="AVT11" s="131">
        <f t="shared" si="173"/>
        <v>0</v>
      </c>
      <c r="AVV11" s="425"/>
      <c r="AVW11" s="1960"/>
      <c r="AVX11" s="1348"/>
      <c r="AVY11" s="49"/>
      <c r="AVZ11" s="717"/>
      <c r="AWA11" s="131">
        <f t="shared" si="191"/>
        <v>0</v>
      </c>
      <c r="AWC11" s="49"/>
      <c r="AWD11" s="1960"/>
      <c r="AWE11" s="1348"/>
      <c r="AWF11" s="49"/>
      <c r="AWG11" s="717"/>
      <c r="AWH11" s="131">
        <f t="shared" si="192"/>
        <v>0</v>
      </c>
      <c r="AWJ11" s="49"/>
      <c r="AWK11" s="1960"/>
      <c r="AWL11" s="104"/>
      <c r="AWM11" s="49"/>
      <c r="AWN11" s="139"/>
      <c r="AWO11" s="131">
        <f t="shared" si="193"/>
        <v>0</v>
      </c>
      <c r="AWQ11" s="321"/>
      <c r="AWR11" s="1960"/>
      <c r="AWS11" s="104"/>
      <c r="AWT11" s="49"/>
      <c r="AWU11" s="139"/>
      <c r="AWV11" s="131">
        <f t="shared" si="194"/>
        <v>0</v>
      </c>
      <c r="AWX11" s="425"/>
      <c r="AWY11" s="1960"/>
      <c r="AWZ11" s="104"/>
      <c r="AXA11" s="49"/>
      <c r="AXB11" s="139"/>
      <c r="AXC11" s="131">
        <f t="shared" si="174"/>
        <v>30000</v>
      </c>
      <c r="AXE11" s="31"/>
      <c r="AXF11" s="1962"/>
      <c r="AXG11" s="22"/>
      <c r="AXH11" s="385"/>
      <c r="AXI11" s="139"/>
      <c r="AXJ11" s="131">
        <f t="shared" si="175"/>
        <v>0</v>
      </c>
      <c r="AXL11" s="49"/>
      <c r="AXM11" s="1960"/>
      <c r="AXN11" s="104"/>
      <c r="AXO11" s="49"/>
      <c r="AXP11" s="139"/>
      <c r="AXQ11" s="131">
        <f t="shared" si="176"/>
        <v>0</v>
      </c>
      <c r="AXS11" s="49"/>
      <c r="AXT11" s="1960"/>
      <c r="AXU11" s="104"/>
      <c r="AXV11" s="49"/>
      <c r="AXW11" s="139"/>
      <c r="AXX11" s="131">
        <f t="shared" si="177"/>
        <v>0</v>
      </c>
      <c r="AXZ11" s="49"/>
      <c r="AYA11" s="1960"/>
      <c r="AYB11" s="104"/>
      <c r="AYC11" s="49"/>
      <c r="AYD11" s="139"/>
      <c r="AYE11" s="131">
        <f t="shared" si="178"/>
        <v>0</v>
      </c>
      <c r="AYG11" s="425"/>
      <c r="AYH11" s="1960"/>
      <c r="AYI11" s="104"/>
      <c r="AYJ11" s="49"/>
      <c r="AYK11" s="139"/>
      <c r="AYL11" s="131">
        <f t="shared" si="179"/>
        <v>0</v>
      </c>
      <c r="AYN11" s="425"/>
      <c r="AYO11" s="1960"/>
      <c r="AYP11" s="104"/>
      <c r="AYQ11" s="49"/>
      <c r="AYR11" s="139"/>
      <c r="AYS11" s="131">
        <f t="shared" si="180"/>
        <v>0</v>
      </c>
      <c r="AYU11" s="405"/>
      <c r="AYV11" s="1962"/>
      <c r="AYW11" s="22"/>
      <c r="AYX11" s="425"/>
      <c r="AYY11" s="139"/>
      <c r="AYZ11" s="131">
        <f t="shared" si="181"/>
        <v>0</v>
      </c>
      <c r="AZB11" s="49"/>
      <c r="AZC11" s="1960"/>
      <c r="AZD11" s="104"/>
      <c r="AZE11" s="49"/>
      <c r="AZF11" s="139"/>
      <c r="AZG11" s="131">
        <f t="shared" si="182"/>
        <v>0</v>
      </c>
      <c r="AZI11" s="425"/>
      <c r="AZJ11" s="1960"/>
      <c r="AZK11" s="104"/>
      <c r="AZL11" s="425"/>
      <c r="AZM11" s="139"/>
      <c r="AZN11" s="131">
        <f t="shared" si="183"/>
        <v>0</v>
      </c>
      <c r="AZP11" s="425"/>
      <c r="AZQ11" s="1960"/>
      <c r="AZR11" s="104"/>
      <c r="AZS11" s="425"/>
      <c r="AZT11" s="139"/>
      <c r="AZU11" s="131">
        <f t="shared" si="184"/>
        <v>0</v>
      </c>
      <c r="AZW11" s="49"/>
      <c r="AZX11" s="1960"/>
      <c r="AZY11" s="104"/>
      <c r="AZZ11" s="49"/>
      <c r="BAA11" s="139"/>
      <c r="BAB11" s="131">
        <f t="shared" si="185"/>
        <v>0</v>
      </c>
      <c r="BAD11" s="49"/>
      <c r="BAE11" s="1960"/>
      <c r="BAF11" s="104"/>
      <c r="BAG11" s="49"/>
      <c r="BAH11" s="139"/>
      <c r="BAI11" s="131">
        <f t="shared" si="186"/>
        <v>0</v>
      </c>
      <c r="BAK11" s="49"/>
      <c r="BAL11" s="1960"/>
      <c r="BAM11" s="104"/>
      <c r="BAN11" s="49"/>
      <c r="BAO11" s="139"/>
      <c r="BAP11" s="131">
        <f t="shared" si="187"/>
        <v>0</v>
      </c>
      <c r="BAR11" s="49"/>
      <c r="BAS11" s="1960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62"/>
      <c r="C12" s="1917">
        <v>100000</v>
      </c>
      <c r="D12" s="31"/>
      <c r="E12" s="139"/>
      <c r="F12" s="131">
        <f t="shared" si="8"/>
        <v>650000</v>
      </c>
      <c r="H12" s="405"/>
      <c r="I12" s="1962"/>
      <c r="J12" s="775"/>
      <c r="K12" s="31"/>
      <c r="L12" s="139"/>
      <c r="M12" s="131">
        <f t="shared" si="9"/>
        <v>20000</v>
      </c>
      <c r="O12" s="425"/>
      <c r="P12" s="1330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60"/>
      <c r="X12" s="104">
        <v>1000</v>
      </c>
      <c r="Y12" s="49"/>
      <c r="Z12" s="139"/>
      <c r="AA12" s="131">
        <f t="shared" si="10"/>
        <v>1000</v>
      </c>
      <c r="AC12" s="49"/>
      <c r="AD12" s="1960"/>
      <c r="AE12" s="104"/>
      <c r="AF12" s="49"/>
      <c r="AG12" s="139"/>
      <c r="AH12" s="131">
        <f t="shared" si="11"/>
        <v>-100000</v>
      </c>
      <c r="AJ12" s="425"/>
      <c r="AK12" s="1960"/>
      <c r="AL12" s="104"/>
      <c r="AM12" s="49"/>
      <c r="AN12" s="139"/>
      <c r="AO12" s="131">
        <f t="shared" si="12"/>
        <v>0</v>
      </c>
      <c r="AQ12" s="49"/>
      <c r="AR12" s="1960"/>
      <c r="AS12" s="104"/>
      <c r="AT12" s="49"/>
      <c r="AU12" s="139"/>
      <c r="AV12" s="131">
        <f t="shared" si="13"/>
        <v>0</v>
      </c>
      <c r="AX12" s="49"/>
      <c r="AY12" s="1960"/>
      <c r="AZ12" s="104"/>
      <c r="BA12" s="49"/>
      <c r="BB12" s="139"/>
      <c r="BC12" s="131">
        <f t="shared" si="14"/>
        <v>0</v>
      </c>
      <c r="BE12" s="49"/>
      <c r="BF12" s="1960"/>
      <c r="BG12" s="104"/>
      <c r="BH12" s="49"/>
      <c r="BI12" s="139"/>
      <c r="BJ12" s="131">
        <f t="shared" si="15"/>
        <v>0</v>
      </c>
      <c r="BL12" s="49"/>
      <c r="BM12" s="1960"/>
      <c r="BN12" s="104"/>
      <c r="BO12" s="49"/>
      <c r="BP12" s="139"/>
      <c r="BQ12" s="131">
        <f t="shared" si="16"/>
        <v>0</v>
      </c>
      <c r="BS12" s="49"/>
      <c r="BT12" s="1960"/>
      <c r="BU12" s="104"/>
      <c r="BV12" s="49"/>
      <c r="BW12" s="139"/>
      <c r="BX12" s="131">
        <f t="shared" si="17"/>
        <v>0</v>
      </c>
      <c r="BZ12" s="49"/>
      <c r="CA12" s="308"/>
      <c r="CB12" s="1960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62"/>
      <c r="CQ12" s="22"/>
      <c r="CR12" s="322"/>
      <c r="CS12" s="139"/>
      <c r="CT12" s="131">
        <f t="shared" si="20"/>
        <v>0</v>
      </c>
      <c r="CV12" s="321"/>
      <c r="CW12" s="1960"/>
      <c r="CX12" s="261"/>
      <c r="CY12" s="400"/>
      <c r="CZ12" s="261"/>
      <c r="DA12" s="131">
        <f t="shared" si="190"/>
        <v>0</v>
      </c>
      <c r="DC12" s="49"/>
      <c r="DD12" s="1960"/>
      <c r="DE12" s="104"/>
      <c r="DF12" s="49"/>
      <c r="DG12" s="139"/>
      <c r="DH12" s="131">
        <f t="shared" si="21"/>
        <v>0</v>
      </c>
      <c r="DJ12" s="49"/>
      <c r="DK12" s="308"/>
      <c r="DL12" s="1960"/>
      <c r="DM12" s="104"/>
      <c r="DN12" s="49"/>
      <c r="DO12" s="139"/>
      <c r="DP12" s="131">
        <f t="shared" si="22"/>
        <v>0</v>
      </c>
      <c r="DR12" s="425"/>
      <c r="DS12" s="1960"/>
      <c r="DT12" s="104"/>
      <c r="DU12" s="615"/>
      <c r="DV12" s="139"/>
      <c r="DW12" s="131">
        <f t="shared" si="23"/>
        <v>0</v>
      </c>
      <c r="DY12" s="1960"/>
      <c r="DZ12" s="1960"/>
      <c r="EA12" s="104"/>
      <c r="EB12" s="49"/>
      <c r="EC12" s="139"/>
      <c r="ED12" s="131">
        <f t="shared" si="24"/>
        <v>0</v>
      </c>
      <c r="EF12" s="425"/>
      <c r="EG12" s="1960"/>
      <c r="EH12" s="104"/>
      <c r="EI12" s="49"/>
      <c r="EJ12" s="139"/>
      <c r="EK12" s="131">
        <f t="shared" si="25"/>
        <v>10936</v>
      </c>
      <c r="EM12" s="49"/>
      <c r="EN12" s="1960"/>
      <c r="EO12" s="104"/>
      <c r="EP12" s="49"/>
      <c r="EQ12" s="139"/>
      <c r="ER12" s="131">
        <f t="shared" si="26"/>
        <v>0</v>
      </c>
      <c r="ET12" s="322"/>
      <c r="EU12" s="1962"/>
      <c r="EV12" s="22"/>
      <c r="EW12" s="308"/>
      <c r="EX12" s="139"/>
      <c r="EY12" s="131">
        <f t="shared" si="27"/>
        <v>0</v>
      </c>
      <c r="FA12" s="321"/>
      <c r="FB12" s="1960"/>
      <c r="FC12" s="104"/>
      <c r="FD12" s="49"/>
      <c r="FE12" s="139"/>
      <c r="FF12" s="131">
        <f t="shared" si="28"/>
        <v>0</v>
      </c>
      <c r="FH12" s="572"/>
      <c r="FI12" s="1960"/>
      <c r="FJ12" s="104"/>
      <c r="FK12" s="49"/>
      <c r="FL12" s="139"/>
      <c r="FM12" s="131">
        <f t="shared" si="29"/>
        <v>0</v>
      </c>
      <c r="FO12" s="572"/>
      <c r="FP12" s="1960"/>
      <c r="FQ12" s="104"/>
      <c r="FR12" s="49"/>
      <c r="FS12" s="139"/>
      <c r="FT12" s="131">
        <f t="shared" si="30"/>
        <v>0</v>
      </c>
      <c r="FV12" s="425">
        <v>39691</v>
      </c>
      <c r="FW12" s="1960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60"/>
      <c r="GE12" s="104"/>
      <c r="GF12" s="97"/>
      <c r="GG12" s="139"/>
      <c r="GH12" s="131">
        <f t="shared" si="32"/>
        <v>0</v>
      </c>
      <c r="GJ12" s="49"/>
      <c r="GK12" s="1961"/>
      <c r="GL12" s="139"/>
      <c r="GM12" s="49"/>
      <c r="GN12" s="139"/>
      <c r="GO12" s="131">
        <f t="shared" si="33"/>
        <v>0</v>
      </c>
      <c r="GQ12" s="49"/>
      <c r="GR12" s="1961"/>
      <c r="GS12" s="139"/>
      <c r="GT12" s="49"/>
      <c r="GU12" s="139"/>
      <c r="GV12" s="131">
        <f t="shared" si="34"/>
        <v>0</v>
      </c>
      <c r="GX12" s="49"/>
      <c r="GY12" s="1961"/>
      <c r="GZ12" s="139"/>
      <c r="HA12" s="49"/>
      <c r="HB12" s="139"/>
      <c r="HC12" s="131">
        <f t="shared" si="35"/>
        <v>0</v>
      </c>
      <c r="HE12" s="49"/>
      <c r="HF12" s="1961"/>
      <c r="HG12" s="139"/>
      <c r="HH12" s="49"/>
      <c r="HI12" s="139"/>
      <c r="HJ12" s="131">
        <f t="shared" si="36"/>
        <v>0</v>
      </c>
      <c r="HL12" s="49"/>
      <c r="HM12" s="1960"/>
      <c r="HN12" s="104"/>
      <c r="HO12" s="49"/>
      <c r="HP12" s="139"/>
      <c r="HQ12" s="131">
        <f t="shared" si="37"/>
        <v>0</v>
      </c>
      <c r="HS12" s="49"/>
      <c r="HT12" s="1960"/>
      <c r="HU12" s="104"/>
      <c r="HV12" s="49"/>
      <c r="HW12" s="139"/>
      <c r="HX12" s="131">
        <f t="shared" si="38"/>
        <v>0</v>
      </c>
      <c r="HZ12" s="405"/>
      <c r="IA12" s="1330"/>
      <c r="IB12" s="22"/>
      <c r="IC12" s="31"/>
      <c r="ID12" s="76"/>
      <c r="IE12" s="131">
        <f t="shared" si="39"/>
        <v>476</v>
      </c>
      <c r="IG12" s="31"/>
      <c r="IH12" s="1962"/>
      <c r="II12" s="22"/>
      <c r="IJ12" s="383"/>
      <c r="IK12" s="139"/>
      <c r="IL12" s="131">
        <f t="shared" si="40"/>
        <v>0</v>
      </c>
      <c r="IN12" s="49"/>
      <c r="IO12" s="1960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60"/>
      <c r="JK12" s="104"/>
      <c r="JL12" s="49"/>
      <c r="JM12" s="139"/>
      <c r="JN12" s="131">
        <f>JN11+JK12-JM12</f>
        <v>0</v>
      </c>
      <c r="JP12" s="49"/>
      <c r="JQ12" s="1960"/>
      <c r="JR12" s="104"/>
      <c r="JS12" s="49"/>
      <c r="JT12" s="139"/>
      <c r="JU12" s="131">
        <f t="shared" si="44"/>
        <v>0</v>
      </c>
      <c r="JW12" s="49"/>
      <c r="JX12" s="1960"/>
      <c r="JY12" s="104"/>
      <c r="JZ12" s="383"/>
      <c r="KA12" s="139"/>
      <c r="KB12" s="131">
        <f t="shared" si="45"/>
        <v>0</v>
      </c>
      <c r="KD12" s="49"/>
      <c r="KE12" s="1960"/>
      <c r="KF12" s="104"/>
      <c r="KG12" s="616"/>
      <c r="KH12" s="139"/>
      <c r="KI12" s="131">
        <f t="shared" si="46"/>
        <v>0</v>
      </c>
      <c r="KK12" s="49"/>
      <c r="KL12" s="1960"/>
      <c r="KM12" s="104"/>
      <c r="KN12" s="616"/>
      <c r="KO12" s="139"/>
      <c r="KP12" s="131">
        <f t="shared" si="47"/>
        <v>0</v>
      </c>
      <c r="KR12" s="405"/>
      <c r="KS12" s="1962"/>
      <c r="KT12" s="22"/>
      <c r="KU12" s="49"/>
      <c r="KV12" s="76"/>
      <c r="KW12" s="131">
        <f t="shared" si="48"/>
        <v>0</v>
      </c>
      <c r="KY12" s="31"/>
      <c r="KZ12" s="1962"/>
      <c r="LA12" s="22"/>
      <c r="LB12" s="383"/>
      <c r="LC12" s="76"/>
      <c r="LD12" s="131">
        <f t="shared" si="49"/>
        <v>0</v>
      </c>
      <c r="LF12" s="31"/>
      <c r="LG12" s="1962"/>
      <c r="LH12" s="22"/>
      <c r="LI12" s="49"/>
      <c r="LJ12" s="76"/>
      <c r="LK12" s="131">
        <f t="shared" si="50"/>
        <v>0</v>
      </c>
      <c r="LM12" s="405"/>
      <c r="LN12" s="1962"/>
      <c r="LO12" s="22"/>
      <c r="LP12" s="49"/>
      <c r="LQ12" s="139"/>
      <c r="LR12" s="131">
        <f t="shared" si="0"/>
        <v>0</v>
      </c>
      <c r="LT12" s="425"/>
      <c r="LU12" s="1960"/>
      <c r="LV12" s="350"/>
      <c r="LW12" s="1351"/>
      <c r="LX12" s="350"/>
      <c r="LY12" s="131">
        <f t="shared" si="51"/>
        <v>0</v>
      </c>
      <c r="MA12" s="425"/>
      <c r="MB12" s="1960"/>
      <c r="MC12" s="104"/>
      <c r="MD12" s="49"/>
      <c r="ME12" s="139"/>
      <c r="MF12" s="131">
        <f t="shared" si="52"/>
        <v>0</v>
      </c>
      <c r="MH12" s="425"/>
      <c r="MI12" s="1960"/>
      <c r="MJ12" s="695"/>
      <c r="MK12" s="49"/>
      <c r="ML12" s="139"/>
      <c r="MM12" s="131">
        <f t="shared" si="53"/>
        <v>0</v>
      </c>
      <c r="MO12" s="49"/>
      <c r="MP12" s="1960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0"/>
      <c r="NE12" s="390"/>
      <c r="NF12" s="49"/>
      <c r="NG12" s="139"/>
      <c r="NH12" s="131">
        <f t="shared" si="55"/>
        <v>0</v>
      </c>
      <c r="NJ12" s="31"/>
      <c r="NK12" s="1330"/>
      <c r="NL12" s="390"/>
      <c r="NM12" s="49"/>
      <c r="NN12" s="139"/>
      <c r="NO12" s="131">
        <f t="shared" si="56"/>
        <v>0</v>
      </c>
      <c r="NQ12" s="425"/>
      <c r="NR12" s="1961"/>
      <c r="NS12" s="261"/>
      <c r="NT12" s="425"/>
      <c r="NU12" s="139"/>
      <c r="NV12" s="131">
        <f t="shared" si="57"/>
        <v>0</v>
      </c>
      <c r="NX12" s="49"/>
      <c r="NY12" s="1960"/>
      <c r="NZ12" s="104"/>
      <c r="OA12" s="49"/>
      <c r="OB12" s="139"/>
      <c r="OC12" s="131">
        <f t="shared" si="58"/>
        <v>0</v>
      </c>
      <c r="OE12" s="49"/>
      <c r="OF12" s="1960"/>
      <c r="OG12" s="104"/>
      <c r="OH12" s="49"/>
      <c r="OI12" s="139"/>
      <c r="OJ12" s="131">
        <f t="shared" si="59"/>
        <v>0</v>
      </c>
      <c r="OL12" s="49"/>
      <c r="OM12" s="1960"/>
      <c r="ON12" s="104"/>
      <c r="OO12" s="49"/>
      <c r="OP12" s="139"/>
      <c r="OQ12" s="131">
        <f t="shared" si="60"/>
        <v>0</v>
      </c>
      <c r="OS12" s="49"/>
      <c r="OT12" s="1960"/>
      <c r="OU12" s="104"/>
      <c r="OV12" s="49"/>
      <c r="OW12" s="139"/>
      <c r="OX12" s="131">
        <f t="shared" si="61"/>
        <v>0</v>
      </c>
      <c r="OZ12" s="49"/>
      <c r="PA12" s="1960"/>
      <c r="PB12" s="104"/>
      <c r="PC12" s="49"/>
      <c r="PD12" s="139"/>
      <c r="PE12" s="131">
        <f t="shared" si="62"/>
        <v>0</v>
      </c>
      <c r="PG12" s="49"/>
      <c r="PH12" s="1960"/>
      <c r="PI12" s="104"/>
      <c r="PJ12" s="49"/>
      <c r="PK12" s="139"/>
      <c r="PL12" s="131">
        <f t="shared" si="63"/>
        <v>0</v>
      </c>
      <c r="PN12" s="49"/>
      <c r="PO12" s="1960"/>
      <c r="PP12" s="104"/>
      <c r="PQ12" s="49"/>
      <c r="PR12" s="139"/>
      <c r="PS12" s="131">
        <f t="shared" si="64"/>
        <v>0</v>
      </c>
      <c r="PU12" s="49"/>
      <c r="PV12" s="1960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60"/>
      <c r="QK12" s="104"/>
      <c r="QL12" s="49"/>
      <c r="QM12" s="139"/>
      <c r="QN12" s="131">
        <f t="shared" si="67"/>
        <v>0</v>
      </c>
      <c r="QP12" s="405"/>
      <c r="QQ12" s="1962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7"/>
      <c r="QY12" s="701"/>
      <c r="QZ12" s="31"/>
      <c r="RA12" s="139"/>
      <c r="RB12" s="131">
        <f t="shared" si="69"/>
        <v>0</v>
      </c>
      <c r="RD12" s="49"/>
      <c r="RE12" s="1960"/>
      <c r="RF12" s="261"/>
      <c r="RG12" s="49"/>
      <c r="RH12" s="139"/>
      <c r="RI12" s="131">
        <f t="shared" si="70"/>
        <v>0</v>
      </c>
      <c r="RK12" s="49"/>
      <c r="RL12" s="1960"/>
      <c r="RM12" s="261"/>
      <c r="RN12" s="49"/>
      <c r="RO12" s="139"/>
      <c r="RP12" s="131">
        <f t="shared" si="71"/>
        <v>0</v>
      </c>
      <c r="RR12" s="49"/>
      <c r="RS12" s="1961"/>
      <c r="RT12" s="261"/>
      <c r="RU12" s="345"/>
      <c r="RV12" s="139"/>
      <c r="RW12" s="131">
        <f t="shared" si="72"/>
        <v>11123</v>
      </c>
      <c r="RY12" s="1960"/>
      <c r="RZ12" s="1960"/>
      <c r="SA12" s="104"/>
      <c r="SB12" s="49"/>
      <c r="SC12" s="139"/>
      <c r="SD12" s="131">
        <f t="shared" si="195"/>
        <v>23250</v>
      </c>
      <c r="SF12" s="49"/>
      <c r="SG12" s="1960"/>
      <c r="SH12" s="695"/>
      <c r="SI12" s="49"/>
      <c r="SJ12" s="139"/>
      <c r="SK12" s="131">
        <f t="shared" si="196"/>
        <v>0</v>
      </c>
      <c r="SM12" s="425"/>
      <c r="SN12" s="1960"/>
      <c r="SO12" s="695"/>
      <c r="SP12" s="49"/>
      <c r="SQ12" s="139"/>
      <c r="SR12" s="131">
        <f t="shared" si="73"/>
        <v>0</v>
      </c>
      <c r="ST12" s="49"/>
      <c r="SU12" s="1960"/>
      <c r="SV12" s="695"/>
      <c r="SW12" s="49"/>
      <c r="SX12" s="139"/>
      <c r="SY12" s="131">
        <f t="shared" si="74"/>
        <v>0</v>
      </c>
      <c r="TA12" s="425"/>
      <c r="TB12" s="1960"/>
      <c r="TC12" s="104"/>
      <c r="TD12" s="49"/>
      <c r="TE12" s="139"/>
      <c r="TF12" s="131">
        <f t="shared" si="75"/>
        <v>0</v>
      </c>
      <c r="TH12" s="49"/>
      <c r="TI12" s="1960"/>
      <c r="TJ12" s="104"/>
      <c r="TK12" s="49"/>
      <c r="TL12" s="139"/>
      <c r="TM12" s="131">
        <f t="shared" si="76"/>
        <v>20668.5</v>
      </c>
      <c r="TO12" s="345"/>
      <c r="TP12" s="1960"/>
      <c r="TQ12" s="104"/>
      <c r="TR12" s="49"/>
      <c r="TS12" s="350"/>
      <c r="TT12" s="131">
        <f t="shared" si="77"/>
        <v>0</v>
      </c>
      <c r="TV12" s="425"/>
      <c r="TW12" s="1960"/>
      <c r="TX12" s="104"/>
      <c r="TY12" s="49"/>
      <c r="TZ12" s="350"/>
      <c r="UA12" s="131">
        <f t="shared" si="78"/>
        <v>0</v>
      </c>
      <c r="UC12" s="425"/>
      <c r="UD12" s="1960"/>
      <c r="UE12" s="104"/>
      <c r="UF12" s="49"/>
      <c r="UG12" s="139"/>
      <c r="UH12" s="131">
        <f t="shared" si="79"/>
        <v>0</v>
      </c>
      <c r="UJ12" s="425"/>
      <c r="UK12" s="1960"/>
      <c r="UL12" s="104"/>
      <c r="UM12" s="49"/>
      <c r="UN12" s="139"/>
      <c r="UO12" s="131">
        <f t="shared" si="80"/>
        <v>0</v>
      </c>
      <c r="UQ12" s="425"/>
      <c r="UR12" s="1960"/>
      <c r="US12" s="104"/>
      <c r="UT12" s="49"/>
      <c r="UU12" s="139"/>
      <c r="UV12" s="131">
        <f t="shared" si="81"/>
        <v>0</v>
      </c>
      <c r="UX12" s="425"/>
      <c r="UY12" s="1960"/>
      <c r="UZ12" s="104"/>
      <c r="VA12" s="49"/>
      <c r="VB12" s="139"/>
      <c r="VC12" s="131">
        <f t="shared" si="82"/>
        <v>201</v>
      </c>
      <c r="VE12" s="480"/>
      <c r="VF12" s="1962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60"/>
      <c r="VN12" s="104"/>
      <c r="VO12" s="49"/>
      <c r="VP12" s="139"/>
      <c r="VQ12" s="131">
        <f t="shared" si="84"/>
        <v>0</v>
      </c>
      <c r="VS12" s="49"/>
      <c r="VT12" s="1960"/>
      <c r="VU12" s="104"/>
      <c r="VV12" s="572"/>
      <c r="VW12" s="139"/>
      <c r="VX12" s="131">
        <f t="shared" si="85"/>
        <v>0</v>
      </c>
      <c r="VZ12" s="425"/>
      <c r="WA12" s="1960"/>
      <c r="WB12" s="104"/>
      <c r="WC12" s="49"/>
      <c r="WD12" s="139"/>
      <c r="WE12" s="131">
        <f t="shared" si="86"/>
        <v>274.5</v>
      </c>
      <c r="WG12" s="49"/>
      <c r="WH12" s="1960"/>
      <c r="WI12" s="104"/>
      <c r="WJ12" s="49"/>
      <c r="WK12" s="139"/>
      <c r="WL12" s="131">
        <f t="shared" si="87"/>
        <v>0</v>
      </c>
      <c r="WN12" s="49"/>
      <c r="WO12" s="1960"/>
      <c r="WP12" s="104"/>
      <c r="WQ12" s="49"/>
      <c r="WR12" s="139"/>
      <c r="WS12" s="131">
        <f t="shared" si="88"/>
        <v>0</v>
      </c>
      <c r="WU12" s="49"/>
      <c r="WV12" s="1960"/>
      <c r="WW12" s="104"/>
      <c r="WX12" s="49"/>
      <c r="WY12" s="139"/>
      <c r="WZ12" s="131">
        <f t="shared" si="89"/>
        <v>0</v>
      </c>
      <c r="XB12" s="49"/>
      <c r="XC12" s="1960"/>
      <c r="XD12" s="104"/>
      <c r="XE12" s="49"/>
      <c r="XF12" s="139"/>
      <c r="XG12" s="131">
        <f t="shared" si="90"/>
        <v>0</v>
      </c>
      <c r="XI12" s="49"/>
      <c r="XJ12" s="1960"/>
      <c r="XK12" s="104"/>
      <c r="XL12" s="49"/>
      <c r="XM12" s="139"/>
      <c r="XN12" s="131">
        <f t="shared" si="91"/>
        <v>0</v>
      </c>
      <c r="XP12" s="425"/>
      <c r="XQ12" s="1960"/>
      <c r="XR12" s="104"/>
      <c r="XS12" s="49"/>
      <c r="XT12" s="139"/>
      <c r="XU12" s="131">
        <f t="shared" si="92"/>
        <v>0</v>
      </c>
      <c r="XW12" s="49"/>
      <c r="XX12" s="1960"/>
      <c r="XY12" s="104"/>
      <c r="XZ12" s="49"/>
      <c r="YA12" s="139"/>
      <c r="YB12" s="131">
        <f t="shared" si="93"/>
        <v>0</v>
      </c>
      <c r="YD12" s="31"/>
      <c r="YE12" s="1962"/>
      <c r="YF12" s="22"/>
      <c r="YG12" s="49"/>
      <c r="YH12" s="139"/>
      <c r="YI12" s="131">
        <f t="shared" si="94"/>
        <v>0</v>
      </c>
      <c r="YK12" s="31"/>
      <c r="YL12" s="1962"/>
      <c r="YM12" s="22"/>
      <c r="YN12" s="49"/>
      <c r="YO12" s="139"/>
      <c r="YP12" s="131">
        <f t="shared" si="95"/>
        <v>0</v>
      </c>
      <c r="YR12" s="49"/>
      <c r="YS12" s="1960"/>
      <c r="YT12" s="104"/>
      <c r="YU12" s="49"/>
      <c r="YV12" s="139"/>
      <c r="YW12" s="131">
        <f t="shared" si="96"/>
        <v>0</v>
      </c>
      <c r="YY12" s="49"/>
      <c r="YZ12" s="1960"/>
      <c r="ZA12" s="104"/>
      <c r="ZB12" s="345"/>
      <c r="ZC12" s="139"/>
      <c r="ZD12" s="131">
        <f t="shared" si="97"/>
        <v>0</v>
      </c>
      <c r="ZF12" s="304"/>
      <c r="ZG12" s="1330"/>
      <c r="ZH12" s="139"/>
      <c r="ZI12" s="49"/>
      <c r="ZJ12" s="139"/>
      <c r="ZK12" s="131">
        <f t="shared" si="98"/>
        <v>0</v>
      </c>
      <c r="ZM12" s="49"/>
      <c r="ZN12" s="1960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60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60"/>
      <c r="AAQ12" s="104"/>
      <c r="AAR12" s="49"/>
      <c r="AAS12" s="139"/>
      <c r="AAT12" s="131">
        <f t="shared" si="103"/>
        <v>0</v>
      </c>
      <c r="AAV12" s="425"/>
      <c r="AAW12" s="1960"/>
      <c r="AAX12" s="104"/>
      <c r="AAY12" s="49"/>
      <c r="AAZ12" s="139"/>
      <c r="ABA12" s="131">
        <f t="shared" si="104"/>
        <v>0</v>
      </c>
      <c r="ABC12" s="425"/>
      <c r="ABD12" s="1960"/>
      <c r="ABE12" s="104"/>
      <c r="ABF12" s="321"/>
      <c r="ABG12" s="139"/>
      <c r="ABH12" s="131">
        <f t="shared" si="105"/>
        <v>0</v>
      </c>
      <c r="ABJ12" s="49"/>
      <c r="ABK12" s="1960"/>
      <c r="ABL12" s="104"/>
      <c r="ABM12" s="49"/>
      <c r="ABN12" s="139"/>
      <c r="ABO12" s="131">
        <f t="shared" si="106"/>
        <v>0</v>
      </c>
      <c r="ABQ12" s="31"/>
      <c r="ABR12" s="1962"/>
      <c r="ABS12" s="22"/>
      <c r="ABT12" s="383"/>
      <c r="ABU12" s="139"/>
      <c r="ABV12" s="131">
        <f t="shared" si="107"/>
        <v>0</v>
      </c>
      <c r="ABX12" s="49"/>
      <c r="ABY12" s="1960"/>
      <c r="ABZ12" s="104"/>
      <c r="ACA12" s="49"/>
      <c r="ACB12" s="139"/>
      <c r="ACC12" s="131">
        <f t="shared" si="108"/>
        <v>0</v>
      </c>
      <c r="ACE12" s="321"/>
      <c r="ACF12" s="1960"/>
      <c r="ACG12" s="104"/>
      <c r="ACH12" s="569"/>
      <c r="ACI12" s="568"/>
      <c r="ACJ12" s="131">
        <f t="shared" si="109"/>
        <v>0</v>
      </c>
      <c r="ACL12" s="321"/>
      <c r="ACM12" s="1960"/>
      <c r="ACN12" s="104"/>
      <c r="ACO12" s="321"/>
      <c r="ACP12" s="139"/>
      <c r="ACQ12" s="131">
        <f t="shared" si="110"/>
        <v>0</v>
      </c>
      <c r="ACS12" s="49"/>
      <c r="ACT12" s="1960"/>
      <c r="ACU12" s="104"/>
      <c r="ACV12" s="49"/>
      <c r="ACW12" s="139"/>
      <c r="ACX12" s="131">
        <f t="shared" si="1"/>
        <v>0</v>
      </c>
      <c r="ACZ12" s="425"/>
      <c r="ADA12" s="1960"/>
      <c r="ADB12" s="104"/>
      <c r="ADC12" s="425"/>
      <c r="ADD12" s="139"/>
      <c r="ADE12" s="131">
        <f t="shared" si="111"/>
        <v>0</v>
      </c>
      <c r="ADG12" s="425"/>
      <c r="ADH12" s="1960"/>
      <c r="ADI12" s="104"/>
      <c r="ADJ12" s="321"/>
      <c r="ADK12" s="139"/>
      <c r="ADL12" s="131">
        <f t="shared" si="112"/>
        <v>0</v>
      </c>
      <c r="ADN12" s="49"/>
      <c r="ADO12" s="1330"/>
      <c r="ADP12" s="261"/>
      <c r="ADQ12" s="49"/>
      <c r="ADR12" s="139"/>
      <c r="ADS12" s="131">
        <f t="shared" si="113"/>
        <v>0</v>
      </c>
      <c r="ADU12" s="321"/>
      <c r="ADV12" s="1960"/>
      <c r="ADW12" s="104"/>
      <c r="ADX12" s="425"/>
      <c r="ADY12" s="139"/>
      <c r="ADZ12" s="131">
        <f t="shared" si="114"/>
        <v>0</v>
      </c>
      <c r="AEB12" s="405"/>
      <c r="AEC12" s="1963"/>
      <c r="AED12" s="76"/>
      <c r="AEE12" s="31"/>
      <c r="AEF12" s="76"/>
      <c r="AEG12" s="131"/>
      <c r="AEI12" s="425"/>
      <c r="AEJ12" s="1961"/>
      <c r="AEK12" s="139"/>
      <c r="AEL12" s="49"/>
      <c r="AEM12" s="139"/>
      <c r="AEN12" s="131">
        <f t="shared" si="116"/>
        <v>3380</v>
      </c>
      <c r="AEP12" s="425"/>
      <c r="AEQ12" s="1961"/>
      <c r="AER12" s="139"/>
      <c r="AES12" s="425"/>
      <c r="AET12" s="139"/>
      <c r="AEU12" s="131">
        <f t="shared" si="117"/>
        <v>0</v>
      </c>
      <c r="AEW12" s="49"/>
      <c r="AEX12" s="1960"/>
      <c r="AEY12" s="104"/>
      <c r="AEZ12" s="49"/>
      <c r="AFA12" s="139"/>
      <c r="AFB12" s="131">
        <f t="shared" si="118"/>
        <v>0</v>
      </c>
      <c r="AFD12" s="31"/>
      <c r="AFE12" s="1962"/>
      <c r="AFF12" s="22"/>
      <c r="AFG12" s="31"/>
      <c r="AFH12" s="76"/>
      <c r="AFI12" s="131">
        <f t="shared" si="119"/>
        <v>6523</v>
      </c>
      <c r="AFK12" s="405"/>
      <c r="AFL12" s="1962"/>
      <c r="AFM12" s="22"/>
      <c r="AFN12" s="31"/>
      <c r="AFO12" s="76"/>
      <c r="AFP12" s="131">
        <f t="shared" si="120"/>
        <v>0</v>
      </c>
      <c r="AFR12" s="405"/>
      <c r="AFS12" s="1962"/>
      <c r="AFT12" s="22"/>
      <c r="AFU12" s="31"/>
      <c r="AFV12" s="76"/>
      <c r="AFW12" s="131">
        <f t="shared" si="121"/>
        <v>0</v>
      </c>
      <c r="AFY12" s="31"/>
      <c r="AFZ12" s="1962"/>
      <c r="AGA12" s="22"/>
      <c r="AGB12" s="31"/>
      <c r="AGC12" s="76"/>
      <c r="AGD12" s="131">
        <f t="shared" si="122"/>
        <v>0</v>
      </c>
      <c r="AGF12" s="31"/>
      <c r="AGG12" s="1962"/>
      <c r="AGH12" s="22"/>
      <c r="AGI12" s="31"/>
      <c r="AGJ12" s="76"/>
      <c r="AGK12" s="131">
        <f t="shared" si="123"/>
        <v>0</v>
      </c>
      <c r="AGM12" s="31"/>
      <c r="AGN12" s="1962"/>
      <c r="AGO12" s="779"/>
      <c r="AGP12" s="49"/>
      <c r="AGQ12" s="76"/>
      <c r="AGR12" s="131">
        <f t="shared" si="124"/>
        <v>0</v>
      </c>
      <c r="AGT12" s="49"/>
      <c r="AGU12" s="1960"/>
      <c r="AGV12" s="695"/>
      <c r="AGW12" s="49"/>
      <c r="AGX12" s="139"/>
      <c r="AGY12" s="131">
        <f t="shared" si="125"/>
        <v>0</v>
      </c>
      <c r="AHA12" s="31"/>
      <c r="AHB12" s="1962"/>
      <c r="AHC12" s="779"/>
      <c r="AHD12" s="49"/>
      <c r="AHE12" s="76"/>
      <c r="AHF12" s="131">
        <f t="shared" si="126"/>
        <v>0</v>
      </c>
      <c r="AHH12" s="49"/>
      <c r="AHI12" s="1960"/>
      <c r="AHJ12" s="104"/>
      <c r="AHK12" s="49"/>
      <c r="AHL12" s="139"/>
      <c r="AHM12" s="131">
        <f t="shared" si="127"/>
        <v>37741</v>
      </c>
      <c r="AHO12" s="49"/>
      <c r="AHP12" s="1960"/>
      <c r="AHQ12" s="104"/>
      <c r="AHR12" s="49"/>
      <c r="AHS12" s="139"/>
      <c r="AHT12" s="131">
        <f t="shared" si="128"/>
        <v>0</v>
      </c>
      <c r="AHV12" s="49"/>
      <c r="AHW12" s="1960"/>
      <c r="AHX12" s="104"/>
      <c r="AHY12" s="49"/>
      <c r="AHZ12" s="139"/>
      <c r="AIA12" s="131">
        <f t="shared" si="129"/>
        <v>0</v>
      </c>
      <c r="AIC12" s="425"/>
      <c r="AID12" s="1960"/>
      <c r="AIE12" s="104"/>
      <c r="AIF12" s="49"/>
      <c r="AIG12" s="139"/>
      <c r="AIH12" s="131">
        <f t="shared" si="130"/>
        <v>0</v>
      </c>
      <c r="AIJ12" s="321"/>
      <c r="AIK12" s="1960"/>
      <c r="AIL12" s="104"/>
      <c r="AIM12" s="49"/>
      <c r="AIN12" s="139"/>
      <c r="AIO12" s="131">
        <f t="shared" si="131"/>
        <v>0</v>
      </c>
      <c r="AIQ12" s="425"/>
      <c r="AIR12" s="1960"/>
      <c r="AIS12" s="104"/>
      <c r="AIT12" s="49"/>
      <c r="AIU12" s="139"/>
      <c r="AIV12" s="131">
        <f t="shared" si="132"/>
        <v>0</v>
      </c>
      <c r="AIX12" s="49"/>
      <c r="AIY12" s="1960"/>
      <c r="AIZ12" s="104"/>
      <c r="AJA12" s="49"/>
      <c r="AJB12" s="139"/>
      <c r="AJC12" s="131">
        <f t="shared" si="133"/>
        <v>0</v>
      </c>
      <c r="AJE12" s="49"/>
      <c r="AJF12" s="1960"/>
      <c r="AJG12" s="104"/>
      <c r="AJH12" s="49"/>
      <c r="AJI12" s="139"/>
      <c r="AJJ12" s="131">
        <f t="shared" si="134"/>
        <v>0</v>
      </c>
      <c r="AJL12" s="49"/>
      <c r="AJM12" s="1960"/>
      <c r="AJN12" s="104"/>
      <c r="AJO12" s="49"/>
      <c r="AJP12" s="139"/>
      <c r="AJQ12" s="131">
        <f t="shared" si="135"/>
        <v>0</v>
      </c>
      <c r="AJS12" s="49"/>
      <c r="AJT12" s="1960"/>
      <c r="AJU12" s="104"/>
      <c r="AJV12" s="49"/>
      <c r="AJW12" s="139"/>
      <c r="AJX12" s="131">
        <f t="shared" si="136"/>
        <v>0</v>
      </c>
      <c r="AJZ12" s="31"/>
      <c r="AKA12" s="1962"/>
      <c r="AKB12" s="22"/>
      <c r="AKC12" s="31"/>
      <c r="AKD12" s="139"/>
      <c r="AKE12" s="131">
        <f t="shared" si="137"/>
        <v>0</v>
      </c>
      <c r="AKG12" s="31"/>
      <c r="AKH12" s="1962"/>
      <c r="AKI12" s="22"/>
      <c r="AKJ12" s="31"/>
      <c r="AKK12" s="139"/>
      <c r="AKL12" s="131">
        <f t="shared" si="138"/>
        <v>0</v>
      </c>
      <c r="AKN12" s="49"/>
      <c r="AKO12" s="1330"/>
      <c r="AKP12" s="390"/>
      <c r="AKQ12" s="49"/>
      <c r="AKR12" s="390"/>
      <c r="AKS12" s="131">
        <f t="shared" si="139"/>
        <v>0</v>
      </c>
      <c r="AKU12" s="49"/>
      <c r="AKV12" s="1330"/>
      <c r="AKW12" s="390"/>
      <c r="AKX12" s="49"/>
      <c r="AKY12" s="390"/>
      <c r="AKZ12" s="131">
        <f t="shared" si="2"/>
        <v>0</v>
      </c>
      <c r="ALB12" s="49"/>
      <c r="ALC12" s="1330"/>
      <c r="ALD12" s="390"/>
      <c r="ALE12" s="49"/>
      <c r="ALF12" s="390"/>
      <c r="ALG12" s="131">
        <f t="shared" si="140"/>
        <v>0</v>
      </c>
      <c r="ALI12" s="49"/>
      <c r="ALJ12" s="1330"/>
      <c r="ALK12" s="390"/>
      <c r="ALL12" s="49"/>
      <c r="ALM12" s="390"/>
      <c r="ALN12" s="131">
        <f t="shared" si="141"/>
        <v>0</v>
      </c>
      <c r="ALP12" s="49"/>
      <c r="ALQ12" s="1330"/>
      <c r="ALR12" s="390"/>
      <c r="ALS12" s="49"/>
      <c r="ALT12" s="390"/>
      <c r="ALU12" s="131">
        <f t="shared" si="142"/>
        <v>0</v>
      </c>
      <c r="ALW12" s="49"/>
      <c r="ALX12" s="1330"/>
      <c r="ALY12" s="390"/>
      <c r="ALZ12" s="49"/>
      <c r="AMA12" s="390"/>
      <c r="AMB12" s="131">
        <f t="shared" si="143"/>
        <v>0</v>
      </c>
      <c r="AMD12" s="425"/>
      <c r="AME12" s="1960"/>
      <c r="AMF12" s="104"/>
      <c r="AMG12" s="425"/>
      <c r="AMH12" s="139"/>
      <c r="AMI12" s="131">
        <f t="shared" si="144"/>
        <v>0</v>
      </c>
      <c r="AMK12" s="49"/>
      <c r="AML12" s="1960"/>
      <c r="AMM12" s="104"/>
      <c r="AMN12" s="49"/>
      <c r="AMO12" s="139"/>
      <c r="AMP12" s="131">
        <f t="shared" si="145"/>
        <v>0</v>
      </c>
      <c r="AMR12" s="49"/>
      <c r="AMS12" s="1330"/>
      <c r="AMT12" s="139"/>
      <c r="AMU12" s="49"/>
      <c r="AMV12" s="139"/>
      <c r="AMW12" s="131">
        <f t="shared" si="3"/>
        <v>0</v>
      </c>
      <c r="AMY12" s="425"/>
      <c r="AMZ12" s="1960"/>
      <c r="ANA12" s="104"/>
      <c r="ANB12" s="321"/>
      <c r="ANC12" s="139"/>
      <c r="AND12" s="131">
        <f t="shared" si="146"/>
        <v>0</v>
      </c>
      <c r="ANF12" s="321"/>
      <c r="ANG12" s="1960"/>
      <c r="ANH12" s="104"/>
      <c r="ANI12" s="425"/>
      <c r="ANJ12" s="139"/>
      <c r="ANK12" s="131">
        <f t="shared" si="147"/>
        <v>0</v>
      </c>
      <c r="ANM12" s="49"/>
      <c r="ANN12" s="1960"/>
      <c r="ANO12" s="104"/>
      <c r="ANP12" s="49"/>
      <c r="ANQ12" s="139"/>
      <c r="ANR12" s="131">
        <f t="shared" si="148"/>
        <v>0</v>
      </c>
      <c r="ANT12" s="49"/>
      <c r="ANU12" s="1960"/>
      <c r="ANV12" s="104"/>
      <c r="ANW12" s="49"/>
      <c r="ANX12" s="139"/>
      <c r="ANY12" s="131">
        <f t="shared" si="149"/>
        <v>0</v>
      </c>
      <c r="AOA12" s="49"/>
      <c r="AOB12" s="1960"/>
      <c r="AOC12" s="104"/>
      <c r="AOD12" s="49"/>
      <c r="AOE12" s="139"/>
      <c r="AOF12" s="131">
        <f t="shared" si="150"/>
        <v>0</v>
      </c>
      <c r="AOH12" s="321"/>
      <c r="AOI12" s="1960"/>
      <c r="AOJ12" s="104"/>
      <c r="AOK12" s="569"/>
      <c r="AOL12" s="139"/>
      <c r="AOM12" s="131">
        <f t="shared" si="151"/>
        <v>0</v>
      </c>
      <c r="AOO12" s="49"/>
      <c r="AOP12" s="1960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60"/>
      <c r="AOX12" s="104"/>
      <c r="AOY12" s="49"/>
      <c r="AOZ12" s="139"/>
      <c r="APA12" s="131">
        <f t="shared" si="152"/>
        <v>0</v>
      </c>
      <c r="APC12" s="321"/>
      <c r="APD12" s="1960"/>
      <c r="APE12" s="104"/>
      <c r="APF12" s="49"/>
      <c r="APG12" s="139"/>
      <c r="APH12" s="131">
        <f t="shared" si="153"/>
        <v>0</v>
      </c>
      <c r="APJ12" s="321"/>
      <c r="APK12" s="1960"/>
      <c r="APL12" s="104"/>
      <c r="APM12" s="49"/>
      <c r="APN12" s="139"/>
      <c r="APO12" s="131">
        <f t="shared" si="154"/>
        <v>0</v>
      </c>
      <c r="APQ12" s="321"/>
      <c r="APR12" s="1960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30"/>
      <c r="AQG12" s="139"/>
      <c r="AQH12" s="49"/>
      <c r="AQI12" s="139"/>
      <c r="AQJ12" s="131">
        <f t="shared" si="5"/>
        <v>7383.5</v>
      </c>
      <c r="AQL12" s="49"/>
      <c r="AQM12" s="1330"/>
      <c r="AQN12" s="139"/>
      <c r="AQO12" s="49"/>
      <c r="AQP12" s="139"/>
      <c r="AQQ12" s="131">
        <f t="shared" si="6"/>
        <v>0</v>
      </c>
      <c r="AQS12" s="49"/>
      <c r="AQT12" s="1960"/>
      <c r="AQU12" s="104"/>
      <c r="AQV12" s="49"/>
      <c r="AQW12" s="139"/>
      <c r="AQX12" s="131">
        <f t="shared" si="156"/>
        <v>4518.5</v>
      </c>
      <c r="AQZ12" s="321"/>
      <c r="ARA12" s="1960"/>
      <c r="ARB12" s="104"/>
      <c r="ARC12" s="321"/>
      <c r="ARD12" s="139"/>
      <c r="ARE12" s="131">
        <f t="shared" si="157"/>
        <v>0</v>
      </c>
      <c r="ARG12" s="49"/>
      <c r="ARH12" s="1960"/>
      <c r="ARI12" s="104"/>
      <c r="ARJ12" s="49"/>
      <c r="ARK12" s="139"/>
      <c r="ARL12" s="131">
        <f t="shared" si="158"/>
        <v>0</v>
      </c>
      <c r="ARN12" s="425"/>
      <c r="ARO12" s="1960"/>
      <c r="ARP12" s="104"/>
      <c r="ARQ12" s="425"/>
      <c r="ARR12" s="139"/>
      <c r="ARS12" s="131">
        <f t="shared" si="159"/>
        <v>0</v>
      </c>
      <c r="ARU12" s="425"/>
      <c r="ARV12" s="1960"/>
      <c r="ARW12" s="695"/>
      <c r="ARX12" s="321"/>
      <c r="ARY12" s="350"/>
      <c r="ARZ12" s="131">
        <f t="shared" si="7"/>
        <v>0</v>
      </c>
      <c r="ASB12" s="425"/>
      <c r="ASC12" s="1960"/>
      <c r="ASD12" s="104"/>
      <c r="ASE12" s="49"/>
      <c r="ASF12" s="139"/>
      <c r="ASG12" s="131">
        <f t="shared" si="160"/>
        <v>0</v>
      </c>
      <c r="ASI12" s="425"/>
      <c r="ASJ12" s="1960"/>
      <c r="ASK12" s="104"/>
      <c r="ASL12" s="49"/>
      <c r="ASM12" s="139"/>
      <c r="ASN12" s="131">
        <f t="shared" si="161"/>
        <v>0</v>
      </c>
      <c r="ASP12" s="49"/>
      <c r="ASQ12" s="1960"/>
      <c r="ASR12" s="104"/>
      <c r="ASS12" s="49"/>
      <c r="AST12" s="139"/>
      <c r="ASU12" s="131">
        <f t="shared" si="162"/>
        <v>0</v>
      </c>
      <c r="ASW12" s="49"/>
      <c r="ASX12" s="1960"/>
      <c r="ASY12" s="104"/>
      <c r="ASZ12" s="49"/>
      <c r="ATA12" s="139"/>
      <c r="ATB12" s="131">
        <f t="shared" si="163"/>
        <v>0</v>
      </c>
      <c r="ATD12" s="49"/>
      <c r="ATE12" s="1960"/>
      <c r="ATF12" s="104"/>
      <c r="ATG12" s="49"/>
      <c r="ATH12" s="139"/>
      <c r="ATI12" s="131">
        <f t="shared" si="164"/>
        <v>0</v>
      </c>
      <c r="ATK12" s="49"/>
      <c r="ATL12" s="1960"/>
      <c r="ATM12" s="104"/>
      <c r="ATN12" s="49"/>
      <c r="ATO12" s="139"/>
      <c r="ATP12" s="131">
        <f t="shared" si="165"/>
        <v>0</v>
      </c>
      <c r="ATR12" s="49"/>
      <c r="ATS12" s="1960"/>
      <c r="ATT12" s="104"/>
      <c r="ATU12" s="49"/>
      <c r="ATV12" s="139"/>
      <c r="ATW12" s="131">
        <f t="shared" si="166"/>
        <v>0</v>
      </c>
      <c r="ATY12" s="49"/>
      <c r="ATZ12" s="1960"/>
      <c r="AUA12" s="104"/>
      <c r="AUB12" s="49"/>
      <c r="AUC12" s="139"/>
      <c r="AUD12" s="131">
        <f t="shared" si="167"/>
        <v>0</v>
      </c>
      <c r="AUF12" s="321"/>
      <c r="AUG12" s="1960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61"/>
      <c r="AUV12" s="139"/>
      <c r="AUW12" s="49"/>
      <c r="AUX12" s="139"/>
      <c r="AUY12" s="131">
        <f t="shared" si="170"/>
        <v>0</v>
      </c>
      <c r="AVA12" s="49"/>
      <c r="AVB12" s="1960"/>
      <c r="AVC12" s="104"/>
      <c r="AVD12" s="49"/>
      <c r="AVE12" s="139"/>
      <c r="AVF12" s="131">
        <f t="shared" si="171"/>
        <v>0</v>
      </c>
      <c r="AVH12" s="425"/>
      <c r="AVI12" s="1330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60"/>
      <c r="AVX12" s="1348"/>
      <c r="AVY12" s="49"/>
      <c r="AVZ12" s="717"/>
      <c r="AWA12" s="131">
        <f t="shared" si="191"/>
        <v>0</v>
      </c>
      <c r="AWC12" s="1960"/>
      <c r="AWD12" s="1960"/>
      <c r="AWE12" s="1348"/>
      <c r="AWF12" s="49"/>
      <c r="AWG12" s="717"/>
      <c r="AWH12" s="131">
        <f t="shared" si="192"/>
        <v>0</v>
      </c>
      <c r="AWJ12" s="49"/>
      <c r="AWK12" s="1960"/>
      <c r="AWL12" s="104"/>
      <c r="AWM12" s="49"/>
      <c r="AWN12" s="139"/>
      <c r="AWO12" s="131">
        <f t="shared" si="193"/>
        <v>0</v>
      </c>
      <c r="AWQ12" s="321"/>
      <c r="AWR12" s="1960"/>
      <c r="AWS12" s="104"/>
      <c r="AWT12" s="49"/>
      <c r="AWU12" s="139"/>
      <c r="AWV12" s="131">
        <f t="shared" si="194"/>
        <v>0</v>
      </c>
      <c r="AWX12" s="425"/>
      <c r="AWY12" s="1960"/>
      <c r="AWZ12" s="104"/>
      <c r="AXA12" s="49"/>
      <c r="AXB12" s="139"/>
      <c r="AXC12" s="131">
        <f t="shared" si="174"/>
        <v>30000</v>
      </c>
      <c r="AXE12" s="31"/>
      <c r="AXF12" s="1962"/>
      <c r="AXG12" s="22"/>
      <c r="AXH12" s="385"/>
      <c r="AXI12" s="139"/>
      <c r="AXJ12" s="131">
        <f t="shared" si="175"/>
        <v>0</v>
      </c>
      <c r="AXL12" s="49"/>
      <c r="AXM12" s="1960"/>
      <c r="AXN12" s="104"/>
      <c r="AXO12" s="49"/>
      <c r="AXP12" s="139"/>
      <c r="AXQ12" s="131">
        <f t="shared" si="176"/>
        <v>0</v>
      </c>
      <c r="AXS12" s="49"/>
      <c r="AXT12" s="1960"/>
      <c r="AXU12" s="104"/>
      <c r="AXV12" s="49"/>
      <c r="AXW12" s="139"/>
      <c r="AXX12" s="131">
        <f t="shared" si="177"/>
        <v>0</v>
      </c>
      <c r="AXZ12" s="49"/>
      <c r="AYA12" s="1960"/>
      <c r="AYB12" s="104"/>
      <c r="AYC12" s="49"/>
      <c r="AYD12" s="139"/>
      <c r="AYE12" s="131">
        <f t="shared" si="178"/>
        <v>0</v>
      </c>
      <c r="AYG12" s="425"/>
      <c r="AYH12" s="1960"/>
      <c r="AYI12" s="104"/>
      <c r="AYJ12" s="49"/>
      <c r="AYK12" s="139"/>
      <c r="AYL12" s="131">
        <f t="shared" si="179"/>
        <v>0</v>
      </c>
      <c r="AYN12" s="425"/>
      <c r="AYO12" s="1960"/>
      <c r="AYP12" s="104"/>
      <c r="AYQ12" s="49"/>
      <c r="AYR12" s="139"/>
      <c r="AYS12" s="131">
        <f t="shared" si="180"/>
        <v>0</v>
      </c>
      <c r="AYU12" s="405"/>
      <c r="AYV12" s="1962"/>
      <c r="AYW12" s="22"/>
      <c r="AYX12" s="425"/>
      <c r="AYY12" s="139"/>
      <c r="AYZ12" s="131">
        <f t="shared" si="181"/>
        <v>0</v>
      </c>
      <c r="AZB12" s="49"/>
      <c r="AZC12" s="1960"/>
      <c r="AZD12" s="104"/>
      <c r="AZE12" s="49"/>
      <c r="AZF12" s="139"/>
      <c r="AZG12" s="131">
        <f t="shared" si="182"/>
        <v>0</v>
      </c>
      <c r="AZI12" s="425"/>
      <c r="AZJ12" s="1960"/>
      <c r="AZK12" s="104"/>
      <c r="AZL12" s="425"/>
      <c r="AZM12" s="139"/>
      <c r="AZN12" s="131">
        <f t="shared" si="183"/>
        <v>0</v>
      </c>
      <c r="AZP12" s="425"/>
      <c r="AZQ12" s="1960"/>
      <c r="AZR12" s="104"/>
      <c r="AZS12" s="425"/>
      <c r="AZT12" s="139"/>
      <c r="AZU12" s="131">
        <f t="shared" si="184"/>
        <v>0</v>
      </c>
      <c r="AZW12" s="49"/>
      <c r="AZX12" s="1960"/>
      <c r="AZY12" s="104"/>
      <c r="AZZ12" s="49"/>
      <c r="BAA12" s="139"/>
      <c r="BAB12" s="131">
        <f t="shared" si="185"/>
        <v>0</v>
      </c>
      <c r="BAD12" s="49"/>
      <c r="BAE12" s="1960"/>
      <c r="BAF12" s="104"/>
      <c r="BAG12" s="49"/>
      <c r="BAH12" s="139"/>
      <c r="BAI12" s="131">
        <f t="shared" si="186"/>
        <v>0</v>
      </c>
      <c r="BAK12" s="49"/>
      <c r="BAL12" s="1960"/>
      <c r="BAM12" s="104"/>
      <c r="BAN12" s="49"/>
      <c r="BAO12" s="139"/>
      <c r="BAP12" s="131">
        <f t="shared" si="187"/>
        <v>0</v>
      </c>
      <c r="BAR12" s="49"/>
      <c r="BAS12" s="1960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5">
        <v>41629</v>
      </c>
      <c r="B13" s="1962"/>
      <c r="C13" s="1917">
        <v>100000</v>
      </c>
      <c r="D13" s="31"/>
      <c r="E13" s="139"/>
      <c r="F13" s="131">
        <f t="shared" si="8"/>
        <v>750000</v>
      </c>
      <c r="H13" s="405"/>
      <c r="I13" s="1962"/>
      <c r="J13" s="701"/>
      <c r="K13" s="31"/>
      <c r="L13" s="139"/>
      <c r="M13" s="131">
        <f t="shared" si="9"/>
        <v>20000</v>
      </c>
      <c r="O13" s="425"/>
      <c r="P13" s="1330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60"/>
      <c r="X13" s="104"/>
      <c r="Y13" s="49"/>
      <c r="Z13" s="139"/>
      <c r="AA13" s="131">
        <f t="shared" si="10"/>
        <v>1000</v>
      </c>
      <c r="AC13" s="49"/>
      <c r="AD13" s="1960"/>
      <c r="AE13" s="104"/>
      <c r="AF13" s="49"/>
      <c r="AG13" s="139"/>
      <c r="AH13" s="131">
        <f t="shared" si="11"/>
        <v>-100000</v>
      </c>
      <c r="AJ13" s="425"/>
      <c r="AK13" s="1960"/>
      <c r="AL13" s="104"/>
      <c r="AM13" s="49"/>
      <c r="AN13" s="139"/>
      <c r="AO13" s="131">
        <f t="shared" si="12"/>
        <v>0</v>
      </c>
      <c r="AQ13" s="49"/>
      <c r="AR13" s="1960"/>
      <c r="AS13" s="104"/>
      <c r="AT13" s="49"/>
      <c r="AU13" s="139"/>
      <c r="AV13" s="131">
        <f t="shared" si="13"/>
        <v>0</v>
      </c>
      <c r="AX13" s="31"/>
      <c r="AY13" s="1962"/>
      <c r="AZ13" s="22"/>
      <c r="BA13" s="31"/>
      <c r="BB13" s="76"/>
      <c r="BC13" s="131">
        <f t="shared" si="14"/>
        <v>0</v>
      </c>
      <c r="BE13" s="31"/>
      <c r="BF13" s="1962"/>
      <c r="BG13" s="22"/>
      <c r="BH13" s="31"/>
      <c r="BI13" s="76"/>
      <c r="BJ13" s="131">
        <f t="shared" si="15"/>
        <v>0</v>
      </c>
      <c r="BL13" s="49"/>
      <c r="BM13" s="1330"/>
      <c r="BN13" s="139"/>
      <c r="BO13" s="49"/>
      <c r="BP13" s="139"/>
      <c r="BQ13" s="131">
        <f t="shared" si="16"/>
        <v>0</v>
      </c>
      <c r="BS13" s="49"/>
      <c r="BT13" s="1960"/>
      <c r="BU13" s="104"/>
      <c r="BV13" s="49"/>
      <c r="BW13" s="139"/>
      <c r="BX13" s="131">
        <f t="shared" si="17"/>
        <v>0</v>
      </c>
      <c r="BZ13" s="49"/>
      <c r="CA13" s="49"/>
      <c r="CB13" s="1960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62"/>
      <c r="CQ13" s="22"/>
      <c r="CR13" s="322"/>
      <c r="CS13" s="139"/>
      <c r="CT13" s="131">
        <f t="shared" si="20"/>
        <v>0</v>
      </c>
      <c r="CV13" s="321"/>
      <c r="CW13" s="1960"/>
      <c r="CX13" s="261"/>
      <c r="CY13" s="379"/>
      <c r="CZ13" s="261"/>
      <c r="DA13" s="131">
        <f t="shared" si="190"/>
        <v>0</v>
      </c>
      <c r="DC13" s="31"/>
      <c r="DD13" s="1962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60"/>
      <c r="DT13" s="104"/>
      <c r="DU13" s="615"/>
      <c r="DV13" s="139"/>
      <c r="DW13" s="131">
        <f t="shared" si="23"/>
        <v>0</v>
      </c>
      <c r="DY13" s="1962"/>
      <c r="DZ13" s="1962"/>
      <c r="EA13" s="22"/>
      <c r="EB13" s="31"/>
      <c r="EC13" s="76"/>
      <c r="ED13" s="78">
        <f t="shared" si="24"/>
        <v>0</v>
      </c>
      <c r="EF13" s="425"/>
      <c r="EG13" s="1960"/>
      <c r="EH13" s="104"/>
      <c r="EI13" s="49"/>
      <c r="EJ13" s="139"/>
      <c r="EK13" s="78">
        <f t="shared" si="25"/>
        <v>10936</v>
      </c>
      <c r="EM13" s="31"/>
      <c r="EN13" s="1962"/>
      <c r="EO13" s="22"/>
      <c r="EP13" s="31"/>
      <c r="EQ13" s="76"/>
      <c r="ER13" s="131">
        <f t="shared" si="26"/>
        <v>0</v>
      </c>
      <c r="ET13" s="322"/>
      <c r="EU13" s="1962"/>
      <c r="EV13" s="22"/>
      <c r="EW13" s="308"/>
      <c r="EX13" s="139"/>
      <c r="EY13" s="78">
        <f t="shared" si="27"/>
        <v>0</v>
      </c>
      <c r="FA13" s="321"/>
      <c r="FB13" s="1960"/>
      <c r="FC13" s="104"/>
      <c r="FD13" s="49"/>
      <c r="FE13" s="139"/>
      <c r="FF13" s="78">
        <f t="shared" si="28"/>
        <v>0</v>
      </c>
      <c r="FH13" s="788"/>
      <c r="FI13" s="1962"/>
      <c r="FJ13" s="22"/>
      <c r="FK13" s="49"/>
      <c r="FL13" s="76"/>
      <c r="FM13" s="78">
        <f t="shared" si="29"/>
        <v>0</v>
      </c>
      <c r="FO13" s="788"/>
      <c r="FP13" s="1962"/>
      <c r="FQ13" s="22"/>
      <c r="FR13" s="49"/>
      <c r="FS13" s="76"/>
      <c r="FT13" s="78">
        <f t="shared" si="30"/>
        <v>0</v>
      </c>
      <c r="FV13" s="405">
        <v>39703</v>
      </c>
      <c r="FW13" s="1962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60"/>
      <c r="GE13" s="104"/>
      <c r="GF13" s="97"/>
      <c r="GG13" s="139"/>
      <c r="GH13" s="78">
        <f t="shared" si="32"/>
        <v>0</v>
      </c>
      <c r="GJ13" s="31"/>
      <c r="GK13" s="1963"/>
      <c r="GL13" s="76"/>
      <c r="GM13" s="31"/>
      <c r="GN13" s="76"/>
      <c r="GO13" s="78">
        <f t="shared" si="33"/>
        <v>0</v>
      </c>
      <c r="GQ13" s="31"/>
      <c r="GR13" s="1963"/>
      <c r="GS13" s="76"/>
      <c r="GT13" s="31"/>
      <c r="GU13" s="76"/>
      <c r="GV13" s="78">
        <f t="shared" si="34"/>
        <v>0</v>
      </c>
      <c r="GX13" s="49"/>
      <c r="GY13" s="1961"/>
      <c r="GZ13" s="139"/>
      <c r="HA13" s="31"/>
      <c r="HB13" s="76"/>
      <c r="HC13" s="78">
        <f t="shared" si="35"/>
        <v>0</v>
      </c>
      <c r="HE13" s="49"/>
      <c r="HF13" s="1961"/>
      <c r="HG13" s="139"/>
      <c r="HH13" s="31"/>
      <c r="HI13" s="76"/>
      <c r="HJ13" s="78">
        <f t="shared" si="36"/>
        <v>0</v>
      </c>
      <c r="HL13" s="31"/>
      <c r="HM13" s="1962"/>
      <c r="HN13" s="22"/>
      <c r="HO13" s="31"/>
      <c r="HP13" s="76"/>
      <c r="HQ13" s="131">
        <f t="shared" si="37"/>
        <v>0</v>
      </c>
      <c r="HS13" s="31"/>
      <c r="HT13" s="1962"/>
      <c r="HU13" s="22"/>
      <c r="HV13" s="31"/>
      <c r="HW13" s="76"/>
      <c r="HX13" s="131">
        <f t="shared" si="38"/>
        <v>0</v>
      </c>
      <c r="HZ13" s="405"/>
      <c r="IA13" s="1330"/>
      <c r="IB13" s="22"/>
      <c r="IC13" s="31"/>
      <c r="ID13" s="76"/>
      <c r="IE13" s="131">
        <f t="shared" si="39"/>
        <v>476</v>
      </c>
      <c r="IG13" s="31"/>
      <c r="IH13" s="1962"/>
      <c r="II13" s="22"/>
      <c r="IJ13" s="383"/>
      <c r="IK13" s="76"/>
      <c r="IL13" s="78">
        <f t="shared" si="40"/>
        <v>0</v>
      </c>
      <c r="IN13" s="31"/>
      <c r="IO13" s="1962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62"/>
      <c r="JD13" s="22"/>
      <c r="JE13" s="31"/>
      <c r="JF13" s="76"/>
      <c r="JG13" s="78">
        <f t="shared" si="43"/>
        <v>0</v>
      </c>
      <c r="JI13" s="31"/>
      <c r="JJ13" s="1962"/>
      <c r="JK13" s="22"/>
      <c r="JL13" s="31"/>
      <c r="JM13" s="76"/>
      <c r="JN13" s="78">
        <f t="shared" ref="JN13:JN44" si="197">JN12+JK13-JM13</f>
        <v>0</v>
      </c>
      <c r="JP13" s="31"/>
      <c r="JQ13" s="1962"/>
      <c r="JR13" s="22"/>
      <c r="JS13" s="31"/>
      <c r="JT13" s="76"/>
      <c r="JU13" s="78">
        <f t="shared" si="44"/>
        <v>0</v>
      </c>
      <c r="JW13" s="49"/>
      <c r="JX13" s="1960"/>
      <c r="JY13" s="104"/>
      <c r="JZ13" s="308"/>
      <c r="KA13" s="139"/>
      <c r="KB13" s="131">
        <f t="shared" si="45"/>
        <v>0</v>
      </c>
      <c r="KD13" s="49"/>
      <c r="KE13" s="1960"/>
      <c r="KF13" s="104"/>
      <c r="KG13" s="308"/>
      <c r="KH13" s="139"/>
      <c r="KI13" s="131">
        <f t="shared" si="46"/>
        <v>0</v>
      </c>
      <c r="KJ13" s="244"/>
      <c r="KK13" s="49"/>
      <c r="KL13" s="1960"/>
      <c r="KM13" s="104"/>
      <c r="KN13" s="308"/>
      <c r="KO13" s="139"/>
      <c r="KP13" s="131">
        <f t="shared" si="47"/>
        <v>0</v>
      </c>
      <c r="KQ13" s="244"/>
      <c r="KR13" s="405"/>
      <c r="KS13" s="1962"/>
      <c r="KT13" s="22"/>
      <c r="KU13" s="562"/>
      <c r="KV13" s="139"/>
      <c r="KW13" s="131">
        <f t="shared" si="48"/>
        <v>0</v>
      </c>
      <c r="KY13" s="31"/>
      <c r="KZ13" s="1962"/>
      <c r="LA13" s="22"/>
      <c r="LB13" s="383"/>
      <c r="LC13" s="139"/>
      <c r="LD13" s="131">
        <f t="shared" si="49"/>
        <v>0</v>
      </c>
      <c r="LF13" s="49"/>
      <c r="LG13" s="1961"/>
      <c r="LH13" s="139"/>
      <c r="LI13" s="49"/>
      <c r="LJ13" s="139"/>
      <c r="LK13" s="131">
        <f t="shared" si="50"/>
        <v>0</v>
      </c>
      <c r="LM13" s="405"/>
      <c r="LN13" s="1330"/>
      <c r="LO13" s="139"/>
      <c r="LP13" s="31"/>
      <c r="LQ13" s="76"/>
      <c r="LR13" s="131">
        <f t="shared" si="0"/>
        <v>0</v>
      </c>
      <c r="LT13" s="425"/>
      <c r="LU13" s="1960"/>
      <c r="LV13" s="695"/>
      <c r="LW13" s="49"/>
      <c r="LX13" s="350"/>
      <c r="LY13" s="131">
        <f t="shared" si="51"/>
        <v>0</v>
      </c>
      <c r="MA13" s="425"/>
      <c r="MB13" s="1960"/>
      <c r="MC13" s="104"/>
      <c r="MD13" s="49"/>
      <c r="ME13" s="139"/>
      <c r="MF13" s="131">
        <f t="shared" si="52"/>
        <v>0</v>
      </c>
      <c r="MH13" s="425"/>
      <c r="MI13" s="1960"/>
      <c r="MJ13" s="695"/>
      <c r="MK13" s="49"/>
      <c r="ML13" s="139"/>
      <c r="MM13" s="131">
        <f t="shared" si="53"/>
        <v>0</v>
      </c>
      <c r="MO13" s="49"/>
      <c r="MP13" s="1960"/>
      <c r="MQ13" s="104"/>
      <c r="MR13" s="49"/>
      <c r="MS13" s="139"/>
      <c r="MT13" s="131">
        <f t="shared" si="54"/>
        <v>0</v>
      </c>
      <c r="MV13" s="31"/>
      <c r="MW13" s="1962"/>
      <c r="MX13" s="104"/>
      <c r="MY13" s="455"/>
      <c r="MZ13" s="104"/>
      <c r="NA13" s="131">
        <f t="shared" ref="NA13:NA43" si="198">NA12+MX13-MZ13</f>
        <v>20586.5</v>
      </c>
      <c r="NC13" s="31"/>
      <c r="ND13" s="1962"/>
      <c r="NE13" s="104"/>
      <c r="NF13" s="455"/>
      <c r="NG13" s="104"/>
      <c r="NH13" s="131">
        <f t="shared" si="55"/>
        <v>0</v>
      </c>
      <c r="NJ13" s="49"/>
      <c r="NK13" s="1960"/>
      <c r="NL13" s="390"/>
      <c r="NM13" s="49"/>
      <c r="NN13" s="139"/>
      <c r="NO13" s="131">
        <f t="shared" si="56"/>
        <v>0</v>
      </c>
      <c r="NQ13" s="405"/>
      <c r="NR13" s="1963"/>
      <c r="NS13" s="775"/>
      <c r="NT13" s="405"/>
      <c r="NU13" s="139"/>
      <c r="NV13" s="131">
        <f t="shared" si="57"/>
        <v>0</v>
      </c>
      <c r="NX13" s="31"/>
      <c r="NY13" s="1962"/>
      <c r="NZ13" s="22"/>
      <c r="OA13" s="49"/>
      <c r="OB13" s="76"/>
      <c r="OC13" s="78">
        <f t="shared" si="58"/>
        <v>0</v>
      </c>
      <c r="OE13" s="49"/>
      <c r="OF13" s="1960"/>
      <c r="OG13" s="104"/>
      <c r="OH13" s="49"/>
      <c r="OI13" s="139"/>
      <c r="OJ13" s="78">
        <f t="shared" si="59"/>
        <v>0</v>
      </c>
      <c r="OL13" s="49"/>
      <c r="OM13" s="1960"/>
      <c r="ON13" s="104"/>
      <c r="OO13" s="49"/>
      <c r="OP13" s="76"/>
      <c r="OQ13" s="78">
        <f t="shared" si="60"/>
        <v>0</v>
      </c>
      <c r="OS13" s="49"/>
      <c r="OT13" s="1960"/>
      <c r="OU13" s="104"/>
      <c r="OV13" s="49"/>
      <c r="OW13" s="76"/>
      <c r="OX13" s="78">
        <f t="shared" si="61"/>
        <v>0</v>
      </c>
      <c r="OZ13" s="49"/>
      <c r="PA13" s="1960"/>
      <c r="PB13" s="104"/>
      <c r="PC13" s="49"/>
      <c r="PD13" s="76"/>
      <c r="PE13" s="78">
        <f t="shared" si="62"/>
        <v>0</v>
      </c>
      <c r="PG13" s="49"/>
      <c r="PH13" s="1960"/>
      <c r="PI13" s="104"/>
      <c r="PJ13" s="49"/>
      <c r="PK13" s="76"/>
      <c r="PL13" s="78">
        <f t="shared" si="63"/>
        <v>0</v>
      </c>
      <c r="PN13" s="49"/>
      <c r="PO13" s="1960"/>
      <c r="PP13" s="104"/>
      <c r="PQ13" s="49"/>
      <c r="PR13" s="139"/>
      <c r="PS13" s="78">
        <f t="shared" si="64"/>
        <v>0</v>
      </c>
      <c r="PU13" s="31"/>
      <c r="PV13" s="1962"/>
      <c r="PW13" s="22"/>
      <c r="PX13" s="31"/>
      <c r="PY13" s="76"/>
      <c r="PZ13" s="78">
        <f t="shared" si="65"/>
        <v>32916</v>
      </c>
      <c r="QB13" s="31"/>
      <c r="QC13" s="1962"/>
      <c r="QD13" s="22"/>
      <c r="QE13" s="31"/>
      <c r="QF13" s="76"/>
      <c r="QG13" s="78">
        <f t="shared" si="66"/>
        <v>0</v>
      </c>
      <c r="QI13" s="405"/>
      <c r="QJ13" s="1962"/>
      <c r="QK13" s="22"/>
      <c r="QL13" s="31"/>
      <c r="QM13" s="76"/>
      <c r="QN13" s="78">
        <f t="shared" si="67"/>
        <v>0</v>
      </c>
      <c r="QP13" s="405"/>
      <c r="QQ13" s="1962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7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61"/>
      <c r="RT13" s="261"/>
      <c r="RU13" s="345"/>
      <c r="RV13" s="139"/>
      <c r="RW13" s="131">
        <f t="shared" si="72"/>
        <v>11123</v>
      </c>
      <c r="RY13" s="1962"/>
      <c r="RZ13" s="1962"/>
      <c r="SA13" s="22"/>
      <c r="SB13" s="31"/>
      <c r="SC13" s="76"/>
      <c r="SD13" s="78">
        <f t="shared" si="195"/>
        <v>23250</v>
      </c>
      <c r="SF13" s="31"/>
      <c r="SG13" s="1962"/>
      <c r="SH13" s="779"/>
      <c r="SI13" s="31"/>
      <c r="SJ13" s="76"/>
      <c r="SK13" s="78">
        <f t="shared" si="196"/>
        <v>0</v>
      </c>
      <c r="SM13" s="405"/>
      <c r="SN13" s="1962"/>
      <c r="SO13" s="779"/>
      <c r="SP13" s="31"/>
      <c r="SQ13" s="76"/>
      <c r="SR13" s="78">
        <f t="shared" si="73"/>
        <v>0</v>
      </c>
      <c r="ST13" s="31"/>
      <c r="SU13" s="1962"/>
      <c r="SV13" s="779"/>
      <c r="SW13" s="31"/>
      <c r="SX13" s="76"/>
      <c r="SY13" s="78">
        <f t="shared" si="74"/>
        <v>0</v>
      </c>
      <c r="TA13" s="405"/>
      <c r="TB13" s="1962"/>
      <c r="TC13" s="22"/>
      <c r="TD13" s="49"/>
      <c r="TE13" s="139"/>
      <c r="TF13" s="78">
        <f t="shared" si="75"/>
        <v>0</v>
      </c>
      <c r="TH13" s="49"/>
      <c r="TI13" s="1960"/>
      <c r="TJ13" s="104"/>
      <c r="TK13" s="49"/>
      <c r="TL13" s="139"/>
      <c r="TM13" s="131">
        <f t="shared" si="76"/>
        <v>20668.5</v>
      </c>
      <c r="TO13" s="440"/>
      <c r="TP13" s="1960"/>
      <c r="TQ13" s="104"/>
      <c r="TR13" s="49"/>
      <c r="TS13" s="350"/>
      <c r="TT13" s="131">
        <f t="shared" si="77"/>
        <v>0</v>
      </c>
      <c r="TV13" s="425"/>
      <c r="TW13" s="1960"/>
      <c r="TX13" s="104"/>
      <c r="TY13" s="49"/>
      <c r="TZ13" s="350"/>
      <c r="UA13" s="131">
        <f t="shared" si="78"/>
        <v>0</v>
      </c>
      <c r="UC13" s="405"/>
      <c r="UD13" s="1962"/>
      <c r="UE13" s="22"/>
      <c r="UF13" s="31"/>
      <c r="UG13" s="76"/>
      <c r="UH13" s="78">
        <f t="shared" si="79"/>
        <v>0</v>
      </c>
      <c r="UJ13" s="405"/>
      <c r="UK13" s="1962"/>
      <c r="UL13" s="22"/>
      <c r="UM13" s="31"/>
      <c r="UN13" s="76"/>
      <c r="UO13" s="78">
        <f t="shared" si="80"/>
        <v>0</v>
      </c>
      <c r="UQ13" s="405"/>
      <c r="UR13" s="1962"/>
      <c r="US13" s="22"/>
      <c r="UT13" s="31"/>
      <c r="UU13" s="76"/>
      <c r="UV13" s="78">
        <f t="shared" si="81"/>
        <v>0</v>
      </c>
      <c r="UX13" s="425"/>
      <c r="UY13" s="1960"/>
      <c r="UZ13" s="104"/>
      <c r="VA13" s="49"/>
      <c r="VB13" s="139"/>
      <c r="VC13" s="78">
        <f t="shared" si="82"/>
        <v>201</v>
      </c>
      <c r="VE13" s="480"/>
      <c r="VF13" s="1962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60"/>
      <c r="VN13" s="104"/>
      <c r="VO13" s="49"/>
      <c r="VP13" s="139"/>
      <c r="VQ13" s="78">
        <f t="shared" si="84"/>
        <v>0</v>
      </c>
      <c r="VS13" s="1960"/>
      <c r="VT13" s="1960"/>
      <c r="VU13" s="104"/>
      <c r="VV13" s="572"/>
      <c r="VW13" s="139"/>
      <c r="VX13" s="78">
        <f t="shared" si="85"/>
        <v>0</v>
      </c>
      <c r="VZ13" s="405"/>
      <c r="WA13" s="1962"/>
      <c r="WB13" s="22"/>
      <c r="WC13" s="31"/>
      <c r="WD13" s="76"/>
      <c r="WE13" s="78">
        <f t="shared" si="86"/>
        <v>274.5</v>
      </c>
      <c r="WG13" s="31"/>
      <c r="WH13" s="1962"/>
      <c r="WI13" s="22"/>
      <c r="WJ13" s="31"/>
      <c r="WK13" s="76"/>
      <c r="WL13" s="78">
        <f t="shared" si="87"/>
        <v>0</v>
      </c>
      <c r="WN13" s="31"/>
      <c r="WO13" s="1962"/>
      <c r="WP13" s="22"/>
      <c r="WQ13" s="31"/>
      <c r="WR13" s="76"/>
      <c r="WS13" s="78">
        <f t="shared" si="88"/>
        <v>0</v>
      </c>
      <c r="WU13" s="31"/>
      <c r="WV13" s="1962"/>
      <c r="WW13" s="22"/>
      <c r="WX13" s="31"/>
      <c r="WY13" s="76"/>
      <c r="WZ13" s="78">
        <f t="shared" si="89"/>
        <v>0</v>
      </c>
      <c r="XB13" s="49"/>
      <c r="XC13" s="1960"/>
      <c r="XD13" s="104"/>
      <c r="XE13" s="49"/>
      <c r="XF13" s="139"/>
      <c r="XG13" s="131">
        <f t="shared" si="90"/>
        <v>0</v>
      </c>
      <c r="XH13" s="244"/>
      <c r="XI13" s="49"/>
      <c r="XJ13" s="1960"/>
      <c r="XK13" s="104"/>
      <c r="XL13" s="523"/>
      <c r="XM13" s="76"/>
      <c r="XN13" s="78">
        <f t="shared" si="91"/>
        <v>0</v>
      </c>
      <c r="XP13" s="405"/>
      <c r="XQ13" s="1962"/>
      <c r="XR13" s="22"/>
      <c r="XS13" s="31"/>
      <c r="XT13" s="76"/>
      <c r="XU13" s="78">
        <f t="shared" si="92"/>
        <v>0</v>
      </c>
      <c r="XW13" s="31"/>
      <c r="XX13" s="1962"/>
      <c r="XY13" s="22"/>
      <c r="XZ13" s="49"/>
      <c r="YA13" s="76"/>
      <c r="YB13" s="131">
        <f t="shared" si="93"/>
        <v>0</v>
      </c>
      <c r="YD13" s="31"/>
      <c r="YE13" s="1962"/>
      <c r="YF13" s="22"/>
      <c r="YG13" s="49"/>
      <c r="YH13" s="76"/>
      <c r="YI13" s="131">
        <f t="shared" si="94"/>
        <v>0</v>
      </c>
      <c r="YK13" s="31"/>
      <c r="YL13" s="1962"/>
      <c r="YM13" s="22"/>
      <c r="YN13" s="49"/>
      <c r="YO13" s="76"/>
      <c r="YP13" s="131">
        <f t="shared" si="95"/>
        <v>0</v>
      </c>
      <c r="YR13" s="31"/>
      <c r="YS13" s="1962"/>
      <c r="YT13" s="22"/>
      <c r="YU13" s="49"/>
      <c r="YV13" s="76"/>
      <c r="YW13" s="131">
        <f t="shared" si="96"/>
        <v>0</v>
      </c>
      <c r="YY13" s="49"/>
      <c r="YZ13" s="1960"/>
      <c r="ZA13" s="104"/>
      <c r="ZB13" s="49"/>
      <c r="ZC13" s="139"/>
      <c r="ZD13" s="131">
        <f t="shared" si="97"/>
        <v>0</v>
      </c>
      <c r="ZF13" s="49"/>
      <c r="ZG13" s="1960"/>
      <c r="ZH13" s="104"/>
      <c r="ZI13" s="50"/>
      <c r="ZJ13" s="139"/>
      <c r="ZK13" s="131">
        <f t="shared" si="98"/>
        <v>0</v>
      </c>
      <c r="ZM13" s="31"/>
      <c r="ZN13" s="1962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62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60"/>
      <c r="AAQ13" s="104"/>
      <c r="AAR13" s="49"/>
      <c r="AAS13" s="139"/>
      <c r="AAT13" s="78">
        <f t="shared" si="103"/>
        <v>0</v>
      </c>
      <c r="AAV13" s="425"/>
      <c r="AAW13" s="1960"/>
      <c r="AAX13" s="104"/>
      <c r="AAY13" s="49"/>
      <c r="AAZ13" s="139"/>
      <c r="ABA13" s="78">
        <f t="shared" si="104"/>
        <v>0</v>
      </c>
      <c r="ABC13" s="425"/>
      <c r="ABD13" s="1960"/>
      <c r="ABE13" s="104"/>
      <c r="ABF13" s="321"/>
      <c r="ABG13" s="139"/>
      <c r="ABH13" s="131">
        <f t="shared" si="105"/>
        <v>0</v>
      </c>
      <c r="ABJ13" s="49"/>
      <c r="ABK13" s="1960"/>
      <c r="ABL13" s="104"/>
      <c r="ABM13" s="49"/>
      <c r="ABN13" s="139"/>
      <c r="ABO13" s="131">
        <f t="shared" si="106"/>
        <v>0</v>
      </c>
      <c r="ABQ13" s="31"/>
      <c r="ABR13" s="1962"/>
      <c r="ABS13" s="22"/>
      <c r="ABT13" s="31"/>
      <c r="ABU13" s="76"/>
      <c r="ABV13" s="78">
        <f t="shared" si="107"/>
        <v>0</v>
      </c>
      <c r="ABX13" s="31"/>
      <c r="ABY13" s="1960"/>
      <c r="ABZ13" s="104"/>
      <c r="ACA13" s="49"/>
      <c r="ACB13" s="139"/>
      <c r="ACC13" s="78">
        <f t="shared" si="108"/>
        <v>0</v>
      </c>
      <c r="ACE13" s="321"/>
      <c r="ACF13" s="1960"/>
      <c r="ACG13" s="104"/>
      <c r="ACH13" s="425"/>
      <c r="ACI13" s="139"/>
      <c r="ACJ13" s="78">
        <f t="shared" si="109"/>
        <v>0</v>
      </c>
      <c r="ACL13" s="321"/>
      <c r="ACM13" s="1960"/>
      <c r="ACN13" s="104"/>
      <c r="ACO13" s="321"/>
      <c r="ACP13" s="139"/>
      <c r="ACQ13" s="78">
        <f t="shared" si="110"/>
        <v>0</v>
      </c>
      <c r="ACS13" s="31"/>
      <c r="ACT13" s="1960"/>
      <c r="ACU13" s="104"/>
      <c r="ACV13" s="49"/>
      <c r="ACW13" s="139"/>
      <c r="ACX13" s="78">
        <f t="shared" si="1"/>
        <v>0</v>
      </c>
      <c r="ACZ13" s="425"/>
      <c r="ADA13" s="1960"/>
      <c r="ADB13" s="104"/>
      <c r="ADC13" s="425"/>
      <c r="ADD13" s="139"/>
      <c r="ADE13" s="78">
        <f t="shared" si="111"/>
        <v>0</v>
      </c>
      <c r="ADG13" s="425"/>
      <c r="ADH13" s="1960"/>
      <c r="ADI13" s="104"/>
      <c r="ADJ13" s="321"/>
      <c r="ADK13" s="139"/>
      <c r="ADL13" s="78">
        <f t="shared" si="112"/>
        <v>0</v>
      </c>
      <c r="ADN13" s="49"/>
      <c r="ADO13" s="1960"/>
      <c r="ADP13" s="104"/>
      <c r="ADQ13" s="49"/>
      <c r="ADR13" s="139"/>
      <c r="ADS13" s="131">
        <f t="shared" si="113"/>
        <v>0</v>
      </c>
      <c r="ADU13" s="321"/>
      <c r="ADV13" s="1960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61"/>
      <c r="AEK13" s="139"/>
      <c r="AEL13" s="49"/>
      <c r="AEM13" s="139"/>
      <c r="AEN13" s="131">
        <f t="shared" si="116"/>
        <v>3380</v>
      </c>
      <c r="AEP13" s="425"/>
      <c r="AEQ13" s="1961"/>
      <c r="AER13" s="139"/>
      <c r="AES13" s="425"/>
      <c r="AET13" s="139"/>
      <c r="AEU13" s="131">
        <f t="shared" si="117"/>
        <v>0</v>
      </c>
      <c r="AEW13" s="31"/>
      <c r="AEX13" s="1960"/>
      <c r="AEY13" s="104"/>
      <c r="AEZ13" s="31"/>
      <c r="AFA13" s="139"/>
      <c r="AFB13" s="78">
        <f t="shared" si="118"/>
        <v>0</v>
      </c>
      <c r="AFD13" s="31"/>
      <c r="AFE13" s="1962"/>
      <c r="AFF13" s="22"/>
      <c r="AFG13" s="31"/>
      <c r="AFH13" s="76"/>
      <c r="AFI13" s="78">
        <f t="shared" si="119"/>
        <v>6523</v>
      </c>
      <c r="AFK13" s="405"/>
      <c r="AFL13" s="1962"/>
      <c r="AFM13" s="22"/>
      <c r="AFN13" s="31"/>
      <c r="AFO13" s="76"/>
      <c r="AFP13" s="78">
        <f t="shared" si="120"/>
        <v>0</v>
      </c>
      <c r="AFR13" s="405"/>
      <c r="AFS13" s="1962"/>
      <c r="AFT13" s="22"/>
      <c r="AFU13" s="31"/>
      <c r="AFV13" s="76"/>
      <c r="AFW13" s="131">
        <f t="shared" si="121"/>
        <v>0</v>
      </c>
      <c r="AFY13" s="31"/>
      <c r="AFZ13" s="1962"/>
      <c r="AGA13" s="22"/>
      <c r="AGB13" s="31"/>
      <c r="AGC13" s="76"/>
      <c r="AGD13" s="131">
        <f t="shared" si="122"/>
        <v>0</v>
      </c>
      <c r="AGF13" s="31"/>
      <c r="AGG13" s="1962"/>
      <c r="AGH13" s="22"/>
      <c r="AGI13" s="31"/>
      <c r="AGJ13" s="76"/>
      <c r="AGK13" s="131">
        <f t="shared" si="123"/>
        <v>0</v>
      </c>
      <c r="AGM13" s="31"/>
      <c r="AGN13" s="1962"/>
      <c r="AGO13" s="779"/>
      <c r="AGP13" s="31"/>
      <c r="AGQ13" s="76"/>
      <c r="AGR13" s="131">
        <f t="shared" si="124"/>
        <v>0</v>
      </c>
      <c r="AGT13" s="49"/>
      <c r="AGU13" s="1960"/>
      <c r="AGV13" s="695"/>
      <c r="AGW13" s="49"/>
      <c r="AGX13" s="139"/>
      <c r="AGY13" s="131">
        <f t="shared" si="125"/>
        <v>0</v>
      </c>
      <c r="AHA13" s="31"/>
      <c r="AHB13" s="1962"/>
      <c r="AHC13" s="779"/>
      <c r="AHD13" s="31"/>
      <c r="AHE13" s="76"/>
      <c r="AHF13" s="131">
        <f t="shared" si="126"/>
        <v>0</v>
      </c>
      <c r="AHH13" s="31"/>
      <c r="AHI13" s="1960"/>
      <c r="AHJ13" s="104"/>
      <c r="AHK13" s="49"/>
      <c r="AHL13" s="139"/>
      <c r="AHM13" s="131">
        <f t="shared" si="127"/>
        <v>37741</v>
      </c>
      <c r="AHO13" s="31"/>
      <c r="AHP13" s="1960"/>
      <c r="AHQ13" s="104"/>
      <c r="AHR13" s="49"/>
      <c r="AHS13" s="139"/>
      <c r="AHT13" s="131">
        <f t="shared" si="128"/>
        <v>0</v>
      </c>
      <c r="AHV13" s="31"/>
      <c r="AHW13" s="1960"/>
      <c r="AHX13" s="104"/>
      <c r="AHY13" s="49"/>
      <c r="AHZ13" s="139"/>
      <c r="AIA13" s="131">
        <f t="shared" si="129"/>
        <v>0</v>
      </c>
      <c r="AIC13" s="425"/>
      <c r="AID13" s="1960"/>
      <c r="AIE13" s="104"/>
      <c r="AIF13" s="49"/>
      <c r="AIG13" s="139"/>
      <c r="AIH13" s="131">
        <f t="shared" si="130"/>
        <v>0</v>
      </c>
      <c r="AIJ13" s="322"/>
      <c r="AIK13" s="1960"/>
      <c r="AIL13" s="104"/>
      <c r="AIM13" s="49"/>
      <c r="AIN13" s="139"/>
      <c r="AIO13" s="78">
        <f t="shared" si="131"/>
        <v>0</v>
      </c>
      <c r="AIQ13" s="405"/>
      <c r="AIR13" s="1962"/>
      <c r="AIS13" s="22"/>
      <c r="AIT13" s="31"/>
      <c r="AIU13" s="76"/>
      <c r="AIV13" s="78">
        <f t="shared" si="132"/>
        <v>0</v>
      </c>
      <c r="AIX13" s="49"/>
      <c r="AIY13" s="1960"/>
      <c r="AIZ13" s="104"/>
      <c r="AJA13" s="49"/>
      <c r="AJB13" s="139"/>
      <c r="AJC13" s="78">
        <f t="shared" si="133"/>
        <v>0</v>
      </c>
      <c r="AJE13" s="49"/>
      <c r="AJF13" s="1960"/>
      <c r="AJG13" s="104"/>
      <c r="AJH13" s="49"/>
      <c r="AJI13" s="139"/>
      <c r="AJJ13" s="131">
        <f t="shared" si="134"/>
        <v>0</v>
      </c>
      <c r="AJL13" s="49"/>
      <c r="AJM13" s="1960"/>
      <c r="AJN13" s="104"/>
      <c r="AJO13" s="49"/>
      <c r="AJP13" s="139"/>
      <c r="AJQ13" s="131">
        <f t="shared" si="135"/>
        <v>0</v>
      </c>
      <c r="AJS13" s="49"/>
      <c r="AJT13" s="1960"/>
      <c r="AJU13" s="104"/>
      <c r="AJV13" s="49"/>
      <c r="AJW13" s="139"/>
      <c r="AJX13" s="131">
        <f t="shared" si="136"/>
        <v>0</v>
      </c>
      <c r="AJY13" s="244"/>
      <c r="AJZ13" s="31"/>
      <c r="AKA13" s="1962"/>
      <c r="AKB13" s="104"/>
      <c r="AKC13" s="31"/>
      <c r="AKD13" s="76"/>
      <c r="AKE13" s="131">
        <f t="shared" si="137"/>
        <v>0</v>
      </c>
      <c r="AKG13" s="31"/>
      <c r="AKH13" s="1962"/>
      <c r="AKI13" s="104"/>
      <c r="AKJ13" s="31"/>
      <c r="AKK13" s="76"/>
      <c r="AKL13" s="131">
        <f t="shared" si="138"/>
        <v>0</v>
      </c>
      <c r="AKN13" s="49"/>
      <c r="AKO13" s="1330"/>
      <c r="AKP13" s="390"/>
      <c r="AKQ13" s="49"/>
      <c r="AKR13" s="390"/>
      <c r="AKS13" s="131">
        <f t="shared" si="139"/>
        <v>0</v>
      </c>
      <c r="AKU13" s="49"/>
      <c r="AKV13" s="1330"/>
      <c r="AKW13" s="390"/>
      <c r="AKX13" s="49"/>
      <c r="AKY13" s="390"/>
      <c r="AKZ13" s="131">
        <f t="shared" si="2"/>
        <v>0</v>
      </c>
      <c r="ALB13" s="31"/>
      <c r="ALC13" s="1330"/>
      <c r="ALD13" s="701"/>
      <c r="ALE13" s="31"/>
      <c r="ALF13" s="390"/>
      <c r="ALG13" s="131">
        <f t="shared" si="140"/>
        <v>0</v>
      </c>
      <c r="ALI13" s="31"/>
      <c r="ALJ13" s="1330"/>
      <c r="ALK13" s="701"/>
      <c r="ALL13" s="31"/>
      <c r="ALM13" s="390"/>
      <c r="ALN13" s="131">
        <f t="shared" si="141"/>
        <v>0</v>
      </c>
      <c r="ALP13" s="31"/>
      <c r="ALQ13" s="1330"/>
      <c r="ALR13" s="701"/>
      <c r="ALS13" s="31"/>
      <c r="ALT13" s="390"/>
      <c r="ALU13" s="131">
        <f t="shared" si="142"/>
        <v>0</v>
      </c>
      <c r="ALW13" s="31"/>
      <c r="ALX13" s="1330"/>
      <c r="ALY13" s="701"/>
      <c r="ALZ13" s="31"/>
      <c r="AMA13" s="390"/>
      <c r="AMB13" s="131">
        <f t="shared" si="143"/>
        <v>0</v>
      </c>
      <c r="AMD13" s="405"/>
      <c r="AME13" s="1962"/>
      <c r="AMF13" s="22"/>
      <c r="AMG13" s="405"/>
      <c r="AMH13" s="76"/>
      <c r="AMI13" s="78">
        <f t="shared" si="144"/>
        <v>0</v>
      </c>
      <c r="AMK13" s="31"/>
      <c r="AML13" s="1962"/>
      <c r="AMM13" s="22"/>
      <c r="AMN13" s="31"/>
      <c r="AMO13" s="76"/>
      <c r="AMP13" s="78">
        <f t="shared" si="145"/>
        <v>0</v>
      </c>
      <c r="AMR13" s="49"/>
      <c r="AMS13" s="1330"/>
      <c r="AMT13" s="139"/>
      <c r="AMU13" s="49"/>
      <c r="AMV13" s="76"/>
      <c r="AMW13" s="131">
        <f t="shared" si="3"/>
        <v>0</v>
      </c>
      <c r="AMY13" s="405"/>
      <c r="AMZ13" s="1962"/>
      <c r="ANA13" s="22"/>
      <c r="ANB13" s="322"/>
      <c r="ANC13" s="76"/>
      <c r="AND13" s="78">
        <f t="shared" si="146"/>
        <v>0</v>
      </c>
      <c r="ANF13" s="322"/>
      <c r="ANG13" s="1962"/>
      <c r="ANH13" s="22"/>
      <c r="ANI13" s="405"/>
      <c r="ANJ13" s="76"/>
      <c r="ANK13" s="78">
        <f t="shared" si="147"/>
        <v>0</v>
      </c>
      <c r="ANM13" s="31"/>
      <c r="ANN13" s="1962"/>
      <c r="ANO13" s="22"/>
      <c r="ANP13" s="31"/>
      <c r="ANQ13" s="76"/>
      <c r="ANR13" s="78">
        <f t="shared" si="148"/>
        <v>0</v>
      </c>
      <c r="ANT13" s="31"/>
      <c r="ANU13" s="1962"/>
      <c r="ANV13" s="22"/>
      <c r="ANW13" s="31"/>
      <c r="ANX13" s="76"/>
      <c r="ANY13" s="78">
        <f t="shared" si="149"/>
        <v>0</v>
      </c>
      <c r="AOA13" s="49"/>
      <c r="AOB13" s="1961"/>
      <c r="AOC13" s="104"/>
      <c r="AOD13" s="49"/>
      <c r="AOE13" s="139"/>
      <c r="AOF13" s="78">
        <f t="shared" si="150"/>
        <v>0</v>
      </c>
      <c r="AOH13" s="321"/>
      <c r="AOI13" s="1961"/>
      <c r="AOJ13" s="104"/>
      <c r="AOK13" s="425"/>
      <c r="AOL13" s="139"/>
      <c r="AOM13" s="131">
        <f t="shared" si="151"/>
        <v>0</v>
      </c>
      <c r="AOO13" s="49"/>
      <c r="AOP13" s="1960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60"/>
      <c r="AOX13" s="104"/>
      <c r="AOY13" s="345"/>
      <c r="AOZ13" s="139"/>
      <c r="APA13" s="78">
        <f t="shared" si="152"/>
        <v>0</v>
      </c>
      <c r="APC13" s="321"/>
      <c r="APD13" s="1960"/>
      <c r="APE13" s="104"/>
      <c r="APF13" s="49"/>
      <c r="APG13" s="139"/>
      <c r="APH13" s="78">
        <f t="shared" si="153"/>
        <v>0</v>
      </c>
      <c r="APJ13" s="322"/>
      <c r="APK13" s="1960"/>
      <c r="APL13" s="104"/>
      <c r="APM13" s="49"/>
      <c r="APN13" s="139"/>
      <c r="APO13" s="78">
        <f t="shared" si="154"/>
        <v>0</v>
      </c>
      <c r="APQ13" s="322"/>
      <c r="APR13" s="1960"/>
      <c r="APS13" s="104"/>
      <c r="APT13" s="49"/>
      <c r="APU13" s="139"/>
      <c r="APV13" s="78">
        <f t="shared" si="155"/>
        <v>0</v>
      </c>
      <c r="APX13" s="425"/>
      <c r="APY13" s="1330"/>
      <c r="APZ13" s="390"/>
      <c r="AQA13" s="425"/>
      <c r="AQB13" s="139"/>
      <c r="AQC13" s="131">
        <f t="shared" si="4"/>
        <v>0</v>
      </c>
      <c r="AQE13" s="31"/>
      <c r="AQF13" s="1330"/>
      <c r="AQG13" s="139"/>
      <c r="AQH13" s="31"/>
      <c r="AQI13" s="139"/>
      <c r="AQJ13" s="131">
        <f t="shared" si="5"/>
        <v>7383.5</v>
      </c>
      <c r="AQL13" s="31"/>
      <c r="AQM13" s="1330"/>
      <c r="AQN13" s="139"/>
      <c r="AQO13" s="31"/>
      <c r="AQP13" s="139"/>
      <c r="AQQ13" s="131">
        <f t="shared" si="6"/>
        <v>0</v>
      </c>
      <c r="AQS13" s="31"/>
      <c r="AQT13" s="1330"/>
      <c r="AQU13" s="139"/>
      <c r="AQV13" s="31"/>
      <c r="AQW13" s="139"/>
      <c r="AQX13" s="131">
        <f t="shared" si="156"/>
        <v>4518.5</v>
      </c>
      <c r="AQZ13" s="321"/>
      <c r="ARA13" s="1330"/>
      <c r="ARB13" s="139"/>
      <c r="ARC13" s="321"/>
      <c r="ARD13" s="139"/>
      <c r="ARE13" s="78">
        <f t="shared" si="157"/>
        <v>0</v>
      </c>
      <c r="ARG13" s="49"/>
      <c r="ARH13" s="1960"/>
      <c r="ARI13" s="104"/>
      <c r="ARJ13" s="49"/>
      <c r="ARK13" s="139"/>
      <c r="ARL13" s="78">
        <f t="shared" si="158"/>
        <v>0</v>
      </c>
      <c r="ARN13" s="425"/>
      <c r="ARO13" s="1960"/>
      <c r="ARP13" s="104"/>
      <c r="ARQ13" s="425"/>
      <c r="ARR13" s="139"/>
      <c r="ARS13" s="78">
        <f t="shared" si="159"/>
        <v>0</v>
      </c>
      <c r="ARU13" s="425"/>
      <c r="ARV13" s="1330"/>
      <c r="ARW13" s="350"/>
      <c r="ARX13" s="321"/>
      <c r="ARY13" s="350"/>
      <c r="ARZ13" s="131">
        <f t="shared" si="7"/>
        <v>0</v>
      </c>
      <c r="ASB13" s="405"/>
      <c r="ASC13" s="1330"/>
      <c r="ASD13" s="139"/>
      <c r="ASE13" s="258"/>
      <c r="ASF13" s="66"/>
      <c r="ASG13" s="78">
        <f t="shared" si="160"/>
        <v>0</v>
      </c>
      <c r="ASI13" s="405"/>
      <c r="ASJ13" s="1960"/>
      <c r="ASK13" s="104"/>
      <c r="ASL13" s="49"/>
      <c r="ASM13" s="139"/>
      <c r="ASN13" s="131">
        <f t="shared" si="161"/>
        <v>0</v>
      </c>
      <c r="ASP13" s="49"/>
      <c r="ASQ13" s="1960"/>
      <c r="ASR13" s="104"/>
      <c r="ASS13" s="49"/>
      <c r="AST13" s="139"/>
      <c r="ASU13" s="131">
        <f t="shared" si="162"/>
        <v>0</v>
      </c>
      <c r="ASW13" s="31"/>
      <c r="ASX13" s="1962"/>
      <c r="ASY13" s="104"/>
      <c r="ASZ13" s="49"/>
      <c r="ATA13" s="139"/>
      <c r="ATB13" s="131">
        <f t="shared" si="163"/>
        <v>0</v>
      </c>
      <c r="ATD13" s="31"/>
      <c r="ATE13" s="1962"/>
      <c r="ATF13" s="22"/>
      <c r="ATG13" s="31"/>
      <c r="ATH13" s="76"/>
      <c r="ATI13" s="78">
        <f t="shared" si="164"/>
        <v>0</v>
      </c>
      <c r="ATK13" s="31"/>
      <c r="ATL13" s="1962"/>
      <c r="ATM13" s="22"/>
      <c r="ATN13" s="31"/>
      <c r="ATO13" s="76"/>
      <c r="ATP13" s="78">
        <f t="shared" si="165"/>
        <v>0</v>
      </c>
      <c r="ATR13" s="31"/>
      <c r="ATS13" s="1962"/>
      <c r="ATT13" s="22"/>
      <c r="ATU13" s="31"/>
      <c r="ATV13" s="76"/>
      <c r="ATW13" s="78">
        <f t="shared" si="166"/>
        <v>0</v>
      </c>
      <c r="ATY13" s="31"/>
      <c r="ATZ13" s="1962"/>
      <c r="AUA13" s="22"/>
      <c r="AUB13" s="31"/>
      <c r="AUC13" s="76"/>
      <c r="AUD13" s="78">
        <f t="shared" si="167"/>
        <v>0</v>
      </c>
      <c r="AUF13" s="322"/>
      <c r="AUG13" s="1962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61"/>
      <c r="AUV13" s="139"/>
      <c r="AUW13" s="31"/>
      <c r="AUX13" s="139"/>
      <c r="AUY13" s="131">
        <f t="shared" si="170"/>
        <v>0</v>
      </c>
      <c r="AVA13" s="31"/>
      <c r="AVB13" s="1330"/>
      <c r="AVC13" s="139"/>
      <c r="AVD13" s="31"/>
      <c r="AVE13" s="139"/>
      <c r="AVF13" s="131">
        <f t="shared" si="171"/>
        <v>0</v>
      </c>
      <c r="AVH13" s="425"/>
      <c r="AVI13" s="1330"/>
      <c r="AVJ13" s="139"/>
      <c r="AVK13" s="345"/>
      <c r="AVL13" s="139"/>
      <c r="AVM13" s="131">
        <f t="shared" si="172"/>
        <v>2512.5</v>
      </c>
      <c r="AVO13" s="1352"/>
      <c r="AVP13" s="934"/>
      <c r="AVQ13" s="390"/>
      <c r="AVR13" s="49"/>
      <c r="AVS13" s="390"/>
      <c r="AVT13" s="131">
        <f t="shared" si="173"/>
        <v>0</v>
      </c>
      <c r="AVV13" s="405"/>
      <c r="AVW13" s="1962"/>
      <c r="AVX13" s="1353"/>
      <c r="AVY13" s="31"/>
      <c r="AVZ13" s="1268"/>
      <c r="AWA13" s="78">
        <f t="shared" si="191"/>
        <v>0</v>
      </c>
      <c r="AWC13" s="1962"/>
      <c r="AWD13" s="1962"/>
      <c r="AWE13" s="1353"/>
      <c r="AWF13" s="31"/>
      <c r="AWG13" s="1268"/>
      <c r="AWH13" s="78">
        <f t="shared" si="192"/>
        <v>0</v>
      </c>
      <c r="AWJ13" s="31"/>
      <c r="AWK13" s="1962"/>
      <c r="AWL13" s="22"/>
      <c r="AWM13" s="1354"/>
      <c r="AWN13" s="76"/>
      <c r="AWO13" s="78">
        <f t="shared" si="193"/>
        <v>0</v>
      </c>
      <c r="AWQ13" s="321"/>
      <c r="AWR13" s="1960"/>
      <c r="AWS13" s="104"/>
      <c r="AWT13" s="541"/>
      <c r="AWU13" s="139"/>
      <c r="AWV13" s="131">
        <f t="shared" si="194"/>
        <v>0</v>
      </c>
      <c r="AWW13" s="244"/>
      <c r="AWX13" s="425"/>
      <c r="AWY13" s="1960"/>
      <c r="AWZ13" s="104"/>
      <c r="AXA13" s="49"/>
      <c r="AXB13" s="139"/>
      <c r="AXC13" s="131">
        <f t="shared" si="174"/>
        <v>30000</v>
      </c>
      <c r="AXE13" s="31"/>
      <c r="AXF13" s="1962"/>
      <c r="AXG13" s="22"/>
      <c r="AXH13" s="385"/>
      <c r="AXI13" s="76"/>
      <c r="AXJ13" s="78">
        <f t="shared" si="175"/>
        <v>0</v>
      </c>
      <c r="AXL13" s="31"/>
      <c r="AXM13" s="1962"/>
      <c r="AXN13" s="22"/>
      <c r="AXO13" s="31"/>
      <c r="AXP13" s="76"/>
      <c r="AXQ13" s="78">
        <f t="shared" si="176"/>
        <v>0</v>
      </c>
      <c r="AXS13" s="31"/>
      <c r="AXT13" s="1962"/>
      <c r="AXU13" s="22"/>
      <c r="AXV13" s="31"/>
      <c r="AXW13" s="76"/>
      <c r="AXX13" s="78">
        <f t="shared" si="177"/>
        <v>0</v>
      </c>
      <c r="AXZ13" s="31"/>
      <c r="AYA13" s="1962"/>
      <c r="AYB13" s="22"/>
      <c r="AYC13" s="31"/>
      <c r="AYD13" s="76"/>
      <c r="AYE13" s="78">
        <f t="shared" si="178"/>
        <v>0</v>
      </c>
      <c r="AYG13" s="405"/>
      <c r="AYH13" s="1962"/>
      <c r="AYI13" s="22"/>
      <c r="AYJ13" s="31"/>
      <c r="AYK13" s="76"/>
      <c r="AYL13" s="78">
        <f t="shared" si="179"/>
        <v>0</v>
      </c>
      <c r="AYN13" s="405"/>
      <c r="AYO13" s="1962"/>
      <c r="AYP13" s="22"/>
      <c r="AYQ13" s="31"/>
      <c r="AYR13" s="76"/>
      <c r="AYS13" s="78">
        <f t="shared" si="180"/>
        <v>0</v>
      </c>
      <c r="AYU13" s="405"/>
      <c r="AYV13" s="1962"/>
      <c r="AYW13" s="22"/>
      <c r="AYX13" s="425"/>
      <c r="AYY13" s="139"/>
      <c r="AYZ13" s="78">
        <f t="shared" si="181"/>
        <v>0</v>
      </c>
      <c r="AZB13" s="49"/>
      <c r="AZC13" s="1960"/>
      <c r="AZD13" s="104"/>
      <c r="AZE13" s="49"/>
      <c r="AZF13" s="139"/>
      <c r="AZG13" s="78">
        <f t="shared" si="182"/>
        <v>0</v>
      </c>
      <c r="AZI13" s="425"/>
      <c r="AZJ13" s="1960"/>
      <c r="AZK13" s="104"/>
      <c r="AZL13" s="425"/>
      <c r="AZM13" s="139"/>
      <c r="AZN13" s="131">
        <f t="shared" si="183"/>
        <v>0</v>
      </c>
      <c r="AZP13" s="425"/>
      <c r="AZQ13" s="1960"/>
      <c r="AZR13" s="104"/>
      <c r="AZS13" s="425"/>
      <c r="AZT13" s="139"/>
      <c r="AZU13" s="131">
        <f t="shared" si="184"/>
        <v>0</v>
      </c>
      <c r="AZV13" s="244"/>
      <c r="AZW13" s="31"/>
      <c r="AZX13" s="1962"/>
      <c r="AZY13" s="22"/>
      <c r="AZZ13" s="31"/>
      <c r="BAA13" s="76"/>
      <c r="BAB13" s="78">
        <f t="shared" si="185"/>
        <v>0</v>
      </c>
      <c r="BAD13" s="31"/>
      <c r="BAE13" s="1962"/>
      <c r="BAF13" s="22"/>
      <c r="BAG13" s="31"/>
      <c r="BAH13" s="76"/>
      <c r="BAI13" s="78">
        <f t="shared" si="186"/>
        <v>0</v>
      </c>
      <c r="BAK13" s="49"/>
      <c r="BAL13" s="1960"/>
      <c r="BAM13" s="104"/>
      <c r="BAN13" s="49"/>
      <c r="BAO13" s="139"/>
      <c r="BAP13" s="78">
        <f t="shared" si="187"/>
        <v>0</v>
      </c>
      <c r="BAR13" s="49"/>
      <c r="BAS13" s="1960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62"/>
      <c r="C14" s="1917">
        <v>100000</v>
      </c>
      <c r="D14" s="31"/>
      <c r="E14" s="139"/>
      <c r="F14" s="131">
        <f t="shared" si="8"/>
        <v>850000</v>
      </c>
      <c r="H14" s="405"/>
      <c r="I14" s="1962"/>
      <c r="J14" s="701"/>
      <c r="K14" s="31"/>
      <c r="L14" s="139"/>
      <c r="M14" s="131">
        <f t="shared" si="9"/>
        <v>20000</v>
      </c>
      <c r="O14" s="425"/>
      <c r="P14" s="1960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60"/>
      <c r="X14" s="104"/>
      <c r="Y14" s="49"/>
      <c r="Z14" s="139"/>
      <c r="AA14" s="131">
        <f t="shared" si="10"/>
        <v>1000</v>
      </c>
      <c r="AC14" s="49"/>
      <c r="AD14" s="1960"/>
      <c r="AE14" s="104"/>
      <c r="AF14" s="49"/>
      <c r="AG14" s="139"/>
      <c r="AH14" s="131">
        <f t="shared" si="11"/>
        <v>-100000</v>
      </c>
      <c r="AJ14" s="425"/>
      <c r="AK14" s="1960"/>
      <c r="AL14" s="104"/>
      <c r="AM14" s="49"/>
      <c r="AN14" s="139"/>
      <c r="AO14" s="131">
        <f t="shared" si="12"/>
        <v>0</v>
      </c>
      <c r="AQ14" s="49"/>
      <c r="AR14" s="1960"/>
      <c r="AS14" s="104"/>
      <c r="AT14" s="49"/>
      <c r="AU14" s="139"/>
      <c r="AV14" s="131">
        <f t="shared" si="13"/>
        <v>0</v>
      </c>
      <c r="AX14" s="31"/>
      <c r="AY14" s="1962"/>
      <c r="AZ14" s="22"/>
      <c r="BA14" s="31"/>
      <c r="BB14" s="76"/>
      <c r="BC14" s="131">
        <f t="shared" si="14"/>
        <v>0</v>
      </c>
      <c r="BE14" s="31"/>
      <c r="BF14" s="1962"/>
      <c r="BG14" s="22"/>
      <c r="BH14" s="31"/>
      <c r="BI14" s="76"/>
      <c r="BJ14" s="131">
        <f t="shared" si="15"/>
        <v>0</v>
      </c>
      <c r="BL14" s="49"/>
      <c r="BM14" s="1960"/>
      <c r="BN14" s="104"/>
      <c r="BO14" s="49"/>
      <c r="BP14" s="139"/>
      <c r="BQ14" s="131">
        <f t="shared" si="16"/>
        <v>0</v>
      </c>
      <c r="BS14" s="49"/>
      <c r="BT14" s="1960"/>
      <c r="BU14" s="104"/>
      <c r="BV14" s="49"/>
      <c r="BW14" s="139"/>
      <c r="BX14" s="131">
        <f t="shared" si="17"/>
        <v>0</v>
      </c>
      <c r="BZ14" s="49"/>
      <c r="CA14" s="49"/>
      <c r="CB14" s="1960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62"/>
      <c r="CQ14" s="22"/>
      <c r="CR14" s="322"/>
      <c r="CS14" s="139"/>
      <c r="CT14" s="131">
        <f t="shared" si="20"/>
        <v>0</v>
      </c>
      <c r="CV14" s="321"/>
      <c r="CW14" s="1330"/>
      <c r="CX14" s="390"/>
      <c r="CY14" s="379"/>
      <c r="CZ14" s="261"/>
      <c r="DA14" s="131">
        <f t="shared" si="190"/>
        <v>0</v>
      </c>
      <c r="DC14" s="31"/>
      <c r="DD14" s="1962"/>
      <c r="DE14" s="22"/>
      <c r="DF14" s="31"/>
      <c r="DG14" s="76"/>
      <c r="DH14" s="78">
        <f t="shared" si="21"/>
        <v>0</v>
      </c>
      <c r="DJ14" s="49"/>
      <c r="DK14" s="308"/>
      <c r="DL14" s="1960"/>
      <c r="DM14" s="104"/>
      <c r="DN14" s="49"/>
      <c r="DO14" s="139"/>
      <c r="DP14" s="131">
        <f t="shared" si="22"/>
        <v>0</v>
      </c>
      <c r="DR14" s="425"/>
      <c r="DS14" s="1960"/>
      <c r="DT14" s="104"/>
      <c r="DU14" s="615"/>
      <c r="DV14" s="139"/>
      <c r="DW14" s="131">
        <f t="shared" si="23"/>
        <v>0</v>
      </c>
      <c r="DY14" s="1962"/>
      <c r="DZ14" s="1962"/>
      <c r="EA14" s="22"/>
      <c r="EB14" s="31"/>
      <c r="EC14" s="76"/>
      <c r="ED14" s="78">
        <f t="shared" si="24"/>
        <v>0</v>
      </c>
      <c r="EF14" s="425"/>
      <c r="EG14" s="1960"/>
      <c r="EH14" s="104"/>
      <c r="EI14" s="49"/>
      <c r="EJ14" s="139"/>
      <c r="EK14" s="78">
        <f t="shared" si="25"/>
        <v>10936</v>
      </c>
      <c r="EM14" s="49"/>
      <c r="EN14" s="1960"/>
      <c r="EO14" s="104"/>
      <c r="EP14" s="49"/>
      <c r="EQ14" s="139"/>
      <c r="ER14" s="131">
        <f t="shared" si="26"/>
        <v>0</v>
      </c>
      <c r="ET14" s="322"/>
      <c r="EU14" s="1962"/>
      <c r="EV14" s="22"/>
      <c r="EW14" s="308"/>
      <c r="EX14" s="139"/>
      <c r="EY14" s="78">
        <f t="shared" si="27"/>
        <v>0</v>
      </c>
      <c r="FA14" s="321"/>
      <c r="FB14" s="1960"/>
      <c r="FC14" s="104"/>
      <c r="FD14" s="49"/>
      <c r="FE14" s="139"/>
      <c r="FF14" s="78">
        <f t="shared" si="28"/>
        <v>0</v>
      </c>
      <c r="FH14" s="788"/>
      <c r="FI14" s="1962"/>
      <c r="FJ14" s="22"/>
      <c r="FK14" s="49"/>
      <c r="FL14" s="76"/>
      <c r="FM14" s="78">
        <f t="shared" si="29"/>
        <v>0</v>
      </c>
      <c r="FO14" s="788"/>
      <c r="FP14" s="1962"/>
      <c r="FQ14" s="22"/>
      <c r="FR14" s="49"/>
      <c r="FS14" s="76"/>
      <c r="FT14" s="78">
        <f t="shared" si="30"/>
        <v>0</v>
      </c>
      <c r="FV14" s="405">
        <v>39707</v>
      </c>
      <c r="FW14" s="1962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62"/>
      <c r="GE14" s="22"/>
      <c r="GF14" s="97"/>
      <c r="GG14" s="139"/>
      <c r="GH14" s="78">
        <f t="shared" si="32"/>
        <v>0</v>
      </c>
      <c r="GJ14" s="31"/>
      <c r="GK14" s="1962"/>
      <c r="GL14" s="22"/>
      <c r="GM14" s="31"/>
      <c r="GN14" s="76"/>
      <c r="GO14" s="78">
        <f t="shared" si="33"/>
        <v>0</v>
      </c>
      <c r="GQ14" s="31"/>
      <c r="GR14" s="1962"/>
      <c r="GS14" s="22"/>
      <c r="GT14" s="31"/>
      <c r="GU14" s="76"/>
      <c r="GV14" s="78">
        <f t="shared" si="34"/>
        <v>0</v>
      </c>
      <c r="GX14" s="31"/>
      <c r="GY14" s="1962"/>
      <c r="GZ14" s="22"/>
      <c r="HA14" s="31"/>
      <c r="HB14" s="76"/>
      <c r="HC14" s="78">
        <f t="shared" si="35"/>
        <v>0</v>
      </c>
      <c r="HE14" s="1962"/>
      <c r="HF14" s="1962"/>
      <c r="HG14" s="22"/>
      <c r="HH14" s="31"/>
      <c r="HI14" s="76"/>
      <c r="HJ14" s="78">
        <f t="shared" si="36"/>
        <v>0</v>
      </c>
      <c r="HL14" s="31"/>
      <c r="HM14" s="1330"/>
      <c r="HN14" s="139"/>
      <c r="HO14" s="31"/>
      <c r="HP14" s="139"/>
      <c r="HQ14" s="131">
        <f t="shared" si="37"/>
        <v>0</v>
      </c>
      <c r="HS14" s="31"/>
      <c r="HT14" s="1330"/>
      <c r="HU14" s="139"/>
      <c r="HV14" s="31"/>
      <c r="HW14" s="139"/>
      <c r="HX14" s="131">
        <f t="shared" si="38"/>
        <v>0</v>
      </c>
      <c r="HZ14" s="405"/>
      <c r="IA14" s="1330"/>
      <c r="IB14" s="22"/>
      <c r="IC14" s="31"/>
      <c r="ID14" s="76"/>
      <c r="IE14" s="131">
        <f t="shared" si="39"/>
        <v>476</v>
      </c>
      <c r="IG14" s="31"/>
      <c r="IH14" s="1962"/>
      <c r="II14" s="22"/>
      <c r="IJ14" s="383"/>
      <c r="IK14" s="76"/>
      <c r="IL14" s="78">
        <f t="shared" si="40"/>
        <v>0</v>
      </c>
      <c r="IN14" s="31"/>
      <c r="IO14" s="1962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62"/>
      <c r="JD14" s="22"/>
      <c r="JE14" s="31"/>
      <c r="JF14" s="76"/>
      <c r="JG14" s="78">
        <f t="shared" si="43"/>
        <v>0</v>
      </c>
      <c r="JI14" s="31"/>
      <c r="JJ14" s="1962"/>
      <c r="JK14" s="22"/>
      <c r="JL14" s="31"/>
      <c r="JM14" s="76"/>
      <c r="JN14" s="78">
        <f t="shared" si="197"/>
        <v>0</v>
      </c>
      <c r="JP14" s="31"/>
      <c r="JQ14" s="1962"/>
      <c r="JR14" s="22"/>
      <c r="JS14" s="31"/>
      <c r="JT14" s="76"/>
      <c r="JU14" s="78">
        <f t="shared" si="44"/>
        <v>0</v>
      </c>
      <c r="JW14" s="49"/>
      <c r="JX14" s="1960"/>
      <c r="JY14" s="104"/>
      <c r="JZ14" s="308"/>
      <c r="KA14" s="139"/>
      <c r="KB14" s="131">
        <f t="shared" si="45"/>
        <v>0</v>
      </c>
      <c r="KD14" s="49"/>
      <c r="KE14" s="1960"/>
      <c r="KF14" s="104"/>
      <c r="KG14" s="308"/>
      <c r="KH14" s="139"/>
      <c r="KI14" s="131">
        <f t="shared" si="46"/>
        <v>0</v>
      </c>
      <c r="KJ14" s="244"/>
      <c r="KK14" s="49"/>
      <c r="KL14" s="1960"/>
      <c r="KM14" s="104"/>
      <c r="KN14" s="308"/>
      <c r="KO14" s="139"/>
      <c r="KP14" s="131">
        <f t="shared" si="47"/>
        <v>0</v>
      </c>
      <c r="KQ14" s="244"/>
      <c r="KR14" s="405"/>
      <c r="KS14" s="1962"/>
      <c r="KT14" s="22"/>
      <c r="KU14" s="871"/>
      <c r="KV14" s="139"/>
      <c r="KW14" s="131">
        <f t="shared" si="48"/>
        <v>0</v>
      </c>
      <c r="KY14" s="31"/>
      <c r="KZ14" s="1962"/>
      <c r="LA14" s="22"/>
      <c r="LB14" s="385"/>
      <c r="LC14" s="139"/>
      <c r="LD14" s="131">
        <f t="shared" si="49"/>
        <v>0</v>
      </c>
      <c r="LF14" s="31"/>
      <c r="LG14" s="1961"/>
      <c r="LH14" s="139"/>
      <c r="LI14" s="1355"/>
      <c r="LJ14" s="139"/>
      <c r="LK14" s="131">
        <f t="shared" si="50"/>
        <v>0</v>
      </c>
      <c r="LM14" s="405"/>
      <c r="LN14" s="1330"/>
      <c r="LO14" s="139"/>
      <c r="LP14" s="49"/>
      <c r="LQ14" s="76"/>
      <c r="LR14" s="131">
        <f t="shared" si="0"/>
        <v>0</v>
      </c>
      <c r="LT14" s="405"/>
      <c r="LU14" s="1330"/>
      <c r="LV14" s="701"/>
      <c r="LW14" s="887"/>
      <c r="LX14" s="350"/>
      <c r="LY14" s="131">
        <f t="shared" si="51"/>
        <v>0</v>
      </c>
      <c r="MA14" s="405"/>
      <c r="MB14" s="1330"/>
      <c r="MC14" s="139"/>
      <c r="MD14" s="49"/>
      <c r="ME14" s="139"/>
      <c r="MF14" s="131">
        <f t="shared" si="52"/>
        <v>0</v>
      </c>
      <c r="MH14" s="425"/>
      <c r="MI14" s="1960"/>
      <c r="MJ14" s="695"/>
      <c r="MK14" s="49"/>
      <c r="ML14" s="139"/>
      <c r="MM14" s="131">
        <f t="shared" si="53"/>
        <v>0</v>
      </c>
      <c r="MO14" s="49"/>
      <c r="MP14" s="1960"/>
      <c r="MQ14" s="104"/>
      <c r="MR14" s="49"/>
      <c r="MS14" s="139"/>
      <c r="MT14" s="131">
        <f t="shared" si="54"/>
        <v>0</v>
      </c>
      <c r="MV14" s="31"/>
      <c r="MW14" s="1962"/>
      <c r="MX14" s="104"/>
      <c r="MY14" s="455"/>
      <c r="MZ14" s="104"/>
      <c r="NA14" s="131">
        <f t="shared" si="198"/>
        <v>20586.5</v>
      </c>
      <c r="NC14" s="31"/>
      <c r="ND14" s="1962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61"/>
      <c r="NS14" s="139"/>
      <c r="NT14" s="405"/>
      <c r="NU14" s="76"/>
      <c r="NV14" s="131">
        <f t="shared" si="57"/>
        <v>0</v>
      </c>
      <c r="NX14" s="31"/>
      <c r="NY14" s="1962"/>
      <c r="NZ14" s="22"/>
      <c r="OA14" s="31"/>
      <c r="OB14" s="76"/>
      <c r="OC14" s="78">
        <f t="shared" si="58"/>
        <v>0</v>
      </c>
      <c r="OE14" s="49"/>
      <c r="OF14" s="1960"/>
      <c r="OG14" s="104"/>
      <c r="OH14" s="49"/>
      <c r="OI14" s="139"/>
      <c r="OJ14" s="78">
        <f t="shared" si="59"/>
        <v>0</v>
      </c>
      <c r="OL14" s="31"/>
      <c r="OM14" s="1962"/>
      <c r="ON14" s="22"/>
      <c r="OO14" s="31"/>
      <c r="OP14" s="76"/>
      <c r="OQ14" s="78">
        <f t="shared" si="60"/>
        <v>0</v>
      </c>
      <c r="OS14" s="31"/>
      <c r="OT14" s="1962"/>
      <c r="OU14" s="22"/>
      <c r="OV14" s="31"/>
      <c r="OW14" s="76"/>
      <c r="OX14" s="78">
        <f t="shared" si="61"/>
        <v>0</v>
      </c>
      <c r="OZ14" s="31"/>
      <c r="PA14" s="1962"/>
      <c r="PB14" s="22"/>
      <c r="PC14" s="31"/>
      <c r="PD14" s="76"/>
      <c r="PE14" s="78">
        <f t="shared" si="62"/>
        <v>0</v>
      </c>
      <c r="PG14" s="31"/>
      <c r="PH14" s="1962"/>
      <c r="PI14" s="22"/>
      <c r="PJ14" s="31"/>
      <c r="PK14" s="76"/>
      <c r="PL14" s="78">
        <f t="shared" si="63"/>
        <v>0</v>
      </c>
      <c r="PN14" s="49"/>
      <c r="PO14" s="1960"/>
      <c r="PP14" s="104"/>
      <c r="PQ14" s="49"/>
      <c r="PR14" s="139"/>
      <c r="PS14" s="78">
        <f t="shared" si="64"/>
        <v>0</v>
      </c>
      <c r="PU14" s="31"/>
      <c r="PV14" s="1962"/>
      <c r="PW14" s="22"/>
      <c r="PX14" s="31"/>
      <c r="PY14" s="76"/>
      <c r="PZ14" s="78">
        <f t="shared" si="65"/>
        <v>32916</v>
      </c>
      <c r="QB14" s="31"/>
      <c r="QC14" s="1962"/>
      <c r="QD14" s="22"/>
      <c r="QE14" s="31"/>
      <c r="QF14" s="76"/>
      <c r="QG14" s="78">
        <f t="shared" si="66"/>
        <v>0</v>
      </c>
      <c r="QI14" s="405"/>
      <c r="QJ14" s="1962"/>
      <c r="QK14" s="22"/>
      <c r="QL14" s="31"/>
      <c r="QM14" s="76"/>
      <c r="QN14" s="78">
        <f t="shared" si="67"/>
        <v>0</v>
      </c>
      <c r="QP14" s="405"/>
      <c r="QQ14" s="1962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7"/>
      <c r="QY14" s="701"/>
      <c r="QZ14" s="31"/>
      <c r="RA14" s="139"/>
      <c r="RB14" s="131">
        <f t="shared" si="69"/>
        <v>0</v>
      </c>
      <c r="RD14" s="49"/>
      <c r="RE14" s="1229"/>
      <c r="RF14" s="139"/>
      <c r="RG14" s="49"/>
      <c r="RH14" s="139"/>
      <c r="RI14" s="131">
        <f t="shared" si="70"/>
        <v>0</v>
      </c>
      <c r="RK14" s="49"/>
      <c r="RL14" s="1960"/>
      <c r="RM14" s="139"/>
      <c r="RN14" s="49"/>
      <c r="RO14" s="139"/>
      <c r="RP14" s="131">
        <f t="shared" si="71"/>
        <v>0</v>
      </c>
      <c r="RR14" s="49"/>
      <c r="RS14" s="1961"/>
      <c r="RT14" s="139"/>
      <c r="RU14" s="345"/>
      <c r="RV14" s="139"/>
      <c r="RW14" s="131">
        <f t="shared" si="72"/>
        <v>11123</v>
      </c>
      <c r="RY14" s="1962"/>
      <c r="RZ14" s="1962"/>
      <c r="SA14" s="22"/>
      <c r="SB14" s="31"/>
      <c r="SC14" s="76"/>
      <c r="SD14" s="78">
        <f t="shared" si="195"/>
        <v>23250</v>
      </c>
      <c r="SF14" s="31"/>
      <c r="SG14" s="1962"/>
      <c r="SH14" s="779"/>
      <c r="SI14" s="31"/>
      <c r="SJ14" s="76"/>
      <c r="SK14" s="78">
        <f t="shared" si="196"/>
        <v>0</v>
      </c>
      <c r="SM14" s="405"/>
      <c r="SN14" s="1962"/>
      <c r="SO14" s="779"/>
      <c r="SP14" s="31"/>
      <c r="SQ14" s="76"/>
      <c r="SR14" s="78">
        <f t="shared" si="73"/>
        <v>0</v>
      </c>
      <c r="ST14" s="31"/>
      <c r="SU14" s="1962"/>
      <c r="SV14" s="779"/>
      <c r="SW14" s="31"/>
      <c r="SX14" s="76"/>
      <c r="SY14" s="78">
        <f t="shared" si="74"/>
        <v>0</v>
      </c>
      <c r="TA14" s="425"/>
      <c r="TB14" s="1960"/>
      <c r="TC14" s="104"/>
      <c r="TD14" s="49"/>
      <c r="TE14" s="139"/>
      <c r="TF14" s="78">
        <f t="shared" si="75"/>
        <v>0</v>
      </c>
      <c r="TH14" s="49"/>
      <c r="TI14" s="1960"/>
      <c r="TJ14" s="104"/>
      <c r="TK14" s="49"/>
      <c r="TL14" s="139"/>
      <c r="TM14" s="131">
        <f t="shared" si="76"/>
        <v>20668.5</v>
      </c>
      <c r="TO14" s="440"/>
      <c r="TP14" s="1960"/>
      <c r="TQ14" s="104"/>
      <c r="TR14" s="49"/>
      <c r="TS14" s="350"/>
      <c r="TT14" s="131">
        <f t="shared" si="77"/>
        <v>0</v>
      </c>
      <c r="TV14" s="425"/>
      <c r="TW14" s="1960"/>
      <c r="TX14" s="104"/>
      <c r="TY14" s="49"/>
      <c r="TZ14" s="350"/>
      <c r="UA14" s="131">
        <f t="shared" si="78"/>
        <v>0</v>
      </c>
      <c r="UC14" s="405"/>
      <c r="UD14" s="1962"/>
      <c r="UE14" s="22"/>
      <c r="UF14" s="31"/>
      <c r="UG14" s="76"/>
      <c r="UH14" s="78">
        <f t="shared" si="79"/>
        <v>0</v>
      </c>
      <c r="UJ14" s="405"/>
      <c r="UK14" s="1962"/>
      <c r="UL14" s="22"/>
      <c r="UM14" s="31"/>
      <c r="UN14" s="76"/>
      <c r="UO14" s="78">
        <f t="shared" si="80"/>
        <v>0</v>
      </c>
      <c r="UQ14" s="405"/>
      <c r="UR14" s="1962"/>
      <c r="US14" s="22"/>
      <c r="UT14" s="31"/>
      <c r="UU14" s="76"/>
      <c r="UV14" s="78">
        <f t="shared" si="81"/>
        <v>0</v>
      </c>
      <c r="UX14" s="425"/>
      <c r="UY14" s="1960"/>
      <c r="UZ14" s="104"/>
      <c r="VA14" s="31"/>
      <c r="VB14" s="76"/>
      <c r="VC14" s="78">
        <f t="shared" si="82"/>
        <v>201</v>
      </c>
      <c r="VE14" s="480"/>
      <c r="VF14" s="1962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62"/>
      <c r="VT14" s="1962"/>
      <c r="VU14" s="22"/>
      <c r="VV14" s="788"/>
      <c r="VW14" s="76"/>
      <c r="VX14" s="78">
        <f t="shared" si="85"/>
        <v>0</v>
      </c>
      <c r="VZ14" s="405"/>
      <c r="WA14" s="1962"/>
      <c r="WB14" s="22"/>
      <c r="WC14" s="31"/>
      <c r="WD14" s="76"/>
      <c r="WE14" s="78">
        <f t="shared" si="86"/>
        <v>274.5</v>
      </c>
      <c r="WG14" s="31"/>
      <c r="WH14" s="1962"/>
      <c r="WI14" s="22"/>
      <c r="WJ14" s="31"/>
      <c r="WK14" s="76"/>
      <c r="WL14" s="78">
        <f t="shared" si="87"/>
        <v>0</v>
      </c>
      <c r="WN14" s="31"/>
      <c r="WO14" s="1962"/>
      <c r="WP14" s="22"/>
      <c r="WQ14" s="31"/>
      <c r="WR14" s="76"/>
      <c r="WS14" s="78">
        <f t="shared" si="88"/>
        <v>0</v>
      </c>
      <c r="WU14" s="31"/>
      <c r="WV14" s="1962"/>
      <c r="WW14" s="22"/>
      <c r="WX14" s="31"/>
      <c r="WY14" s="76"/>
      <c r="WZ14" s="78">
        <f t="shared" si="89"/>
        <v>0</v>
      </c>
      <c r="XB14" s="49"/>
      <c r="XC14" s="1960"/>
      <c r="XD14" s="104"/>
      <c r="XE14" s="49"/>
      <c r="XF14" s="139"/>
      <c r="XG14" s="131">
        <f t="shared" si="90"/>
        <v>0</v>
      </c>
      <c r="XH14" s="244"/>
      <c r="XI14" s="49"/>
      <c r="XJ14" s="1960"/>
      <c r="XK14" s="104"/>
      <c r="XL14" s="31"/>
      <c r="XM14" s="76"/>
      <c r="XN14" s="78">
        <f t="shared" si="91"/>
        <v>0</v>
      </c>
      <c r="XP14" s="405"/>
      <c r="XQ14" s="1962"/>
      <c r="XR14" s="22"/>
      <c r="XS14" s="31"/>
      <c r="XT14" s="76"/>
      <c r="XU14" s="78">
        <f t="shared" si="92"/>
        <v>0</v>
      </c>
      <c r="XW14" s="31"/>
      <c r="XX14" s="1962"/>
      <c r="XY14" s="22"/>
      <c r="XZ14" s="31"/>
      <c r="YA14" s="76"/>
      <c r="YB14" s="131">
        <f t="shared" si="93"/>
        <v>0</v>
      </c>
      <c r="YD14" s="31"/>
      <c r="YE14" s="1962"/>
      <c r="YF14" s="22"/>
      <c r="YG14" s="31"/>
      <c r="YH14" s="76"/>
      <c r="YI14" s="131">
        <f t="shared" si="94"/>
        <v>0</v>
      </c>
      <c r="YK14" s="49"/>
      <c r="YL14" s="1960"/>
      <c r="YM14" s="104"/>
      <c r="YN14" s="31"/>
      <c r="YO14" s="76"/>
      <c r="YP14" s="131">
        <f t="shared" si="95"/>
        <v>0</v>
      </c>
      <c r="YR14" s="31"/>
      <c r="YS14" s="1962"/>
      <c r="YT14" s="22"/>
      <c r="YU14" s="31"/>
      <c r="YV14" s="76"/>
      <c r="YW14" s="131">
        <f t="shared" si="96"/>
        <v>0</v>
      </c>
      <c r="YY14" s="49"/>
      <c r="YZ14" s="1960"/>
      <c r="ZA14" s="104"/>
      <c r="ZB14" s="49"/>
      <c r="ZC14" s="139"/>
      <c r="ZD14" s="131">
        <f t="shared" si="97"/>
        <v>0</v>
      </c>
      <c r="ZF14" s="49"/>
      <c r="ZG14" s="1960"/>
      <c r="ZH14" s="104"/>
      <c r="ZI14" s="49"/>
      <c r="ZJ14" s="139"/>
      <c r="ZK14" s="131">
        <f t="shared" si="98"/>
        <v>0</v>
      </c>
      <c r="ZM14" s="31"/>
      <c r="ZN14" s="1962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62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60"/>
      <c r="AAQ14" s="104"/>
      <c r="AAR14" s="49"/>
      <c r="AAS14" s="139"/>
      <c r="AAT14" s="78">
        <f t="shared" si="103"/>
        <v>0</v>
      </c>
      <c r="AAV14" s="405"/>
      <c r="AAW14" s="1962"/>
      <c r="AAX14" s="22"/>
      <c r="AAY14" s="31"/>
      <c r="AAZ14" s="76"/>
      <c r="ABA14" s="78">
        <f t="shared" si="104"/>
        <v>0</v>
      </c>
      <c r="ABC14" s="425"/>
      <c r="ABD14" s="1960"/>
      <c r="ABE14" s="104"/>
      <c r="ABF14" s="321"/>
      <c r="ABG14" s="139"/>
      <c r="ABH14" s="131">
        <f t="shared" si="105"/>
        <v>0</v>
      </c>
      <c r="ABJ14" s="49"/>
      <c r="ABK14" s="1960"/>
      <c r="ABL14" s="104"/>
      <c r="ABM14" s="49"/>
      <c r="ABN14" s="139"/>
      <c r="ABO14" s="131">
        <f t="shared" si="106"/>
        <v>0</v>
      </c>
      <c r="ABQ14" s="31"/>
      <c r="ABR14" s="1962"/>
      <c r="ABS14" s="22"/>
      <c r="ABT14" s="31"/>
      <c r="ABU14" s="76"/>
      <c r="ABV14" s="78">
        <f t="shared" si="107"/>
        <v>0</v>
      </c>
      <c r="ABX14" s="49"/>
      <c r="ABY14" s="1960"/>
      <c r="ABZ14" s="104"/>
      <c r="ACA14" s="49"/>
      <c r="ACB14" s="139"/>
      <c r="ACC14" s="78">
        <f t="shared" si="108"/>
        <v>0</v>
      </c>
      <c r="ACE14" s="321"/>
      <c r="ACF14" s="1960"/>
      <c r="ACG14" s="104"/>
      <c r="ACH14" s="425"/>
      <c r="ACI14" s="139"/>
      <c r="ACJ14" s="78">
        <f t="shared" si="109"/>
        <v>0</v>
      </c>
      <c r="ACL14" s="321"/>
      <c r="ACM14" s="1960"/>
      <c r="ACN14" s="104"/>
      <c r="ACO14" s="321"/>
      <c r="ACP14" s="139"/>
      <c r="ACQ14" s="78">
        <f t="shared" si="110"/>
        <v>0</v>
      </c>
      <c r="ACS14" s="49"/>
      <c r="ACT14" s="1960"/>
      <c r="ACU14" s="104"/>
      <c r="ACV14" s="49"/>
      <c r="ACW14" s="139"/>
      <c r="ACX14" s="78">
        <f t="shared" si="1"/>
        <v>0</v>
      </c>
      <c r="ACZ14" s="425"/>
      <c r="ADA14" s="1960"/>
      <c r="ADB14" s="104"/>
      <c r="ADC14" s="425"/>
      <c r="ADD14" s="139"/>
      <c r="ADE14" s="78">
        <f t="shared" si="111"/>
        <v>0</v>
      </c>
      <c r="ADG14" s="425"/>
      <c r="ADH14" s="1960"/>
      <c r="ADI14" s="104"/>
      <c r="ADJ14" s="321"/>
      <c r="ADK14" s="139"/>
      <c r="ADL14" s="78">
        <f t="shared" si="112"/>
        <v>0</v>
      </c>
      <c r="ADN14" s="49"/>
      <c r="ADO14" s="1330"/>
      <c r="ADP14" s="261"/>
      <c r="ADQ14" s="49"/>
      <c r="ADR14" s="139"/>
      <c r="ADS14" s="131">
        <f t="shared" si="113"/>
        <v>0</v>
      </c>
      <c r="ADU14" s="322"/>
      <c r="ADV14" s="1330"/>
      <c r="ADW14" s="775"/>
      <c r="ADX14" s="405"/>
      <c r="ADY14" s="139"/>
      <c r="ADZ14" s="131">
        <f t="shared" si="114"/>
        <v>0</v>
      </c>
      <c r="AEB14" s="405"/>
      <c r="AEC14" s="1963"/>
      <c r="AED14" s="390"/>
      <c r="AEE14" s="345"/>
      <c r="AEF14" s="390"/>
      <c r="AEG14" s="131">
        <f t="shared" si="115"/>
        <v>0</v>
      </c>
      <c r="AEI14" s="425"/>
      <c r="AEJ14" s="1961"/>
      <c r="AEK14" s="139"/>
      <c r="AEL14" s="49"/>
      <c r="AEM14" s="139"/>
      <c r="AEN14" s="131">
        <f t="shared" si="116"/>
        <v>3380</v>
      </c>
      <c r="AEP14" s="425"/>
      <c r="AEQ14" s="1961"/>
      <c r="AER14" s="350"/>
      <c r="AES14" s="425"/>
      <c r="AET14" s="1341"/>
      <c r="AEU14" s="131">
        <f t="shared" si="117"/>
        <v>0</v>
      </c>
      <c r="AEW14" s="31"/>
      <c r="AEX14" s="1960"/>
      <c r="AEY14" s="104"/>
      <c r="AEZ14" s="31"/>
      <c r="AFA14" s="139"/>
      <c r="AFB14" s="78">
        <f t="shared" si="118"/>
        <v>0</v>
      </c>
      <c r="AFD14" s="31"/>
      <c r="AFE14" s="1962"/>
      <c r="AFF14" s="22"/>
      <c r="AFG14" s="31"/>
      <c r="AFH14" s="76"/>
      <c r="AFI14" s="78">
        <f t="shared" si="119"/>
        <v>6523</v>
      </c>
      <c r="AFK14" s="405"/>
      <c r="AFL14" s="1962"/>
      <c r="AFM14" s="22"/>
      <c r="AFN14" s="31"/>
      <c r="AFO14" s="76"/>
      <c r="AFP14" s="78">
        <f t="shared" si="120"/>
        <v>0</v>
      </c>
      <c r="AFR14" s="405"/>
      <c r="AFS14" s="1962"/>
      <c r="AFT14" s="22"/>
      <c r="AFU14" s="31"/>
      <c r="AFV14" s="76"/>
      <c r="AFW14" s="131">
        <f t="shared" si="121"/>
        <v>0</v>
      </c>
      <c r="AFY14" s="31"/>
      <c r="AFZ14" s="1962"/>
      <c r="AGA14" s="22"/>
      <c r="AGB14" s="31"/>
      <c r="AGC14" s="76"/>
      <c r="AGD14" s="131">
        <f t="shared" si="122"/>
        <v>0</v>
      </c>
      <c r="AGF14" s="31"/>
      <c r="AGG14" s="1962"/>
      <c r="AGH14" s="22"/>
      <c r="AGI14" s="31"/>
      <c r="AGJ14" s="76"/>
      <c r="AGK14" s="131">
        <f t="shared" si="123"/>
        <v>0</v>
      </c>
      <c r="AGM14" s="31"/>
      <c r="AGN14" s="1962"/>
      <c r="AGO14" s="779"/>
      <c r="AGP14" s="31"/>
      <c r="AGQ14" s="76"/>
      <c r="AGR14" s="131">
        <f t="shared" si="124"/>
        <v>0</v>
      </c>
      <c r="AGT14" s="49"/>
      <c r="AGU14" s="1960"/>
      <c r="AGV14" s="695"/>
      <c r="AGW14" s="49"/>
      <c r="AGX14" s="139"/>
      <c r="AGY14" s="131">
        <f t="shared" si="125"/>
        <v>0</v>
      </c>
      <c r="AHA14" s="31"/>
      <c r="AHB14" s="1962"/>
      <c r="AHC14" s="779"/>
      <c r="AHD14" s="31"/>
      <c r="AHE14" s="76"/>
      <c r="AHF14" s="131">
        <f t="shared" si="126"/>
        <v>0</v>
      </c>
      <c r="AHH14" s="1962"/>
      <c r="AHI14" s="1960"/>
      <c r="AHJ14" s="104"/>
      <c r="AHK14" s="49"/>
      <c r="AHL14" s="139"/>
      <c r="AHM14" s="131">
        <f t="shared" si="127"/>
        <v>37741</v>
      </c>
      <c r="AHO14" s="1962"/>
      <c r="AHP14" s="1960"/>
      <c r="AHQ14" s="104"/>
      <c r="AHR14" s="49"/>
      <c r="AHS14" s="139"/>
      <c r="AHT14" s="131">
        <f t="shared" si="128"/>
        <v>0</v>
      </c>
      <c r="AHV14" s="1962"/>
      <c r="AHW14" s="1960"/>
      <c r="AHX14" s="104"/>
      <c r="AHY14" s="49"/>
      <c r="AHZ14" s="139"/>
      <c r="AIA14" s="131">
        <f t="shared" si="129"/>
        <v>0</v>
      </c>
      <c r="AIC14" s="425"/>
      <c r="AID14" s="1960"/>
      <c r="AIE14" s="104"/>
      <c r="AIF14" s="49"/>
      <c r="AIG14" s="139"/>
      <c r="AIH14" s="131">
        <f t="shared" si="130"/>
        <v>0</v>
      </c>
      <c r="AIJ14" s="321"/>
      <c r="AIK14" s="1960"/>
      <c r="AIL14" s="104"/>
      <c r="AIM14" s="49"/>
      <c r="AIN14" s="139"/>
      <c r="AIO14" s="78">
        <f t="shared" si="131"/>
        <v>0</v>
      </c>
      <c r="AIQ14" s="405"/>
      <c r="AIR14" s="1962"/>
      <c r="AIS14" s="22"/>
      <c r="AIT14" s="31"/>
      <c r="AIU14" s="76"/>
      <c r="AIV14" s="78">
        <f t="shared" si="132"/>
        <v>0</v>
      </c>
      <c r="AIX14" s="49"/>
      <c r="AIY14" s="1960"/>
      <c r="AIZ14" s="104"/>
      <c r="AJA14" s="49"/>
      <c r="AJB14" s="139"/>
      <c r="AJC14" s="78">
        <f t="shared" si="133"/>
        <v>0</v>
      </c>
      <c r="AJE14" s="49"/>
      <c r="AJF14" s="1960"/>
      <c r="AJG14" s="104"/>
      <c r="AJH14" s="49"/>
      <c r="AJI14" s="139"/>
      <c r="AJJ14" s="131">
        <f t="shared" si="134"/>
        <v>0</v>
      </c>
      <c r="AJL14" s="49"/>
      <c r="AJM14" s="1960"/>
      <c r="AJN14" s="104"/>
      <c r="AJO14" s="49"/>
      <c r="AJP14" s="139"/>
      <c r="AJQ14" s="131">
        <f t="shared" si="135"/>
        <v>0</v>
      </c>
      <c r="AJS14" s="49"/>
      <c r="AJT14" s="1960"/>
      <c r="AJU14" s="104"/>
      <c r="AJV14" s="49"/>
      <c r="AJW14" s="139"/>
      <c r="AJX14" s="131">
        <f t="shared" si="136"/>
        <v>0</v>
      </c>
      <c r="AJY14" s="244"/>
      <c r="AJZ14" s="31"/>
      <c r="AKA14" s="1962"/>
      <c r="AKB14" s="22"/>
      <c r="AKC14" s="31"/>
      <c r="AKD14" s="76"/>
      <c r="AKE14" s="131">
        <f t="shared" si="137"/>
        <v>0</v>
      </c>
      <c r="AKG14" s="31"/>
      <c r="AKH14" s="1962"/>
      <c r="AKI14" s="22"/>
      <c r="AKJ14" s="31"/>
      <c r="AKK14" s="76"/>
      <c r="AKL14" s="131">
        <f t="shared" si="138"/>
        <v>0</v>
      </c>
      <c r="AKN14" s="31"/>
      <c r="AKO14" s="1330"/>
      <c r="AKP14" s="701"/>
      <c r="AKQ14" s="31"/>
      <c r="AKR14" s="390"/>
      <c r="AKS14" s="131">
        <f t="shared" si="139"/>
        <v>0</v>
      </c>
      <c r="AKU14" s="49"/>
      <c r="AKV14" s="1960"/>
      <c r="AKW14" s="104"/>
      <c r="AKX14" s="49"/>
      <c r="AKY14" s="139"/>
      <c r="AKZ14" s="131">
        <f t="shared" si="2"/>
        <v>0</v>
      </c>
      <c r="ALB14" s="31"/>
      <c r="ALC14" s="1962"/>
      <c r="ALD14" s="22"/>
      <c r="ALE14" s="31"/>
      <c r="ALF14" s="76"/>
      <c r="ALG14" s="131">
        <f t="shared" si="140"/>
        <v>0</v>
      </c>
      <c r="ALI14" s="31"/>
      <c r="ALJ14" s="1962"/>
      <c r="ALK14" s="22"/>
      <c r="ALL14" s="31"/>
      <c r="ALM14" s="76"/>
      <c r="ALN14" s="131">
        <f t="shared" si="141"/>
        <v>0</v>
      </c>
      <c r="ALP14" s="31"/>
      <c r="ALQ14" s="1962"/>
      <c r="ALR14" s="22"/>
      <c r="ALS14" s="31"/>
      <c r="ALT14" s="76"/>
      <c r="ALU14" s="131">
        <f t="shared" si="142"/>
        <v>0</v>
      </c>
      <c r="ALW14" s="31"/>
      <c r="ALX14" s="1962"/>
      <c r="ALY14" s="22"/>
      <c r="ALZ14" s="31"/>
      <c r="AMA14" s="76"/>
      <c r="AMB14" s="131">
        <f t="shared" si="143"/>
        <v>0</v>
      </c>
      <c r="AMD14" s="405"/>
      <c r="AME14" s="1962"/>
      <c r="AMF14" s="22"/>
      <c r="AMG14" s="405"/>
      <c r="AMH14" s="76"/>
      <c r="AMI14" s="78">
        <f t="shared" si="144"/>
        <v>0</v>
      </c>
      <c r="AMK14" s="31"/>
      <c r="AML14" s="1962"/>
      <c r="AMM14" s="22"/>
      <c r="AMN14" s="31"/>
      <c r="AMO14" s="76"/>
      <c r="AMP14" s="78">
        <f t="shared" si="145"/>
        <v>0</v>
      </c>
      <c r="AMR14" s="31"/>
      <c r="AMS14" s="1330"/>
      <c r="AMT14" s="139"/>
      <c r="AMU14" s="31"/>
      <c r="AMV14" s="139"/>
      <c r="AMW14" s="131">
        <f t="shared" si="3"/>
        <v>0</v>
      </c>
      <c r="AMY14" s="405"/>
      <c r="AMZ14" s="1962"/>
      <c r="ANA14" s="22"/>
      <c r="ANB14" s="322"/>
      <c r="ANC14" s="76"/>
      <c r="AND14" s="78">
        <f t="shared" si="146"/>
        <v>0</v>
      </c>
      <c r="ANF14" s="322"/>
      <c r="ANG14" s="1962"/>
      <c r="ANH14" s="22"/>
      <c r="ANI14" s="405"/>
      <c r="ANJ14" s="76"/>
      <c r="ANK14" s="78">
        <f t="shared" si="147"/>
        <v>0</v>
      </c>
      <c r="ANM14" s="31"/>
      <c r="ANN14" s="1962"/>
      <c r="ANO14" s="22"/>
      <c r="ANP14" s="31"/>
      <c r="ANQ14" s="76"/>
      <c r="ANR14" s="78">
        <f t="shared" si="148"/>
        <v>0</v>
      </c>
      <c r="ANT14" s="31"/>
      <c r="ANU14" s="1962"/>
      <c r="ANV14" s="22"/>
      <c r="ANW14" s="31"/>
      <c r="ANX14" s="76"/>
      <c r="ANY14" s="78">
        <f t="shared" si="149"/>
        <v>0</v>
      </c>
      <c r="AOA14" s="49"/>
      <c r="AOB14" s="1960"/>
      <c r="AOC14" s="104"/>
      <c r="AOD14" s="49"/>
      <c r="AOE14" s="139"/>
      <c r="AOF14" s="78">
        <f t="shared" si="150"/>
        <v>0</v>
      </c>
      <c r="AOH14" s="322"/>
      <c r="AOI14" s="1962"/>
      <c r="AOJ14" s="22"/>
      <c r="AOK14" s="405"/>
      <c r="AOL14" s="76"/>
      <c r="AOM14" s="131">
        <f t="shared" si="151"/>
        <v>0</v>
      </c>
      <c r="AOO14" s="31"/>
      <c r="AOP14" s="1962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60"/>
      <c r="AOX14" s="104"/>
      <c r="AOY14" s="49"/>
      <c r="AOZ14" s="139"/>
      <c r="APA14" s="78">
        <f t="shared" si="152"/>
        <v>0</v>
      </c>
      <c r="APC14" s="321"/>
      <c r="APD14" s="1960"/>
      <c r="APE14" s="104"/>
      <c r="APF14" s="49"/>
      <c r="APG14" s="139"/>
      <c r="APH14" s="78">
        <f t="shared" si="153"/>
        <v>0</v>
      </c>
      <c r="APJ14" s="322"/>
      <c r="APK14" s="1962"/>
      <c r="APL14" s="22"/>
      <c r="APM14" s="31"/>
      <c r="APN14" s="76"/>
      <c r="APO14" s="78">
        <f t="shared" si="154"/>
        <v>0</v>
      </c>
      <c r="APQ14" s="322"/>
      <c r="APR14" s="1962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30"/>
      <c r="AQG14" s="139"/>
      <c r="AQH14" s="31"/>
      <c r="AQI14" s="139"/>
      <c r="AQJ14" s="131">
        <f t="shared" si="5"/>
        <v>7383.5</v>
      </c>
      <c r="AQL14" s="31"/>
      <c r="AQM14" s="1330"/>
      <c r="AQN14" s="139"/>
      <c r="AQO14" s="31"/>
      <c r="AQP14" s="139"/>
      <c r="AQQ14" s="131">
        <f t="shared" si="6"/>
        <v>0</v>
      </c>
      <c r="AQS14" s="31"/>
      <c r="AQT14" s="1330"/>
      <c r="AQU14" s="139"/>
      <c r="AQV14" s="31"/>
      <c r="AQW14" s="139"/>
      <c r="AQX14" s="131">
        <f t="shared" si="156"/>
        <v>4518.5</v>
      </c>
      <c r="AQZ14" s="321"/>
      <c r="ARA14" s="1330"/>
      <c r="ARB14" s="139"/>
      <c r="ARC14" s="321"/>
      <c r="ARD14" s="139"/>
      <c r="ARE14" s="78">
        <f t="shared" si="157"/>
        <v>0</v>
      </c>
      <c r="ARG14" s="31"/>
      <c r="ARH14" s="1330"/>
      <c r="ARI14" s="139"/>
      <c r="ARJ14" s="49"/>
      <c r="ARK14" s="139"/>
      <c r="ARL14" s="78">
        <f t="shared" si="158"/>
        <v>0</v>
      </c>
      <c r="ARN14" s="405"/>
      <c r="ARO14" s="1330"/>
      <c r="ARP14" s="139"/>
      <c r="ARQ14" s="425"/>
      <c r="ARR14" s="139"/>
      <c r="ARS14" s="78">
        <f t="shared" si="159"/>
        <v>0</v>
      </c>
      <c r="ARU14" s="425"/>
      <c r="ARV14" s="1330"/>
      <c r="ARW14" s="350"/>
      <c r="ARX14" s="321"/>
      <c r="ARY14" s="350"/>
      <c r="ARZ14" s="78">
        <f t="shared" si="7"/>
        <v>0</v>
      </c>
      <c r="ASB14" s="405"/>
      <c r="ASC14" s="1330"/>
      <c r="ASD14" s="139"/>
      <c r="ASE14" s="258"/>
      <c r="ASF14" s="66"/>
      <c r="ASG14" s="78">
        <f t="shared" si="160"/>
        <v>0</v>
      </c>
      <c r="ASI14" s="405"/>
      <c r="ASJ14" s="1960"/>
      <c r="ASK14" s="104"/>
      <c r="ASL14" s="49"/>
      <c r="ASM14" s="139"/>
      <c r="ASN14" s="131">
        <f t="shared" si="161"/>
        <v>0</v>
      </c>
      <c r="ASP14" s="49"/>
      <c r="ASQ14" s="1960"/>
      <c r="ASR14" s="104"/>
      <c r="ASS14" s="49"/>
      <c r="AST14" s="139"/>
      <c r="ASU14" s="131">
        <f t="shared" si="162"/>
        <v>0</v>
      </c>
      <c r="ASW14" s="31"/>
      <c r="ASX14" s="1962"/>
      <c r="ASY14" s="104"/>
      <c r="ASZ14" s="49"/>
      <c r="ATA14" s="139"/>
      <c r="ATB14" s="131">
        <f t="shared" si="163"/>
        <v>0</v>
      </c>
      <c r="ATD14" s="31"/>
      <c r="ATE14" s="1962"/>
      <c r="ATF14" s="22"/>
      <c r="ATG14" s="31"/>
      <c r="ATH14" s="76"/>
      <c r="ATI14" s="78">
        <f t="shared" si="164"/>
        <v>0</v>
      </c>
      <c r="ATK14" s="31"/>
      <c r="ATL14" s="1962"/>
      <c r="ATM14" s="22"/>
      <c r="ATN14" s="31"/>
      <c r="ATO14" s="76"/>
      <c r="ATP14" s="78">
        <f t="shared" si="165"/>
        <v>0</v>
      </c>
      <c r="ATR14" s="31"/>
      <c r="ATS14" s="1962"/>
      <c r="ATT14" s="22"/>
      <c r="ATU14" s="31"/>
      <c r="ATV14" s="76"/>
      <c r="ATW14" s="78">
        <f t="shared" si="166"/>
        <v>0</v>
      </c>
      <c r="ATY14" s="31"/>
      <c r="ATZ14" s="1962"/>
      <c r="AUA14" s="22"/>
      <c r="AUB14" s="31"/>
      <c r="AUC14" s="76"/>
      <c r="AUD14" s="78">
        <f t="shared" si="167"/>
        <v>0</v>
      </c>
      <c r="AUF14" s="322"/>
      <c r="AUG14" s="1962"/>
      <c r="AUH14" s="22"/>
      <c r="AUI14" s="31"/>
      <c r="AUJ14" s="76"/>
      <c r="AUK14" s="78">
        <f t="shared" si="168"/>
        <v>0</v>
      </c>
      <c r="AUM14" s="49"/>
      <c r="AUN14" s="1330"/>
      <c r="AUO14" s="139"/>
      <c r="AUP14" s="49"/>
      <c r="AUQ14" s="261"/>
      <c r="AUR14" s="131">
        <f t="shared" si="169"/>
        <v>0</v>
      </c>
      <c r="AUT14" s="31"/>
      <c r="AUU14" s="1963"/>
      <c r="AUV14" s="76"/>
      <c r="AUW14" s="49"/>
      <c r="AUX14" s="76"/>
      <c r="AUY14" s="131">
        <f t="shared" si="170"/>
        <v>0</v>
      </c>
      <c r="AVA14" s="31"/>
      <c r="AVB14" s="1962"/>
      <c r="AVC14" s="22"/>
      <c r="AVD14" s="49"/>
      <c r="AVE14" s="76"/>
      <c r="AVF14" s="131">
        <f t="shared" si="171"/>
        <v>0</v>
      </c>
      <c r="AVH14" s="425"/>
      <c r="AVI14" s="1960"/>
      <c r="AVJ14" s="104"/>
      <c r="AVK14" s="49"/>
      <c r="AVL14" s="139"/>
      <c r="AVM14" s="131">
        <f>AVM13+AVJ14-AVL14</f>
        <v>2512.5</v>
      </c>
      <c r="AVO14" s="1350"/>
      <c r="AVP14" s="1961"/>
      <c r="AVQ14" s="390"/>
      <c r="AVR14" s="49"/>
      <c r="AVS14" s="350"/>
      <c r="AVT14" s="131">
        <f t="shared" si="173"/>
        <v>0</v>
      </c>
      <c r="AVV14" s="405"/>
      <c r="AVW14" s="1962"/>
      <c r="AVX14" s="1353"/>
      <c r="AVY14" s="31"/>
      <c r="AVZ14" s="1268"/>
      <c r="AWA14" s="78">
        <f t="shared" si="191"/>
        <v>0</v>
      </c>
      <c r="AWC14" s="1962"/>
      <c r="AWD14" s="1962"/>
      <c r="AWE14" s="1353"/>
      <c r="AWF14" s="31"/>
      <c r="AWG14" s="1268"/>
      <c r="AWH14" s="78">
        <f t="shared" si="192"/>
        <v>0</v>
      </c>
      <c r="AWJ14" s="31"/>
      <c r="AWK14" s="1962"/>
      <c r="AWL14" s="22"/>
      <c r="AWM14" s="1354"/>
      <c r="AWN14" s="76"/>
      <c r="AWO14" s="78">
        <f t="shared" si="193"/>
        <v>0</v>
      </c>
      <c r="AWQ14" s="321"/>
      <c r="AWR14" s="1960"/>
      <c r="AWS14" s="104"/>
      <c r="AWT14" s="541"/>
      <c r="AWU14" s="139"/>
      <c r="AWV14" s="131">
        <f t="shared" si="194"/>
        <v>0</v>
      </c>
      <c r="AWW14" s="244"/>
      <c r="AWX14" s="425"/>
      <c r="AWY14" s="1960"/>
      <c r="AWZ14" s="104"/>
      <c r="AXA14" s="49"/>
      <c r="AXB14" s="139"/>
      <c r="AXC14" s="131">
        <f t="shared" si="174"/>
        <v>30000</v>
      </c>
      <c r="AXE14" s="31"/>
      <c r="AXF14" s="1962"/>
      <c r="AXG14" s="22"/>
      <c r="AXH14" s="385"/>
      <c r="AXI14" s="76"/>
      <c r="AXJ14" s="78">
        <f t="shared" si="175"/>
        <v>0</v>
      </c>
      <c r="AXL14" s="31"/>
      <c r="AXM14" s="1962"/>
      <c r="AXN14" s="22"/>
      <c r="AXO14" s="31"/>
      <c r="AXP14" s="76"/>
      <c r="AXQ14" s="78">
        <f t="shared" si="176"/>
        <v>0</v>
      </c>
      <c r="AXS14" s="31"/>
      <c r="AXT14" s="1962"/>
      <c r="AXU14" s="22"/>
      <c r="AXV14" s="31"/>
      <c r="AXW14" s="76"/>
      <c r="AXX14" s="78">
        <f t="shared" si="177"/>
        <v>0</v>
      </c>
      <c r="AXZ14" s="31"/>
      <c r="AYA14" s="1962"/>
      <c r="AYB14" s="22"/>
      <c r="AYC14" s="31"/>
      <c r="AYD14" s="76"/>
      <c r="AYE14" s="78">
        <f t="shared" si="178"/>
        <v>0</v>
      </c>
      <c r="AYG14" s="405"/>
      <c r="AYH14" s="1962"/>
      <c r="AYI14" s="22"/>
      <c r="AYJ14" s="31"/>
      <c r="AYK14" s="76"/>
      <c r="AYL14" s="78">
        <f t="shared" si="179"/>
        <v>0</v>
      </c>
      <c r="AYN14" s="405"/>
      <c r="AYO14" s="1962"/>
      <c r="AYP14" s="22"/>
      <c r="AYQ14" s="31"/>
      <c r="AYR14" s="76"/>
      <c r="AYS14" s="78">
        <f t="shared" si="180"/>
        <v>0</v>
      </c>
      <c r="AYU14" s="425"/>
      <c r="AYV14" s="1960"/>
      <c r="AYW14" s="104"/>
      <c r="AYX14" s="425"/>
      <c r="AYY14" s="139"/>
      <c r="AYZ14" s="78">
        <f t="shared" si="181"/>
        <v>0</v>
      </c>
      <c r="AZB14" s="49"/>
      <c r="AZC14" s="1960"/>
      <c r="AZD14" s="104"/>
      <c r="AZE14" s="49"/>
      <c r="AZF14" s="139"/>
      <c r="AZG14" s="78">
        <f t="shared" si="182"/>
        <v>0</v>
      </c>
      <c r="AZI14" s="425"/>
      <c r="AZJ14" s="1960"/>
      <c r="AZK14" s="104"/>
      <c r="AZL14" s="425"/>
      <c r="AZM14" s="139"/>
      <c r="AZN14" s="131">
        <f t="shared" si="183"/>
        <v>0</v>
      </c>
      <c r="AZP14" s="425"/>
      <c r="AZQ14" s="1960"/>
      <c r="AZR14" s="104"/>
      <c r="AZS14" s="425"/>
      <c r="AZT14" s="139"/>
      <c r="AZU14" s="131">
        <f t="shared" si="184"/>
        <v>0</v>
      </c>
      <c r="AZV14" s="244"/>
      <c r="AZW14" s="31"/>
      <c r="AZX14" s="1962"/>
      <c r="AZY14" s="22"/>
      <c r="AZZ14" s="31"/>
      <c r="BAA14" s="76"/>
      <c r="BAB14" s="78">
        <f t="shared" si="185"/>
        <v>0</v>
      </c>
      <c r="BAD14" s="31"/>
      <c r="BAE14" s="1962"/>
      <c r="BAF14" s="22"/>
      <c r="BAG14" s="31"/>
      <c r="BAH14" s="76"/>
      <c r="BAI14" s="78">
        <f t="shared" si="186"/>
        <v>0</v>
      </c>
      <c r="BAK14" s="31"/>
      <c r="BAL14" s="1962"/>
      <c r="BAM14" s="22"/>
      <c r="BAN14" s="31"/>
      <c r="BAO14" s="76"/>
      <c r="BAP14" s="78">
        <f t="shared" si="187"/>
        <v>0</v>
      </c>
      <c r="BAR14" s="49"/>
      <c r="BAS14" s="1960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62"/>
      <c r="C15" s="1917">
        <v>100000</v>
      </c>
      <c r="D15" s="31"/>
      <c r="E15" s="139"/>
      <c r="F15" s="131">
        <f t="shared" si="8"/>
        <v>950000</v>
      </c>
      <c r="H15" s="405"/>
      <c r="I15" s="1962"/>
      <c r="J15" s="701"/>
      <c r="K15" s="31"/>
      <c r="L15" s="139"/>
      <c r="M15" s="131">
        <f t="shared" si="9"/>
        <v>20000</v>
      </c>
      <c r="O15" s="425"/>
      <c r="P15" s="1960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60"/>
      <c r="X15" s="104"/>
      <c r="Y15" s="49"/>
      <c r="Z15" s="139"/>
      <c r="AA15" s="131">
        <f t="shared" si="10"/>
        <v>1000</v>
      </c>
      <c r="AC15" s="49"/>
      <c r="AD15" s="1960"/>
      <c r="AE15" s="104"/>
      <c r="AF15" s="49"/>
      <c r="AG15" s="139"/>
      <c r="AH15" s="131">
        <f t="shared" si="11"/>
        <v>-100000</v>
      </c>
      <c r="AJ15" s="425"/>
      <c r="AK15" s="1960"/>
      <c r="AL15" s="104"/>
      <c r="AM15" s="49"/>
      <c r="AN15" s="139"/>
      <c r="AO15" s="131">
        <f t="shared" si="12"/>
        <v>0</v>
      </c>
      <c r="AQ15" s="49"/>
      <c r="AR15" s="1960"/>
      <c r="AS15" s="104"/>
      <c r="AT15" s="49"/>
      <c r="AU15" s="139"/>
      <c r="AV15" s="131">
        <f t="shared" si="13"/>
        <v>0</v>
      </c>
      <c r="AX15" s="31"/>
      <c r="AY15" s="1962"/>
      <c r="AZ15" s="22"/>
      <c r="BA15" s="31"/>
      <c r="BB15" s="76"/>
      <c r="BC15" s="131">
        <f t="shared" si="14"/>
        <v>0</v>
      </c>
      <c r="BE15" s="31"/>
      <c r="BF15" s="1962"/>
      <c r="BG15" s="22"/>
      <c r="BH15" s="31"/>
      <c r="BI15" s="76"/>
      <c r="BJ15" s="131">
        <f t="shared" si="15"/>
        <v>0</v>
      </c>
      <c r="BL15" s="49"/>
      <c r="BM15" s="1960"/>
      <c r="BN15" s="104"/>
      <c r="BO15" s="49"/>
      <c r="BP15" s="139"/>
      <c r="BQ15" s="131">
        <f t="shared" si="16"/>
        <v>0</v>
      </c>
      <c r="BS15" s="31"/>
      <c r="BT15" s="1330"/>
      <c r="BU15" s="139"/>
      <c r="BV15" s="31"/>
      <c r="BW15" s="139"/>
      <c r="BX15" s="78">
        <f t="shared" si="17"/>
        <v>0</v>
      </c>
      <c r="BZ15" s="31"/>
      <c r="CA15" s="31"/>
      <c r="CB15" s="1330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62"/>
      <c r="CQ15" s="22"/>
      <c r="CR15" s="322"/>
      <c r="CS15" s="139"/>
      <c r="CT15" s="131">
        <f t="shared" si="20"/>
        <v>0</v>
      </c>
      <c r="CV15" s="321"/>
      <c r="CW15" s="1330"/>
      <c r="CX15" s="390"/>
      <c r="CY15" s="379"/>
      <c r="CZ15" s="261"/>
      <c r="DA15" s="131">
        <f t="shared" si="190"/>
        <v>0</v>
      </c>
      <c r="DC15" s="31"/>
      <c r="DD15" s="1962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62"/>
      <c r="DT15" s="22"/>
      <c r="DU15" s="674"/>
      <c r="DV15" s="76"/>
      <c r="DW15" s="131">
        <f t="shared" si="23"/>
        <v>0</v>
      </c>
      <c r="DY15" s="1962"/>
      <c r="DZ15" s="1962"/>
      <c r="EA15" s="22"/>
      <c r="EB15" s="31"/>
      <c r="EC15" s="76"/>
      <c r="ED15" s="78">
        <f t="shared" si="24"/>
        <v>0</v>
      </c>
      <c r="EF15" s="425"/>
      <c r="EG15" s="1960"/>
      <c r="EH15" s="104"/>
      <c r="EI15" s="49"/>
      <c r="EJ15" s="139"/>
      <c r="EK15" s="78">
        <f t="shared" si="25"/>
        <v>10936</v>
      </c>
      <c r="EM15" s="31"/>
      <c r="EN15" s="1962"/>
      <c r="EO15" s="22"/>
      <c r="EP15" s="31"/>
      <c r="EQ15" s="76"/>
      <c r="ER15" s="131">
        <f t="shared" si="26"/>
        <v>0</v>
      </c>
      <c r="ET15" s="322"/>
      <c r="EU15" s="1962"/>
      <c r="EV15" s="22"/>
      <c r="EW15" s="308"/>
      <c r="EX15" s="139"/>
      <c r="EY15" s="78">
        <f t="shared" si="27"/>
        <v>0</v>
      </c>
      <c r="FA15" s="321"/>
      <c r="FB15" s="1960"/>
      <c r="FC15" s="104"/>
      <c r="FD15" s="49"/>
      <c r="FE15" s="139"/>
      <c r="FF15" s="78">
        <f t="shared" si="28"/>
        <v>0</v>
      </c>
      <c r="FH15" s="788"/>
      <c r="FI15" s="1962"/>
      <c r="FJ15" s="22"/>
      <c r="FK15" s="49"/>
      <c r="FL15" s="76"/>
      <c r="FM15" s="78">
        <f t="shared" si="29"/>
        <v>0</v>
      </c>
      <c r="FO15" s="788"/>
      <c r="FP15" s="1962"/>
      <c r="FQ15" s="22"/>
      <c r="FR15" s="49"/>
      <c r="FS15" s="76"/>
      <c r="FT15" s="78">
        <f t="shared" si="30"/>
        <v>0</v>
      </c>
      <c r="FV15" s="405">
        <v>39708</v>
      </c>
      <c r="FW15" s="1962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62"/>
      <c r="GE15" s="22"/>
      <c r="GF15" s="806"/>
      <c r="GG15" s="76"/>
      <c r="GH15" s="78">
        <f t="shared" si="32"/>
        <v>0</v>
      </c>
      <c r="GJ15" s="31"/>
      <c r="GK15" s="1962"/>
      <c r="GL15" s="22"/>
      <c r="GM15" s="31"/>
      <c r="GN15" s="76"/>
      <c r="GO15" s="78">
        <f t="shared" si="33"/>
        <v>0</v>
      </c>
      <c r="GQ15" s="31"/>
      <c r="GR15" s="1962"/>
      <c r="GS15" s="22"/>
      <c r="GT15" s="31"/>
      <c r="GU15" s="76"/>
      <c r="GV15" s="78">
        <f t="shared" si="34"/>
        <v>0</v>
      </c>
      <c r="GX15" s="31"/>
      <c r="GY15" s="1962"/>
      <c r="GZ15" s="22"/>
      <c r="HA15" s="31"/>
      <c r="HB15" s="76"/>
      <c r="HC15" s="78">
        <f t="shared" si="35"/>
        <v>0</v>
      </c>
      <c r="HE15" s="1962"/>
      <c r="HF15" s="1962"/>
      <c r="HG15" s="22"/>
      <c r="HH15" s="31"/>
      <c r="HI15" s="76"/>
      <c r="HJ15" s="78">
        <f t="shared" si="36"/>
        <v>0</v>
      </c>
      <c r="HL15" s="31"/>
      <c r="HM15" s="1962"/>
      <c r="HN15" s="22"/>
      <c r="HO15" s="49"/>
      <c r="HP15" s="76"/>
      <c r="HQ15" s="131">
        <f t="shared" si="37"/>
        <v>0</v>
      </c>
      <c r="HS15" s="31"/>
      <c r="HT15" s="1962"/>
      <c r="HU15" s="22"/>
      <c r="HV15" s="49"/>
      <c r="HW15" s="76"/>
      <c r="HX15" s="131">
        <f t="shared" si="38"/>
        <v>0</v>
      </c>
      <c r="HZ15" s="405"/>
      <c r="IA15" s="1330"/>
      <c r="IB15" s="22"/>
      <c r="IC15" s="31"/>
      <c r="ID15" s="76"/>
      <c r="IE15" s="131">
        <f t="shared" si="39"/>
        <v>476</v>
      </c>
      <c r="IG15" s="31"/>
      <c r="IH15" s="1962"/>
      <c r="II15" s="22"/>
      <c r="IJ15" s="383"/>
      <c r="IK15" s="76"/>
      <c r="IL15" s="78">
        <f t="shared" si="40"/>
        <v>0</v>
      </c>
      <c r="IN15" s="31"/>
      <c r="IO15" s="1962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62"/>
      <c r="JD15" s="22"/>
      <c r="JE15" s="31"/>
      <c r="JF15" s="76"/>
      <c r="JG15" s="78">
        <f t="shared" si="43"/>
        <v>0</v>
      </c>
      <c r="JI15" s="31"/>
      <c r="JJ15" s="1962"/>
      <c r="JK15" s="22"/>
      <c r="JL15" s="31"/>
      <c r="JM15" s="76"/>
      <c r="JN15" s="78">
        <f t="shared" si="197"/>
        <v>0</v>
      </c>
      <c r="JP15" s="1962"/>
      <c r="JQ15" s="1962"/>
      <c r="JR15" s="22"/>
      <c r="JS15" s="31"/>
      <c r="JT15" s="76"/>
      <c r="JU15" s="78">
        <f t="shared" si="44"/>
        <v>0</v>
      </c>
      <c r="JW15" s="49"/>
      <c r="JX15" s="1960"/>
      <c r="JY15" s="104"/>
      <c r="JZ15" s="308"/>
      <c r="KA15" s="139"/>
      <c r="KB15" s="131">
        <f t="shared" si="45"/>
        <v>0</v>
      </c>
      <c r="KD15" s="49"/>
      <c r="KE15" s="1960"/>
      <c r="KF15" s="104"/>
      <c r="KG15" s="308"/>
      <c r="KH15" s="139"/>
      <c r="KI15" s="131">
        <f t="shared" si="46"/>
        <v>0</v>
      </c>
      <c r="KJ15" s="244"/>
      <c r="KK15" s="49"/>
      <c r="KL15" s="1960"/>
      <c r="KM15" s="104"/>
      <c r="KN15" s="308"/>
      <c r="KO15" s="139"/>
      <c r="KP15" s="131">
        <f t="shared" si="47"/>
        <v>0</v>
      </c>
      <c r="KQ15" s="244"/>
      <c r="KR15" s="405"/>
      <c r="KS15" s="1962"/>
      <c r="KT15" s="22"/>
      <c r="KU15" s="49"/>
      <c r="KV15" s="139"/>
      <c r="KW15" s="131">
        <f t="shared" si="48"/>
        <v>0</v>
      </c>
      <c r="KY15" s="31"/>
      <c r="KZ15" s="1962"/>
      <c r="LA15" s="22"/>
      <c r="LB15" s="49"/>
      <c r="LC15" s="139"/>
      <c r="LD15" s="131">
        <f t="shared" si="49"/>
        <v>0</v>
      </c>
      <c r="LF15" s="31"/>
      <c r="LG15" s="1962"/>
      <c r="LH15" s="104"/>
      <c r="LI15" s="49"/>
      <c r="LJ15" s="139"/>
      <c r="LK15" s="131">
        <f t="shared" si="50"/>
        <v>0</v>
      </c>
      <c r="LM15" s="405"/>
      <c r="LN15" s="1330"/>
      <c r="LO15" s="139"/>
      <c r="LP15" s="31"/>
      <c r="LQ15" s="139"/>
      <c r="LR15" s="131">
        <f t="shared" si="0"/>
        <v>0</v>
      </c>
      <c r="LT15" s="405"/>
      <c r="LU15" s="1330"/>
      <c r="LV15" s="350"/>
      <c r="LW15" s="49"/>
      <c r="LX15" s="350"/>
      <c r="LY15" s="131">
        <f t="shared" si="51"/>
        <v>0</v>
      </c>
      <c r="MA15" s="405"/>
      <c r="MB15" s="1330"/>
      <c r="MC15" s="139"/>
      <c r="MD15" s="49"/>
      <c r="ME15" s="139"/>
      <c r="MF15" s="131">
        <f t="shared" si="52"/>
        <v>0</v>
      </c>
      <c r="MH15" s="405"/>
      <c r="MI15" s="1330"/>
      <c r="MJ15" s="695"/>
      <c r="MK15" s="49"/>
      <c r="ML15" s="139"/>
      <c r="MM15" s="131">
        <f t="shared" si="53"/>
        <v>0</v>
      </c>
      <c r="MO15" s="31"/>
      <c r="MP15" s="1330"/>
      <c r="MQ15" s="139"/>
      <c r="MR15" s="49"/>
      <c r="MS15" s="139"/>
      <c r="MT15" s="131">
        <f t="shared" si="54"/>
        <v>0</v>
      </c>
      <c r="MV15" s="31"/>
      <c r="MW15" s="1962"/>
      <c r="MX15" s="104"/>
      <c r="MY15" s="455"/>
      <c r="MZ15" s="22"/>
      <c r="NA15" s="131">
        <f t="shared" si="198"/>
        <v>20586.5</v>
      </c>
      <c r="NC15" s="31"/>
      <c r="ND15" s="1962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61"/>
      <c r="NS15" s="350"/>
      <c r="NT15" s="425"/>
      <c r="NU15" s="139"/>
      <c r="NV15" s="131">
        <f t="shared" si="57"/>
        <v>0</v>
      </c>
      <c r="NX15" s="31"/>
      <c r="NY15" s="1962"/>
      <c r="NZ15" s="22"/>
      <c r="OA15" s="31"/>
      <c r="OB15" s="76"/>
      <c r="OC15" s="78">
        <f t="shared" si="58"/>
        <v>0</v>
      </c>
      <c r="OE15" s="49"/>
      <c r="OF15" s="1960"/>
      <c r="OG15" s="104"/>
      <c r="OH15" s="345"/>
      <c r="OI15" s="139"/>
      <c r="OJ15" s="78">
        <f t="shared" si="59"/>
        <v>0</v>
      </c>
      <c r="OL15" s="49"/>
      <c r="OM15" s="1960"/>
      <c r="ON15" s="104"/>
      <c r="OO15" s="49"/>
      <c r="OP15" s="139"/>
      <c r="OQ15" s="78">
        <f t="shared" si="60"/>
        <v>0</v>
      </c>
      <c r="OS15" s="49"/>
      <c r="OT15" s="1960"/>
      <c r="OU15" s="104"/>
      <c r="OV15" s="49"/>
      <c r="OW15" s="139"/>
      <c r="OX15" s="78">
        <f t="shared" si="61"/>
        <v>0</v>
      </c>
      <c r="OZ15" s="49"/>
      <c r="PA15" s="1960"/>
      <c r="PB15" s="104"/>
      <c r="PC15" s="49"/>
      <c r="PD15" s="139"/>
      <c r="PE15" s="78">
        <f t="shared" si="62"/>
        <v>0</v>
      </c>
      <c r="PG15" s="49"/>
      <c r="PH15" s="1960"/>
      <c r="PI15" s="104"/>
      <c r="PJ15" s="49"/>
      <c r="PK15" s="139"/>
      <c r="PL15" s="78">
        <f t="shared" si="63"/>
        <v>0</v>
      </c>
      <c r="PN15" s="49"/>
      <c r="PO15" s="1960"/>
      <c r="PP15" s="104"/>
      <c r="PQ15" s="49"/>
      <c r="PR15" s="139"/>
      <c r="PS15" s="78">
        <f t="shared" si="64"/>
        <v>0</v>
      </c>
      <c r="PU15" s="31"/>
      <c r="PV15" s="1962"/>
      <c r="PW15" s="22"/>
      <c r="PX15" s="31"/>
      <c r="PY15" s="76"/>
      <c r="PZ15" s="78">
        <f t="shared" si="65"/>
        <v>32916</v>
      </c>
      <c r="QB15" s="1962"/>
      <c r="QC15" s="1962"/>
      <c r="QD15" s="22"/>
      <c r="QE15" s="31"/>
      <c r="QF15" s="76"/>
      <c r="QG15" s="78">
        <f t="shared" si="66"/>
        <v>0</v>
      </c>
      <c r="QI15" s="405"/>
      <c r="QJ15" s="1962"/>
      <c r="QK15" s="22"/>
      <c r="QL15" s="31"/>
      <c r="QM15" s="76"/>
      <c r="QN15" s="78">
        <f t="shared" si="67"/>
        <v>0</v>
      </c>
      <c r="QP15" s="405"/>
      <c r="QQ15" s="1962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7"/>
      <c r="QY15" s="701"/>
      <c r="QZ15" s="31"/>
      <c r="RA15" s="139"/>
      <c r="RB15" s="131">
        <f t="shared" si="69"/>
        <v>0</v>
      </c>
      <c r="RD15" s="49"/>
      <c r="RE15" s="1960"/>
      <c r="RF15" s="139"/>
      <c r="RG15" s="49"/>
      <c r="RH15" s="139"/>
      <c r="RI15" s="131">
        <f t="shared" si="70"/>
        <v>0</v>
      </c>
      <c r="RK15" s="49"/>
      <c r="RL15" s="1960"/>
      <c r="RM15" s="139"/>
      <c r="RN15" s="49"/>
      <c r="RO15" s="139"/>
      <c r="RP15" s="131">
        <f t="shared" si="71"/>
        <v>0</v>
      </c>
      <c r="RR15" s="49"/>
      <c r="RS15" s="1961"/>
      <c r="RT15" s="139"/>
      <c r="RU15" s="345"/>
      <c r="RV15" s="139"/>
      <c r="RW15" s="131">
        <f t="shared" si="72"/>
        <v>11123</v>
      </c>
      <c r="RY15" s="31"/>
      <c r="RZ15" s="1962"/>
      <c r="SA15" s="22"/>
      <c r="SB15" s="31"/>
      <c r="SC15" s="76"/>
      <c r="SD15" s="78">
        <f t="shared" si="195"/>
        <v>23250</v>
      </c>
      <c r="SF15" s="31"/>
      <c r="SG15" s="1962"/>
      <c r="SH15" s="779"/>
      <c r="SI15" s="31"/>
      <c r="SJ15" s="76"/>
      <c r="SK15" s="78">
        <f t="shared" si="196"/>
        <v>0</v>
      </c>
      <c r="SM15" s="405"/>
      <c r="SN15" s="1962"/>
      <c r="SO15" s="779"/>
      <c r="SP15" s="31"/>
      <c r="SQ15" s="76"/>
      <c r="SR15" s="78">
        <f t="shared" si="73"/>
        <v>0</v>
      </c>
      <c r="ST15" s="31"/>
      <c r="SU15" s="1962"/>
      <c r="SV15" s="779"/>
      <c r="SW15" s="31"/>
      <c r="SX15" s="76"/>
      <c r="SY15" s="78">
        <f t="shared" si="74"/>
        <v>0</v>
      </c>
      <c r="TA15" s="425"/>
      <c r="TB15" s="1960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0"/>
      <c r="TQ15" s="139"/>
      <c r="TR15" s="49"/>
      <c r="TS15" s="350"/>
      <c r="TT15" s="131">
        <f t="shared" si="77"/>
        <v>0</v>
      </c>
      <c r="TV15" s="425"/>
      <c r="TW15" s="1330"/>
      <c r="TX15" s="139"/>
      <c r="TY15" s="49"/>
      <c r="TZ15" s="350"/>
      <c r="UA15" s="131">
        <f t="shared" si="78"/>
        <v>0</v>
      </c>
      <c r="UC15" s="405"/>
      <c r="UD15" s="1962"/>
      <c r="UE15" s="22"/>
      <c r="UF15" s="31"/>
      <c r="UG15" s="76"/>
      <c r="UH15" s="78">
        <f t="shared" si="79"/>
        <v>0</v>
      </c>
      <c r="UJ15" s="405"/>
      <c r="UK15" s="1962"/>
      <c r="UL15" s="22"/>
      <c r="UM15" s="31"/>
      <c r="UN15" s="76"/>
      <c r="UO15" s="78">
        <f t="shared" si="80"/>
        <v>0</v>
      </c>
      <c r="UQ15" s="405"/>
      <c r="UR15" s="1962"/>
      <c r="US15" s="22"/>
      <c r="UT15" s="31"/>
      <c r="UU15" s="76"/>
      <c r="UV15" s="78">
        <f t="shared" si="81"/>
        <v>0</v>
      </c>
      <c r="UX15" s="405"/>
      <c r="UY15" s="1962"/>
      <c r="UZ15" s="22"/>
      <c r="VA15" s="31"/>
      <c r="VB15" s="76"/>
      <c r="VC15" s="78">
        <f t="shared" si="82"/>
        <v>201</v>
      </c>
      <c r="VE15" s="480"/>
      <c r="VF15" s="1962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62"/>
      <c r="VT15" s="1962"/>
      <c r="VU15" s="22"/>
      <c r="VV15" s="788"/>
      <c r="VW15" s="76"/>
      <c r="VX15" s="78">
        <f t="shared" si="85"/>
        <v>0</v>
      </c>
      <c r="VZ15" s="405"/>
      <c r="WA15" s="1962"/>
      <c r="WB15" s="22"/>
      <c r="WC15" s="31"/>
      <c r="WD15" s="76"/>
      <c r="WE15" s="78">
        <f t="shared" si="86"/>
        <v>274.5</v>
      </c>
      <c r="WG15" s="31"/>
      <c r="WH15" s="1962"/>
      <c r="WI15" s="22"/>
      <c r="WJ15" s="31"/>
      <c r="WK15" s="76"/>
      <c r="WL15" s="78">
        <f t="shared" si="87"/>
        <v>0</v>
      </c>
      <c r="WN15" s="31"/>
      <c r="WO15" s="1962"/>
      <c r="WP15" s="22"/>
      <c r="WQ15" s="31"/>
      <c r="WR15" s="76"/>
      <c r="WS15" s="78">
        <f t="shared" si="88"/>
        <v>0</v>
      </c>
      <c r="WU15" s="31"/>
      <c r="WV15" s="1962"/>
      <c r="WW15" s="22"/>
      <c r="WX15" s="31"/>
      <c r="WY15" s="76"/>
      <c r="WZ15" s="78">
        <f t="shared" si="89"/>
        <v>0</v>
      </c>
      <c r="XB15" s="49"/>
      <c r="XC15" s="1960"/>
      <c r="XD15" s="104"/>
      <c r="XE15" s="49"/>
      <c r="XF15" s="139"/>
      <c r="XG15" s="131">
        <f t="shared" si="90"/>
        <v>0</v>
      </c>
      <c r="XH15" s="244"/>
      <c r="XI15" s="49"/>
      <c r="XJ15" s="1960"/>
      <c r="XK15" s="104"/>
      <c r="XL15" s="31"/>
      <c r="XM15" s="76"/>
      <c r="XN15" s="78">
        <f t="shared" si="91"/>
        <v>0</v>
      </c>
      <c r="XP15" s="405"/>
      <c r="XQ15" s="1962"/>
      <c r="XR15" s="22"/>
      <c r="XS15" s="31"/>
      <c r="XT15" s="76"/>
      <c r="XU15" s="78">
        <f t="shared" si="92"/>
        <v>0</v>
      </c>
      <c r="XW15" s="31"/>
      <c r="XX15" s="1962"/>
      <c r="XY15" s="22"/>
      <c r="XZ15" s="31"/>
      <c r="YA15" s="76"/>
      <c r="YB15" s="131">
        <f t="shared" si="93"/>
        <v>0</v>
      </c>
      <c r="YD15" s="31"/>
      <c r="YE15" s="1962"/>
      <c r="YF15" s="22"/>
      <c r="YG15" s="31"/>
      <c r="YH15" s="76"/>
      <c r="YI15" s="131">
        <f t="shared" si="94"/>
        <v>0</v>
      </c>
      <c r="YK15" s="31"/>
      <c r="YL15" s="1962"/>
      <c r="YM15" s="22"/>
      <c r="YN15" s="31"/>
      <c r="YO15" s="76"/>
      <c r="YP15" s="131">
        <f t="shared" si="95"/>
        <v>0</v>
      </c>
      <c r="YR15" s="31"/>
      <c r="YS15" s="1962"/>
      <c r="YT15" s="22"/>
      <c r="YU15" s="31"/>
      <c r="YV15" s="76"/>
      <c r="YW15" s="131">
        <f t="shared" si="96"/>
        <v>0</v>
      </c>
      <c r="YY15" s="31"/>
      <c r="YZ15" s="1962"/>
      <c r="ZA15" s="22"/>
      <c r="ZB15" s="31"/>
      <c r="ZC15" s="76"/>
      <c r="ZD15" s="131">
        <f t="shared" si="97"/>
        <v>0</v>
      </c>
      <c r="ZF15" s="49"/>
      <c r="ZG15" s="1960"/>
      <c r="ZH15" s="104"/>
      <c r="ZI15" s="49"/>
      <c r="ZJ15" s="139"/>
      <c r="ZK15" s="131">
        <f t="shared" si="98"/>
        <v>0</v>
      </c>
      <c r="ZM15" s="31"/>
      <c r="ZN15" s="1962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60"/>
      <c r="AAP15" s="1960"/>
      <c r="AAQ15" s="104"/>
      <c r="AAR15" s="49"/>
      <c r="AAS15" s="139"/>
      <c r="AAT15" s="78">
        <f t="shared" si="103"/>
        <v>0</v>
      </c>
      <c r="AAV15" s="425"/>
      <c r="AAW15" s="1960"/>
      <c r="AAX15" s="104"/>
      <c r="AAY15" s="31"/>
      <c r="AAZ15" s="76"/>
      <c r="ABA15" s="78">
        <f t="shared" si="104"/>
        <v>0</v>
      </c>
      <c r="ABC15" s="425"/>
      <c r="ABD15" s="1960"/>
      <c r="ABE15" s="104"/>
      <c r="ABF15" s="321"/>
      <c r="ABG15" s="139"/>
      <c r="ABH15" s="131">
        <f t="shared" si="105"/>
        <v>0</v>
      </c>
      <c r="ABJ15" s="49"/>
      <c r="ABK15" s="1960"/>
      <c r="ABL15" s="104"/>
      <c r="ABM15" s="49"/>
      <c r="ABN15" s="139"/>
      <c r="ABO15" s="131">
        <f t="shared" si="106"/>
        <v>0</v>
      </c>
      <c r="ABQ15" s="31"/>
      <c r="ABR15" s="1962"/>
      <c r="ABS15" s="22"/>
      <c r="ABT15" s="31"/>
      <c r="ABU15" s="76"/>
      <c r="ABV15" s="78">
        <f t="shared" si="107"/>
        <v>0</v>
      </c>
      <c r="ABX15" s="31"/>
      <c r="ABY15" s="1962"/>
      <c r="ABZ15" s="22"/>
      <c r="ACA15" s="31"/>
      <c r="ACB15" s="76"/>
      <c r="ACC15" s="78">
        <f t="shared" si="108"/>
        <v>0</v>
      </c>
      <c r="ACE15" s="321"/>
      <c r="ACF15" s="1960"/>
      <c r="ACG15" s="104"/>
      <c r="ACH15" s="425"/>
      <c r="ACI15" s="139"/>
      <c r="ACJ15" s="78">
        <f t="shared" si="109"/>
        <v>0</v>
      </c>
      <c r="ACL15" s="321"/>
      <c r="ACM15" s="1960"/>
      <c r="ACN15" s="104"/>
      <c r="ACO15" s="321"/>
      <c r="ACP15" s="139"/>
      <c r="ACQ15" s="78">
        <f t="shared" si="110"/>
        <v>0</v>
      </c>
      <c r="ACS15" s="49"/>
      <c r="ACT15" s="1960"/>
      <c r="ACU15" s="104"/>
      <c r="ACV15" s="49"/>
      <c r="ACW15" s="139"/>
      <c r="ACX15" s="78">
        <f t="shared" si="1"/>
        <v>0</v>
      </c>
      <c r="ACZ15" s="425"/>
      <c r="ADA15" s="1960"/>
      <c r="ADB15" s="104"/>
      <c r="ADC15" s="425"/>
      <c r="ADD15" s="139"/>
      <c r="ADE15" s="78">
        <f t="shared" si="111"/>
        <v>0</v>
      </c>
      <c r="ADG15" s="425"/>
      <c r="ADH15" s="1960"/>
      <c r="ADI15" s="104"/>
      <c r="ADJ15" s="321"/>
      <c r="ADK15" s="139"/>
      <c r="ADL15" s="78">
        <f t="shared" si="112"/>
        <v>0</v>
      </c>
      <c r="ADN15" s="49"/>
      <c r="ADO15" s="1960"/>
      <c r="ADP15" s="104"/>
      <c r="ADQ15" s="49"/>
      <c r="ADR15" s="139"/>
      <c r="ADS15" s="131">
        <f t="shared" si="113"/>
        <v>0</v>
      </c>
      <c r="ADU15" s="322"/>
      <c r="ADV15" s="1962"/>
      <c r="ADW15" s="104"/>
      <c r="ADX15" s="405"/>
      <c r="ADY15" s="139"/>
      <c r="ADZ15" s="131">
        <f t="shared" si="114"/>
        <v>0</v>
      </c>
      <c r="AEB15" s="425"/>
      <c r="AEC15" s="1960"/>
      <c r="AED15" s="104"/>
      <c r="AEE15" s="49"/>
      <c r="AEF15" s="377"/>
      <c r="AEG15" s="131">
        <f t="shared" si="115"/>
        <v>0</v>
      </c>
      <c r="AEI15" s="425"/>
      <c r="AEJ15" s="1961"/>
      <c r="AEK15" s="350"/>
      <c r="AEL15" s="49"/>
      <c r="AEM15" s="1341"/>
      <c r="AEN15" s="131">
        <f t="shared" si="116"/>
        <v>3380</v>
      </c>
      <c r="AEP15" s="425"/>
      <c r="AEQ15" s="1961"/>
      <c r="AER15" s="390"/>
      <c r="AES15" s="425"/>
      <c r="AET15" s="390"/>
      <c r="AEU15" s="131">
        <f t="shared" si="117"/>
        <v>0</v>
      </c>
      <c r="AEW15" s="31"/>
      <c r="AEX15" s="1960"/>
      <c r="AEY15" s="104"/>
      <c r="AEZ15" s="49"/>
      <c r="AFA15" s="139"/>
      <c r="AFB15" s="78">
        <f t="shared" si="118"/>
        <v>0</v>
      </c>
      <c r="AFD15" s="31"/>
      <c r="AFE15" s="1962"/>
      <c r="AFF15" s="22"/>
      <c r="AFG15" s="31"/>
      <c r="AFH15" s="76"/>
      <c r="AFI15" s="78">
        <f t="shared" si="119"/>
        <v>6523</v>
      </c>
      <c r="AFK15" s="405"/>
      <c r="AFL15" s="1962"/>
      <c r="AFM15" s="22"/>
      <c r="AFN15" s="31"/>
      <c r="AFO15" s="76"/>
      <c r="AFP15" s="78">
        <f t="shared" si="120"/>
        <v>0</v>
      </c>
      <c r="AFR15" s="405"/>
      <c r="AFS15" s="1962"/>
      <c r="AFT15" s="22"/>
      <c r="AFU15" s="31"/>
      <c r="AFV15" s="76"/>
      <c r="AFW15" s="131">
        <f t="shared" si="121"/>
        <v>0</v>
      </c>
      <c r="AFY15" s="31"/>
      <c r="AFZ15" s="1962"/>
      <c r="AGA15" s="22"/>
      <c r="AGB15" s="49"/>
      <c r="AGC15" s="76"/>
      <c r="AGD15" s="131">
        <f t="shared" si="122"/>
        <v>0</v>
      </c>
      <c r="AGF15" s="31"/>
      <c r="AGG15" s="1962"/>
      <c r="AGH15" s="22"/>
      <c r="AGI15" s="31"/>
      <c r="AGJ15" s="76"/>
      <c r="AGK15" s="131">
        <f t="shared" si="123"/>
        <v>0</v>
      </c>
      <c r="AGM15" s="31"/>
      <c r="AGN15" s="1962"/>
      <c r="AGO15" s="779"/>
      <c r="AGP15" s="31"/>
      <c r="AGQ15" s="76"/>
      <c r="AGR15" s="131">
        <f t="shared" si="124"/>
        <v>0</v>
      </c>
      <c r="AGT15" s="31"/>
      <c r="AGU15" s="1962"/>
      <c r="AGV15" s="779"/>
      <c r="AGW15" s="31"/>
      <c r="AGX15" s="76"/>
      <c r="AGY15" s="131">
        <f t="shared" si="125"/>
        <v>0</v>
      </c>
      <c r="AHA15" s="31"/>
      <c r="AHB15" s="1962"/>
      <c r="AHC15" s="779"/>
      <c r="AHD15" s="31"/>
      <c r="AHE15" s="76"/>
      <c r="AHF15" s="131">
        <f t="shared" si="126"/>
        <v>0</v>
      </c>
      <c r="AHH15" s="1962"/>
      <c r="AHI15" s="1960"/>
      <c r="AHJ15" s="104"/>
      <c r="AHK15" s="49"/>
      <c r="AHL15" s="139"/>
      <c r="AHM15" s="131">
        <f t="shared" si="127"/>
        <v>37741</v>
      </c>
      <c r="AHO15" s="1962"/>
      <c r="AHP15" s="1960"/>
      <c r="AHQ15" s="104"/>
      <c r="AHR15" s="49"/>
      <c r="AHS15" s="139"/>
      <c r="AHT15" s="131">
        <f t="shared" si="128"/>
        <v>0</v>
      </c>
      <c r="AHV15" s="1962"/>
      <c r="AHW15" s="1960"/>
      <c r="AHX15" s="104"/>
      <c r="AHY15" s="49"/>
      <c r="AHZ15" s="139"/>
      <c r="AIA15" s="131">
        <f t="shared" si="129"/>
        <v>0</v>
      </c>
      <c r="AIC15" s="425"/>
      <c r="AID15" s="1960"/>
      <c r="AIE15" s="104"/>
      <c r="AIF15" s="49"/>
      <c r="AIG15" s="139"/>
      <c r="AIH15" s="131">
        <f t="shared" si="130"/>
        <v>0</v>
      </c>
      <c r="AIJ15" s="321"/>
      <c r="AIK15" s="1960"/>
      <c r="AIL15" s="104"/>
      <c r="AIM15" s="49"/>
      <c r="AIN15" s="139"/>
      <c r="AIO15" s="78">
        <f t="shared" si="131"/>
        <v>0</v>
      </c>
      <c r="AIQ15" s="405"/>
      <c r="AIR15" s="1962"/>
      <c r="AIS15" s="22"/>
      <c r="AIT15" s="31"/>
      <c r="AIU15" s="76"/>
      <c r="AIV15" s="78">
        <f t="shared" si="132"/>
        <v>0</v>
      </c>
      <c r="AIX15" s="31"/>
      <c r="AIY15" s="1962"/>
      <c r="AIZ15" s="22"/>
      <c r="AJA15" s="31"/>
      <c r="AJB15" s="76"/>
      <c r="AJC15" s="78">
        <f t="shared" si="133"/>
        <v>0</v>
      </c>
      <c r="AJE15" s="49"/>
      <c r="AJF15" s="1960"/>
      <c r="AJG15" s="104"/>
      <c r="AJH15" s="49"/>
      <c r="AJI15" s="139"/>
      <c r="AJJ15" s="131">
        <f t="shared" si="134"/>
        <v>0</v>
      </c>
      <c r="AJL15" s="49"/>
      <c r="AJM15" s="1960"/>
      <c r="AJN15" s="104"/>
      <c r="AJO15" s="49"/>
      <c r="AJP15" s="139"/>
      <c r="AJQ15" s="131">
        <f t="shared" si="135"/>
        <v>0</v>
      </c>
      <c r="AJS15" s="49"/>
      <c r="AJT15" s="1960"/>
      <c r="AJU15" s="104"/>
      <c r="AJV15" s="49"/>
      <c r="AJW15" s="139"/>
      <c r="AJX15" s="131">
        <f t="shared" si="136"/>
        <v>0</v>
      </c>
      <c r="AJY15" s="244"/>
      <c r="AJZ15" s="31"/>
      <c r="AKA15" s="1962"/>
      <c r="AKB15" s="22"/>
      <c r="AKC15" s="31"/>
      <c r="AKD15" s="76"/>
      <c r="AKE15" s="131">
        <f t="shared" si="137"/>
        <v>0</v>
      </c>
      <c r="AKG15" s="31"/>
      <c r="AKH15" s="1962"/>
      <c r="AKI15" s="22"/>
      <c r="AKJ15" s="31"/>
      <c r="AKK15" s="76"/>
      <c r="AKL15" s="131">
        <f t="shared" si="138"/>
        <v>0</v>
      </c>
      <c r="AKN15" s="49"/>
      <c r="AKO15" s="1960"/>
      <c r="AKP15" s="390"/>
      <c r="AKQ15" s="49"/>
      <c r="AKR15" s="390"/>
      <c r="AKS15" s="131">
        <f t="shared" si="139"/>
        <v>0</v>
      </c>
      <c r="AKU15" s="49"/>
      <c r="AKV15" s="1960"/>
      <c r="AKW15" s="104"/>
      <c r="AKX15" s="49"/>
      <c r="AKY15" s="139"/>
      <c r="AKZ15" s="131">
        <f t="shared" si="2"/>
        <v>0</v>
      </c>
      <c r="ALB15" s="31"/>
      <c r="ALC15" s="1962"/>
      <c r="ALD15" s="22"/>
      <c r="ALE15" s="31"/>
      <c r="ALF15" s="76"/>
      <c r="ALG15" s="131">
        <f t="shared" si="140"/>
        <v>0</v>
      </c>
      <c r="ALI15" s="31"/>
      <c r="ALJ15" s="1962"/>
      <c r="ALK15" s="22"/>
      <c r="ALL15" s="31"/>
      <c r="ALM15" s="76"/>
      <c r="ALN15" s="131">
        <f t="shared" si="141"/>
        <v>0</v>
      </c>
      <c r="ALP15" s="31"/>
      <c r="ALQ15" s="1962"/>
      <c r="ALR15" s="22"/>
      <c r="ALS15" s="31"/>
      <c r="ALT15" s="76"/>
      <c r="ALU15" s="131">
        <f t="shared" si="142"/>
        <v>0</v>
      </c>
      <c r="ALW15" s="31"/>
      <c r="ALX15" s="1962"/>
      <c r="ALY15" s="22"/>
      <c r="ALZ15" s="31"/>
      <c r="AMA15" s="76"/>
      <c r="AMB15" s="131">
        <f t="shared" si="143"/>
        <v>0</v>
      </c>
      <c r="AMD15" s="405"/>
      <c r="AME15" s="1962"/>
      <c r="AMF15" s="22"/>
      <c r="AMG15" s="405"/>
      <c r="AMH15" s="76"/>
      <c r="AMI15" s="78">
        <f t="shared" si="144"/>
        <v>0</v>
      </c>
      <c r="AMK15" s="31"/>
      <c r="AML15" s="1962"/>
      <c r="AMM15" s="22"/>
      <c r="AMN15" s="31"/>
      <c r="AMO15" s="76"/>
      <c r="AMP15" s="78">
        <f t="shared" si="145"/>
        <v>0</v>
      </c>
      <c r="AMR15" s="31"/>
      <c r="AMS15" s="1330"/>
      <c r="AMT15" s="139"/>
      <c r="AMU15" s="49"/>
      <c r="AMV15" s="139"/>
      <c r="AMW15" s="131">
        <f t="shared" si="3"/>
        <v>0</v>
      </c>
      <c r="AMY15" s="405"/>
      <c r="AMZ15" s="1962"/>
      <c r="ANA15" s="22"/>
      <c r="ANB15" s="322"/>
      <c r="ANC15" s="76"/>
      <c r="AND15" s="78">
        <f t="shared" si="146"/>
        <v>0</v>
      </c>
      <c r="ANF15" s="322"/>
      <c r="ANG15" s="1962"/>
      <c r="ANH15" s="22"/>
      <c r="ANI15" s="405"/>
      <c r="ANJ15" s="76"/>
      <c r="ANK15" s="78">
        <f t="shared" si="147"/>
        <v>0</v>
      </c>
      <c r="ANM15" s="31"/>
      <c r="ANN15" s="1962"/>
      <c r="ANO15" s="22"/>
      <c r="ANP15" s="31"/>
      <c r="ANQ15" s="76"/>
      <c r="ANR15" s="78">
        <f t="shared" si="148"/>
        <v>0</v>
      </c>
      <c r="ANT15" s="31"/>
      <c r="ANU15" s="1962"/>
      <c r="ANV15" s="22"/>
      <c r="ANW15" s="31"/>
      <c r="ANX15" s="76"/>
      <c r="ANY15" s="78">
        <f t="shared" si="149"/>
        <v>0</v>
      </c>
      <c r="AOA15" s="49"/>
      <c r="AOB15" s="1960"/>
      <c r="AOC15" s="104"/>
      <c r="AOD15" s="49"/>
      <c r="AOE15" s="139"/>
      <c r="AOF15" s="78">
        <f t="shared" si="150"/>
        <v>0</v>
      </c>
      <c r="AOH15" s="322"/>
      <c r="AOI15" s="1962"/>
      <c r="AOJ15" s="104"/>
      <c r="AOK15" s="405"/>
      <c r="AOL15" s="76"/>
      <c r="AOM15" s="131">
        <f t="shared" si="151"/>
        <v>0</v>
      </c>
      <c r="AOO15" s="31"/>
      <c r="AOP15" s="1962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60"/>
      <c r="AOX15" s="104"/>
      <c r="AOY15" s="49"/>
      <c r="AOZ15" s="139"/>
      <c r="APA15" s="78">
        <f t="shared" si="152"/>
        <v>0</v>
      </c>
      <c r="APC15" s="321"/>
      <c r="APD15" s="1960"/>
      <c r="APE15" s="104"/>
      <c r="APF15" s="49"/>
      <c r="APG15" s="139"/>
      <c r="APH15" s="78">
        <f t="shared" si="153"/>
        <v>0</v>
      </c>
      <c r="APJ15" s="322"/>
      <c r="APK15" s="1962"/>
      <c r="APL15" s="22"/>
      <c r="APM15" s="31"/>
      <c r="APN15" s="76"/>
      <c r="APO15" s="78">
        <f t="shared" si="154"/>
        <v>0</v>
      </c>
      <c r="APQ15" s="322"/>
      <c r="APR15" s="1962"/>
      <c r="APS15" s="22"/>
      <c r="APT15" s="31"/>
      <c r="APU15" s="76"/>
      <c r="APV15" s="78">
        <f t="shared" si="155"/>
        <v>0</v>
      </c>
      <c r="APX15" s="425"/>
      <c r="APY15" s="1330"/>
      <c r="APZ15" s="390"/>
      <c r="AQA15" s="425"/>
      <c r="AQB15" s="139"/>
      <c r="AQC15" s="131">
        <f t="shared" si="4"/>
        <v>0</v>
      </c>
      <c r="AQE15" s="31"/>
      <c r="AQF15" s="1330"/>
      <c r="AQG15" s="139"/>
      <c r="AQH15" s="31"/>
      <c r="AQI15" s="139"/>
      <c r="AQJ15" s="131">
        <f t="shared" si="5"/>
        <v>7383.5</v>
      </c>
      <c r="AQL15" s="31"/>
      <c r="AQM15" s="1330"/>
      <c r="AQN15" s="139"/>
      <c r="AQO15" s="31"/>
      <c r="AQP15" s="139"/>
      <c r="AQQ15" s="131">
        <f t="shared" si="6"/>
        <v>0</v>
      </c>
      <c r="AQS15" s="1962"/>
      <c r="AQU15" s="775"/>
      <c r="AQV15" s="49"/>
      <c r="AQW15" s="139"/>
      <c r="AQX15" s="131">
        <f t="shared" si="156"/>
        <v>4518.5</v>
      </c>
      <c r="AQZ15" s="321"/>
      <c r="ARA15" s="1330"/>
      <c r="ARB15" s="139"/>
      <c r="ARC15" s="321"/>
      <c r="ARD15" s="139"/>
      <c r="ARE15" s="78">
        <f t="shared" si="157"/>
        <v>0</v>
      </c>
      <c r="ARG15" s="31"/>
      <c r="ARH15" s="1330"/>
      <c r="ARI15" s="139"/>
      <c r="ARJ15" s="49"/>
      <c r="ARK15" s="139"/>
      <c r="ARL15" s="78">
        <f t="shared" si="158"/>
        <v>0</v>
      </c>
      <c r="ARN15" s="405"/>
      <c r="ARO15" s="1330"/>
      <c r="ARP15" s="139"/>
      <c r="ARQ15" s="425"/>
      <c r="ARR15" s="139"/>
      <c r="ARS15" s="78">
        <f t="shared" si="159"/>
        <v>0</v>
      </c>
      <c r="ARU15" s="425"/>
      <c r="ARV15" s="1330"/>
      <c r="ARW15" s="350"/>
      <c r="ARX15" s="321"/>
      <c r="ARY15" s="350"/>
      <c r="ARZ15" s="78">
        <f t="shared" si="7"/>
        <v>0</v>
      </c>
      <c r="ASB15" s="405"/>
      <c r="ASC15" s="1330"/>
      <c r="ASD15" s="139"/>
      <c r="ASE15" s="258"/>
      <c r="ASF15" s="66"/>
      <c r="ASG15" s="78">
        <f t="shared" si="160"/>
        <v>0</v>
      </c>
      <c r="ASI15" s="405"/>
      <c r="ASJ15" s="1962"/>
      <c r="ASK15" s="104"/>
      <c r="ASL15" s="49"/>
      <c r="ASM15" s="139"/>
      <c r="ASN15" s="131">
        <f t="shared" si="161"/>
        <v>0</v>
      </c>
      <c r="ASP15" s="49"/>
      <c r="ASQ15" s="1960"/>
      <c r="ASR15" s="104"/>
      <c r="ASS15" s="49"/>
      <c r="AST15" s="139"/>
      <c r="ASU15" s="131">
        <f t="shared" si="162"/>
        <v>0</v>
      </c>
      <c r="ASW15" s="31"/>
      <c r="ASX15" s="1962"/>
      <c r="ASY15" s="104"/>
      <c r="ASZ15" s="49"/>
      <c r="ATA15" s="139"/>
      <c r="ATB15" s="131">
        <f t="shared" si="163"/>
        <v>0</v>
      </c>
      <c r="ATD15" s="31"/>
      <c r="ATE15" s="1962"/>
      <c r="ATF15" s="22"/>
      <c r="ATG15" s="31"/>
      <c r="ATH15" s="76"/>
      <c r="ATI15" s="78">
        <f t="shared" si="164"/>
        <v>0</v>
      </c>
      <c r="ATK15" s="31"/>
      <c r="ATL15" s="1962"/>
      <c r="ATM15" s="22"/>
      <c r="ATN15" s="31"/>
      <c r="ATO15" s="76"/>
      <c r="ATP15" s="78">
        <f t="shared" si="165"/>
        <v>0</v>
      </c>
      <c r="ATR15" s="31"/>
      <c r="ATS15" s="1962"/>
      <c r="ATT15" s="22"/>
      <c r="ATU15" s="31"/>
      <c r="ATV15" s="76"/>
      <c r="ATW15" s="78">
        <f t="shared" si="166"/>
        <v>0</v>
      </c>
      <c r="ATY15" s="31"/>
      <c r="ATZ15" s="1962"/>
      <c r="AUA15" s="22"/>
      <c r="AUB15" s="31"/>
      <c r="AUC15" s="76"/>
      <c r="AUD15" s="78">
        <f t="shared" si="167"/>
        <v>0</v>
      </c>
      <c r="AUF15" s="322"/>
      <c r="AUG15" s="1962"/>
      <c r="AUH15" s="22"/>
      <c r="AUI15" s="31"/>
      <c r="AUJ15" s="76"/>
      <c r="AUK15" s="78">
        <f t="shared" si="168"/>
        <v>0</v>
      </c>
      <c r="AUM15" s="49"/>
      <c r="AUN15" s="1330"/>
      <c r="AUO15" s="139"/>
      <c r="AUP15" s="49"/>
      <c r="AUQ15" s="261"/>
      <c r="AUR15" s="131">
        <f t="shared" si="169"/>
        <v>0</v>
      </c>
      <c r="AUT15" s="31"/>
      <c r="AUU15" s="1961"/>
      <c r="AUV15" s="139"/>
      <c r="AUW15" s="31"/>
      <c r="AUX15" s="139"/>
      <c r="AUY15" s="131">
        <f t="shared" si="170"/>
        <v>0</v>
      </c>
      <c r="AVA15" s="31"/>
      <c r="AVB15" s="1330"/>
      <c r="AVC15" s="139"/>
      <c r="AVD15" s="31"/>
      <c r="AVE15" s="139"/>
      <c r="AVF15" s="131">
        <f t="shared" si="171"/>
        <v>0</v>
      </c>
      <c r="AVH15" s="425"/>
      <c r="AVI15" s="1330"/>
      <c r="AVJ15" s="139"/>
      <c r="AVK15" s="49"/>
      <c r="AVL15" s="139"/>
      <c r="AVM15" s="131">
        <f>AVM14+AVJ15-AVL15</f>
        <v>2512.5</v>
      </c>
      <c r="AVO15" s="1350"/>
      <c r="AVP15" s="934"/>
      <c r="AVQ15" s="390"/>
      <c r="AVR15" s="49"/>
      <c r="AVS15" s="390"/>
      <c r="AVT15" s="131">
        <f t="shared" si="173"/>
        <v>0</v>
      </c>
      <c r="AVV15" s="405"/>
      <c r="AVW15" s="1962"/>
      <c r="AVX15" s="1353"/>
      <c r="AVY15" s="31"/>
      <c r="AVZ15" s="1268"/>
      <c r="AWA15" s="78">
        <f t="shared" si="191"/>
        <v>0</v>
      </c>
      <c r="AWC15" s="1962"/>
      <c r="AWD15" s="1962"/>
      <c r="AWE15" s="1353"/>
      <c r="AWF15" s="31"/>
      <c r="AWG15" s="1268"/>
      <c r="AWH15" s="78">
        <f t="shared" si="192"/>
        <v>0</v>
      </c>
      <c r="AWJ15" s="1962"/>
      <c r="AWK15" s="1962"/>
      <c r="AWL15" s="22"/>
      <c r="AWM15" s="31"/>
      <c r="AWN15" s="76"/>
      <c r="AWO15" s="78">
        <f t="shared" si="193"/>
        <v>0</v>
      </c>
      <c r="AWQ15" s="321"/>
      <c r="AWR15" s="1960"/>
      <c r="AWS15" s="104"/>
      <c r="AWT15" s="49"/>
      <c r="AWU15" s="139"/>
      <c r="AWV15" s="131">
        <f t="shared" si="194"/>
        <v>0</v>
      </c>
      <c r="AWW15" s="244"/>
      <c r="AWX15" s="425"/>
      <c r="AWY15" s="1960"/>
      <c r="AWZ15" s="104"/>
      <c r="AXA15" s="49"/>
      <c r="AXB15" s="139"/>
      <c r="AXC15" s="131">
        <f t="shared" si="174"/>
        <v>30000</v>
      </c>
      <c r="AXE15" s="31"/>
      <c r="AXF15" s="1962"/>
      <c r="AXG15" s="22"/>
      <c r="AXH15" s="385"/>
      <c r="AXI15" s="76"/>
      <c r="AXJ15" s="78">
        <f t="shared" si="175"/>
        <v>0</v>
      </c>
      <c r="AXL15" s="31"/>
      <c r="AXM15" s="1962"/>
      <c r="AXN15" s="22"/>
      <c r="AXO15" s="31"/>
      <c r="AXP15" s="76"/>
      <c r="AXQ15" s="78">
        <f t="shared" si="176"/>
        <v>0</v>
      </c>
      <c r="AXS15" s="31"/>
      <c r="AXT15" s="1962"/>
      <c r="AXU15" s="22"/>
      <c r="AXV15" s="31"/>
      <c r="AXW15" s="76"/>
      <c r="AXX15" s="78">
        <f t="shared" si="177"/>
        <v>0</v>
      </c>
      <c r="AXZ15" s="31"/>
      <c r="AYA15" s="1962"/>
      <c r="AYB15" s="22"/>
      <c r="AYC15" s="31"/>
      <c r="AYD15" s="76"/>
      <c r="AYE15" s="78">
        <f t="shared" si="178"/>
        <v>0</v>
      </c>
      <c r="AYG15" s="405"/>
      <c r="AYH15" s="1962"/>
      <c r="AYI15" s="22"/>
      <c r="AYJ15" s="31"/>
      <c r="AYK15" s="76"/>
      <c r="AYL15" s="78">
        <f t="shared" si="179"/>
        <v>0</v>
      </c>
      <c r="AYN15" s="405"/>
      <c r="AYO15" s="1962"/>
      <c r="AYP15" s="22"/>
      <c r="AYQ15" s="31"/>
      <c r="AYR15" s="76"/>
      <c r="AYS15" s="78">
        <f t="shared" si="180"/>
        <v>0</v>
      </c>
      <c r="AYU15" s="425"/>
      <c r="AYV15" s="1960"/>
      <c r="AYW15" s="104"/>
      <c r="AYX15" s="425"/>
      <c r="AYY15" s="139"/>
      <c r="AYZ15" s="78">
        <f t="shared" si="181"/>
        <v>0</v>
      </c>
      <c r="AZB15" s="31"/>
      <c r="AZC15" s="1962"/>
      <c r="AZD15" s="22"/>
      <c r="AZE15" s="31"/>
      <c r="AZF15" s="76"/>
      <c r="AZG15" s="78">
        <f t="shared" si="182"/>
        <v>0</v>
      </c>
      <c r="AZI15" s="425"/>
      <c r="AZJ15" s="1960"/>
      <c r="AZK15" s="104"/>
      <c r="AZL15" s="425"/>
      <c r="AZM15" s="139"/>
      <c r="AZN15" s="131">
        <f t="shared" si="183"/>
        <v>0</v>
      </c>
      <c r="AZP15" s="425"/>
      <c r="AZQ15" s="1960"/>
      <c r="AZR15" s="104"/>
      <c r="AZS15" s="425"/>
      <c r="AZT15" s="139"/>
      <c r="AZU15" s="131">
        <f t="shared" si="184"/>
        <v>0</v>
      </c>
      <c r="AZV15" s="244"/>
      <c r="AZW15" s="31"/>
      <c r="AZX15" s="1962"/>
      <c r="AZY15" s="22"/>
      <c r="AZZ15" s="31"/>
      <c r="BAA15" s="76"/>
      <c r="BAB15" s="78">
        <f t="shared" si="185"/>
        <v>0</v>
      </c>
      <c r="BAD15" s="31"/>
      <c r="BAE15" s="1962"/>
      <c r="BAF15" s="22"/>
      <c r="BAG15" s="31"/>
      <c r="BAH15" s="76"/>
      <c r="BAI15" s="78">
        <f t="shared" si="186"/>
        <v>0</v>
      </c>
      <c r="BAK15" s="1962"/>
      <c r="BAL15" s="1962"/>
      <c r="BAM15" s="22"/>
      <c r="BAN15" s="31"/>
      <c r="BAO15" s="76"/>
      <c r="BAP15" s="78">
        <f t="shared" si="187"/>
        <v>0</v>
      </c>
      <c r="BAR15" s="49"/>
      <c r="BAS15" s="1960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62"/>
      <c r="C16" s="1917">
        <v>100000</v>
      </c>
      <c r="D16" s="31"/>
      <c r="E16" s="139"/>
      <c r="F16" s="131">
        <f t="shared" si="8"/>
        <v>1050000</v>
      </c>
      <c r="H16" s="405"/>
      <c r="I16" s="1962"/>
      <c r="J16" s="701"/>
      <c r="K16" s="31"/>
      <c r="L16" s="139"/>
      <c r="M16" s="131">
        <f t="shared" si="9"/>
        <v>20000</v>
      </c>
      <c r="O16" s="425"/>
      <c r="P16" s="1960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60"/>
      <c r="X16" s="104"/>
      <c r="Y16" s="49"/>
      <c r="Z16" s="139"/>
      <c r="AA16" s="131">
        <f t="shared" si="10"/>
        <v>1000</v>
      </c>
      <c r="AC16" s="49"/>
      <c r="AD16" s="1960"/>
      <c r="AE16" s="104"/>
      <c r="AF16" s="49"/>
      <c r="AG16" s="139"/>
      <c r="AH16" s="131">
        <f t="shared" si="11"/>
        <v>-100000</v>
      </c>
      <c r="AJ16" s="425">
        <v>41858</v>
      </c>
      <c r="AK16" s="1960" t="s">
        <v>2296</v>
      </c>
      <c r="AL16" s="104">
        <v>10000</v>
      </c>
      <c r="AM16" s="49" t="s">
        <v>2300</v>
      </c>
      <c r="AN16" s="139"/>
      <c r="AO16" s="131">
        <f t="shared" si="12"/>
        <v>10000</v>
      </c>
      <c r="AQ16" s="49"/>
      <c r="AR16" s="1960"/>
      <c r="AS16" s="104"/>
      <c r="AT16" s="49"/>
      <c r="AU16" s="139"/>
      <c r="AV16" s="131">
        <f t="shared" si="13"/>
        <v>0</v>
      </c>
      <c r="AX16" s="31"/>
      <c r="AY16" s="1962"/>
      <c r="AZ16" s="22"/>
      <c r="BA16" s="31"/>
      <c r="BB16" s="76"/>
      <c r="BC16" s="131">
        <f t="shared" si="14"/>
        <v>0</v>
      </c>
      <c r="BE16" s="31"/>
      <c r="BF16" s="1962"/>
      <c r="BG16" s="22"/>
      <c r="BH16" s="31"/>
      <c r="BI16" s="76"/>
      <c r="BJ16" s="131">
        <f t="shared" si="15"/>
        <v>0</v>
      </c>
      <c r="BL16" s="49"/>
      <c r="BM16" s="1960"/>
      <c r="BN16" s="104"/>
      <c r="BO16" s="49"/>
      <c r="BP16" s="139"/>
      <c r="BQ16" s="131">
        <f t="shared" si="16"/>
        <v>0</v>
      </c>
      <c r="BS16" s="31"/>
      <c r="BT16" s="1330"/>
      <c r="BU16" s="139"/>
      <c r="BV16" s="31"/>
      <c r="BW16" s="139"/>
      <c r="BX16" s="78">
        <f t="shared" si="17"/>
        <v>0</v>
      </c>
      <c r="BZ16" s="31"/>
      <c r="CA16" s="31"/>
      <c r="CB16" s="1330"/>
      <c r="CC16" s="139"/>
      <c r="CD16" s="31"/>
      <c r="CE16" s="139"/>
      <c r="CF16" s="78">
        <f t="shared" si="18"/>
        <v>0</v>
      </c>
      <c r="CH16" s="425"/>
      <c r="CI16" s="1960"/>
      <c r="CJ16" s="104"/>
      <c r="CK16" s="379"/>
      <c r="CL16" s="701">
        <v>284482.56</v>
      </c>
      <c r="CM16" s="131">
        <f t="shared" si="19"/>
        <v>0</v>
      </c>
      <c r="CO16" s="31"/>
      <c r="CP16" s="1962"/>
      <c r="CQ16" s="22"/>
      <c r="CR16" s="378"/>
      <c r="CS16" s="139"/>
      <c r="CT16" s="131">
        <f t="shared" si="20"/>
        <v>0</v>
      </c>
      <c r="CV16" s="321"/>
      <c r="CW16" s="1330"/>
      <c r="CX16" s="390"/>
      <c r="CY16" s="379"/>
      <c r="CZ16" s="261"/>
      <c r="DA16" s="131">
        <f t="shared" si="190"/>
        <v>0</v>
      </c>
      <c r="DC16" s="31"/>
      <c r="DD16" s="1962"/>
      <c r="DE16" s="22"/>
      <c r="DF16" s="31"/>
      <c r="DG16" s="76"/>
      <c r="DH16" s="78">
        <f t="shared" si="21"/>
        <v>0</v>
      </c>
      <c r="DJ16" s="49"/>
      <c r="DK16" s="347"/>
      <c r="DL16" s="1330"/>
      <c r="DM16" s="139"/>
      <c r="DN16" s="49"/>
      <c r="DO16" s="139"/>
      <c r="DP16" s="78">
        <f t="shared" si="22"/>
        <v>0</v>
      </c>
      <c r="DR16" s="405"/>
      <c r="DS16" s="1962"/>
      <c r="DT16" s="22"/>
      <c r="DU16" s="674"/>
      <c r="DV16" s="76"/>
      <c r="DW16" s="78">
        <f t="shared" si="23"/>
        <v>0</v>
      </c>
      <c r="DY16" s="1962"/>
      <c r="DZ16" s="1962"/>
      <c r="EA16" s="22"/>
      <c r="EB16" s="31"/>
      <c r="EC16" s="76"/>
      <c r="ED16" s="78">
        <f t="shared" si="24"/>
        <v>0</v>
      </c>
      <c r="EF16" s="405"/>
      <c r="EG16" s="1962"/>
      <c r="EH16" s="22"/>
      <c r="EI16" s="31"/>
      <c r="EJ16" s="76"/>
      <c r="EK16" s="78">
        <f t="shared" si="25"/>
        <v>10936</v>
      </c>
      <c r="EM16" s="31"/>
      <c r="EN16" s="1962"/>
      <c r="EO16" s="22"/>
      <c r="EP16" s="31"/>
      <c r="EQ16" s="76"/>
      <c r="ER16" s="131">
        <f t="shared" si="26"/>
        <v>0</v>
      </c>
      <c r="ET16" s="322"/>
      <c r="EU16" s="1962"/>
      <c r="EV16" s="22"/>
      <c r="EW16" s="308"/>
      <c r="EX16" s="139"/>
      <c r="EY16" s="78">
        <f t="shared" si="27"/>
        <v>0</v>
      </c>
      <c r="FA16" s="321"/>
      <c r="FB16" s="1960"/>
      <c r="FC16" s="104"/>
      <c r="FD16" s="49"/>
      <c r="FE16" s="139"/>
      <c r="FF16" s="78">
        <f t="shared" si="28"/>
        <v>0</v>
      </c>
      <c r="FH16" s="788"/>
      <c r="FI16" s="1962"/>
      <c r="FJ16" s="22"/>
      <c r="FK16" s="49"/>
      <c r="FL16" s="76"/>
      <c r="FM16" s="78">
        <f t="shared" si="29"/>
        <v>0</v>
      </c>
      <c r="FO16" s="788"/>
      <c r="FP16" s="1962"/>
      <c r="FQ16" s="22"/>
      <c r="FR16" s="49"/>
      <c r="FS16" s="76"/>
      <c r="FT16" s="78">
        <f t="shared" si="30"/>
        <v>0</v>
      </c>
      <c r="FV16" s="405">
        <v>39709</v>
      </c>
      <c r="FW16" s="1962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62"/>
      <c r="GE16" s="22"/>
      <c r="GF16" s="31"/>
      <c r="GG16" s="76"/>
      <c r="GH16" s="78">
        <f t="shared" si="32"/>
        <v>0</v>
      </c>
      <c r="GJ16" s="31"/>
      <c r="GK16" s="1962"/>
      <c r="GL16" s="22"/>
      <c r="GM16" s="31"/>
      <c r="GN16" s="76"/>
      <c r="GO16" s="78">
        <f t="shared" si="33"/>
        <v>0</v>
      </c>
      <c r="GQ16" s="31"/>
      <c r="GR16" s="1962"/>
      <c r="GS16" s="22"/>
      <c r="GT16" s="31"/>
      <c r="GU16" s="76"/>
      <c r="GV16" s="78">
        <f t="shared" si="34"/>
        <v>0</v>
      </c>
      <c r="GX16" s="31"/>
      <c r="GY16" s="1962"/>
      <c r="GZ16" s="22"/>
      <c r="HA16" s="31"/>
      <c r="HB16" s="76"/>
      <c r="HC16" s="78">
        <f t="shared" si="35"/>
        <v>0</v>
      </c>
      <c r="HE16" s="1962"/>
      <c r="HF16" s="1962"/>
      <c r="HG16" s="22"/>
      <c r="HH16" s="31"/>
      <c r="HI16" s="76"/>
      <c r="HJ16" s="78">
        <f t="shared" si="36"/>
        <v>0</v>
      </c>
      <c r="HL16" s="31"/>
      <c r="HM16" s="1962"/>
      <c r="HN16" s="22"/>
      <c r="HO16" s="49"/>
      <c r="HP16" s="76"/>
      <c r="HQ16" s="131">
        <f t="shared" si="37"/>
        <v>0</v>
      </c>
      <c r="HS16" s="31"/>
      <c r="HT16" s="1962"/>
      <c r="HU16" s="22"/>
      <c r="HV16" s="49"/>
      <c r="HW16" s="76"/>
      <c r="HX16" s="131">
        <f t="shared" si="38"/>
        <v>0</v>
      </c>
      <c r="HZ16" s="405"/>
      <c r="IA16" s="1330"/>
      <c r="IB16" s="22"/>
      <c r="IC16" s="31"/>
      <c r="ID16" s="76"/>
      <c r="IE16" s="131">
        <f t="shared" si="39"/>
        <v>476</v>
      </c>
      <c r="IG16" s="31"/>
      <c r="IH16" s="1962"/>
      <c r="II16" s="22"/>
      <c r="IJ16" s="49"/>
      <c r="IK16" s="76"/>
      <c r="IL16" s="78">
        <f t="shared" si="40"/>
        <v>0</v>
      </c>
      <c r="IN16" s="31"/>
      <c r="IO16" s="1962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62"/>
      <c r="JD16" s="22"/>
      <c r="JE16" s="31"/>
      <c r="JF16" s="76"/>
      <c r="JG16" s="78">
        <f t="shared" si="43"/>
        <v>0</v>
      </c>
      <c r="JI16" s="31"/>
      <c r="JJ16" s="1962"/>
      <c r="JK16" s="22"/>
      <c r="JL16" s="31"/>
      <c r="JM16" s="76"/>
      <c r="JN16" s="78">
        <f t="shared" si="197"/>
        <v>0</v>
      </c>
      <c r="JP16" s="1962"/>
      <c r="JQ16" s="1962"/>
      <c r="JR16" s="22"/>
      <c r="JS16" s="31"/>
      <c r="JT16" s="76"/>
      <c r="JU16" s="78">
        <f t="shared" si="44"/>
        <v>0</v>
      </c>
      <c r="JW16" s="49"/>
      <c r="JX16" s="1960"/>
      <c r="JY16" s="104"/>
      <c r="JZ16" s="308"/>
      <c r="KA16" s="139"/>
      <c r="KB16" s="131">
        <f t="shared" si="45"/>
        <v>0</v>
      </c>
      <c r="KD16" s="49"/>
      <c r="KE16" s="1960"/>
      <c r="KF16" s="104"/>
      <c r="KG16" s="308"/>
      <c r="KH16" s="139"/>
      <c r="KI16" s="131">
        <f t="shared" si="46"/>
        <v>0</v>
      </c>
      <c r="KJ16" s="244"/>
      <c r="KK16" s="49"/>
      <c r="KL16" s="1960"/>
      <c r="KM16" s="104"/>
      <c r="KN16" s="308"/>
      <c r="KO16" s="139"/>
      <c r="KP16" s="131">
        <f t="shared" si="47"/>
        <v>0</v>
      </c>
      <c r="KQ16" s="244"/>
      <c r="KR16" s="405"/>
      <c r="KS16" s="1962"/>
      <c r="KT16" s="22"/>
      <c r="KU16" s="31"/>
      <c r="KV16" s="139"/>
      <c r="KW16" s="131">
        <f t="shared" si="48"/>
        <v>0</v>
      </c>
      <c r="KX16" s="861"/>
      <c r="KY16" s="31"/>
      <c r="KZ16" s="1961"/>
      <c r="LA16" s="139"/>
      <c r="LB16" s="31"/>
      <c r="LC16" s="139"/>
      <c r="LD16" s="131">
        <f t="shared" si="49"/>
        <v>0</v>
      </c>
      <c r="LF16" s="31"/>
      <c r="LG16" s="1962"/>
      <c r="LH16" s="104"/>
      <c r="LI16" s="49"/>
      <c r="LJ16" s="139"/>
      <c r="LK16" s="131">
        <f t="shared" si="50"/>
        <v>0</v>
      </c>
      <c r="LM16" s="405"/>
      <c r="LN16" s="1330"/>
      <c r="LO16" s="139"/>
      <c r="LP16" s="49"/>
      <c r="LQ16" s="76"/>
      <c r="LR16" s="131">
        <f t="shared" si="0"/>
        <v>0</v>
      </c>
      <c r="LT16" s="425"/>
      <c r="LU16" s="1960"/>
      <c r="LV16" s="695"/>
      <c r="LW16" s="49"/>
      <c r="LX16" s="350"/>
      <c r="LY16" s="131">
        <f t="shared" si="51"/>
        <v>0</v>
      </c>
      <c r="MA16" s="425"/>
      <c r="MB16" s="1960"/>
      <c r="MC16" s="104"/>
      <c r="MD16" s="49"/>
      <c r="ME16" s="139"/>
      <c r="MF16" s="131">
        <f t="shared" si="52"/>
        <v>0</v>
      </c>
      <c r="MH16" s="425"/>
      <c r="MI16" s="1960"/>
      <c r="MJ16" s="695"/>
      <c r="MK16" s="49"/>
      <c r="ML16" s="139"/>
      <c r="MM16" s="131">
        <f t="shared" si="53"/>
        <v>0</v>
      </c>
      <c r="MO16" s="49"/>
      <c r="MP16" s="1960"/>
      <c r="MQ16" s="104"/>
      <c r="MR16" s="49"/>
      <c r="MS16" s="139"/>
      <c r="MT16" s="131">
        <f t="shared" si="54"/>
        <v>0</v>
      </c>
      <c r="MV16" s="31"/>
      <c r="MW16" s="1962"/>
      <c r="MX16" s="104"/>
      <c r="MY16" s="455"/>
      <c r="MZ16" s="22"/>
      <c r="NA16" s="131">
        <f t="shared" si="198"/>
        <v>20586.5</v>
      </c>
      <c r="NC16" s="31"/>
      <c r="ND16" s="1962"/>
      <c r="NE16" s="104"/>
      <c r="NF16" s="455"/>
      <c r="NG16" s="22"/>
      <c r="NH16" s="131">
        <f t="shared" si="55"/>
        <v>0</v>
      </c>
      <c r="NJ16" s="31"/>
      <c r="NK16" s="1962"/>
      <c r="NL16" s="701"/>
      <c r="NM16" s="49"/>
      <c r="NN16" s="139"/>
      <c r="NO16" s="131">
        <f t="shared" si="56"/>
        <v>0</v>
      </c>
      <c r="NQ16" s="425"/>
      <c r="NR16" s="1330"/>
      <c r="NS16" s="390"/>
      <c r="NT16" s="425"/>
      <c r="NU16" s="139"/>
      <c r="NV16" s="131">
        <f t="shared" si="57"/>
        <v>0</v>
      </c>
      <c r="NX16" s="49"/>
      <c r="NY16" s="1960"/>
      <c r="NZ16" s="104"/>
      <c r="OA16" s="49"/>
      <c r="OB16" s="139"/>
      <c r="OC16" s="78">
        <f t="shared" si="58"/>
        <v>0</v>
      </c>
      <c r="OE16" s="49"/>
      <c r="OF16" s="1960"/>
      <c r="OG16" s="104"/>
      <c r="OH16" s="49"/>
      <c r="OI16" s="139"/>
      <c r="OJ16" s="78">
        <f t="shared" si="59"/>
        <v>0</v>
      </c>
      <c r="OL16" s="49"/>
      <c r="OM16" s="1960"/>
      <c r="ON16" s="104"/>
      <c r="OO16" s="49"/>
      <c r="OP16" s="139"/>
      <c r="OQ16" s="78">
        <f t="shared" si="60"/>
        <v>0</v>
      </c>
      <c r="OS16" s="49"/>
      <c r="OT16" s="1960"/>
      <c r="OU16" s="104"/>
      <c r="OV16" s="49"/>
      <c r="OW16" s="139"/>
      <c r="OX16" s="78">
        <f t="shared" si="61"/>
        <v>0</v>
      </c>
      <c r="OZ16" s="49"/>
      <c r="PA16" s="1960"/>
      <c r="PB16" s="104"/>
      <c r="PC16" s="49"/>
      <c r="PD16" s="139"/>
      <c r="PE16" s="78">
        <f t="shared" si="62"/>
        <v>0</v>
      </c>
      <c r="PG16" s="49"/>
      <c r="PH16" s="1960"/>
      <c r="PI16" s="104"/>
      <c r="PJ16" s="49"/>
      <c r="PK16" s="139"/>
      <c r="PL16" s="78">
        <f t="shared" si="63"/>
        <v>0</v>
      </c>
      <c r="PN16" s="49"/>
      <c r="PO16" s="1960"/>
      <c r="PP16" s="104"/>
      <c r="PQ16" s="49"/>
      <c r="PR16" s="139"/>
      <c r="PS16" s="78">
        <f t="shared" si="64"/>
        <v>0</v>
      </c>
      <c r="PU16" s="31"/>
      <c r="PV16" s="1962"/>
      <c r="PW16" s="22"/>
      <c r="PX16" s="31"/>
      <c r="PY16" s="76"/>
      <c r="PZ16" s="78">
        <f t="shared" si="65"/>
        <v>32916</v>
      </c>
      <c r="QB16" s="1962"/>
      <c r="QC16" s="1962"/>
      <c r="QD16" s="22"/>
      <c r="QE16" s="31"/>
      <c r="QF16" s="76"/>
      <c r="QG16" s="78">
        <f t="shared" si="66"/>
        <v>0</v>
      </c>
      <c r="QI16" s="405"/>
      <c r="QJ16" s="1962"/>
      <c r="QK16" s="22"/>
      <c r="QL16" s="31"/>
      <c r="QM16" s="76"/>
      <c r="QN16" s="78">
        <f t="shared" si="67"/>
        <v>0</v>
      </c>
      <c r="QP16" s="405"/>
      <c r="QQ16" s="1962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7"/>
      <c r="QY16" s="701"/>
      <c r="QZ16" s="31"/>
      <c r="RA16" s="139"/>
      <c r="RB16" s="131">
        <f t="shared" si="69"/>
        <v>0</v>
      </c>
      <c r="RD16" s="49"/>
      <c r="RE16" s="1960"/>
      <c r="RF16" s="139"/>
      <c r="RG16" s="49"/>
      <c r="RH16" s="139"/>
      <c r="RI16" s="131">
        <f t="shared" si="70"/>
        <v>0</v>
      </c>
      <c r="RK16" s="49"/>
      <c r="RL16" s="1960"/>
      <c r="RM16" s="139"/>
      <c r="RN16" s="49"/>
      <c r="RO16" s="139"/>
      <c r="RP16" s="131">
        <f t="shared" si="71"/>
        <v>0</v>
      </c>
      <c r="RR16" s="49"/>
      <c r="RS16" s="1961"/>
      <c r="RT16" s="139"/>
      <c r="RU16" s="345"/>
      <c r="RV16" s="139"/>
      <c r="RW16" s="131">
        <f t="shared" si="72"/>
        <v>11123</v>
      </c>
      <c r="RY16" s="31"/>
      <c r="RZ16" s="1962"/>
      <c r="SA16" s="22"/>
      <c r="SB16" s="31"/>
      <c r="SC16" s="76"/>
      <c r="SD16" s="78">
        <f t="shared" si="195"/>
        <v>23250</v>
      </c>
      <c r="SF16" s="31"/>
      <c r="SG16" s="1962"/>
      <c r="SH16" s="779"/>
      <c r="SI16" s="31"/>
      <c r="SJ16" s="76"/>
      <c r="SK16" s="78">
        <f t="shared" si="196"/>
        <v>0</v>
      </c>
      <c r="SM16" s="405"/>
      <c r="SN16" s="1962"/>
      <c r="SO16" s="779"/>
      <c r="SP16" s="31"/>
      <c r="SQ16" s="76"/>
      <c r="SR16" s="78">
        <f t="shared" si="73"/>
        <v>0</v>
      </c>
      <c r="ST16" s="31"/>
      <c r="SU16" s="1962"/>
      <c r="SV16" s="779"/>
      <c r="SW16" s="31"/>
      <c r="SX16" s="76"/>
      <c r="SY16" s="78">
        <f t="shared" si="74"/>
        <v>0</v>
      </c>
      <c r="TA16" s="425"/>
      <c r="TB16" s="1960"/>
      <c r="TC16" s="261"/>
      <c r="TD16" s="49"/>
      <c r="TE16" s="139"/>
      <c r="TF16" s="78">
        <f t="shared" si="75"/>
        <v>0</v>
      </c>
      <c r="TH16" s="49"/>
      <c r="TI16" s="1960"/>
      <c r="TJ16" s="104"/>
      <c r="TK16" s="49"/>
      <c r="TL16" s="139"/>
      <c r="TM16" s="131">
        <f t="shared" si="76"/>
        <v>20668.5</v>
      </c>
      <c r="TO16" s="440"/>
      <c r="TP16" s="1960"/>
      <c r="TQ16" s="104"/>
      <c r="TR16" s="49"/>
      <c r="TS16" s="350"/>
      <c r="TT16" s="131">
        <f t="shared" si="77"/>
        <v>0</v>
      </c>
      <c r="TV16" s="425"/>
      <c r="TW16" s="1960"/>
      <c r="TX16" s="104"/>
      <c r="TY16" s="49"/>
      <c r="TZ16" s="350"/>
      <c r="UA16" s="131">
        <f t="shared" si="78"/>
        <v>0</v>
      </c>
      <c r="UC16" s="405"/>
      <c r="UD16" s="1962"/>
      <c r="UE16" s="22"/>
      <c r="UF16" s="31"/>
      <c r="UG16" s="76"/>
      <c r="UH16" s="78">
        <f t="shared" si="79"/>
        <v>0</v>
      </c>
      <c r="UJ16" s="405"/>
      <c r="UK16" s="1962"/>
      <c r="UL16" s="22"/>
      <c r="UM16" s="31"/>
      <c r="UN16" s="76"/>
      <c r="UO16" s="78">
        <f t="shared" si="80"/>
        <v>0</v>
      </c>
      <c r="UQ16" s="405"/>
      <c r="UR16" s="1962"/>
      <c r="US16" s="22"/>
      <c r="UT16" s="31"/>
      <c r="UU16" s="76"/>
      <c r="UV16" s="78">
        <f t="shared" si="81"/>
        <v>0</v>
      </c>
      <c r="UX16" s="405"/>
      <c r="UY16" s="1962"/>
      <c r="UZ16" s="22"/>
      <c r="VA16" s="31"/>
      <c r="VB16" s="76"/>
      <c r="VC16" s="78">
        <f t="shared" si="82"/>
        <v>201</v>
      </c>
      <c r="VE16" s="480"/>
      <c r="VF16" s="1962"/>
      <c r="VG16" s="22"/>
      <c r="VH16" s="31"/>
      <c r="VI16" s="76"/>
      <c r="VJ16" s="131">
        <f t="shared" si="83"/>
        <v>18313</v>
      </c>
      <c r="VL16" s="49"/>
      <c r="VM16" s="1960"/>
      <c r="VN16" s="104"/>
      <c r="VO16" s="49"/>
      <c r="VP16" s="139"/>
      <c r="VQ16" s="78">
        <f t="shared" si="84"/>
        <v>0</v>
      </c>
      <c r="VS16" s="1962"/>
      <c r="VT16" s="1962"/>
      <c r="VU16" s="22"/>
      <c r="VV16" s="788"/>
      <c r="VW16" s="76"/>
      <c r="VX16" s="78">
        <f t="shared" si="85"/>
        <v>0</v>
      </c>
      <c r="VZ16" s="405"/>
      <c r="WA16" s="1962"/>
      <c r="WB16" s="22"/>
      <c r="WC16" s="31"/>
      <c r="WD16" s="76"/>
      <c r="WE16" s="78">
        <f t="shared" si="86"/>
        <v>274.5</v>
      </c>
      <c r="WG16" s="31"/>
      <c r="WH16" s="1962"/>
      <c r="WI16" s="22"/>
      <c r="WJ16" s="31"/>
      <c r="WK16" s="76"/>
      <c r="WL16" s="78">
        <f t="shared" si="87"/>
        <v>0</v>
      </c>
      <c r="WN16" s="31"/>
      <c r="WO16" s="1962"/>
      <c r="WP16" s="22"/>
      <c r="WQ16" s="31"/>
      <c r="WR16" s="76"/>
      <c r="WS16" s="78">
        <f t="shared" si="88"/>
        <v>0</v>
      </c>
      <c r="WU16" s="31"/>
      <c r="WV16" s="1962"/>
      <c r="WW16" s="22"/>
      <c r="WX16" s="31"/>
      <c r="WY16" s="76"/>
      <c r="WZ16" s="78">
        <f t="shared" si="89"/>
        <v>0</v>
      </c>
      <c r="XB16" s="49"/>
      <c r="XC16" s="1960"/>
      <c r="XD16" s="104"/>
      <c r="XE16" s="49"/>
      <c r="XF16" s="139"/>
      <c r="XG16" s="131">
        <f t="shared" si="90"/>
        <v>0</v>
      </c>
      <c r="XH16" s="244"/>
      <c r="XI16" s="31"/>
      <c r="XJ16" s="1962"/>
      <c r="XK16" s="22"/>
      <c r="XL16" s="31"/>
      <c r="XM16" s="76"/>
      <c r="XN16" s="78">
        <f t="shared" si="91"/>
        <v>0</v>
      </c>
      <c r="XP16" s="405"/>
      <c r="XQ16" s="1962"/>
      <c r="XR16" s="22"/>
      <c r="XS16" s="31"/>
      <c r="XT16" s="76"/>
      <c r="XU16" s="78">
        <f t="shared" si="92"/>
        <v>0</v>
      </c>
      <c r="XW16" s="31"/>
      <c r="XX16" s="1962"/>
      <c r="XY16" s="22"/>
      <c r="XZ16" s="31"/>
      <c r="YA16" s="76"/>
      <c r="YB16" s="131">
        <f t="shared" si="93"/>
        <v>0</v>
      </c>
      <c r="YD16" s="31"/>
      <c r="YE16" s="1962"/>
      <c r="YF16" s="22"/>
      <c r="YG16" s="31"/>
      <c r="YH16" s="76"/>
      <c r="YI16" s="131">
        <f t="shared" si="94"/>
        <v>0</v>
      </c>
      <c r="YK16" s="31"/>
      <c r="YL16" s="1962"/>
      <c r="YM16" s="22"/>
      <c r="YN16" s="31"/>
      <c r="YO16" s="76"/>
      <c r="YP16" s="131">
        <f t="shared" si="95"/>
        <v>0</v>
      </c>
      <c r="YR16" s="31"/>
      <c r="YS16" s="1962"/>
      <c r="YT16" s="22"/>
      <c r="YU16" s="31"/>
      <c r="YV16" s="76"/>
      <c r="YW16" s="131">
        <f t="shared" si="96"/>
        <v>0</v>
      </c>
      <c r="YY16" s="31"/>
      <c r="YZ16" s="1962"/>
      <c r="ZA16" s="22"/>
      <c r="ZB16" s="31"/>
      <c r="ZC16" s="76"/>
      <c r="ZD16" s="131">
        <f t="shared" si="97"/>
        <v>0</v>
      </c>
      <c r="ZF16" s="49"/>
      <c r="ZG16" s="1960"/>
      <c r="ZH16" s="104"/>
      <c r="ZI16" s="49"/>
      <c r="ZJ16" s="139"/>
      <c r="ZK16" s="131">
        <f t="shared" si="98"/>
        <v>0</v>
      </c>
      <c r="ZM16" s="31"/>
      <c r="ZN16" s="1962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62"/>
      <c r="AAP16" s="1962"/>
      <c r="AAQ16" s="22"/>
      <c r="AAR16" s="31"/>
      <c r="AAS16" s="76"/>
      <c r="AAT16" s="78">
        <f t="shared" si="103"/>
        <v>0</v>
      </c>
      <c r="AAV16" s="405"/>
      <c r="AAW16" s="1962"/>
      <c r="AAX16" s="22"/>
      <c r="AAY16" s="31"/>
      <c r="AAZ16" s="76"/>
      <c r="ABA16" s="78">
        <f t="shared" si="104"/>
        <v>0</v>
      </c>
      <c r="ABC16" s="425"/>
      <c r="ABD16" s="1960"/>
      <c r="ABE16" s="104"/>
      <c r="ABF16" s="321"/>
      <c r="ABG16" s="139"/>
      <c r="ABH16" s="131">
        <f t="shared" si="105"/>
        <v>0</v>
      </c>
      <c r="ABJ16" s="49"/>
      <c r="ABK16" s="1960"/>
      <c r="ABL16" s="104"/>
      <c r="ABM16" s="49"/>
      <c r="ABN16" s="139"/>
      <c r="ABO16" s="131">
        <f t="shared" si="106"/>
        <v>0</v>
      </c>
      <c r="ABQ16" s="31"/>
      <c r="ABR16" s="1962"/>
      <c r="ABS16" s="22"/>
      <c r="ABT16" s="31"/>
      <c r="ABU16" s="76"/>
      <c r="ABV16" s="78">
        <f t="shared" si="107"/>
        <v>0</v>
      </c>
      <c r="ABX16" s="31"/>
      <c r="ABY16" s="1962"/>
      <c r="ABZ16" s="22"/>
      <c r="ACA16" s="31"/>
      <c r="ACB16" s="76"/>
      <c r="ACC16" s="78">
        <f t="shared" si="108"/>
        <v>0</v>
      </c>
      <c r="ACE16" s="321"/>
      <c r="ACF16" s="1960"/>
      <c r="ACG16" s="104"/>
      <c r="ACH16" s="425"/>
      <c r="ACI16" s="139"/>
      <c r="ACJ16" s="78">
        <f t="shared" si="109"/>
        <v>0</v>
      </c>
      <c r="ACL16" s="321"/>
      <c r="ACM16" s="1960"/>
      <c r="ACN16" s="104"/>
      <c r="ACO16" s="321"/>
      <c r="ACP16" s="139"/>
      <c r="ACQ16" s="78">
        <f t="shared" si="110"/>
        <v>0</v>
      </c>
      <c r="ACS16" s="49"/>
      <c r="ACT16" s="1960"/>
      <c r="ACU16" s="104"/>
      <c r="ACV16" s="432"/>
      <c r="ACW16" s="139"/>
      <c r="ACX16" s="78">
        <f t="shared" si="1"/>
        <v>0</v>
      </c>
      <c r="ACZ16" s="425"/>
      <c r="ADA16" s="1960"/>
      <c r="ADB16" s="104"/>
      <c r="ADC16" s="504"/>
      <c r="ADD16" s="139"/>
      <c r="ADE16" s="78">
        <f t="shared" si="111"/>
        <v>0</v>
      </c>
      <c r="ADG16" s="425"/>
      <c r="ADH16" s="1960"/>
      <c r="ADI16" s="104"/>
      <c r="ADJ16" s="321"/>
      <c r="ADK16" s="139"/>
      <c r="ADL16" s="78">
        <f t="shared" si="112"/>
        <v>0</v>
      </c>
      <c r="ADN16" s="49"/>
      <c r="ADO16" s="1330"/>
      <c r="ADP16" s="139"/>
      <c r="ADQ16" s="49"/>
      <c r="ADR16" s="139"/>
      <c r="ADS16" s="131">
        <f t="shared" si="113"/>
        <v>0</v>
      </c>
      <c r="ADU16" s="322"/>
      <c r="ADV16" s="1330"/>
      <c r="ADW16" s="139"/>
      <c r="ADX16" s="405"/>
      <c r="ADY16" s="139"/>
      <c r="ADZ16" s="131">
        <f t="shared" si="114"/>
        <v>0</v>
      </c>
      <c r="AEB16" s="425"/>
      <c r="AEC16" s="1960"/>
      <c r="AED16" s="104"/>
      <c r="AEE16" s="31"/>
      <c r="AEF16" s="377"/>
      <c r="AEG16" s="131">
        <f t="shared" si="115"/>
        <v>0</v>
      </c>
      <c r="AEI16" s="425"/>
      <c r="AEJ16" s="1961"/>
      <c r="AEK16" s="390"/>
      <c r="AEL16" s="49"/>
      <c r="AEM16" s="390"/>
      <c r="AEN16" s="131">
        <f t="shared" si="116"/>
        <v>3380</v>
      </c>
      <c r="AEP16" s="425"/>
      <c r="AEQ16" s="1961"/>
      <c r="AER16" s="390"/>
      <c r="AES16" s="425"/>
      <c r="AET16" s="390"/>
      <c r="AEU16" s="131">
        <f t="shared" si="117"/>
        <v>0</v>
      </c>
      <c r="AEW16" s="31"/>
      <c r="AEX16" s="1962"/>
      <c r="AEY16" s="22"/>
      <c r="AEZ16" s="31"/>
      <c r="AFA16" s="76"/>
      <c r="AFB16" s="78">
        <f t="shared" si="118"/>
        <v>0</v>
      </c>
      <c r="AFD16" s="1962"/>
      <c r="AFE16" s="1962"/>
      <c r="AFF16" s="22"/>
      <c r="AFG16" s="31"/>
      <c r="AFH16" s="76"/>
      <c r="AFI16" s="78">
        <f t="shared" si="119"/>
        <v>6523</v>
      </c>
      <c r="AFK16" s="405"/>
      <c r="AFL16" s="1962"/>
      <c r="AFM16" s="22"/>
      <c r="AFN16" s="31"/>
      <c r="AFO16" s="76"/>
      <c r="AFP16" s="78">
        <f t="shared" si="120"/>
        <v>0</v>
      </c>
      <c r="AFR16" s="405"/>
      <c r="AFS16" s="1962"/>
      <c r="AFT16" s="104"/>
      <c r="AFU16" s="31"/>
      <c r="AFV16" s="139"/>
      <c r="AFW16" s="131">
        <f t="shared" si="121"/>
        <v>0</v>
      </c>
      <c r="AFY16" s="31"/>
      <c r="AFZ16" s="1962"/>
      <c r="AGA16" s="22"/>
      <c r="AGB16" s="31"/>
      <c r="AGC16" s="76"/>
      <c r="AGD16" s="131">
        <f t="shared" si="122"/>
        <v>0</v>
      </c>
      <c r="AGF16" s="31"/>
      <c r="AGG16" s="1962"/>
      <c r="AGH16" s="104"/>
      <c r="AGI16" s="31"/>
      <c r="AGJ16" s="139"/>
      <c r="AGK16" s="131">
        <f t="shared" si="123"/>
        <v>0</v>
      </c>
      <c r="AGM16" s="31"/>
      <c r="AGN16" s="1330"/>
      <c r="AGO16" s="350"/>
      <c r="AGP16" s="31"/>
      <c r="AGQ16" s="139"/>
      <c r="AGR16" s="131">
        <f t="shared" si="124"/>
        <v>0</v>
      </c>
      <c r="AGT16" s="31"/>
      <c r="AGU16" s="1330"/>
      <c r="AGV16" s="350"/>
      <c r="AGW16" s="31"/>
      <c r="AGX16" s="139"/>
      <c r="AGY16" s="131">
        <f t="shared" si="125"/>
        <v>0</v>
      </c>
      <c r="AHA16" s="31"/>
      <c r="AHB16" s="1330"/>
      <c r="AHC16" s="350"/>
      <c r="AHD16" s="31"/>
      <c r="AHE16" s="139"/>
      <c r="AHF16" s="131">
        <f t="shared" si="126"/>
        <v>0</v>
      </c>
      <c r="AHH16" s="1962"/>
      <c r="AHI16" s="1962"/>
      <c r="AHJ16" s="22"/>
      <c r="AHK16" s="31"/>
      <c r="AHL16" s="76"/>
      <c r="AHM16" s="131">
        <f t="shared" si="127"/>
        <v>37741</v>
      </c>
      <c r="AHO16" s="1962"/>
      <c r="AHP16" s="1962"/>
      <c r="AHQ16" s="22"/>
      <c r="AHR16" s="31"/>
      <c r="AHS16" s="76"/>
      <c r="AHT16" s="131">
        <f t="shared" si="128"/>
        <v>0</v>
      </c>
      <c r="AHV16" s="1962"/>
      <c r="AHW16" s="1962"/>
      <c r="AHX16" s="22"/>
      <c r="AHY16" s="31"/>
      <c r="AHZ16" s="76"/>
      <c r="AIA16" s="131">
        <f t="shared" si="129"/>
        <v>0</v>
      </c>
      <c r="AIC16" s="425"/>
      <c r="AID16" s="1960"/>
      <c r="AIE16" s="104"/>
      <c r="AIF16" s="49"/>
      <c r="AIG16" s="139"/>
      <c r="AIH16" s="131">
        <f t="shared" si="130"/>
        <v>0</v>
      </c>
      <c r="AIJ16" s="321"/>
      <c r="AIK16" s="1960"/>
      <c r="AIL16" s="104"/>
      <c r="AIM16" s="49"/>
      <c r="AIN16" s="139"/>
      <c r="AIO16" s="78">
        <f t="shared" si="131"/>
        <v>0</v>
      </c>
      <c r="AIQ16" s="405"/>
      <c r="AIR16" s="1962"/>
      <c r="AIS16" s="22"/>
      <c r="AIT16" s="31"/>
      <c r="AIU16" s="76"/>
      <c r="AIV16" s="78">
        <f t="shared" si="132"/>
        <v>0</v>
      </c>
      <c r="AIX16" s="31"/>
      <c r="AIY16" s="1962"/>
      <c r="AIZ16" s="104"/>
      <c r="AJA16" s="31"/>
      <c r="AJB16" s="139"/>
      <c r="AJC16" s="78">
        <f t="shared" si="133"/>
        <v>0</v>
      </c>
      <c r="AJE16" s="49"/>
      <c r="AJF16" s="1960"/>
      <c r="AJG16" s="104"/>
      <c r="AJH16" s="49"/>
      <c r="AJI16" s="139"/>
      <c r="AJJ16" s="131">
        <f t="shared" si="134"/>
        <v>0</v>
      </c>
      <c r="AJL16" s="49"/>
      <c r="AJM16" s="1960"/>
      <c r="AJN16" s="104"/>
      <c r="AJO16" s="49"/>
      <c r="AJP16" s="139"/>
      <c r="AJQ16" s="131">
        <f t="shared" si="135"/>
        <v>0</v>
      </c>
      <c r="AJS16" s="49"/>
      <c r="AJT16" s="1960"/>
      <c r="AJU16" s="104"/>
      <c r="AJV16" s="49"/>
      <c r="AJW16" s="139"/>
      <c r="AJX16" s="131">
        <f t="shared" si="136"/>
        <v>0</v>
      </c>
      <c r="AJY16" s="244"/>
      <c r="AJZ16" s="31"/>
      <c r="AKA16" s="1962"/>
      <c r="AKB16" s="22"/>
      <c r="AKC16" s="31"/>
      <c r="AKD16" s="76"/>
      <c r="AKE16" s="131">
        <f t="shared" si="137"/>
        <v>0</v>
      </c>
      <c r="AKG16" s="31"/>
      <c r="AKH16" s="1962"/>
      <c r="AKI16" s="22"/>
      <c r="AKJ16" s="31"/>
      <c r="AKK16" s="76"/>
      <c r="AKL16" s="131">
        <f t="shared" si="138"/>
        <v>0</v>
      </c>
      <c r="AKN16" s="31"/>
      <c r="AKO16" s="1962"/>
      <c r="AKP16" s="701"/>
      <c r="AKQ16" s="31"/>
      <c r="AKR16" s="1356"/>
      <c r="AKS16" s="131">
        <f t="shared" si="139"/>
        <v>0</v>
      </c>
      <c r="AKU16" s="49"/>
      <c r="AKV16" s="1960"/>
      <c r="AKW16" s="104"/>
      <c r="AKX16" s="49"/>
      <c r="AKY16" s="139"/>
      <c r="AKZ16" s="131">
        <f t="shared" si="2"/>
        <v>0</v>
      </c>
      <c r="ALB16" s="31"/>
      <c r="ALC16" s="1962"/>
      <c r="ALD16" s="22"/>
      <c r="ALE16" s="31"/>
      <c r="ALF16" s="76"/>
      <c r="ALG16" s="131">
        <f t="shared" si="140"/>
        <v>0</v>
      </c>
      <c r="ALI16" s="31"/>
      <c r="ALJ16" s="1962"/>
      <c r="ALK16" s="22"/>
      <c r="ALL16" s="31"/>
      <c r="ALM16" s="76"/>
      <c r="ALN16" s="131">
        <f t="shared" si="141"/>
        <v>0</v>
      </c>
      <c r="ALP16" s="31"/>
      <c r="ALQ16" s="1962"/>
      <c r="ALR16" s="22"/>
      <c r="ALS16" s="31"/>
      <c r="ALT16" s="76"/>
      <c r="ALU16" s="131">
        <f t="shared" si="142"/>
        <v>0</v>
      </c>
      <c r="ALW16" s="31"/>
      <c r="ALX16" s="1962"/>
      <c r="ALY16" s="22"/>
      <c r="ALZ16" s="31"/>
      <c r="AMA16" s="76"/>
      <c r="AMB16" s="131">
        <f t="shared" si="143"/>
        <v>0</v>
      </c>
      <c r="AMD16" s="405"/>
      <c r="AME16" s="1962"/>
      <c r="AMF16" s="22"/>
      <c r="AMG16" s="405"/>
      <c r="AMH16" s="76"/>
      <c r="AMI16" s="78">
        <f t="shared" si="144"/>
        <v>0</v>
      </c>
      <c r="AMK16" s="31"/>
      <c r="AML16" s="1962"/>
      <c r="AMM16" s="22"/>
      <c r="AMN16" s="31"/>
      <c r="AMO16" s="76"/>
      <c r="AMP16" s="78">
        <f t="shared" si="145"/>
        <v>0</v>
      </c>
      <c r="AMR16" s="49"/>
      <c r="AMS16" s="1330"/>
      <c r="AMT16" s="139"/>
      <c r="AMU16" s="49"/>
      <c r="AMV16" s="76"/>
      <c r="AMW16" s="131">
        <f t="shared" si="3"/>
        <v>0</v>
      </c>
      <c r="AMY16" s="405"/>
      <c r="AMZ16" s="1962"/>
      <c r="ANA16" s="22"/>
      <c r="ANB16" s="322"/>
      <c r="ANC16" s="76"/>
      <c r="AND16" s="78">
        <f t="shared" si="146"/>
        <v>0</v>
      </c>
      <c r="ANF16" s="322"/>
      <c r="ANG16" s="1962"/>
      <c r="ANH16" s="22"/>
      <c r="ANI16" s="405"/>
      <c r="ANJ16" s="76"/>
      <c r="ANK16" s="78">
        <f t="shared" si="147"/>
        <v>0</v>
      </c>
      <c r="ANM16" s="31"/>
      <c r="ANN16" s="1962"/>
      <c r="ANO16" s="22"/>
      <c r="ANP16" s="31"/>
      <c r="ANQ16" s="76"/>
      <c r="ANR16" s="78">
        <f t="shared" si="148"/>
        <v>0</v>
      </c>
      <c r="ANT16" s="31"/>
      <c r="ANU16" s="1962"/>
      <c r="ANV16" s="22"/>
      <c r="ANW16" s="31"/>
      <c r="ANX16" s="76"/>
      <c r="ANY16" s="78">
        <f t="shared" si="149"/>
        <v>0</v>
      </c>
      <c r="AOA16" s="49"/>
      <c r="AOB16" s="1960"/>
      <c r="AOC16" s="104"/>
      <c r="AOD16" s="49"/>
      <c r="AOE16" s="139"/>
      <c r="AOF16" s="78">
        <f t="shared" si="150"/>
        <v>0</v>
      </c>
      <c r="AOH16" s="322"/>
      <c r="AOI16" s="1962"/>
      <c r="AOJ16" s="22"/>
      <c r="AOK16" s="425"/>
      <c r="AOL16" s="76"/>
      <c r="AOM16" s="131">
        <f t="shared" si="151"/>
        <v>0</v>
      </c>
      <c r="AOO16" s="31"/>
      <c r="AOP16" s="1962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60"/>
      <c r="AOX16" s="104"/>
      <c r="AOY16" s="49"/>
      <c r="AOZ16" s="139"/>
      <c r="APA16" s="78">
        <f t="shared" si="152"/>
        <v>0</v>
      </c>
      <c r="APC16" s="321"/>
      <c r="APD16" s="1960"/>
      <c r="APE16" s="104"/>
      <c r="APF16" s="49"/>
      <c r="APG16" s="139"/>
      <c r="APH16" s="78">
        <f t="shared" si="153"/>
        <v>0</v>
      </c>
      <c r="APJ16" s="322"/>
      <c r="APK16" s="1962"/>
      <c r="APL16" s="22"/>
      <c r="APM16" s="31"/>
      <c r="APN16" s="76"/>
      <c r="APO16" s="78">
        <f t="shared" si="154"/>
        <v>0</v>
      </c>
      <c r="APQ16" s="1962"/>
      <c r="APR16" s="1962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0"/>
      <c r="AQG16" s="139"/>
      <c r="AQH16" s="31"/>
      <c r="AQI16" s="76"/>
      <c r="AQJ16" s="131">
        <f t="shared" si="5"/>
        <v>7383.5</v>
      </c>
      <c r="AQL16" s="31"/>
      <c r="AQM16" s="1330"/>
      <c r="AQN16" s="139"/>
      <c r="AQO16" s="31"/>
      <c r="AQP16" s="76"/>
      <c r="AQQ16" s="131">
        <f t="shared" si="6"/>
        <v>0</v>
      </c>
      <c r="AQS16" s="31"/>
      <c r="AQT16" s="1330"/>
      <c r="AQU16" s="139"/>
      <c r="AQV16" s="31"/>
      <c r="AQW16" s="76"/>
      <c r="AQX16" s="131">
        <f t="shared" si="156"/>
        <v>4518.5</v>
      </c>
      <c r="AQZ16" s="321"/>
      <c r="ARA16" s="1330"/>
      <c r="ARB16" s="139"/>
      <c r="ARC16" s="321"/>
      <c r="ARD16" s="139"/>
      <c r="ARE16" s="78">
        <f t="shared" si="157"/>
        <v>0</v>
      </c>
      <c r="ARG16" s="31"/>
      <c r="ARH16" s="1330"/>
      <c r="ARI16" s="139"/>
      <c r="ARJ16" s="31"/>
      <c r="ARK16" s="76"/>
      <c r="ARL16" s="78">
        <f t="shared" si="158"/>
        <v>0</v>
      </c>
      <c r="ARN16" s="405"/>
      <c r="ARO16" s="1330"/>
      <c r="ARP16" s="139"/>
      <c r="ARQ16" s="405"/>
      <c r="ARR16" s="76"/>
      <c r="ARS16" s="78">
        <f t="shared" si="159"/>
        <v>0</v>
      </c>
      <c r="ARU16" s="405"/>
      <c r="ARV16" s="1330"/>
      <c r="ARW16" s="350"/>
      <c r="ARX16" s="322"/>
      <c r="ARY16" s="789"/>
      <c r="ARZ16" s="78">
        <f t="shared" si="7"/>
        <v>0</v>
      </c>
      <c r="ASB16" s="405"/>
      <c r="ASC16" s="1330"/>
      <c r="ASD16" s="139"/>
      <c r="ASE16" s="61"/>
      <c r="ASF16" s="67"/>
      <c r="ASG16" s="78">
        <f t="shared" si="160"/>
        <v>0</v>
      </c>
      <c r="ASI16" s="405"/>
      <c r="ASJ16" s="1330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30"/>
      <c r="ASY16" s="139"/>
      <c r="ASZ16" s="49"/>
      <c r="ATA16" s="139"/>
      <c r="ATB16" s="131">
        <f t="shared" si="163"/>
        <v>0</v>
      </c>
      <c r="ATD16" s="31"/>
      <c r="ATE16" s="1962"/>
      <c r="ATF16" s="22"/>
      <c r="ATG16" s="31"/>
      <c r="ATH16" s="76"/>
      <c r="ATI16" s="78">
        <f t="shared" si="164"/>
        <v>0</v>
      </c>
      <c r="ATK16" s="31"/>
      <c r="ATL16" s="1962"/>
      <c r="ATM16" s="22"/>
      <c r="ATN16" s="31"/>
      <c r="ATO16" s="76"/>
      <c r="ATP16" s="78">
        <f t="shared" si="165"/>
        <v>0</v>
      </c>
      <c r="ATR16" s="31"/>
      <c r="ATS16" s="1962"/>
      <c r="ATT16" s="22"/>
      <c r="ATU16" s="31"/>
      <c r="ATV16" s="76"/>
      <c r="ATW16" s="78">
        <f t="shared" si="166"/>
        <v>0</v>
      </c>
      <c r="ATY16" s="31"/>
      <c r="ATZ16" s="1962"/>
      <c r="AUA16" s="22"/>
      <c r="AUB16" s="31"/>
      <c r="AUC16" s="76"/>
      <c r="AUD16" s="78">
        <f t="shared" si="167"/>
        <v>0</v>
      </c>
      <c r="AUF16" s="322"/>
      <c r="AUG16" s="1962"/>
      <c r="AUH16" s="22"/>
      <c r="AUI16" s="31"/>
      <c r="AUJ16" s="76"/>
      <c r="AUK16" s="78">
        <f t="shared" si="168"/>
        <v>0</v>
      </c>
      <c r="AUM16" s="49"/>
      <c r="AUN16" s="1330"/>
      <c r="AUO16" s="139"/>
      <c r="AUP16" s="432"/>
      <c r="AUQ16" s="139"/>
      <c r="AUR16" s="131">
        <f t="shared" si="169"/>
        <v>0</v>
      </c>
      <c r="AUT16" s="31"/>
      <c r="AUU16" s="1961"/>
      <c r="AUV16" s="139"/>
      <c r="AUW16" s="31"/>
      <c r="AUX16" s="139"/>
      <c r="AUY16" s="131">
        <f t="shared" si="170"/>
        <v>0</v>
      </c>
      <c r="AVA16" s="31"/>
      <c r="AVB16" s="1330"/>
      <c r="AVC16" s="139"/>
      <c r="AVD16" s="31"/>
      <c r="AVE16" s="139"/>
      <c r="AVF16" s="131">
        <f t="shared" si="171"/>
        <v>0</v>
      </c>
      <c r="AVH16" s="425"/>
      <c r="AVI16" s="1330"/>
      <c r="AVJ16" s="139"/>
      <c r="AVK16" s="345"/>
      <c r="AVL16" s="139"/>
      <c r="AVM16" s="131">
        <f t="shared" si="172"/>
        <v>2512.5</v>
      </c>
      <c r="AVO16" s="1357"/>
      <c r="AVP16" s="934"/>
      <c r="AVQ16" s="390"/>
      <c r="AVR16" s="49"/>
      <c r="AVS16" s="390"/>
      <c r="AVT16" s="131">
        <f t="shared" si="173"/>
        <v>0</v>
      </c>
      <c r="AVV16" s="405"/>
      <c r="AVW16" s="1962"/>
      <c r="AVX16" s="1353"/>
      <c r="AVY16" s="31"/>
      <c r="AVZ16" s="1268"/>
      <c r="AWA16" s="78">
        <f t="shared" si="191"/>
        <v>0</v>
      </c>
      <c r="AWC16" s="1962"/>
      <c r="AWD16" s="1962"/>
      <c r="AWE16" s="1353"/>
      <c r="AWF16" s="31"/>
      <c r="AWG16" s="1268"/>
      <c r="AWH16" s="78">
        <f t="shared" si="192"/>
        <v>0</v>
      </c>
      <c r="AWJ16" s="1962"/>
      <c r="AWK16" s="1962"/>
      <c r="AWL16" s="22"/>
      <c r="AWM16" s="31"/>
      <c r="AWN16" s="76"/>
      <c r="AWO16" s="78">
        <f t="shared" si="193"/>
        <v>0</v>
      </c>
      <c r="AWQ16" s="321"/>
      <c r="AWR16" s="1960"/>
      <c r="AWS16" s="104"/>
      <c r="AWT16" s="49"/>
      <c r="AWU16" s="139"/>
      <c r="AWV16" s="131">
        <f t="shared" si="194"/>
        <v>0</v>
      </c>
      <c r="AWW16" s="244"/>
      <c r="AWX16" s="425"/>
      <c r="AWY16" s="1960"/>
      <c r="AWZ16" s="104"/>
      <c r="AXA16" s="49"/>
      <c r="AXB16" s="139"/>
      <c r="AXC16" s="78">
        <f t="shared" si="174"/>
        <v>30000</v>
      </c>
      <c r="AXE16" s="31"/>
      <c r="AXF16" s="1962"/>
      <c r="AXG16" s="22"/>
      <c r="AXH16" s="385"/>
      <c r="AXI16" s="76"/>
      <c r="AXJ16" s="78">
        <f t="shared" si="175"/>
        <v>0</v>
      </c>
      <c r="AXL16" s="31"/>
      <c r="AXM16" s="1962"/>
      <c r="AXN16" s="22"/>
      <c r="AXO16" s="31"/>
      <c r="AXP16" s="76"/>
      <c r="AXQ16" s="78">
        <f t="shared" si="176"/>
        <v>0</v>
      </c>
      <c r="AXS16" s="31"/>
      <c r="AXT16" s="1962"/>
      <c r="AXU16" s="22"/>
      <c r="AXV16" s="31"/>
      <c r="AXW16" s="76"/>
      <c r="AXX16" s="78">
        <f t="shared" si="177"/>
        <v>0</v>
      </c>
      <c r="AXZ16" s="31"/>
      <c r="AYA16" s="1962"/>
      <c r="AYB16" s="22"/>
      <c r="AYC16" s="31"/>
      <c r="AYD16" s="76"/>
      <c r="AYE16" s="78">
        <f t="shared" si="178"/>
        <v>0</v>
      </c>
      <c r="AYG16" s="405"/>
      <c r="AYH16" s="1962"/>
      <c r="AYI16" s="22"/>
      <c r="AYJ16" s="31"/>
      <c r="AYK16" s="76"/>
      <c r="AYL16" s="78">
        <f t="shared" si="179"/>
        <v>0</v>
      </c>
      <c r="AYN16" s="405"/>
      <c r="AYO16" s="1962"/>
      <c r="AYP16" s="22"/>
      <c r="AYQ16" s="31"/>
      <c r="AYR16" s="76"/>
      <c r="AYS16" s="78">
        <f t="shared" si="180"/>
        <v>0</v>
      </c>
      <c r="AYU16" s="405"/>
      <c r="AYV16" s="1962"/>
      <c r="AYW16" s="22"/>
      <c r="AYX16" s="405"/>
      <c r="AYY16" s="76"/>
      <c r="AYZ16" s="78">
        <f t="shared" si="181"/>
        <v>0</v>
      </c>
      <c r="AZB16" s="31"/>
      <c r="AZC16" s="1962"/>
      <c r="AZD16" s="22"/>
      <c r="AZE16" s="31"/>
      <c r="AZF16" s="76"/>
      <c r="AZG16" s="78">
        <f t="shared" si="182"/>
        <v>0</v>
      </c>
      <c r="AZI16" s="425"/>
      <c r="AZJ16" s="1960"/>
      <c r="AZK16" s="104"/>
      <c r="AZL16" s="425"/>
      <c r="AZM16" s="139"/>
      <c r="AZN16" s="131">
        <f t="shared" si="183"/>
        <v>0</v>
      </c>
      <c r="AZP16" s="425"/>
      <c r="AZQ16" s="1960"/>
      <c r="AZR16" s="104"/>
      <c r="AZS16" s="425"/>
      <c r="AZT16" s="139"/>
      <c r="AZU16" s="131">
        <f t="shared" si="184"/>
        <v>0</v>
      </c>
      <c r="AZV16" s="244"/>
      <c r="AZW16" s="31"/>
      <c r="AZX16" s="1962"/>
      <c r="AZY16" s="22"/>
      <c r="AZZ16" s="31"/>
      <c r="BAA16" s="76"/>
      <c r="BAB16" s="78">
        <f t="shared" si="185"/>
        <v>0</v>
      </c>
      <c r="BAD16" s="31"/>
      <c r="BAE16" s="1962"/>
      <c r="BAF16" s="22"/>
      <c r="BAG16" s="31"/>
      <c r="BAH16" s="76"/>
      <c r="BAI16" s="78">
        <f t="shared" si="186"/>
        <v>0</v>
      </c>
      <c r="BAK16" s="1962"/>
      <c r="BAL16" s="1962"/>
      <c r="BAM16" s="22"/>
      <c r="BAN16" s="31"/>
      <c r="BAO16" s="76"/>
      <c r="BAP16" s="78">
        <f t="shared" si="187"/>
        <v>0</v>
      </c>
      <c r="BAR16" s="1962"/>
      <c r="BAS16" s="1962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62"/>
      <c r="C17" s="1917">
        <v>100000</v>
      </c>
      <c r="D17" s="31"/>
      <c r="E17" s="139"/>
      <c r="F17" s="131">
        <f t="shared" si="8"/>
        <v>1150000</v>
      </c>
      <c r="H17" s="405"/>
      <c r="I17" s="1962"/>
      <c r="J17" s="701"/>
      <c r="K17" s="31"/>
      <c r="L17" s="139"/>
      <c r="M17" s="131">
        <f t="shared" si="9"/>
        <v>20000</v>
      </c>
      <c r="O17" s="425"/>
      <c r="P17" s="1960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60"/>
      <c r="X17" s="104"/>
      <c r="Y17" s="49"/>
      <c r="Z17" s="139"/>
      <c r="AA17" s="131">
        <f t="shared" si="10"/>
        <v>1000</v>
      </c>
      <c r="AC17" s="49"/>
      <c r="AD17" s="1960"/>
      <c r="AE17" s="104"/>
      <c r="AF17" s="49"/>
      <c r="AG17" s="139"/>
      <c r="AH17" s="131">
        <f t="shared" si="11"/>
        <v>-100000</v>
      </c>
      <c r="AJ17" s="425">
        <v>41858</v>
      </c>
      <c r="AK17" s="1960" t="s">
        <v>2296</v>
      </c>
      <c r="AL17" s="104">
        <v>10000</v>
      </c>
      <c r="AM17" s="541" t="s">
        <v>2299</v>
      </c>
      <c r="AN17" s="139"/>
      <c r="AO17" s="131">
        <f t="shared" si="12"/>
        <v>20000</v>
      </c>
      <c r="AQ17" s="49"/>
      <c r="AR17" s="1960"/>
      <c r="AS17" s="104"/>
      <c r="AT17" s="49"/>
      <c r="AU17" s="139"/>
      <c r="AV17" s="131">
        <f t="shared" si="13"/>
        <v>0</v>
      </c>
      <c r="AX17" s="31"/>
      <c r="AY17" s="1962"/>
      <c r="AZ17" s="22"/>
      <c r="BA17" s="31"/>
      <c r="BB17" s="76"/>
      <c r="BC17" s="131">
        <f t="shared" si="14"/>
        <v>0</v>
      </c>
      <c r="BE17" s="31"/>
      <c r="BF17" s="1962"/>
      <c r="BG17" s="22"/>
      <c r="BH17" s="31"/>
      <c r="BI17" s="76"/>
      <c r="BJ17" s="131">
        <f t="shared" si="15"/>
        <v>0</v>
      </c>
      <c r="BL17" s="49"/>
      <c r="BM17" s="1960"/>
      <c r="BN17" s="104"/>
      <c r="BO17" s="49"/>
      <c r="BP17" s="139"/>
      <c r="BQ17" s="131">
        <f t="shared" si="16"/>
        <v>0</v>
      </c>
      <c r="BS17" s="49"/>
      <c r="BT17" s="1960"/>
      <c r="BU17" s="104"/>
      <c r="BV17" s="49"/>
      <c r="BW17" s="139"/>
      <c r="BX17" s="78">
        <f t="shared" si="17"/>
        <v>0</v>
      </c>
      <c r="BZ17" s="49"/>
      <c r="CA17" s="49"/>
      <c r="CB17" s="1960"/>
      <c r="CC17" s="104"/>
      <c r="CD17" s="49"/>
      <c r="CE17" s="139"/>
      <c r="CF17" s="78">
        <f t="shared" si="18"/>
        <v>0</v>
      </c>
      <c r="CH17" s="425"/>
      <c r="CI17" s="1960"/>
      <c r="CJ17" s="104"/>
      <c r="CK17" s="400"/>
      <c r="CL17" s="701"/>
      <c r="CM17" s="131">
        <f t="shared" si="19"/>
        <v>0</v>
      </c>
      <c r="CO17" s="31"/>
      <c r="CP17" s="1962"/>
      <c r="CQ17" s="22"/>
      <c r="CR17" s="378"/>
      <c r="CS17" s="139"/>
      <c r="CT17" s="131">
        <f t="shared" si="20"/>
        <v>0</v>
      </c>
      <c r="CV17" s="321"/>
      <c r="CW17" s="1330"/>
      <c r="CX17" s="390"/>
      <c r="CY17" s="379"/>
      <c r="CZ17" s="261"/>
      <c r="DA17" s="131">
        <f t="shared" si="190"/>
        <v>0</v>
      </c>
      <c r="DC17" s="31"/>
      <c r="DD17" s="1962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62"/>
      <c r="DT17" s="22"/>
      <c r="DU17" s="322"/>
      <c r="DV17" s="76"/>
      <c r="DW17" s="78">
        <f t="shared" si="23"/>
        <v>0</v>
      </c>
      <c r="DY17" s="1962"/>
      <c r="DZ17" s="1962"/>
      <c r="EA17" s="22"/>
      <c r="EB17" s="31"/>
      <c r="EC17" s="76"/>
      <c r="ED17" s="78">
        <f t="shared" si="24"/>
        <v>0</v>
      </c>
      <c r="EF17" s="405"/>
      <c r="EG17" s="1962"/>
      <c r="EH17" s="22"/>
      <c r="EI17" s="31"/>
      <c r="EJ17" s="76"/>
      <c r="EK17" s="78">
        <f t="shared" si="25"/>
        <v>10936</v>
      </c>
      <c r="EM17" s="31"/>
      <c r="EN17" s="1962"/>
      <c r="EO17" s="22"/>
      <c r="EP17" s="31"/>
      <c r="EQ17" s="76"/>
      <c r="ER17" s="131">
        <f t="shared" si="26"/>
        <v>0</v>
      </c>
      <c r="ET17" s="322"/>
      <c r="EU17" s="1962"/>
      <c r="EV17" s="22"/>
      <c r="EW17" s="383"/>
      <c r="EX17" s="139"/>
      <c r="EY17" s="78">
        <f t="shared" si="27"/>
        <v>0</v>
      </c>
      <c r="FA17" s="321"/>
      <c r="FB17" s="1960"/>
      <c r="FC17" s="104"/>
      <c r="FD17" s="49"/>
      <c r="FE17" s="139"/>
      <c r="FF17" s="78">
        <f t="shared" si="28"/>
        <v>0</v>
      </c>
      <c r="FH17" s="788"/>
      <c r="FI17" s="1962"/>
      <c r="FJ17" s="22"/>
      <c r="FK17" s="49"/>
      <c r="FL17" s="76"/>
      <c r="FM17" s="78">
        <f t="shared" si="29"/>
        <v>0</v>
      </c>
      <c r="FO17" s="788"/>
      <c r="FP17" s="1962"/>
      <c r="FQ17" s="22"/>
      <c r="FR17" s="49"/>
      <c r="FS17" s="76"/>
      <c r="FT17" s="78">
        <f t="shared" si="30"/>
        <v>0</v>
      </c>
      <c r="FV17" s="405">
        <v>39710</v>
      </c>
      <c r="FW17" s="1962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62"/>
      <c r="GE17" s="22"/>
      <c r="GF17" s="31"/>
      <c r="GG17" s="76"/>
      <c r="GH17" s="78">
        <f t="shared" si="32"/>
        <v>0</v>
      </c>
      <c r="GJ17" s="31"/>
      <c r="GK17" s="1962"/>
      <c r="GL17" s="22"/>
      <c r="GM17" s="31"/>
      <c r="GN17" s="76"/>
      <c r="GO17" s="78">
        <f t="shared" si="33"/>
        <v>0</v>
      </c>
      <c r="GQ17" s="31"/>
      <c r="GR17" s="1962"/>
      <c r="GS17" s="22"/>
      <c r="GT17" s="31"/>
      <c r="GU17" s="76"/>
      <c r="GV17" s="78">
        <f t="shared" si="34"/>
        <v>0</v>
      </c>
      <c r="GX17" s="31"/>
      <c r="GY17" s="1962"/>
      <c r="GZ17" s="22"/>
      <c r="HA17" s="31"/>
      <c r="HB17" s="76"/>
      <c r="HC17" s="78">
        <f t="shared" si="35"/>
        <v>0</v>
      </c>
      <c r="HE17" s="1962"/>
      <c r="HF17" s="1962"/>
      <c r="HG17" s="22"/>
      <c r="HH17" s="31"/>
      <c r="HI17" s="76"/>
      <c r="HJ17" s="78">
        <f t="shared" si="36"/>
        <v>0</v>
      </c>
      <c r="HL17" s="31"/>
      <c r="HM17" s="1962"/>
      <c r="HN17" s="22"/>
      <c r="HO17" s="31"/>
      <c r="HP17" s="76"/>
      <c r="HQ17" s="131">
        <f t="shared" si="37"/>
        <v>0</v>
      </c>
      <c r="HS17" s="31"/>
      <c r="HT17" s="1962"/>
      <c r="HU17" s="22"/>
      <c r="HV17" s="31"/>
      <c r="HW17" s="76"/>
      <c r="HX17" s="131">
        <f t="shared" si="38"/>
        <v>0</v>
      </c>
      <c r="HZ17" s="405"/>
      <c r="IA17" s="1330"/>
      <c r="IB17" s="22"/>
      <c r="IC17" s="31"/>
      <c r="ID17" s="76"/>
      <c r="IE17" s="131">
        <f t="shared" si="39"/>
        <v>476</v>
      </c>
      <c r="IG17" s="31"/>
      <c r="IH17" s="1962"/>
      <c r="II17" s="139"/>
      <c r="IJ17" s="385"/>
      <c r="IK17" s="139"/>
      <c r="IL17" s="78">
        <f t="shared" si="40"/>
        <v>0</v>
      </c>
      <c r="IN17" s="31"/>
      <c r="IO17" s="1962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62"/>
      <c r="JD17" s="22"/>
      <c r="JE17" s="31"/>
      <c r="JF17" s="76"/>
      <c r="JG17" s="78">
        <f t="shared" si="43"/>
        <v>0</v>
      </c>
      <c r="JI17" s="31"/>
      <c r="JJ17" s="1962"/>
      <c r="JK17" s="22"/>
      <c r="JL17" s="31"/>
      <c r="JM17" s="76"/>
      <c r="JN17" s="78">
        <f t="shared" si="197"/>
        <v>0</v>
      </c>
      <c r="JP17" s="1962"/>
      <c r="JQ17" s="1962"/>
      <c r="JR17" s="22"/>
      <c r="JS17" s="31"/>
      <c r="JT17" s="76"/>
      <c r="JU17" s="78">
        <f t="shared" si="44"/>
        <v>0</v>
      </c>
      <c r="JW17" s="49"/>
      <c r="JX17" s="1960"/>
      <c r="JY17" s="104"/>
      <c r="JZ17" s="308"/>
      <c r="KA17" s="139"/>
      <c r="KB17" s="131">
        <f t="shared" si="45"/>
        <v>0</v>
      </c>
      <c r="KD17" s="49"/>
      <c r="KE17" s="1960"/>
      <c r="KF17" s="104"/>
      <c r="KG17" s="308"/>
      <c r="KH17" s="139"/>
      <c r="KI17" s="131">
        <f t="shared" si="46"/>
        <v>0</v>
      </c>
      <c r="KJ17" s="244"/>
      <c r="KK17" s="49"/>
      <c r="KL17" s="1960"/>
      <c r="KM17" s="104"/>
      <c r="KN17" s="308"/>
      <c r="KO17" s="139"/>
      <c r="KP17" s="131">
        <f t="shared" si="47"/>
        <v>0</v>
      </c>
      <c r="KQ17" s="244"/>
      <c r="KR17" s="405"/>
      <c r="KS17" s="1962"/>
      <c r="KT17" s="22"/>
      <c r="KU17" s="49"/>
      <c r="KV17" s="139"/>
      <c r="KW17" s="131">
        <f t="shared" si="48"/>
        <v>0</v>
      </c>
      <c r="KY17" s="49"/>
      <c r="KZ17" s="1960"/>
      <c r="LA17" s="104"/>
      <c r="LB17" s="49"/>
      <c r="LC17" s="139"/>
      <c r="LD17" s="131">
        <f t="shared" si="49"/>
        <v>0</v>
      </c>
      <c r="LF17" s="49"/>
      <c r="LG17" s="1960"/>
      <c r="LH17" s="104"/>
      <c r="LI17" s="49"/>
      <c r="LJ17" s="139"/>
      <c r="LK17" s="131">
        <f t="shared" si="50"/>
        <v>0</v>
      </c>
      <c r="LM17" s="405"/>
      <c r="LN17" s="1962"/>
      <c r="LO17" s="22"/>
      <c r="LP17" s="49"/>
      <c r="LQ17" s="76"/>
      <c r="LR17" s="131">
        <f t="shared" si="0"/>
        <v>0</v>
      </c>
      <c r="LT17" s="425"/>
      <c r="LU17" s="1960"/>
      <c r="LV17" s="695"/>
      <c r="LW17" s="49"/>
      <c r="LX17" s="350"/>
      <c r="LY17" s="131">
        <f t="shared" si="51"/>
        <v>0</v>
      </c>
      <c r="MA17" s="425"/>
      <c r="MB17" s="1960"/>
      <c r="MC17" s="104"/>
      <c r="MD17" s="49"/>
      <c r="ME17" s="139"/>
      <c r="MF17" s="131">
        <f t="shared" si="52"/>
        <v>0</v>
      </c>
      <c r="MH17" s="405"/>
      <c r="MI17" s="1330"/>
      <c r="MJ17" s="695"/>
      <c r="MK17" s="49"/>
      <c r="ML17" s="139"/>
      <c r="MM17" s="131">
        <f t="shared" si="53"/>
        <v>0</v>
      </c>
      <c r="MO17" s="49"/>
      <c r="MP17" s="1960"/>
      <c r="MQ17" s="104"/>
      <c r="MR17" s="49"/>
      <c r="MS17" s="139"/>
      <c r="MT17" s="131">
        <f t="shared" si="54"/>
        <v>0</v>
      </c>
      <c r="MV17" s="31"/>
      <c r="MW17" s="1962"/>
      <c r="MX17" s="22"/>
      <c r="MY17" s="455"/>
      <c r="MZ17" s="22"/>
      <c r="NA17" s="131">
        <f t="shared" si="198"/>
        <v>20586.5</v>
      </c>
      <c r="NC17" s="31"/>
      <c r="ND17" s="1962"/>
      <c r="NE17" s="22"/>
      <c r="NF17" s="455"/>
      <c r="NG17" s="22"/>
      <c r="NH17" s="131">
        <f t="shared" si="55"/>
        <v>0</v>
      </c>
      <c r="NJ17" s="31"/>
      <c r="NK17" s="1330"/>
      <c r="NL17" s="701"/>
      <c r="NM17" s="49"/>
      <c r="NN17" s="139"/>
      <c r="NO17" s="131">
        <f t="shared" si="56"/>
        <v>0</v>
      </c>
      <c r="NQ17" s="425"/>
      <c r="NR17" s="1961"/>
      <c r="NS17" s="350"/>
      <c r="NT17" s="425"/>
      <c r="NU17" s="139"/>
      <c r="NV17" s="131">
        <f t="shared" si="57"/>
        <v>0</v>
      </c>
      <c r="NX17" s="1962"/>
      <c r="NY17" s="1962"/>
      <c r="NZ17" s="22"/>
      <c r="OA17" s="31"/>
      <c r="OB17" s="76"/>
      <c r="OC17" s="78">
        <f t="shared" si="58"/>
        <v>0</v>
      </c>
      <c r="OE17" s="49"/>
      <c r="OF17" s="1960"/>
      <c r="OG17" s="104"/>
      <c r="OH17" s="49"/>
      <c r="OI17" s="139"/>
      <c r="OJ17" s="78">
        <f t="shared" si="59"/>
        <v>0</v>
      </c>
      <c r="OL17" s="31"/>
      <c r="OM17" s="1962"/>
      <c r="ON17" s="22"/>
      <c r="OO17" s="31"/>
      <c r="OP17" s="76"/>
      <c r="OQ17" s="78">
        <f t="shared" si="60"/>
        <v>0</v>
      </c>
      <c r="OS17" s="31"/>
      <c r="OT17" s="1962"/>
      <c r="OU17" s="22"/>
      <c r="OV17" s="31"/>
      <c r="OW17" s="76"/>
      <c r="OX17" s="78">
        <f t="shared" si="61"/>
        <v>0</v>
      </c>
      <c r="OZ17" s="31"/>
      <c r="PA17" s="1962"/>
      <c r="PB17" s="22"/>
      <c r="PC17" s="31"/>
      <c r="PD17" s="76"/>
      <c r="PE17" s="78">
        <f t="shared" si="62"/>
        <v>0</v>
      </c>
      <c r="PG17" s="31"/>
      <c r="PH17" s="1962"/>
      <c r="PI17" s="22"/>
      <c r="PJ17" s="31"/>
      <c r="PK17" s="76"/>
      <c r="PL17" s="78">
        <f t="shared" si="63"/>
        <v>0</v>
      </c>
      <c r="PN17" s="49"/>
      <c r="PO17" s="1960"/>
      <c r="PP17" s="104"/>
      <c r="PQ17" s="49"/>
      <c r="PR17" s="139"/>
      <c r="PS17" s="78">
        <f t="shared" si="64"/>
        <v>0</v>
      </c>
      <c r="PU17" s="31"/>
      <c r="PV17" s="1962"/>
      <c r="PW17" s="22"/>
      <c r="PX17" s="31"/>
      <c r="PY17" s="76"/>
      <c r="PZ17" s="78">
        <f t="shared" si="65"/>
        <v>32916</v>
      </c>
      <c r="QB17" s="1962"/>
      <c r="QC17" s="1962"/>
      <c r="QD17" s="22"/>
      <c r="QE17" s="31"/>
      <c r="QF17" s="76"/>
      <c r="QG17" s="78">
        <f t="shared" si="66"/>
        <v>0</v>
      </c>
      <c r="QI17" s="405"/>
      <c r="QJ17" s="1962"/>
      <c r="QK17" s="22"/>
      <c r="QL17" s="31"/>
      <c r="QM17" s="76"/>
      <c r="QN17" s="78">
        <f t="shared" si="67"/>
        <v>0</v>
      </c>
      <c r="QP17" s="405"/>
      <c r="QQ17" s="1962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7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61"/>
      <c r="RT17" s="139"/>
      <c r="RU17" s="345"/>
      <c r="RV17" s="139"/>
      <c r="RW17" s="131">
        <f t="shared" si="72"/>
        <v>11123</v>
      </c>
      <c r="RY17" s="31"/>
      <c r="RZ17" s="1962"/>
      <c r="SA17" s="22"/>
      <c r="SB17" s="31"/>
      <c r="SC17" s="76"/>
      <c r="SD17" s="78">
        <f t="shared" si="195"/>
        <v>23250</v>
      </c>
      <c r="SF17" s="31"/>
      <c r="SG17" s="1962"/>
      <c r="SH17" s="779"/>
      <c r="SI17" s="31"/>
      <c r="SJ17" s="76"/>
      <c r="SK17" s="78">
        <f t="shared" si="196"/>
        <v>0</v>
      </c>
      <c r="SM17" s="405"/>
      <c r="SN17" s="1962"/>
      <c r="SO17" s="779"/>
      <c r="SP17" s="31"/>
      <c r="SQ17" s="76"/>
      <c r="SR17" s="78">
        <f t="shared" si="73"/>
        <v>0</v>
      </c>
      <c r="ST17" s="31"/>
      <c r="SU17" s="1962"/>
      <c r="SV17" s="779"/>
      <c r="SW17" s="31"/>
      <c r="SX17" s="76"/>
      <c r="SY17" s="78">
        <f t="shared" si="74"/>
        <v>0</v>
      </c>
      <c r="TA17" s="425"/>
      <c r="TB17" s="1960"/>
      <c r="TC17" s="261"/>
      <c r="TD17" s="49"/>
      <c r="TE17" s="139"/>
      <c r="TF17" s="78">
        <f t="shared" si="75"/>
        <v>0</v>
      </c>
      <c r="TH17" s="2325"/>
      <c r="TI17" s="2325"/>
      <c r="TJ17" s="2325"/>
      <c r="TK17" s="2325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62"/>
      <c r="UE17" s="22"/>
      <c r="UF17" s="31"/>
      <c r="UG17" s="76"/>
      <c r="UH17" s="78">
        <f t="shared" si="79"/>
        <v>0</v>
      </c>
      <c r="UJ17" s="405"/>
      <c r="UK17" s="1962"/>
      <c r="UL17" s="22"/>
      <c r="UM17" s="31"/>
      <c r="UN17" s="76"/>
      <c r="UO17" s="78">
        <f t="shared" si="80"/>
        <v>0</v>
      </c>
      <c r="UQ17" s="405"/>
      <c r="UR17" s="1962"/>
      <c r="US17" s="22"/>
      <c r="UT17" s="31"/>
      <c r="UU17" s="76"/>
      <c r="UV17" s="78">
        <f t="shared" si="81"/>
        <v>0</v>
      </c>
      <c r="UX17" s="405"/>
      <c r="UY17" s="1962"/>
      <c r="UZ17" s="22"/>
      <c r="VA17" s="31"/>
      <c r="VB17" s="76"/>
      <c r="VC17" s="78">
        <f t="shared" si="82"/>
        <v>201</v>
      </c>
      <c r="VE17" s="480">
        <v>40442</v>
      </c>
      <c r="VF17" s="1962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60"/>
      <c r="VN17" s="104"/>
      <c r="VO17" s="49"/>
      <c r="VP17" s="139"/>
      <c r="VQ17" s="78">
        <f t="shared" si="84"/>
        <v>0</v>
      </c>
      <c r="VS17" s="1962"/>
      <c r="VT17" s="1962"/>
      <c r="VU17" s="22"/>
      <c r="VV17" s="788"/>
      <c r="VW17" s="76"/>
      <c r="VX17" s="78">
        <f t="shared" si="85"/>
        <v>0</v>
      </c>
      <c r="VZ17" s="405"/>
      <c r="WA17" s="1962"/>
      <c r="WB17" s="22"/>
      <c r="WC17" s="31"/>
      <c r="WD17" s="76"/>
      <c r="WE17" s="78">
        <f t="shared" si="86"/>
        <v>274.5</v>
      </c>
      <c r="WG17" s="31"/>
      <c r="WH17" s="1962"/>
      <c r="WI17" s="22"/>
      <c r="WJ17" s="31"/>
      <c r="WK17" s="76"/>
      <c r="WL17" s="78">
        <f t="shared" si="87"/>
        <v>0</v>
      </c>
      <c r="WN17" s="31"/>
      <c r="WO17" s="1962"/>
      <c r="WP17" s="22"/>
      <c r="WQ17" s="31"/>
      <c r="WR17" s="76"/>
      <c r="WS17" s="78">
        <f t="shared" si="88"/>
        <v>0</v>
      </c>
      <c r="WU17" s="31"/>
      <c r="WV17" s="1962"/>
      <c r="WW17" s="22"/>
      <c r="WX17" s="31"/>
      <c r="WY17" s="76"/>
      <c r="WZ17" s="78">
        <f t="shared" si="89"/>
        <v>0</v>
      </c>
      <c r="XB17" s="49"/>
      <c r="XC17" s="1960"/>
      <c r="XD17" s="104"/>
      <c r="XE17" s="49"/>
      <c r="XF17" s="139"/>
      <c r="XG17" s="131">
        <f t="shared" si="90"/>
        <v>0</v>
      </c>
      <c r="XH17" s="244"/>
      <c r="XI17" s="31"/>
      <c r="XJ17" s="1962"/>
      <c r="XK17" s="22"/>
      <c r="XL17" s="336"/>
      <c r="XM17" s="76"/>
      <c r="XN17" s="78">
        <f t="shared" si="91"/>
        <v>0</v>
      </c>
      <c r="XP17" s="405"/>
      <c r="XQ17" s="1962"/>
      <c r="XR17" s="22"/>
      <c r="XS17" s="31"/>
      <c r="XT17" s="76"/>
      <c r="XU17" s="78">
        <f t="shared" si="92"/>
        <v>0</v>
      </c>
      <c r="XW17" s="31"/>
      <c r="XX17" s="1962"/>
      <c r="XY17" s="104"/>
      <c r="XZ17" s="31"/>
      <c r="YA17" s="139"/>
      <c r="YB17" s="131">
        <f t="shared" si="93"/>
        <v>0</v>
      </c>
      <c r="YD17" s="31"/>
      <c r="YE17" s="1962"/>
      <c r="YF17" s="22"/>
      <c r="YG17" s="49"/>
      <c r="YH17" s="76"/>
      <c r="YI17" s="131">
        <f t="shared" si="94"/>
        <v>0</v>
      </c>
      <c r="YK17" s="31"/>
      <c r="YL17" s="1962"/>
      <c r="YM17" s="22"/>
      <c r="YN17" s="49"/>
      <c r="YO17" s="76"/>
      <c r="YP17" s="131">
        <f t="shared" si="95"/>
        <v>0</v>
      </c>
      <c r="YR17" s="31"/>
      <c r="YS17" s="1962"/>
      <c r="YT17" s="22"/>
      <c r="YU17" s="49"/>
      <c r="YV17" s="76"/>
      <c r="YW17" s="131">
        <f t="shared" si="96"/>
        <v>0</v>
      </c>
      <c r="YY17" s="31"/>
      <c r="YZ17" s="1962"/>
      <c r="ZA17" s="22"/>
      <c r="ZB17" s="49"/>
      <c r="ZC17" s="76"/>
      <c r="ZD17" s="131">
        <f t="shared" si="97"/>
        <v>0</v>
      </c>
      <c r="ZF17" s="49"/>
      <c r="ZG17" s="1960"/>
      <c r="ZH17" s="104"/>
      <c r="ZI17" s="49"/>
      <c r="ZJ17" s="139"/>
      <c r="ZK17" s="131">
        <f t="shared" si="98"/>
        <v>0</v>
      </c>
      <c r="ZM17" s="31"/>
      <c r="ZN17" s="1962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62"/>
      <c r="AAP17" s="1962"/>
      <c r="AAQ17" s="22"/>
      <c r="AAR17" s="31"/>
      <c r="AAS17" s="76"/>
      <c r="AAT17" s="78">
        <f t="shared" si="103"/>
        <v>0</v>
      </c>
      <c r="AAV17" s="405"/>
      <c r="AAW17" s="1962"/>
      <c r="AAX17" s="22"/>
      <c r="AAY17" s="31"/>
      <c r="AAZ17" s="76"/>
      <c r="ABA17" s="78">
        <f t="shared" si="104"/>
        <v>0</v>
      </c>
      <c r="ABC17" s="425"/>
      <c r="ABD17" s="1960"/>
      <c r="ABE17" s="104"/>
      <c r="ABF17" s="321"/>
      <c r="ABG17" s="139"/>
      <c r="ABH17" s="131">
        <f t="shared" si="105"/>
        <v>0</v>
      </c>
      <c r="ABJ17" s="49"/>
      <c r="ABK17" s="1960"/>
      <c r="ABL17" s="104"/>
      <c r="ABM17" s="49"/>
      <c r="ABN17" s="139"/>
      <c r="ABO17" s="131">
        <f t="shared" si="106"/>
        <v>0</v>
      </c>
      <c r="ABQ17" s="1962"/>
      <c r="ABR17" s="1962"/>
      <c r="ABS17" s="22"/>
      <c r="ABT17" s="31"/>
      <c r="ABU17" s="76"/>
      <c r="ABV17" s="78">
        <f t="shared" si="107"/>
        <v>0</v>
      </c>
      <c r="ABX17" s="31"/>
      <c r="ABY17" s="1962"/>
      <c r="ABZ17" s="104"/>
      <c r="ACA17" s="31"/>
      <c r="ACB17" s="139"/>
      <c r="ACC17" s="78">
        <f t="shared" si="108"/>
        <v>0</v>
      </c>
      <c r="ACE17" s="321"/>
      <c r="ACF17" s="1960"/>
      <c r="ACG17" s="104"/>
      <c r="ACH17" s="425"/>
      <c r="ACI17" s="139"/>
      <c r="ACJ17" s="78">
        <f t="shared" si="109"/>
        <v>0</v>
      </c>
      <c r="ACL17" s="321"/>
      <c r="ACM17" s="1960"/>
      <c r="ACN17" s="104"/>
      <c r="ACO17" s="321"/>
      <c r="ACP17" s="139"/>
      <c r="ACQ17" s="78">
        <f t="shared" si="110"/>
        <v>0</v>
      </c>
      <c r="ACS17" s="31"/>
      <c r="ACT17" s="1962"/>
      <c r="ACU17" s="22"/>
      <c r="ACV17" s="31"/>
      <c r="ACW17" s="76"/>
      <c r="ACX17" s="78">
        <f t="shared" si="1"/>
        <v>0</v>
      </c>
      <c r="ACZ17" s="425"/>
      <c r="ADA17" s="1960"/>
      <c r="ADB17" s="104"/>
      <c r="ADC17" s="405"/>
      <c r="ADD17" s="76"/>
      <c r="ADE17" s="78">
        <f t="shared" si="111"/>
        <v>0</v>
      </c>
      <c r="ADG17" s="425"/>
      <c r="ADH17" s="1960"/>
      <c r="ADI17" s="104"/>
      <c r="ADJ17" s="321"/>
      <c r="ADK17" s="139"/>
      <c r="ADL17" s="78">
        <f t="shared" si="112"/>
        <v>0</v>
      </c>
      <c r="ADN17" s="31"/>
      <c r="ADO17" s="1962"/>
      <c r="ADP17" s="22"/>
      <c r="ADQ17" s="31"/>
      <c r="ADR17" s="76"/>
      <c r="ADS17" s="131">
        <f t="shared" si="113"/>
        <v>0</v>
      </c>
      <c r="ADU17" s="322"/>
      <c r="ADV17" s="1962"/>
      <c r="ADW17" s="22"/>
      <c r="ADX17" s="405"/>
      <c r="ADY17" s="76"/>
      <c r="ADZ17" s="131">
        <f t="shared" si="114"/>
        <v>0</v>
      </c>
      <c r="AEB17" s="405"/>
      <c r="AEC17" s="1961"/>
      <c r="AED17" s="350"/>
      <c r="AEE17" s="49"/>
      <c r="AEF17" s="1358"/>
      <c r="AEG17" s="131">
        <f t="shared" si="115"/>
        <v>0</v>
      </c>
      <c r="AEI17" s="425"/>
      <c r="AEJ17" s="1961"/>
      <c r="AEK17" s="390"/>
      <c r="AEL17" s="49"/>
      <c r="AEM17" s="390"/>
      <c r="AEN17" s="131">
        <f t="shared" si="116"/>
        <v>3380</v>
      </c>
      <c r="AEP17" s="425"/>
      <c r="AEQ17" s="1961"/>
      <c r="AER17" s="350"/>
      <c r="AES17" s="425"/>
      <c r="AET17" s="1341"/>
      <c r="AEU17" s="131">
        <f t="shared" si="117"/>
        <v>0</v>
      </c>
      <c r="AEW17" s="31"/>
      <c r="AEX17" s="1962"/>
      <c r="AEY17" s="22"/>
      <c r="AEZ17" s="31"/>
      <c r="AFA17" s="76"/>
      <c r="AFB17" s="78">
        <f t="shared" si="118"/>
        <v>0</v>
      </c>
      <c r="AFD17" s="1962"/>
      <c r="AFE17" s="1962"/>
      <c r="AFF17" s="22"/>
      <c r="AFG17" s="31"/>
      <c r="AFH17" s="76"/>
      <c r="AFI17" s="78">
        <f t="shared" si="119"/>
        <v>6523</v>
      </c>
      <c r="AFK17" s="405"/>
      <c r="AFL17" s="1962"/>
      <c r="AFM17" s="22"/>
      <c r="AFN17" s="31"/>
      <c r="AFO17" s="76"/>
      <c r="AFP17" s="78">
        <f t="shared" si="120"/>
        <v>0</v>
      </c>
      <c r="AFR17" s="405"/>
      <c r="AFS17" s="1962"/>
      <c r="AFT17" s="775"/>
      <c r="AFU17" s="31"/>
      <c r="AFV17" s="139"/>
      <c r="AFW17" s="131">
        <f t="shared" si="121"/>
        <v>0</v>
      </c>
      <c r="AFY17" s="31"/>
      <c r="AFZ17" s="1962"/>
      <c r="AGA17" s="22"/>
      <c r="AGB17" s="49"/>
      <c r="AGC17" s="76"/>
      <c r="AGD17" s="131">
        <f t="shared" si="122"/>
        <v>0</v>
      </c>
      <c r="AGF17" s="31"/>
      <c r="AGG17" s="1962"/>
      <c r="AGH17" s="104"/>
      <c r="AGI17" s="31"/>
      <c r="AGJ17" s="139"/>
      <c r="AGK17" s="131">
        <f t="shared" si="123"/>
        <v>0</v>
      </c>
      <c r="AGM17" s="31"/>
      <c r="AGN17" s="1962"/>
      <c r="AGO17" s="350"/>
      <c r="AGP17" s="31"/>
      <c r="AGQ17" s="139"/>
      <c r="AGR17" s="131">
        <f t="shared" si="124"/>
        <v>0</v>
      </c>
      <c r="AGT17" s="31"/>
      <c r="AGU17" s="1962"/>
      <c r="AGV17" s="350"/>
      <c r="AGW17" s="31"/>
      <c r="AGX17" s="139"/>
      <c r="AGY17" s="131">
        <f t="shared" si="125"/>
        <v>0</v>
      </c>
      <c r="AHA17" s="31"/>
      <c r="AHB17" s="1962"/>
      <c r="AHC17" s="350"/>
      <c r="AHD17" s="31"/>
      <c r="AHE17" s="139"/>
      <c r="AHF17" s="131">
        <f t="shared" si="126"/>
        <v>0</v>
      </c>
      <c r="AHH17" s="1962"/>
      <c r="AHI17" s="1962"/>
      <c r="AHJ17" s="22"/>
      <c r="AHK17" s="31"/>
      <c r="AHL17" s="76"/>
      <c r="AHM17" s="78">
        <f t="shared" si="127"/>
        <v>37741</v>
      </c>
      <c r="AHO17" s="1962"/>
      <c r="AHP17" s="1962"/>
      <c r="AHQ17" s="22"/>
      <c r="AHR17" s="31"/>
      <c r="AHS17" s="76"/>
      <c r="AHT17" s="78">
        <f t="shared" si="128"/>
        <v>0</v>
      </c>
      <c r="AHV17" s="1962"/>
      <c r="AHW17" s="1962"/>
      <c r="AHX17" s="22"/>
      <c r="AHY17" s="31"/>
      <c r="AHZ17" s="76"/>
      <c r="AIA17" s="78">
        <f t="shared" si="129"/>
        <v>0</v>
      </c>
      <c r="AIC17" s="425"/>
      <c r="AID17" s="1960"/>
      <c r="AIE17" s="104"/>
      <c r="AIF17" s="49"/>
      <c r="AIG17" s="139"/>
      <c r="AIH17" s="78">
        <f t="shared" si="130"/>
        <v>0</v>
      </c>
      <c r="AIJ17" s="321"/>
      <c r="AIK17" s="1960"/>
      <c r="AIL17" s="104"/>
      <c r="AIM17" s="49"/>
      <c r="AIN17" s="139"/>
      <c r="AIO17" s="78">
        <f t="shared" si="131"/>
        <v>0</v>
      </c>
      <c r="AIQ17" s="405"/>
      <c r="AIR17" s="1962"/>
      <c r="AIS17" s="22"/>
      <c r="AIT17" s="31"/>
      <c r="AIU17" s="76"/>
      <c r="AIV17" s="78">
        <f t="shared" si="132"/>
        <v>0</v>
      </c>
      <c r="AIX17" s="31"/>
      <c r="AIY17" s="1962"/>
      <c r="AIZ17" s="104"/>
      <c r="AJA17" s="31"/>
      <c r="AJB17" s="139"/>
      <c r="AJC17" s="78">
        <f t="shared" si="133"/>
        <v>0</v>
      </c>
      <c r="AJE17" s="49"/>
      <c r="AJF17" s="1960"/>
      <c r="AJG17" s="104"/>
      <c r="AJH17" s="49"/>
      <c r="AJI17" s="139"/>
      <c r="AJJ17" s="131">
        <f t="shared" si="134"/>
        <v>0</v>
      </c>
      <c r="AJL17" s="49"/>
      <c r="AJM17" s="1960"/>
      <c r="AJN17" s="104"/>
      <c r="AJO17" s="49"/>
      <c r="AJP17" s="139"/>
      <c r="AJQ17" s="131">
        <f t="shared" si="135"/>
        <v>0</v>
      </c>
      <c r="AJS17" s="49"/>
      <c r="AJT17" s="1960"/>
      <c r="AJU17" s="104"/>
      <c r="AJV17" s="49"/>
      <c r="AJW17" s="139"/>
      <c r="AJX17" s="131">
        <f t="shared" si="136"/>
        <v>0</v>
      </c>
      <c r="AJY17" s="244"/>
      <c r="AJZ17" s="31"/>
      <c r="AKA17" s="1962"/>
      <c r="AKB17" s="22"/>
      <c r="AKC17" s="31"/>
      <c r="AKD17" s="76"/>
      <c r="AKE17" s="131">
        <f t="shared" si="137"/>
        <v>0</v>
      </c>
      <c r="AKG17" s="31"/>
      <c r="AKH17" s="1962"/>
      <c r="AKI17" s="22"/>
      <c r="AKJ17" s="31"/>
      <c r="AKK17" s="76"/>
      <c r="AKL17" s="131">
        <f t="shared" si="138"/>
        <v>0</v>
      </c>
      <c r="AKN17" s="49"/>
      <c r="AKO17" s="1960"/>
      <c r="AKP17" s="695"/>
      <c r="AKQ17" s="49"/>
      <c r="AKR17" s="1359"/>
      <c r="AKS17" s="131">
        <f t="shared" si="139"/>
        <v>0</v>
      </c>
      <c r="AKU17" s="49"/>
      <c r="AKV17" s="1960"/>
      <c r="AKW17" s="104"/>
      <c r="AKX17" s="49"/>
      <c r="AKY17" s="139"/>
      <c r="AKZ17" s="131">
        <f t="shared" si="2"/>
        <v>0</v>
      </c>
      <c r="ALB17" s="31"/>
      <c r="ALC17" s="1962"/>
      <c r="ALD17" s="22"/>
      <c r="ALE17" s="31"/>
      <c r="ALF17" s="76"/>
      <c r="ALG17" s="131">
        <f t="shared" si="140"/>
        <v>0</v>
      </c>
      <c r="ALI17" s="31"/>
      <c r="ALJ17" s="1962"/>
      <c r="ALK17" s="22"/>
      <c r="ALL17" s="31"/>
      <c r="ALM17" s="76"/>
      <c r="ALN17" s="131">
        <f t="shared" si="141"/>
        <v>0</v>
      </c>
      <c r="ALP17" s="31"/>
      <c r="ALQ17" s="1962"/>
      <c r="ALR17" s="22"/>
      <c r="ALS17" s="31"/>
      <c r="ALT17" s="76"/>
      <c r="ALU17" s="131">
        <f t="shared" si="142"/>
        <v>0</v>
      </c>
      <c r="ALW17" s="31"/>
      <c r="ALX17" s="1962"/>
      <c r="ALY17" s="22"/>
      <c r="ALZ17" s="31"/>
      <c r="AMA17" s="76"/>
      <c r="AMB17" s="131">
        <f t="shared" si="143"/>
        <v>0</v>
      </c>
      <c r="AMD17" s="405"/>
      <c r="AME17" s="1962"/>
      <c r="AMF17" s="22"/>
      <c r="AMG17" s="405"/>
      <c r="AMH17" s="76"/>
      <c r="AMI17" s="78">
        <f t="shared" si="144"/>
        <v>0</v>
      </c>
      <c r="AMK17" s="31"/>
      <c r="AML17" s="1962"/>
      <c r="AMM17" s="22"/>
      <c r="AMN17" s="31"/>
      <c r="AMO17" s="76"/>
      <c r="AMP17" s="78">
        <f t="shared" si="145"/>
        <v>0</v>
      </c>
      <c r="AMR17" s="31"/>
      <c r="AMS17" s="1330"/>
      <c r="AMT17" s="139"/>
      <c r="AMU17" s="31"/>
      <c r="AMV17" s="76"/>
      <c r="AMW17" s="131">
        <f t="shared" si="3"/>
        <v>0</v>
      </c>
      <c r="AMY17" s="405"/>
      <c r="AMZ17" s="1962"/>
      <c r="ANA17" s="22"/>
      <c r="ANB17" s="322"/>
      <c r="ANC17" s="76"/>
      <c r="AND17" s="78">
        <f t="shared" si="146"/>
        <v>0</v>
      </c>
      <c r="ANF17" s="322"/>
      <c r="ANG17" s="1962"/>
      <c r="ANH17" s="22"/>
      <c r="ANI17" s="405"/>
      <c r="ANJ17" s="76"/>
      <c r="ANK17" s="78">
        <f t="shared" si="147"/>
        <v>0</v>
      </c>
      <c r="ANM17" s="31"/>
      <c r="ANN17" s="1962"/>
      <c r="ANO17" s="22"/>
      <c r="ANP17" s="31"/>
      <c r="ANQ17" s="76"/>
      <c r="ANR17" s="78">
        <f t="shared" si="148"/>
        <v>0</v>
      </c>
      <c r="ANT17" s="31"/>
      <c r="ANU17" s="1962"/>
      <c r="ANV17" s="22"/>
      <c r="ANW17" s="31"/>
      <c r="ANX17" s="76"/>
      <c r="ANY17" s="78">
        <f t="shared" si="149"/>
        <v>0</v>
      </c>
      <c r="AOA17" s="49"/>
      <c r="AOB17" s="1960"/>
      <c r="AOC17" s="104"/>
      <c r="AOD17" s="49"/>
      <c r="AOE17" s="139"/>
      <c r="AOF17" s="78">
        <f t="shared" si="150"/>
        <v>0</v>
      </c>
      <c r="AOH17" s="322"/>
      <c r="AOI17" s="1962"/>
      <c r="AOJ17" s="22"/>
      <c r="AOK17" s="425"/>
      <c r="AOL17" s="76"/>
      <c r="AOM17" s="131">
        <f t="shared" si="151"/>
        <v>0</v>
      </c>
      <c r="AOO17" s="31"/>
      <c r="AOP17" s="1962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60"/>
      <c r="AOX17" s="104"/>
      <c r="AOY17" s="49"/>
      <c r="AOZ17" s="139"/>
      <c r="APA17" s="78">
        <f t="shared" si="152"/>
        <v>0</v>
      </c>
      <c r="APC17" s="322"/>
      <c r="APD17" s="1962"/>
      <c r="APE17" s="22"/>
      <c r="APF17" s="31"/>
      <c r="APG17" s="76"/>
      <c r="APH17" s="78">
        <f t="shared" si="153"/>
        <v>0</v>
      </c>
      <c r="APJ17" s="322"/>
      <c r="APK17" s="1962"/>
      <c r="APL17" s="22"/>
      <c r="APM17" s="31"/>
      <c r="APN17" s="76"/>
      <c r="APO17" s="78">
        <f t="shared" si="154"/>
        <v>0</v>
      </c>
      <c r="APQ17" s="1962"/>
      <c r="APR17" s="1962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0"/>
      <c r="AQG17" s="139"/>
      <c r="AQH17" s="31"/>
      <c r="AQI17" s="76"/>
      <c r="AQJ17" s="131">
        <f t="shared" si="5"/>
        <v>7383.5</v>
      </c>
      <c r="AQL17" s="31"/>
      <c r="AQM17" s="1330"/>
      <c r="AQN17" s="139"/>
      <c r="AQO17" s="31"/>
      <c r="AQP17" s="76"/>
      <c r="AQQ17" s="131">
        <f t="shared" si="6"/>
        <v>0</v>
      </c>
      <c r="AQS17" s="31"/>
      <c r="AQT17" s="1330"/>
      <c r="AQU17" s="139"/>
      <c r="AQV17" s="31"/>
      <c r="AQW17" s="76"/>
      <c r="AQX17" s="131">
        <f t="shared" si="156"/>
        <v>4518.5</v>
      </c>
      <c r="AQZ17" s="321"/>
      <c r="ARA17" s="1960"/>
      <c r="ARB17" s="104"/>
      <c r="ARC17" s="321"/>
      <c r="ARD17" s="568"/>
      <c r="ARE17" s="78">
        <f t="shared" si="157"/>
        <v>0</v>
      </c>
      <c r="ARG17" s="31"/>
      <c r="ARH17" s="1962"/>
      <c r="ARI17" s="22"/>
      <c r="ARJ17" s="61"/>
      <c r="ARK17" s="67"/>
      <c r="ARL17" s="78">
        <f t="shared" si="158"/>
        <v>0</v>
      </c>
      <c r="ARN17" s="405"/>
      <c r="ARO17" s="1962"/>
      <c r="ARP17" s="22"/>
      <c r="ARQ17" s="492"/>
      <c r="ARR17" s="67"/>
      <c r="ARS17" s="78">
        <f t="shared" si="159"/>
        <v>0</v>
      </c>
      <c r="ARU17" s="405"/>
      <c r="ARV17" s="1962"/>
      <c r="ARW17" s="779"/>
      <c r="ARX17" s="322"/>
      <c r="ARY17" s="789"/>
      <c r="ARZ17" s="78">
        <f t="shared" si="7"/>
        <v>0</v>
      </c>
      <c r="ASB17" s="405"/>
      <c r="ASC17" s="1962"/>
      <c r="ASD17" s="22"/>
      <c r="ASE17" s="61"/>
      <c r="ASF17" s="67"/>
      <c r="ASG17" s="78">
        <f t="shared" si="160"/>
        <v>0</v>
      </c>
      <c r="ASI17" s="405"/>
      <c r="ASJ17" s="1330"/>
      <c r="ASK17" s="139"/>
      <c r="ASL17" s="49"/>
      <c r="ASM17" s="139"/>
      <c r="ASN17" s="131">
        <f t="shared" si="161"/>
        <v>0</v>
      </c>
      <c r="ASP17" s="49"/>
      <c r="ASQ17" s="1960"/>
      <c r="ASR17" s="104"/>
      <c r="ASS17" s="49"/>
      <c r="AST17" s="139"/>
      <c r="ASU17" s="131">
        <f t="shared" si="162"/>
        <v>0</v>
      </c>
      <c r="ASW17" s="31"/>
      <c r="ASX17" s="1962"/>
      <c r="ASY17" s="104"/>
      <c r="ASZ17" s="31"/>
      <c r="ATA17" s="76"/>
      <c r="ATB17" s="131">
        <f t="shared" si="163"/>
        <v>0</v>
      </c>
      <c r="ATD17" s="31"/>
      <c r="ATE17" s="1962"/>
      <c r="ATF17" s="22"/>
      <c r="ATG17" s="31"/>
      <c r="ATH17" s="76"/>
      <c r="ATI17" s="78">
        <f t="shared" si="164"/>
        <v>0</v>
      </c>
      <c r="ATK17" s="31"/>
      <c r="ATL17" s="1962"/>
      <c r="ATM17" s="22"/>
      <c r="ATN17" s="31"/>
      <c r="ATO17" s="76"/>
      <c r="ATP17" s="78">
        <f t="shared" si="165"/>
        <v>0</v>
      </c>
      <c r="ATR17" s="31"/>
      <c r="ATS17" s="1962"/>
      <c r="ATT17" s="22"/>
      <c r="ATU17" s="31"/>
      <c r="ATV17" s="76"/>
      <c r="ATW17" s="78">
        <f t="shared" si="166"/>
        <v>0</v>
      </c>
      <c r="ATY17" s="31"/>
      <c r="ATZ17" s="1962"/>
      <c r="AUA17" s="22"/>
      <c r="AUB17" s="31"/>
      <c r="AUC17" s="76"/>
      <c r="AUD17" s="78">
        <f t="shared" si="167"/>
        <v>0</v>
      </c>
      <c r="AUF17" s="322"/>
      <c r="AUG17" s="1962"/>
      <c r="AUH17" s="22"/>
      <c r="AUI17" s="31"/>
      <c r="AUJ17" s="76"/>
      <c r="AUK17" s="78">
        <f t="shared" si="168"/>
        <v>0</v>
      </c>
      <c r="AUM17" s="31"/>
      <c r="AUN17" s="1330"/>
      <c r="AUO17" s="139"/>
      <c r="AUP17" s="31"/>
      <c r="AUQ17" s="139"/>
      <c r="AUR17" s="131">
        <f t="shared" si="169"/>
        <v>0</v>
      </c>
      <c r="AUT17" s="31"/>
      <c r="AUU17" s="1963"/>
      <c r="AUV17" s="76"/>
      <c r="AUW17" s="31"/>
      <c r="AUX17" s="76"/>
      <c r="AUY17" s="131">
        <f t="shared" si="170"/>
        <v>0</v>
      </c>
      <c r="AVA17" s="31"/>
      <c r="AVB17" s="1962"/>
      <c r="AVC17" s="22"/>
      <c r="AVD17" s="31"/>
      <c r="AVE17" s="76"/>
      <c r="AVF17" s="131">
        <f t="shared" si="171"/>
        <v>0</v>
      </c>
      <c r="AVH17" s="425"/>
      <c r="AVI17" s="1960"/>
      <c r="AVJ17" s="104"/>
      <c r="AVK17" s="49"/>
      <c r="AVL17" s="139"/>
      <c r="AVM17" s="131">
        <f t="shared" si="172"/>
        <v>2512.5</v>
      </c>
      <c r="AVO17" s="650"/>
      <c r="AVP17" s="1961"/>
      <c r="AVQ17" s="350"/>
      <c r="AVR17" s="49"/>
      <c r="AVS17" s="390"/>
      <c r="AVT17" s="131">
        <f t="shared" si="173"/>
        <v>0</v>
      </c>
      <c r="AVV17" s="405"/>
      <c r="AVW17" s="1962"/>
      <c r="AVX17" s="1353"/>
      <c r="AVY17" s="31"/>
      <c r="AVZ17" s="1268"/>
      <c r="AWA17" s="78">
        <f t="shared" si="191"/>
        <v>0</v>
      </c>
      <c r="AWC17" s="1962"/>
      <c r="AWD17" s="1962"/>
      <c r="AWE17" s="1353"/>
      <c r="AWF17" s="31"/>
      <c r="AWG17" s="1268"/>
      <c r="AWH17" s="78">
        <f t="shared" si="192"/>
        <v>0</v>
      </c>
      <c r="AWJ17" s="1962"/>
      <c r="AWK17" s="1962"/>
      <c r="AWL17" s="22"/>
      <c r="AWM17" s="31"/>
      <c r="AWN17" s="76"/>
      <c r="AWO17" s="78">
        <f t="shared" si="193"/>
        <v>0</v>
      </c>
      <c r="AWQ17" s="321"/>
      <c r="AWR17" s="1960"/>
      <c r="AWS17" s="104"/>
      <c r="AWT17" s="49"/>
      <c r="AWU17" s="139"/>
      <c r="AWV17" s="131">
        <f t="shared" si="194"/>
        <v>0</v>
      </c>
      <c r="AWW17" s="244"/>
      <c r="AWX17" s="425"/>
      <c r="AWY17" s="1960"/>
      <c r="AWZ17" s="104"/>
      <c r="AXA17" s="49"/>
      <c r="AXB17" s="139"/>
      <c r="AXC17" s="78">
        <f t="shared" si="174"/>
        <v>30000</v>
      </c>
      <c r="AXE17" s="31"/>
      <c r="AXF17" s="1962"/>
      <c r="AXG17" s="22"/>
      <c r="AXH17" s="385"/>
      <c r="AXI17" s="76"/>
      <c r="AXJ17" s="78">
        <f t="shared" si="175"/>
        <v>0</v>
      </c>
      <c r="AXL17" s="31"/>
      <c r="AXM17" s="1962"/>
      <c r="AXN17" s="22"/>
      <c r="AXO17" s="31"/>
      <c r="AXP17" s="76"/>
      <c r="AXQ17" s="78">
        <f t="shared" si="176"/>
        <v>0</v>
      </c>
      <c r="AXS17" s="31"/>
      <c r="AXT17" s="1962"/>
      <c r="AXU17" s="22"/>
      <c r="AXV17" s="31"/>
      <c r="AXW17" s="76"/>
      <c r="AXX17" s="78">
        <f t="shared" si="177"/>
        <v>0</v>
      </c>
      <c r="AXZ17" s="31"/>
      <c r="AYA17" s="1962"/>
      <c r="AYB17" s="22"/>
      <c r="AYC17" s="31"/>
      <c r="AYD17" s="76"/>
      <c r="AYE17" s="78">
        <f t="shared" si="178"/>
        <v>0</v>
      </c>
      <c r="AYG17" s="405"/>
      <c r="AYH17" s="1962"/>
      <c r="AYI17" s="22"/>
      <c r="AYJ17" s="31"/>
      <c r="AYK17" s="76"/>
      <c r="AYL17" s="78">
        <f t="shared" si="179"/>
        <v>0</v>
      </c>
      <c r="AYN17" s="405"/>
      <c r="AYO17" s="1962"/>
      <c r="AYP17" s="22"/>
      <c r="AYQ17" s="31"/>
      <c r="AYR17" s="76"/>
      <c r="AYS17" s="78">
        <f t="shared" si="180"/>
        <v>0</v>
      </c>
      <c r="AYU17" s="405"/>
      <c r="AYV17" s="1962"/>
      <c r="AYW17" s="22"/>
      <c r="AYX17" s="405"/>
      <c r="AYY17" s="76"/>
      <c r="AYZ17" s="78">
        <f t="shared" si="181"/>
        <v>0</v>
      </c>
      <c r="AZB17" s="31"/>
      <c r="AZC17" s="1962"/>
      <c r="AZD17" s="22"/>
      <c r="AZE17" s="31"/>
      <c r="AZF17" s="76"/>
      <c r="AZG17" s="78">
        <f t="shared" si="182"/>
        <v>0</v>
      </c>
      <c r="AZI17" s="425"/>
      <c r="AZJ17" s="1960"/>
      <c r="AZK17" s="104"/>
      <c r="AZL17" s="425"/>
      <c r="AZM17" s="139"/>
      <c r="AZN17" s="131">
        <f t="shared" si="183"/>
        <v>0</v>
      </c>
      <c r="AZP17" s="425"/>
      <c r="AZQ17" s="1960"/>
      <c r="AZR17" s="104"/>
      <c r="AZS17" s="425"/>
      <c r="AZT17" s="139"/>
      <c r="AZU17" s="131">
        <f t="shared" si="184"/>
        <v>0</v>
      </c>
      <c r="AZV17" s="244"/>
      <c r="AZW17" s="31"/>
      <c r="AZX17" s="1962"/>
      <c r="AZY17" s="22"/>
      <c r="AZZ17" s="31"/>
      <c r="BAA17" s="76"/>
      <c r="BAB17" s="78">
        <f t="shared" si="185"/>
        <v>0</v>
      </c>
      <c r="BAD17" s="31"/>
      <c r="BAE17" s="1962"/>
      <c r="BAF17" s="22"/>
      <c r="BAG17" s="31"/>
      <c r="BAH17" s="76"/>
      <c r="BAI17" s="78">
        <f t="shared" si="186"/>
        <v>0</v>
      </c>
      <c r="BAK17" s="1962"/>
      <c r="BAL17" s="1962"/>
      <c r="BAM17" s="22"/>
      <c r="BAN17" s="31"/>
      <c r="BAO17" s="76"/>
      <c r="BAP17" s="78">
        <f t="shared" si="187"/>
        <v>0</v>
      </c>
      <c r="BAR17" s="1962"/>
      <c r="BAS17" s="1962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62"/>
      <c r="C18" s="1917">
        <v>100000</v>
      </c>
      <c r="D18" s="31"/>
      <c r="E18" s="139"/>
      <c r="F18" s="131">
        <f t="shared" si="8"/>
        <v>1250000</v>
      </c>
      <c r="H18" s="405"/>
      <c r="I18" s="1962"/>
      <c r="J18" s="701"/>
      <c r="K18" s="31"/>
      <c r="L18" s="139"/>
      <c r="M18" s="131">
        <f t="shared" si="9"/>
        <v>20000</v>
      </c>
      <c r="O18" s="425"/>
      <c r="P18" s="1960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60"/>
      <c r="X18" s="104"/>
      <c r="Y18" s="49"/>
      <c r="Z18" s="139"/>
      <c r="AA18" s="131">
        <f t="shared" si="10"/>
        <v>1000</v>
      </c>
      <c r="AC18" s="49"/>
      <c r="AD18" s="1960"/>
      <c r="AE18" s="104"/>
      <c r="AF18" s="49"/>
      <c r="AG18" s="139"/>
      <c r="AH18" s="131">
        <f t="shared" si="11"/>
        <v>-100000</v>
      </c>
      <c r="AJ18" s="425">
        <v>41918</v>
      </c>
      <c r="AK18" s="1960" t="s">
        <v>2296</v>
      </c>
      <c r="AL18" s="104">
        <v>10000</v>
      </c>
      <c r="AM18" s="49" t="s">
        <v>2336</v>
      </c>
      <c r="AN18" s="139"/>
      <c r="AO18" s="131">
        <f t="shared" si="12"/>
        <v>30000</v>
      </c>
      <c r="AQ18" s="49"/>
      <c r="AR18" s="1960"/>
      <c r="AS18" s="104"/>
      <c r="AT18" s="49"/>
      <c r="AU18" s="139"/>
      <c r="AV18" s="131">
        <f t="shared" si="13"/>
        <v>0</v>
      </c>
      <c r="AX18" s="31"/>
      <c r="AY18" s="1962"/>
      <c r="AZ18" s="22"/>
      <c r="BA18" s="31"/>
      <c r="BB18" s="76"/>
      <c r="BC18" s="131">
        <f t="shared" si="14"/>
        <v>0</v>
      </c>
      <c r="BE18" s="31"/>
      <c r="BF18" s="1962"/>
      <c r="BG18" s="22"/>
      <c r="BH18" s="31"/>
      <c r="BI18" s="76"/>
      <c r="BJ18" s="131">
        <f t="shared" si="15"/>
        <v>0</v>
      </c>
      <c r="BL18" s="49"/>
      <c r="BM18" s="1960"/>
      <c r="BN18" s="104"/>
      <c r="BO18" s="49"/>
      <c r="BP18" s="139"/>
      <c r="BQ18" s="131">
        <f t="shared" si="16"/>
        <v>0</v>
      </c>
      <c r="BS18" s="49"/>
      <c r="BT18" s="1960"/>
      <c r="BU18" s="104"/>
      <c r="BV18" s="49"/>
      <c r="BW18" s="139"/>
      <c r="BX18" s="78">
        <f t="shared" si="17"/>
        <v>0</v>
      </c>
      <c r="BZ18" s="49"/>
      <c r="CA18" s="49"/>
      <c r="CB18" s="1960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62"/>
      <c r="CQ18" s="22"/>
      <c r="CR18" s="378"/>
      <c r="CS18" s="139"/>
      <c r="CT18" s="131">
        <f t="shared" si="20"/>
        <v>0</v>
      </c>
      <c r="CV18" s="321"/>
      <c r="CW18" s="1960"/>
      <c r="CX18" s="139"/>
      <c r="CY18" s="379"/>
      <c r="CZ18" s="261"/>
      <c r="DA18" s="131">
        <f t="shared" si="190"/>
        <v>0</v>
      </c>
      <c r="DC18" s="31"/>
      <c r="DD18" s="1962"/>
      <c r="DE18" s="22"/>
      <c r="DF18" s="31"/>
      <c r="DG18" s="76"/>
      <c r="DH18" s="78">
        <f t="shared" si="21"/>
        <v>0</v>
      </c>
      <c r="DJ18" s="572"/>
      <c r="DK18" s="1960"/>
      <c r="DL18" s="1960"/>
      <c r="DM18" s="104"/>
      <c r="DN18" s="49"/>
      <c r="DO18" s="139"/>
      <c r="DP18" s="78">
        <f t="shared" si="22"/>
        <v>0</v>
      </c>
      <c r="DR18" s="405"/>
      <c r="DS18" s="1962"/>
      <c r="DT18" s="22"/>
      <c r="DU18" s="322"/>
      <c r="DV18" s="76"/>
      <c r="DW18" s="78">
        <f t="shared" si="23"/>
        <v>0</v>
      </c>
      <c r="DY18" s="1962"/>
      <c r="DZ18" s="1962"/>
      <c r="EA18" s="22"/>
      <c r="EB18" s="31"/>
      <c r="EC18" s="76"/>
      <c r="ED18" s="78">
        <f t="shared" si="24"/>
        <v>0</v>
      </c>
      <c r="EF18" s="405"/>
      <c r="EG18" s="1962"/>
      <c r="EH18" s="22"/>
      <c r="EI18" s="31"/>
      <c r="EJ18" s="76"/>
      <c r="EK18" s="78">
        <f t="shared" si="25"/>
        <v>10936</v>
      </c>
      <c r="EM18" s="31"/>
      <c r="EN18" s="1962"/>
      <c r="EO18" s="22"/>
      <c r="EP18" s="31"/>
      <c r="EQ18" s="76"/>
      <c r="ER18" s="131">
        <f t="shared" si="26"/>
        <v>0</v>
      </c>
      <c r="ET18" s="322"/>
      <c r="EU18" s="1962"/>
      <c r="EV18" s="22"/>
      <c r="EW18" s="383"/>
      <c r="EX18" s="22"/>
      <c r="EY18" s="78">
        <f t="shared" si="27"/>
        <v>0</v>
      </c>
      <c r="FA18" s="321"/>
      <c r="FB18" s="1960"/>
      <c r="FC18" s="104"/>
      <c r="FD18" s="49"/>
      <c r="FE18" s="139"/>
      <c r="FF18" s="78">
        <f t="shared" si="28"/>
        <v>0</v>
      </c>
      <c r="FH18" s="31"/>
      <c r="FI18" s="1962"/>
      <c r="FJ18" s="22"/>
      <c r="FK18" s="49"/>
      <c r="FL18" s="76"/>
      <c r="FM18" s="78">
        <f t="shared" si="29"/>
        <v>0</v>
      </c>
      <c r="FO18" s="31"/>
      <c r="FP18" s="1962"/>
      <c r="FQ18" s="22"/>
      <c r="FR18" s="49"/>
      <c r="FS18" s="76"/>
      <c r="FT18" s="78">
        <f t="shared" si="30"/>
        <v>0</v>
      </c>
      <c r="FV18" s="405">
        <v>39710</v>
      </c>
      <c r="FW18" s="133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62"/>
      <c r="GE18" s="22"/>
      <c r="GF18" s="31"/>
      <c r="GG18" s="76"/>
      <c r="GH18" s="78">
        <f t="shared" si="32"/>
        <v>0</v>
      </c>
      <c r="GJ18" s="1962"/>
      <c r="GK18" s="1962"/>
      <c r="GL18" s="22"/>
      <c r="GM18" s="31"/>
      <c r="GN18" s="76"/>
      <c r="GO18" s="78">
        <f t="shared" si="33"/>
        <v>0</v>
      </c>
      <c r="GQ18" s="1962"/>
      <c r="GR18" s="1962"/>
      <c r="GS18" s="22"/>
      <c r="GT18" s="31"/>
      <c r="GU18" s="76"/>
      <c r="GV18" s="78">
        <f t="shared" si="34"/>
        <v>0</v>
      </c>
      <c r="GX18" s="31"/>
      <c r="GY18" s="1962"/>
      <c r="GZ18" s="22"/>
      <c r="HA18" s="31"/>
      <c r="HB18" s="76"/>
      <c r="HC18" s="78">
        <f t="shared" si="35"/>
        <v>0</v>
      </c>
      <c r="HE18" s="1962"/>
      <c r="HF18" s="1962"/>
      <c r="HG18" s="22"/>
      <c r="HH18" s="31"/>
      <c r="HI18" s="76"/>
      <c r="HJ18" s="78">
        <f t="shared" si="36"/>
        <v>0</v>
      </c>
      <c r="HL18" s="31"/>
      <c r="HM18" s="1962"/>
      <c r="HN18" s="22"/>
      <c r="HO18" s="31"/>
      <c r="HP18" s="76"/>
      <c r="HQ18" s="78">
        <f t="shared" si="37"/>
        <v>0</v>
      </c>
      <c r="HS18" s="31"/>
      <c r="HT18" s="1962"/>
      <c r="HU18" s="22"/>
      <c r="HV18" s="31"/>
      <c r="HW18" s="76"/>
      <c r="HX18" s="78">
        <f t="shared" si="38"/>
        <v>0</v>
      </c>
      <c r="HZ18" s="405"/>
      <c r="IA18" s="1330"/>
      <c r="IB18" s="22"/>
      <c r="IC18" s="31"/>
      <c r="ID18" s="76"/>
      <c r="IE18" s="131">
        <f t="shared" si="39"/>
        <v>476</v>
      </c>
      <c r="IG18" s="31"/>
      <c r="IH18" s="1330"/>
      <c r="II18" s="139"/>
      <c r="IJ18" s="385"/>
      <c r="IK18" s="76"/>
      <c r="IL18" s="78">
        <f t="shared" si="40"/>
        <v>0</v>
      </c>
      <c r="IN18" s="31"/>
      <c r="IO18" s="1962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62"/>
      <c r="JD18" s="22"/>
      <c r="JE18" s="31"/>
      <c r="JF18" s="76"/>
      <c r="JG18" s="78">
        <f t="shared" si="43"/>
        <v>0</v>
      </c>
      <c r="JI18" s="31"/>
      <c r="JJ18" s="1962"/>
      <c r="JK18" s="22"/>
      <c r="JL18" s="31"/>
      <c r="JM18" s="76"/>
      <c r="JN18" s="78">
        <f t="shared" si="197"/>
        <v>0</v>
      </c>
      <c r="JP18" s="1962"/>
      <c r="JQ18" s="1962"/>
      <c r="JR18" s="22"/>
      <c r="JS18" s="31"/>
      <c r="JT18" s="76"/>
      <c r="JU18" s="78">
        <f t="shared" si="44"/>
        <v>0</v>
      </c>
      <c r="JW18" s="49"/>
      <c r="JX18" s="1960"/>
      <c r="JY18" s="104"/>
      <c r="JZ18" s="381"/>
      <c r="KA18" s="139"/>
      <c r="KB18" s="131">
        <f t="shared" si="45"/>
        <v>0</v>
      </c>
      <c r="KD18" s="49"/>
      <c r="KE18" s="1960"/>
      <c r="KF18" s="104"/>
      <c r="KG18" s="381"/>
      <c r="KH18" s="139"/>
      <c r="KI18" s="131">
        <f t="shared" si="46"/>
        <v>0</v>
      </c>
      <c r="KJ18" s="244"/>
      <c r="KK18" s="49"/>
      <c r="KL18" s="1960"/>
      <c r="KM18" s="104"/>
      <c r="KN18" s="381"/>
      <c r="KO18" s="139"/>
      <c r="KP18" s="131">
        <f t="shared" si="47"/>
        <v>0</v>
      </c>
      <c r="KQ18" s="244"/>
      <c r="KR18" s="405"/>
      <c r="KS18" s="1962"/>
      <c r="KT18" s="22"/>
      <c r="KU18" s="49"/>
      <c r="KV18" s="139"/>
      <c r="KW18" s="131">
        <f t="shared" si="48"/>
        <v>0</v>
      </c>
      <c r="KY18" s="49"/>
      <c r="KZ18" s="1960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62"/>
      <c r="LO18" s="22"/>
      <c r="LP18" s="31"/>
      <c r="LQ18" s="76"/>
      <c r="LR18" s="131">
        <f t="shared" si="0"/>
        <v>0</v>
      </c>
      <c r="LT18" s="425"/>
      <c r="LU18" s="1960"/>
      <c r="LV18" s="695"/>
      <c r="LW18" s="49"/>
      <c r="LX18" s="350"/>
      <c r="LY18" s="131">
        <f t="shared" si="51"/>
        <v>0</v>
      </c>
      <c r="MA18" s="425"/>
      <c r="MB18" s="1960"/>
      <c r="MC18" s="104"/>
      <c r="MD18" s="49"/>
      <c r="ME18" s="139"/>
      <c r="MF18" s="131">
        <f t="shared" si="52"/>
        <v>0</v>
      </c>
      <c r="MH18" s="425"/>
      <c r="MI18" s="1960"/>
      <c r="MJ18" s="695"/>
      <c r="MK18" s="31"/>
      <c r="ML18" s="139"/>
      <c r="MM18" s="131">
        <f t="shared" si="53"/>
        <v>0</v>
      </c>
      <c r="MO18" s="31"/>
      <c r="MP18" s="1330"/>
      <c r="MQ18" s="139"/>
      <c r="MR18" s="31"/>
      <c r="MS18" s="139"/>
      <c r="MT18" s="131">
        <f t="shared" si="54"/>
        <v>0</v>
      </c>
      <c r="MV18" s="31"/>
      <c r="MW18" s="1962"/>
      <c r="MX18" s="104"/>
      <c r="MY18" s="455"/>
      <c r="MZ18" s="104"/>
      <c r="NA18" s="131">
        <f t="shared" si="198"/>
        <v>20586.5</v>
      </c>
      <c r="NC18" s="31"/>
      <c r="ND18" s="1962"/>
      <c r="NE18" s="104"/>
      <c r="NF18" s="455"/>
      <c r="NG18" s="104"/>
      <c r="NH18" s="131">
        <f t="shared" si="55"/>
        <v>0</v>
      </c>
      <c r="NJ18" s="31"/>
      <c r="NK18" s="1962"/>
      <c r="NL18" s="701"/>
      <c r="NM18" s="31"/>
      <c r="NN18" s="139"/>
      <c r="NO18" s="131">
        <f t="shared" si="56"/>
        <v>0</v>
      </c>
      <c r="NQ18" s="425"/>
      <c r="NR18" s="1961"/>
      <c r="NS18" s="350"/>
      <c r="NT18" s="425"/>
      <c r="NU18" s="139"/>
      <c r="NV18" s="131">
        <f t="shared" si="57"/>
        <v>0</v>
      </c>
      <c r="NX18" s="1962"/>
      <c r="NY18" s="1962"/>
      <c r="NZ18" s="22"/>
      <c r="OA18" s="31"/>
      <c r="OB18" s="76"/>
      <c r="OC18" s="78">
        <f t="shared" si="58"/>
        <v>0</v>
      </c>
      <c r="OE18" s="31"/>
      <c r="OF18" s="1962"/>
      <c r="OG18" s="22"/>
      <c r="OH18" s="31"/>
      <c r="OI18" s="76"/>
      <c r="OJ18" s="78">
        <f t="shared" si="59"/>
        <v>0</v>
      </c>
      <c r="OL18" s="31"/>
      <c r="OM18" s="1962"/>
      <c r="ON18" s="22"/>
      <c r="OO18" s="31"/>
      <c r="OP18" s="76"/>
      <c r="OQ18" s="78">
        <f t="shared" si="60"/>
        <v>0</v>
      </c>
      <c r="OS18" s="31"/>
      <c r="OT18" s="1962"/>
      <c r="OU18" s="22"/>
      <c r="OV18" s="518"/>
      <c r="OW18" s="404"/>
      <c r="OX18" s="78">
        <f t="shared" si="61"/>
        <v>0</v>
      </c>
      <c r="OZ18" s="31"/>
      <c r="PA18" s="1962"/>
      <c r="PB18" s="22"/>
      <c r="PC18" s="31"/>
      <c r="PD18" s="76"/>
      <c r="PE18" s="78">
        <f t="shared" si="62"/>
        <v>0</v>
      </c>
      <c r="PG18" s="31"/>
      <c r="PH18" s="1962"/>
      <c r="PI18" s="22"/>
      <c r="PJ18" s="31"/>
      <c r="PK18" s="76"/>
      <c r="PL18" s="78">
        <f t="shared" si="63"/>
        <v>0</v>
      </c>
      <c r="PN18" s="49"/>
      <c r="PO18" s="1960"/>
      <c r="PP18" s="104"/>
      <c r="PQ18" s="49"/>
      <c r="PR18" s="139"/>
      <c r="PS18" s="78">
        <f t="shared" si="64"/>
        <v>0</v>
      </c>
      <c r="PU18" s="31"/>
      <c r="PV18" s="1962"/>
      <c r="PW18" s="22"/>
      <c r="PX18" s="31"/>
      <c r="PY18" s="76"/>
      <c r="PZ18" s="78">
        <f t="shared" si="65"/>
        <v>32916</v>
      </c>
      <c r="QB18" s="1962"/>
      <c r="QC18" s="1962"/>
      <c r="QD18" s="22"/>
      <c r="QE18" s="31"/>
      <c r="QF18" s="76"/>
      <c r="QG18" s="78">
        <f t="shared" si="66"/>
        <v>0</v>
      </c>
      <c r="QI18" s="405"/>
      <c r="QJ18" s="1962"/>
      <c r="QK18" s="22"/>
      <c r="QL18" s="31"/>
      <c r="QM18" s="76"/>
      <c r="QN18" s="78">
        <f t="shared" si="67"/>
        <v>0</v>
      </c>
      <c r="QP18" s="31"/>
      <c r="QQ18" s="1962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62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61"/>
      <c r="RT18" s="261"/>
      <c r="RU18" s="345"/>
      <c r="RV18" s="139"/>
      <c r="RW18" s="131">
        <f t="shared" si="72"/>
        <v>11123</v>
      </c>
      <c r="RY18" s="31"/>
      <c r="RZ18" s="1962"/>
      <c r="SA18" s="22"/>
      <c r="SB18" s="31"/>
      <c r="SC18" s="76"/>
      <c r="SD18" s="78">
        <f t="shared" si="195"/>
        <v>23250</v>
      </c>
      <c r="SF18" s="1962"/>
      <c r="SG18" s="1962"/>
      <c r="SH18" s="779"/>
      <c r="SI18" s="31"/>
      <c r="SJ18" s="76"/>
      <c r="SK18" s="78">
        <f t="shared" si="196"/>
        <v>0</v>
      </c>
      <c r="SM18" s="405"/>
      <c r="SN18" s="1962"/>
      <c r="SO18" s="779"/>
      <c r="SP18" s="31"/>
      <c r="SQ18" s="76"/>
      <c r="SR18" s="78">
        <f t="shared" si="73"/>
        <v>0</v>
      </c>
      <c r="ST18" s="31"/>
      <c r="SU18" s="1962"/>
      <c r="SV18" s="779"/>
      <c r="SW18" s="31"/>
      <c r="SX18" s="76"/>
      <c r="SY18" s="78">
        <f t="shared" si="74"/>
        <v>0</v>
      </c>
      <c r="TA18" s="425"/>
      <c r="TB18" s="1960"/>
      <c r="TC18" s="104"/>
      <c r="TD18" s="49"/>
      <c r="TE18" s="139"/>
      <c r="TF18" s="78">
        <f t="shared" si="75"/>
        <v>0</v>
      </c>
      <c r="TH18" s="2325"/>
      <c r="TI18" s="2325"/>
      <c r="TJ18" s="2325"/>
      <c r="TK18" s="2325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62"/>
      <c r="UE18" s="22"/>
      <c r="UF18" s="31"/>
      <c r="UG18" s="76"/>
      <c r="UH18" s="78">
        <f t="shared" si="79"/>
        <v>0</v>
      </c>
      <c r="UJ18" s="405"/>
      <c r="UK18" s="1962"/>
      <c r="UL18" s="22"/>
      <c r="UM18" s="31"/>
      <c r="UN18" s="76"/>
      <c r="UO18" s="78">
        <f t="shared" si="80"/>
        <v>0</v>
      </c>
      <c r="UQ18" s="405"/>
      <c r="UR18" s="1962"/>
      <c r="US18" s="22"/>
      <c r="UT18" s="31"/>
      <c r="UU18" s="76"/>
      <c r="UV18" s="78">
        <f t="shared" si="81"/>
        <v>0</v>
      </c>
      <c r="UX18" s="405"/>
      <c r="UY18" s="1962"/>
      <c r="UZ18" s="22"/>
      <c r="VA18" s="31"/>
      <c r="VB18" s="76"/>
      <c r="VC18" s="78">
        <f t="shared" si="82"/>
        <v>201</v>
      </c>
      <c r="VE18" s="480"/>
      <c r="VF18" s="1962"/>
      <c r="VG18" s="22"/>
      <c r="VH18" s="31"/>
      <c r="VI18" s="76"/>
      <c r="VJ18" s="131">
        <f t="shared" si="83"/>
        <v>47775</v>
      </c>
      <c r="VL18" s="31"/>
      <c r="VM18" s="1962"/>
      <c r="VN18" s="22"/>
      <c r="VO18" s="31"/>
      <c r="VP18" s="76"/>
      <c r="VQ18" s="78">
        <f t="shared" si="84"/>
        <v>0</v>
      </c>
      <c r="VS18" s="1962"/>
      <c r="VT18" s="1962"/>
      <c r="VU18" s="22"/>
      <c r="VV18" s="788"/>
      <c r="VW18" s="76"/>
      <c r="VX18" s="78">
        <f t="shared" si="85"/>
        <v>0</v>
      </c>
      <c r="VZ18" s="405"/>
      <c r="WA18" s="1962"/>
      <c r="WB18" s="22"/>
      <c r="WC18" s="31"/>
      <c r="WD18" s="76"/>
      <c r="WE18" s="78">
        <f t="shared" si="86"/>
        <v>274.5</v>
      </c>
      <c r="WG18" s="31"/>
      <c r="WH18" s="1962"/>
      <c r="WI18" s="22"/>
      <c r="WJ18" s="31"/>
      <c r="WK18" s="76"/>
      <c r="WL18" s="78">
        <f t="shared" si="87"/>
        <v>0</v>
      </c>
      <c r="WN18" s="31"/>
      <c r="WO18" s="1962"/>
      <c r="WP18" s="22"/>
      <c r="WQ18" s="31"/>
      <c r="WR18" s="76"/>
      <c r="WS18" s="78">
        <f t="shared" si="88"/>
        <v>0</v>
      </c>
      <c r="WU18" s="31"/>
      <c r="WV18" s="1962"/>
      <c r="WW18" s="22"/>
      <c r="WX18" s="31"/>
      <c r="WY18" s="76"/>
      <c r="WZ18" s="78">
        <f t="shared" si="89"/>
        <v>0</v>
      </c>
      <c r="XB18" s="49"/>
      <c r="XC18" s="1960"/>
      <c r="XD18" s="104"/>
      <c r="XE18" s="49"/>
      <c r="XF18" s="139"/>
      <c r="XG18" s="131">
        <f t="shared" si="90"/>
        <v>0</v>
      </c>
      <c r="XH18" s="244"/>
      <c r="XI18" s="31"/>
      <c r="XJ18" s="1962"/>
      <c r="XK18" s="22"/>
      <c r="XL18" s="336"/>
      <c r="XM18" s="76"/>
      <c r="XN18" s="78">
        <f t="shared" si="91"/>
        <v>0</v>
      </c>
      <c r="XP18" s="405"/>
      <c r="XQ18" s="1962"/>
      <c r="XR18" s="22"/>
      <c r="XS18" s="31"/>
      <c r="XT18" s="76"/>
      <c r="XU18" s="78">
        <f t="shared" si="92"/>
        <v>0</v>
      </c>
      <c r="XW18" s="31"/>
      <c r="XX18" s="1962"/>
      <c r="XY18" s="104"/>
      <c r="XZ18" s="31"/>
      <c r="YA18" s="139"/>
      <c r="YB18" s="131">
        <f t="shared" si="93"/>
        <v>0</v>
      </c>
      <c r="YD18" s="31"/>
      <c r="YE18" s="1962"/>
      <c r="YF18" s="104"/>
      <c r="YG18" s="31"/>
      <c r="YH18" s="139"/>
      <c r="YI18" s="131">
        <f t="shared" si="94"/>
        <v>0</v>
      </c>
      <c r="YK18" s="31"/>
      <c r="YL18" s="1962"/>
      <c r="YM18" s="104"/>
      <c r="YN18" s="31"/>
      <c r="YO18" s="139"/>
      <c r="YP18" s="131">
        <f t="shared" si="95"/>
        <v>0</v>
      </c>
      <c r="YR18" s="31"/>
      <c r="YS18" s="1962"/>
      <c r="YT18" s="104"/>
      <c r="YU18" s="31"/>
      <c r="YV18" s="139"/>
      <c r="YW18" s="131">
        <f t="shared" si="96"/>
        <v>0</v>
      </c>
      <c r="YY18" s="31"/>
      <c r="YZ18" s="1962"/>
      <c r="ZA18" s="104"/>
      <c r="ZB18" s="31"/>
      <c r="ZC18" s="139"/>
      <c r="ZD18" s="131">
        <f t="shared" si="97"/>
        <v>0</v>
      </c>
      <c r="ZF18" s="49"/>
      <c r="ZG18" s="1960"/>
      <c r="ZH18" s="104"/>
      <c r="ZI18" s="49"/>
      <c r="ZJ18" s="139"/>
      <c r="ZK18" s="78">
        <f t="shared" si="98"/>
        <v>0</v>
      </c>
      <c r="ZM18" s="31"/>
      <c r="ZN18" s="1962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62"/>
      <c r="AAP18" s="1962"/>
      <c r="AAQ18" s="22"/>
      <c r="AAR18" s="31"/>
      <c r="AAS18" s="76"/>
      <c r="AAT18" s="78">
        <f t="shared" si="103"/>
        <v>0</v>
      </c>
      <c r="AAV18" s="405"/>
      <c r="AAW18" s="1962"/>
      <c r="AAX18" s="22"/>
      <c r="AAY18" s="31"/>
      <c r="AAZ18" s="76"/>
      <c r="ABA18" s="78">
        <f t="shared" si="104"/>
        <v>0</v>
      </c>
      <c r="ABC18" s="425"/>
      <c r="ABD18" s="1960"/>
      <c r="ABE18" s="104"/>
      <c r="ABF18" s="321"/>
      <c r="ABG18" s="139"/>
      <c r="ABH18" s="131">
        <f t="shared" si="105"/>
        <v>0</v>
      </c>
      <c r="ABJ18" s="49"/>
      <c r="ABK18" s="1960"/>
      <c r="ABL18" s="104"/>
      <c r="ABM18" s="49"/>
      <c r="ABN18" s="139"/>
      <c r="ABO18" s="131">
        <f t="shared" si="106"/>
        <v>0</v>
      </c>
      <c r="ABQ18" s="1962"/>
      <c r="ABR18" s="1962"/>
      <c r="ABS18" s="22"/>
      <c r="ABT18" s="31"/>
      <c r="ABU18" s="76"/>
      <c r="ABV18" s="78">
        <f t="shared" si="107"/>
        <v>0</v>
      </c>
      <c r="ABX18" s="31"/>
      <c r="ABY18" s="1962"/>
      <c r="ABZ18" s="22"/>
      <c r="ACA18" s="31"/>
      <c r="ACB18" s="76"/>
      <c r="ACC18" s="78">
        <f t="shared" si="108"/>
        <v>0</v>
      </c>
      <c r="ACE18" s="321"/>
      <c r="ACF18" s="1960"/>
      <c r="ACG18" s="104"/>
      <c r="ACH18" s="425"/>
      <c r="ACI18" s="139"/>
      <c r="ACJ18" s="78">
        <f t="shared" si="109"/>
        <v>0</v>
      </c>
      <c r="ACL18" s="321"/>
      <c r="ACM18" s="1960"/>
      <c r="ACN18" s="104"/>
      <c r="ACO18" s="321"/>
      <c r="ACP18" s="139"/>
      <c r="ACQ18" s="78">
        <f t="shared" si="110"/>
        <v>0</v>
      </c>
      <c r="ACS18" s="31"/>
      <c r="ACT18" s="1962"/>
      <c r="ACU18" s="22"/>
      <c r="ACV18" s="31"/>
      <c r="ACW18" s="76"/>
      <c r="ACX18" s="78">
        <f t="shared" si="1"/>
        <v>0</v>
      </c>
      <c r="ACZ18" s="405"/>
      <c r="ADA18" s="1962"/>
      <c r="ADB18" s="22"/>
      <c r="ADC18" s="405"/>
      <c r="ADD18" s="76"/>
      <c r="ADE18" s="78">
        <f t="shared" si="111"/>
        <v>0</v>
      </c>
      <c r="ADG18" s="425"/>
      <c r="ADH18" s="1960"/>
      <c r="ADI18" s="104"/>
      <c r="ADJ18" s="321"/>
      <c r="ADK18" s="139"/>
      <c r="ADL18" s="78">
        <f t="shared" si="112"/>
        <v>0</v>
      </c>
      <c r="ADN18" s="1962"/>
      <c r="ADO18" s="1962"/>
      <c r="ADP18" s="22"/>
      <c r="ADQ18" s="31"/>
      <c r="ADR18" s="76"/>
      <c r="ADS18" s="131">
        <f t="shared" si="113"/>
        <v>0</v>
      </c>
      <c r="ADU18" s="322"/>
      <c r="ADV18" s="1962"/>
      <c r="ADW18" s="22"/>
      <c r="ADX18" s="405"/>
      <c r="ADY18" s="76"/>
      <c r="ADZ18" s="131">
        <f t="shared" si="114"/>
        <v>0</v>
      </c>
      <c r="AEB18" s="405"/>
      <c r="AEC18" s="1963"/>
      <c r="AED18" s="390"/>
      <c r="AEE18" s="345"/>
      <c r="AEF18" s="390"/>
      <c r="AEG18" s="131">
        <f t="shared" si="115"/>
        <v>0</v>
      </c>
      <c r="AEI18" s="425"/>
      <c r="AEJ18" s="1961"/>
      <c r="AEK18" s="350"/>
      <c r="AEL18" s="49"/>
      <c r="AEM18" s="1341"/>
      <c r="AEN18" s="131">
        <f t="shared" si="116"/>
        <v>3380</v>
      </c>
      <c r="AEP18" s="425"/>
      <c r="AEQ18" s="1961"/>
      <c r="AER18" s="390"/>
      <c r="AES18" s="425"/>
      <c r="AET18" s="390"/>
      <c r="AEU18" s="131">
        <f t="shared" si="117"/>
        <v>0</v>
      </c>
      <c r="AEW18" s="31"/>
      <c r="AEX18" s="1962"/>
      <c r="AEY18" s="22"/>
      <c r="AEZ18" s="31"/>
      <c r="AFA18" s="76"/>
      <c r="AFB18" s="78">
        <f t="shared" si="118"/>
        <v>0</v>
      </c>
      <c r="AFD18" s="1962"/>
      <c r="AFE18" s="1962"/>
      <c r="AFF18" s="22"/>
      <c r="AFG18" s="31"/>
      <c r="AFH18" s="76"/>
      <c r="AFI18" s="78">
        <f t="shared" si="119"/>
        <v>6523</v>
      </c>
      <c r="AFK18" s="405"/>
      <c r="AFL18" s="1962"/>
      <c r="AFM18" s="22"/>
      <c r="AFN18" s="31"/>
      <c r="AFO18" s="76"/>
      <c r="AFP18" s="78">
        <f t="shared" si="120"/>
        <v>0</v>
      </c>
      <c r="AFR18" s="405"/>
      <c r="AFS18" s="1962"/>
      <c r="AFT18" s="775"/>
      <c r="AFU18" s="31"/>
      <c r="AFV18" s="139"/>
      <c r="AFW18" s="131">
        <f t="shared" si="121"/>
        <v>0</v>
      </c>
      <c r="AFY18" s="31"/>
      <c r="AFZ18" s="1962"/>
      <c r="AGA18" s="104"/>
      <c r="AGB18" s="49"/>
      <c r="AGC18" s="76"/>
      <c r="AGD18" s="131">
        <f t="shared" si="122"/>
        <v>0</v>
      </c>
      <c r="AGF18" s="31"/>
      <c r="AGG18" s="1962"/>
      <c r="AGH18" s="104"/>
      <c r="AGI18" s="31"/>
      <c r="AGJ18" s="139"/>
      <c r="AGK18" s="131">
        <f t="shared" si="123"/>
        <v>0</v>
      </c>
      <c r="AGM18" s="31"/>
      <c r="AGN18" s="1330"/>
      <c r="AGO18" s="350"/>
      <c r="AGP18" s="31"/>
      <c r="AGQ18" s="139"/>
      <c r="AGR18" s="131">
        <f t="shared" si="124"/>
        <v>0</v>
      </c>
      <c r="AGT18" s="31"/>
      <c r="AGU18" s="1330"/>
      <c r="AGV18" s="350"/>
      <c r="AGW18" s="31"/>
      <c r="AGX18" s="139"/>
      <c r="AGY18" s="131">
        <f t="shared" si="125"/>
        <v>0</v>
      </c>
      <c r="AHA18" s="49"/>
      <c r="AHB18" s="1330"/>
      <c r="AHC18" s="350"/>
      <c r="AHD18" s="49"/>
      <c r="AHE18" s="139"/>
      <c r="AHF18" s="131">
        <f t="shared" si="126"/>
        <v>0</v>
      </c>
      <c r="AHH18" s="1962"/>
      <c r="AHI18" s="1962"/>
      <c r="AHJ18" s="22"/>
      <c r="AHK18" s="31"/>
      <c r="AHL18" s="76"/>
      <c r="AHM18" s="78">
        <f t="shared" si="127"/>
        <v>37741</v>
      </c>
      <c r="AHO18" s="1962"/>
      <c r="AHP18" s="1962"/>
      <c r="AHQ18" s="22"/>
      <c r="AHR18" s="31"/>
      <c r="AHS18" s="76"/>
      <c r="AHT18" s="78">
        <f t="shared" si="128"/>
        <v>0</v>
      </c>
      <c r="AHV18" s="1962"/>
      <c r="AHW18" s="1962"/>
      <c r="AHX18" s="22"/>
      <c r="AHY18" s="31"/>
      <c r="AHZ18" s="76"/>
      <c r="AIA18" s="78">
        <f t="shared" si="129"/>
        <v>0</v>
      </c>
      <c r="AIC18" s="425"/>
      <c r="AID18" s="1960"/>
      <c r="AIE18" s="104"/>
      <c r="AIF18" s="49"/>
      <c r="AIG18" s="139"/>
      <c r="AIH18" s="78">
        <f t="shared" si="130"/>
        <v>0</v>
      </c>
      <c r="AIJ18" s="321"/>
      <c r="AIK18" s="1960"/>
      <c r="AIL18" s="104"/>
      <c r="AIM18" s="49"/>
      <c r="AIN18" s="139"/>
      <c r="AIO18" s="78">
        <f t="shared" si="131"/>
        <v>0</v>
      </c>
      <c r="AIQ18" s="405"/>
      <c r="AIR18" s="1962"/>
      <c r="AIS18" s="22"/>
      <c r="AIT18" s="31"/>
      <c r="AIU18" s="76"/>
      <c r="AIV18" s="78">
        <f t="shared" si="132"/>
        <v>0</v>
      </c>
      <c r="AIX18" s="31"/>
      <c r="AIY18" s="1962"/>
      <c r="AIZ18" s="22"/>
      <c r="AJA18" s="31"/>
      <c r="AJB18" s="76"/>
      <c r="AJC18" s="78">
        <f t="shared" si="133"/>
        <v>0</v>
      </c>
      <c r="AJE18" s="49"/>
      <c r="AJF18" s="1960"/>
      <c r="AJG18" s="104"/>
      <c r="AJH18" s="49"/>
      <c r="AJI18" s="139"/>
      <c r="AJJ18" s="131">
        <f t="shared" si="134"/>
        <v>0</v>
      </c>
      <c r="AJL18" s="49"/>
      <c r="AJM18" s="1960"/>
      <c r="AJN18" s="104"/>
      <c r="AJO18" s="49"/>
      <c r="AJP18" s="139"/>
      <c r="AJQ18" s="131">
        <f t="shared" si="135"/>
        <v>0</v>
      </c>
      <c r="AJS18" s="49"/>
      <c r="AJT18" s="1960"/>
      <c r="AJU18" s="104"/>
      <c r="AJV18" s="49"/>
      <c r="AJW18" s="139"/>
      <c r="AJX18" s="131">
        <f t="shared" si="136"/>
        <v>0</v>
      </c>
      <c r="AJY18" s="244"/>
      <c r="AJZ18" s="31"/>
      <c r="AKA18" s="1962"/>
      <c r="AKB18" s="22"/>
      <c r="AKC18" s="31"/>
      <c r="AKD18" s="76"/>
      <c r="AKE18" s="131">
        <f t="shared" si="137"/>
        <v>0</v>
      </c>
      <c r="AKG18" s="31"/>
      <c r="AKH18" s="1962"/>
      <c r="AKI18" s="22"/>
      <c r="AKJ18" s="31"/>
      <c r="AKK18" s="76"/>
      <c r="AKL18" s="131">
        <f t="shared" si="138"/>
        <v>0</v>
      </c>
      <c r="AKN18" s="49"/>
      <c r="AKO18" s="1960"/>
      <c r="AKP18" s="695"/>
      <c r="AKQ18" s="49"/>
      <c r="AKR18" s="1359"/>
      <c r="AKS18" s="131">
        <f t="shared" si="139"/>
        <v>0</v>
      </c>
      <c r="AKU18" s="49"/>
      <c r="AKV18" s="1960"/>
      <c r="AKW18" s="104"/>
      <c r="AKX18" s="49"/>
      <c r="AKY18" s="139"/>
      <c r="AKZ18" s="131">
        <f t="shared" si="2"/>
        <v>0</v>
      </c>
      <c r="ALB18" s="31"/>
      <c r="ALC18" s="1962"/>
      <c r="ALD18" s="22"/>
      <c r="ALE18" s="31"/>
      <c r="ALF18" s="76"/>
      <c r="ALG18" s="131">
        <f t="shared" si="140"/>
        <v>0</v>
      </c>
      <c r="ALI18" s="1962"/>
      <c r="ALJ18" s="1962"/>
      <c r="ALK18" s="22"/>
      <c r="ALL18" s="31"/>
      <c r="ALM18" s="76"/>
      <c r="ALN18" s="131">
        <f t="shared" si="141"/>
        <v>0</v>
      </c>
      <c r="ALP18" s="1962"/>
      <c r="ALQ18" s="1962"/>
      <c r="ALR18" s="22"/>
      <c r="ALS18" s="31"/>
      <c r="ALT18" s="76"/>
      <c r="ALU18" s="131">
        <f t="shared" si="142"/>
        <v>0</v>
      </c>
      <c r="ALW18" s="1962"/>
      <c r="ALX18" s="1962"/>
      <c r="ALY18" s="22"/>
      <c r="ALZ18" s="31"/>
      <c r="AMA18" s="76"/>
      <c r="AMB18" s="131">
        <f t="shared" si="143"/>
        <v>0</v>
      </c>
      <c r="AMD18" s="405"/>
      <c r="AME18" s="1962"/>
      <c r="AMF18" s="22"/>
      <c r="AMG18" s="405"/>
      <c r="AMH18" s="76"/>
      <c r="AMI18" s="78">
        <f t="shared" si="144"/>
        <v>0</v>
      </c>
      <c r="AMK18" s="31"/>
      <c r="AML18" s="1962"/>
      <c r="AMM18" s="22"/>
      <c r="AMN18" s="31"/>
      <c r="AMO18" s="76"/>
      <c r="AMP18" s="78">
        <f t="shared" si="145"/>
        <v>0</v>
      </c>
      <c r="AMR18" s="31"/>
      <c r="AMS18" s="1330"/>
      <c r="AMT18" s="139"/>
      <c r="AMU18" s="49"/>
      <c r="AMV18" s="139"/>
      <c r="AMW18" s="131">
        <f t="shared" si="3"/>
        <v>0</v>
      </c>
      <c r="AMY18" s="405"/>
      <c r="AMZ18" s="1962"/>
      <c r="ANA18" s="22"/>
      <c r="ANB18" s="322"/>
      <c r="ANC18" s="76"/>
      <c r="AND18" s="78">
        <f t="shared" si="146"/>
        <v>0</v>
      </c>
      <c r="ANF18" s="322"/>
      <c r="ANG18" s="1962"/>
      <c r="ANH18" s="22"/>
      <c r="ANI18" s="405"/>
      <c r="ANJ18" s="76"/>
      <c r="ANK18" s="78">
        <f t="shared" si="147"/>
        <v>0</v>
      </c>
      <c r="ANM18" s="31"/>
      <c r="ANN18" s="1962"/>
      <c r="ANO18" s="22"/>
      <c r="ANP18" s="31"/>
      <c r="ANQ18" s="76"/>
      <c r="ANR18" s="78">
        <f t="shared" si="148"/>
        <v>0</v>
      </c>
      <c r="ANT18" s="31"/>
      <c r="ANU18" s="1962"/>
      <c r="ANV18" s="22"/>
      <c r="ANW18" s="31"/>
      <c r="ANX18" s="76"/>
      <c r="ANY18" s="78">
        <f t="shared" si="149"/>
        <v>0</v>
      </c>
      <c r="AOA18" s="49"/>
      <c r="AOB18" s="1960"/>
      <c r="AOC18" s="104"/>
      <c r="AOD18" s="49"/>
      <c r="AOE18" s="139"/>
      <c r="AOF18" s="78">
        <f t="shared" si="150"/>
        <v>0</v>
      </c>
      <c r="AOH18" s="322"/>
      <c r="AOI18" s="1962"/>
      <c r="AOJ18" s="22"/>
      <c r="AOK18" s="405"/>
      <c r="AOL18" s="76"/>
      <c r="AOM18" s="131">
        <f t="shared" si="151"/>
        <v>0</v>
      </c>
      <c r="AOO18" s="31"/>
      <c r="AOP18" s="1962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60"/>
      <c r="AOX18" s="104"/>
      <c r="AOY18" s="49"/>
      <c r="AOZ18" s="139"/>
      <c r="APA18" s="78">
        <f t="shared" si="152"/>
        <v>0</v>
      </c>
      <c r="APC18" s="322"/>
      <c r="APD18" s="1962"/>
      <c r="APE18" s="22"/>
      <c r="APF18" s="31"/>
      <c r="APG18" s="76"/>
      <c r="APH18" s="78">
        <f t="shared" si="153"/>
        <v>0</v>
      </c>
      <c r="APJ18" s="322"/>
      <c r="APK18" s="1962"/>
      <c r="APL18" s="22"/>
      <c r="APM18" s="31"/>
      <c r="APN18" s="76"/>
      <c r="APO18" s="78">
        <f t="shared" si="154"/>
        <v>0</v>
      </c>
      <c r="APQ18" s="1962"/>
      <c r="APR18" s="1962"/>
      <c r="APS18" s="22"/>
      <c r="APT18" s="31"/>
      <c r="APU18" s="76"/>
      <c r="APV18" s="78">
        <f t="shared" si="155"/>
        <v>0</v>
      </c>
      <c r="APX18" s="425"/>
      <c r="APY18" s="1960"/>
      <c r="APZ18" s="390"/>
      <c r="AQA18" s="482"/>
      <c r="AQB18" s="389"/>
      <c r="AQC18" s="131">
        <f t="shared" si="4"/>
        <v>0</v>
      </c>
      <c r="AQE18" s="31"/>
      <c r="AQF18" s="1962"/>
      <c r="AQG18" s="22"/>
      <c r="AQH18" s="31"/>
      <c r="AQI18" s="76"/>
      <c r="AQJ18" s="131">
        <f t="shared" si="5"/>
        <v>7383.5</v>
      </c>
      <c r="AQL18" s="31"/>
      <c r="AQM18" s="1962"/>
      <c r="AQN18" s="22"/>
      <c r="AQO18" s="31"/>
      <c r="AQP18" s="76"/>
      <c r="AQQ18" s="131">
        <f t="shared" si="6"/>
        <v>0</v>
      </c>
      <c r="AQS18" s="31"/>
      <c r="AQT18" s="1962"/>
      <c r="AQU18" s="22"/>
      <c r="AQV18" s="31"/>
      <c r="AQW18" s="76"/>
      <c r="AQX18" s="131">
        <f t="shared" si="156"/>
        <v>4518.5</v>
      </c>
      <c r="AQZ18" s="321"/>
      <c r="ARA18" s="1960"/>
      <c r="ARB18" s="104"/>
      <c r="ARC18" s="321"/>
      <c r="ARD18" s="568"/>
      <c r="ARE18" s="78">
        <f t="shared" si="157"/>
        <v>0</v>
      </c>
      <c r="ARG18" s="31"/>
      <c r="ARH18" s="1962"/>
      <c r="ARI18" s="22"/>
      <c r="ARJ18" s="31"/>
      <c r="ARK18" s="76"/>
      <c r="ARL18" s="78">
        <f t="shared" si="158"/>
        <v>0</v>
      </c>
      <c r="ARN18" s="405"/>
      <c r="ARO18" s="1962"/>
      <c r="ARP18" s="22"/>
      <c r="ARQ18" s="405"/>
      <c r="ARR18" s="76"/>
      <c r="ARS18" s="78">
        <f t="shared" si="159"/>
        <v>0</v>
      </c>
      <c r="ARU18" s="405"/>
      <c r="ARV18" s="1962"/>
      <c r="ARW18" s="22"/>
      <c r="ARX18" s="322"/>
      <c r="ARY18" s="789"/>
      <c r="ARZ18" s="78">
        <f t="shared" si="7"/>
        <v>0</v>
      </c>
      <c r="ASB18" s="405"/>
      <c r="ASC18" s="1962"/>
      <c r="ASD18" s="22"/>
      <c r="ASE18" s="31"/>
      <c r="ASF18" s="76"/>
      <c r="ASG18" s="78">
        <f t="shared" si="160"/>
        <v>0</v>
      </c>
      <c r="ASI18" s="405"/>
      <c r="ASJ18" s="1962"/>
      <c r="ASK18" s="22"/>
      <c r="ASL18" s="31"/>
      <c r="ASM18" s="76"/>
      <c r="ASN18" s="131">
        <f t="shared" si="161"/>
        <v>0</v>
      </c>
      <c r="ASP18" s="49"/>
      <c r="ASQ18" s="1960"/>
      <c r="ASR18" s="104"/>
      <c r="ASS18" s="49"/>
      <c r="AST18" s="139"/>
      <c r="ASU18" s="131">
        <f t="shared" si="162"/>
        <v>0</v>
      </c>
      <c r="ASW18" s="31"/>
      <c r="ASX18" s="1962"/>
      <c r="ASY18" s="22"/>
      <c r="ASZ18" s="31"/>
      <c r="ATA18" s="76"/>
      <c r="ATB18" s="131">
        <f t="shared" si="163"/>
        <v>0</v>
      </c>
      <c r="ATD18" s="31"/>
      <c r="ATE18" s="1962"/>
      <c r="ATF18" s="22"/>
      <c r="ATG18" s="31"/>
      <c r="ATH18" s="76"/>
      <c r="ATI18" s="78">
        <f t="shared" si="164"/>
        <v>0</v>
      </c>
      <c r="ATK18" s="31"/>
      <c r="ATL18" s="1962"/>
      <c r="ATM18" s="22"/>
      <c r="ATN18" s="31"/>
      <c r="ATO18" s="76"/>
      <c r="ATP18" s="78">
        <f t="shared" si="165"/>
        <v>0</v>
      </c>
      <c r="ATR18" s="31"/>
      <c r="ATS18" s="1962"/>
      <c r="ATT18" s="22"/>
      <c r="ATU18" s="31"/>
      <c r="ATV18" s="76"/>
      <c r="ATW18" s="78">
        <f t="shared" si="166"/>
        <v>0</v>
      </c>
      <c r="ATY18" s="31"/>
      <c r="ATZ18" s="1962"/>
      <c r="AUA18" s="22"/>
      <c r="AUB18" s="31"/>
      <c r="AUC18" s="76"/>
      <c r="AUD18" s="78">
        <f t="shared" si="167"/>
        <v>0</v>
      </c>
      <c r="AUF18" s="322"/>
      <c r="AUG18" s="1962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63"/>
      <c r="AUV18" s="76"/>
      <c r="AUW18" s="31"/>
      <c r="AUX18" s="76"/>
      <c r="AUY18" s="131">
        <f t="shared" si="170"/>
        <v>0</v>
      </c>
      <c r="AVA18" s="31"/>
      <c r="AVB18" s="1962"/>
      <c r="AVC18" s="22"/>
      <c r="AVD18" s="31"/>
      <c r="AVE18" s="76"/>
      <c r="AVF18" s="131">
        <f t="shared" si="171"/>
        <v>0</v>
      </c>
      <c r="AVH18" s="425"/>
      <c r="AVI18" s="1960"/>
      <c r="AVJ18" s="104"/>
      <c r="AVK18" s="49"/>
      <c r="AVL18" s="139"/>
      <c r="AVM18" s="131">
        <f t="shared" si="172"/>
        <v>2512.5</v>
      </c>
      <c r="AVO18" s="321"/>
      <c r="AVP18" s="1961"/>
      <c r="AVQ18" s="350"/>
      <c r="AVR18" s="49"/>
      <c r="AVS18" s="139"/>
      <c r="AVT18" s="131">
        <f t="shared" si="173"/>
        <v>0</v>
      </c>
      <c r="AVV18" s="405"/>
      <c r="AVW18" s="1962"/>
      <c r="AVX18" s="1353"/>
      <c r="AVY18" s="31"/>
      <c r="AVZ18" s="1268"/>
      <c r="AWA18" s="78">
        <f t="shared" si="191"/>
        <v>0</v>
      </c>
      <c r="AWC18" s="1962"/>
      <c r="AWD18" s="1962"/>
      <c r="AWE18" s="1353"/>
      <c r="AWF18" s="31"/>
      <c r="AWG18" s="1268"/>
      <c r="AWH18" s="78">
        <f t="shared" si="192"/>
        <v>0</v>
      </c>
      <c r="AWJ18" s="1962"/>
      <c r="AWK18" s="1962"/>
      <c r="AWL18" s="22"/>
      <c r="AWM18" s="31"/>
      <c r="AWN18" s="76"/>
      <c r="AWO18" s="78">
        <f t="shared" si="193"/>
        <v>0</v>
      </c>
      <c r="AWQ18" s="321"/>
      <c r="AWR18" s="1960"/>
      <c r="AWS18" s="104"/>
      <c r="AWT18" s="49"/>
      <c r="AWU18" s="139"/>
      <c r="AWV18" s="131">
        <f t="shared" si="194"/>
        <v>0</v>
      </c>
      <c r="AWW18" s="244"/>
      <c r="AWX18" s="425"/>
      <c r="AWY18" s="1960"/>
      <c r="AWZ18" s="104"/>
      <c r="AXA18" s="49"/>
      <c r="AXB18" s="139"/>
      <c r="AXC18" s="78">
        <f t="shared" si="174"/>
        <v>30000</v>
      </c>
      <c r="AXE18" s="31"/>
      <c r="AXF18" s="1962"/>
      <c r="AXG18" s="22"/>
      <c r="AXH18" s="385"/>
      <c r="AXI18" s="76"/>
      <c r="AXJ18" s="78">
        <f t="shared" si="175"/>
        <v>0</v>
      </c>
      <c r="AXL18" s="31"/>
      <c r="AXM18" s="1962"/>
      <c r="AXN18" s="22"/>
      <c r="AXO18" s="31"/>
      <c r="AXP18" s="76"/>
      <c r="AXQ18" s="78">
        <f t="shared" si="176"/>
        <v>0</v>
      </c>
      <c r="AXS18" s="31"/>
      <c r="AXT18" s="1962"/>
      <c r="AXU18" s="22"/>
      <c r="AXV18" s="31"/>
      <c r="AXW18" s="76"/>
      <c r="AXX18" s="78">
        <f t="shared" si="177"/>
        <v>0</v>
      </c>
      <c r="AXZ18" s="31"/>
      <c r="AYA18" s="1962"/>
      <c r="AYB18" s="22"/>
      <c r="AYC18" s="31"/>
      <c r="AYD18" s="76"/>
      <c r="AYE18" s="78">
        <f t="shared" si="178"/>
        <v>0</v>
      </c>
      <c r="AYG18" s="405"/>
      <c r="AYH18" s="1962"/>
      <c r="AYI18" s="22"/>
      <c r="AYJ18" s="31"/>
      <c r="AYK18" s="76"/>
      <c r="AYL18" s="78">
        <f t="shared" si="179"/>
        <v>0</v>
      </c>
      <c r="AYN18" s="405"/>
      <c r="AYO18" s="1962"/>
      <c r="AYP18" s="22"/>
      <c r="AYQ18" s="31"/>
      <c r="AYR18" s="76"/>
      <c r="AYS18" s="78">
        <f t="shared" si="180"/>
        <v>0</v>
      </c>
      <c r="AYU18" s="405"/>
      <c r="AYV18" s="1962"/>
      <c r="AYW18" s="22"/>
      <c r="AYX18" s="405"/>
      <c r="AYY18" s="76"/>
      <c r="AYZ18" s="78">
        <f t="shared" si="181"/>
        <v>0</v>
      </c>
      <c r="AZB18" s="31"/>
      <c r="AZC18" s="1962"/>
      <c r="AZD18" s="22"/>
      <c r="AZE18" s="31"/>
      <c r="AZF18" s="76"/>
      <c r="AZG18" s="78">
        <f t="shared" si="182"/>
        <v>0</v>
      </c>
      <c r="AZI18" s="425"/>
      <c r="AZJ18" s="1960"/>
      <c r="AZK18" s="104"/>
      <c r="AZL18" s="425"/>
      <c r="AZM18" s="139"/>
      <c r="AZN18" s="131">
        <f t="shared" si="183"/>
        <v>0</v>
      </c>
      <c r="AZP18" s="425"/>
      <c r="AZQ18" s="1960"/>
      <c r="AZR18" s="104"/>
      <c r="AZS18" s="425"/>
      <c r="AZT18" s="139"/>
      <c r="AZU18" s="131">
        <f t="shared" si="184"/>
        <v>0</v>
      </c>
      <c r="AZV18" s="244"/>
      <c r="AZW18" s="804"/>
      <c r="AZX18" s="1962"/>
      <c r="AZY18" s="22"/>
      <c r="AZZ18" s="31"/>
      <c r="BAA18" s="76"/>
      <c r="BAB18" s="78">
        <f t="shared" si="185"/>
        <v>0</v>
      </c>
      <c r="BAD18" s="804"/>
      <c r="BAE18" s="1962"/>
      <c r="BAF18" s="22"/>
      <c r="BAG18" s="31"/>
      <c r="BAH18" s="76"/>
      <c r="BAI18" s="78">
        <f t="shared" si="186"/>
        <v>0</v>
      </c>
      <c r="BAK18" s="1962"/>
      <c r="BAL18" s="1962"/>
      <c r="BAM18" s="22"/>
      <c r="BAN18" s="31"/>
      <c r="BAO18" s="76"/>
      <c r="BAP18" s="78">
        <f t="shared" si="187"/>
        <v>0</v>
      </c>
      <c r="BAR18" s="1962"/>
      <c r="BAS18" s="1962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62"/>
      <c r="C19" s="1917">
        <v>100000</v>
      </c>
      <c r="D19" s="31"/>
      <c r="E19" s="139"/>
      <c r="F19" s="131">
        <f t="shared" si="8"/>
        <v>1350000</v>
      </c>
      <c r="H19" s="405"/>
      <c r="I19" s="1962"/>
      <c r="J19" s="701"/>
      <c r="K19" s="31"/>
      <c r="L19" s="139"/>
      <c r="M19" s="131">
        <f t="shared" si="9"/>
        <v>20000</v>
      </c>
      <c r="O19" s="425"/>
      <c r="P19" s="1960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62"/>
      <c r="X19" s="22"/>
      <c r="Y19" s="31"/>
      <c r="Z19" s="76"/>
      <c r="AA19" s="131">
        <f t="shared" si="10"/>
        <v>1000</v>
      </c>
      <c r="AC19" s="31"/>
      <c r="AD19" s="1962"/>
      <c r="AE19" s="22"/>
      <c r="AF19" s="31"/>
      <c r="AG19" s="76"/>
      <c r="AH19" s="131">
        <f t="shared" si="11"/>
        <v>-100000</v>
      </c>
      <c r="AJ19" s="405">
        <v>41918</v>
      </c>
      <c r="AK19" s="1962" t="s">
        <v>2296</v>
      </c>
      <c r="AL19" s="22">
        <v>10000</v>
      </c>
      <c r="AM19" s="31" t="s">
        <v>2337</v>
      </c>
      <c r="AN19" s="76"/>
      <c r="AO19" s="131">
        <f t="shared" si="12"/>
        <v>40000</v>
      </c>
      <c r="AQ19" s="31"/>
      <c r="AR19" s="1962"/>
      <c r="AS19" s="22"/>
      <c r="AT19" s="31"/>
      <c r="AU19" s="76"/>
      <c r="AV19" s="131">
        <f t="shared" si="13"/>
        <v>0</v>
      </c>
      <c r="AX19" s="31"/>
      <c r="AY19" s="1962"/>
      <c r="AZ19" s="22"/>
      <c r="BA19" s="31"/>
      <c r="BB19" s="76"/>
      <c r="BC19" s="131">
        <f t="shared" si="14"/>
        <v>0</v>
      </c>
      <c r="BE19" s="31"/>
      <c r="BF19" s="1962"/>
      <c r="BG19" s="22"/>
      <c r="BH19" s="31"/>
      <c r="BI19" s="76"/>
      <c r="BJ19" s="131">
        <f t="shared" si="15"/>
        <v>0</v>
      </c>
      <c r="BL19" s="49"/>
      <c r="BM19" s="1960"/>
      <c r="BN19" s="104"/>
      <c r="BO19" s="49"/>
      <c r="BP19" s="139"/>
      <c r="BQ19" s="131">
        <f t="shared" si="16"/>
        <v>0</v>
      </c>
      <c r="BS19" s="49"/>
      <c r="BT19" s="1960"/>
      <c r="BU19" s="104"/>
      <c r="BV19" s="49"/>
      <c r="BW19" s="139"/>
      <c r="BX19" s="78">
        <f t="shared" si="17"/>
        <v>0</v>
      </c>
      <c r="BZ19" s="49"/>
      <c r="CA19" s="49"/>
      <c r="CB19" s="1960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62"/>
      <c r="CQ19" s="22"/>
      <c r="CR19" s="378"/>
      <c r="CS19" s="139"/>
      <c r="CT19" s="131">
        <f t="shared" si="20"/>
        <v>0</v>
      </c>
      <c r="CV19" s="321"/>
      <c r="CW19" s="1330"/>
      <c r="CX19" s="390"/>
      <c r="CY19" s="304"/>
      <c r="CZ19" s="261"/>
      <c r="DA19" s="131">
        <f t="shared" si="190"/>
        <v>0</v>
      </c>
      <c r="DC19" s="31"/>
      <c r="DD19" s="1962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62"/>
      <c r="DT19" s="22"/>
      <c r="DU19" s="322"/>
      <c r="DV19" s="76"/>
      <c r="DW19" s="78">
        <f t="shared" si="23"/>
        <v>0</v>
      </c>
      <c r="DY19" s="1962"/>
      <c r="DZ19" s="1962"/>
      <c r="EA19" s="22"/>
      <c r="EB19" s="31"/>
      <c r="EC19" s="76"/>
      <c r="ED19" s="78">
        <f t="shared" si="24"/>
        <v>0</v>
      </c>
      <c r="EF19" s="405"/>
      <c r="EG19" s="1962"/>
      <c r="EH19" s="22"/>
      <c r="EI19" s="31"/>
      <c r="EJ19" s="76"/>
      <c r="EK19" s="78">
        <f t="shared" si="25"/>
        <v>10936</v>
      </c>
      <c r="EM19" s="31"/>
      <c r="EN19" s="1962"/>
      <c r="EO19" s="22"/>
      <c r="EP19" s="31"/>
      <c r="EQ19" s="76"/>
      <c r="ER19" s="131">
        <f t="shared" si="26"/>
        <v>0</v>
      </c>
      <c r="ET19" s="322"/>
      <c r="EU19" s="1962"/>
      <c r="EV19" s="22"/>
      <c r="EW19" s="383"/>
      <c r="EX19" s="22"/>
      <c r="EY19" s="78">
        <f t="shared" si="27"/>
        <v>0</v>
      </c>
      <c r="FA19" s="321"/>
      <c r="FB19" s="1960"/>
      <c r="FC19" s="104"/>
      <c r="FD19" s="49"/>
      <c r="FE19" s="139"/>
      <c r="FF19" s="78">
        <f t="shared" si="28"/>
        <v>0</v>
      </c>
      <c r="FH19" s="1962"/>
      <c r="FI19" s="1962"/>
      <c r="FJ19" s="22"/>
      <c r="FK19" s="31"/>
      <c r="FL19" s="76"/>
      <c r="FM19" s="78">
        <f t="shared" si="29"/>
        <v>0</v>
      </c>
      <c r="FO19" s="1962"/>
      <c r="FP19" s="1962"/>
      <c r="FQ19" s="22"/>
      <c r="FR19" s="31"/>
      <c r="FS19" s="76"/>
      <c r="FT19" s="78">
        <f t="shared" si="30"/>
        <v>0</v>
      </c>
      <c r="FV19" s="405">
        <v>39711</v>
      </c>
      <c r="FW19" s="1330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62"/>
      <c r="GE19" s="22"/>
      <c r="GF19" s="31"/>
      <c r="GG19" s="76"/>
      <c r="GH19" s="78">
        <f t="shared" si="32"/>
        <v>0</v>
      </c>
      <c r="GJ19" s="1962"/>
      <c r="GK19" s="1962"/>
      <c r="GL19" s="22"/>
      <c r="GM19" s="31"/>
      <c r="GN19" s="76"/>
      <c r="GO19" s="78">
        <f t="shared" si="33"/>
        <v>0</v>
      </c>
      <c r="GQ19" s="1962"/>
      <c r="GR19" s="1962"/>
      <c r="GS19" s="22"/>
      <c r="GT19" s="31"/>
      <c r="GU19" s="76"/>
      <c r="GV19" s="78">
        <f t="shared" si="34"/>
        <v>0</v>
      </c>
      <c r="GX19" s="31"/>
      <c r="GY19" s="1962"/>
      <c r="GZ19" s="22"/>
      <c r="HA19" s="31"/>
      <c r="HB19" s="76"/>
      <c r="HC19" s="78">
        <f t="shared" si="35"/>
        <v>0</v>
      </c>
      <c r="HE19" s="1962"/>
      <c r="HF19" s="1962"/>
      <c r="HG19" s="22"/>
      <c r="HH19" s="31"/>
      <c r="HI19" s="76"/>
      <c r="HJ19" s="78">
        <f t="shared" si="36"/>
        <v>0</v>
      </c>
      <c r="HL19" s="31"/>
      <c r="HM19" s="1962"/>
      <c r="HN19" s="22"/>
      <c r="HO19" s="31"/>
      <c r="HP19" s="76"/>
      <c r="HQ19" s="78">
        <f t="shared" si="37"/>
        <v>0</v>
      </c>
      <c r="HS19" s="31"/>
      <c r="HT19" s="1962"/>
      <c r="HU19" s="22"/>
      <c r="HV19" s="31"/>
      <c r="HW19" s="76"/>
      <c r="HX19" s="78">
        <f t="shared" si="38"/>
        <v>0</v>
      </c>
      <c r="HZ19" s="405"/>
      <c r="IA19" s="1330"/>
      <c r="IB19" s="22"/>
      <c r="IC19" s="31"/>
      <c r="ID19" s="76"/>
      <c r="IE19" s="131">
        <f t="shared" si="39"/>
        <v>476</v>
      </c>
      <c r="IG19" s="31"/>
      <c r="IH19" s="1330"/>
      <c r="II19" s="139"/>
      <c r="IJ19" s="413"/>
      <c r="IK19" s="67"/>
      <c r="IL19" s="78">
        <f t="shared" si="40"/>
        <v>0</v>
      </c>
      <c r="IN19" s="31"/>
      <c r="IO19" s="1962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62"/>
      <c r="JC19" s="1962"/>
      <c r="JD19" s="22"/>
      <c r="JE19" s="31"/>
      <c r="JF19" s="76"/>
      <c r="JG19" s="78">
        <f t="shared" si="43"/>
        <v>0</v>
      </c>
      <c r="JI19" s="31"/>
      <c r="JJ19" s="1962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60"/>
      <c r="JY19" s="104"/>
      <c r="JZ19" s="381"/>
      <c r="KA19" s="139"/>
      <c r="KB19" s="131">
        <f t="shared" si="45"/>
        <v>0</v>
      </c>
      <c r="KD19" s="49"/>
      <c r="KE19" s="1960"/>
      <c r="KF19" s="104"/>
      <c r="KG19" s="381"/>
      <c r="KH19" s="139"/>
      <c r="KI19" s="131">
        <f t="shared" si="46"/>
        <v>0</v>
      </c>
      <c r="KJ19" s="244"/>
      <c r="KK19" s="49"/>
      <c r="KL19" s="1960"/>
      <c r="KM19" s="104"/>
      <c r="KN19" s="381"/>
      <c r="KO19" s="139"/>
      <c r="KP19" s="131">
        <f t="shared" si="47"/>
        <v>0</v>
      </c>
      <c r="KQ19" s="244"/>
      <c r="KR19" s="405"/>
      <c r="KS19" s="1962"/>
      <c r="KT19" s="22"/>
      <c r="KU19" s="49"/>
      <c r="KV19" s="139"/>
      <c r="KW19" s="131">
        <f t="shared" si="48"/>
        <v>0</v>
      </c>
      <c r="KY19" s="49"/>
      <c r="KZ19" s="1960"/>
      <c r="LA19" s="104"/>
      <c r="LB19" s="49"/>
      <c r="LC19" s="139"/>
      <c r="LD19" s="131">
        <f t="shared" si="49"/>
        <v>0</v>
      </c>
      <c r="LF19" s="49"/>
      <c r="LG19" s="1960"/>
      <c r="LH19" s="104"/>
      <c r="LI19" s="49"/>
      <c r="LJ19" s="139"/>
      <c r="LK19" s="131">
        <f t="shared" si="50"/>
        <v>0</v>
      </c>
      <c r="LM19" s="544"/>
      <c r="LN19" s="1330"/>
      <c r="LO19" s="139"/>
      <c r="LP19" s="31"/>
      <c r="LQ19" s="139"/>
      <c r="LR19" s="131">
        <f t="shared" si="0"/>
        <v>0</v>
      </c>
      <c r="LT19" s="425"/>
      <c r="LU19" s="1960"/>
      <c r="LV19" s="695"/>
      <c r="LW19" s="49"/>
      <c r="LX19" s="139"/>
      <c r="LY19" s="78">
        <f t="shared" si="51"/>
        <v>0</v>
      </c>
      <c r="MA19" s="425"/>
      <c r="MB19" s="1960"/>
      <c r="MC19" s="104"/>
      <c r="MD19" s="49"/>
      <c r="ME19" s="139"/>
      <c r="MF19" s="131">
        <f t="shared" si="52"/>
        <v>0</v>
      </c>
      <c r="MH19" s="425"/>
      <c r="MI19" s="1960"/>
      <c r="MJ19" s="695"/>
      <c r="MK19" s="49"/>
      <c r="ML19" s="139"/>
      <c r="MM19" s="131">
        <f t="shared" si="53"/>
        <v>0</v>
      </c>
      <c r="MO19" s="49"/>
      <c r="MP19" s="1960"/>
      <c r="MQ19" s="104"/>
      <c r="MR19" s="49"/>
      <c r="MS19" s="139"/>
      <c r="MT19" s="131">
        <f t="shared" si="54"/>
        <v>0</v>
      </c>
      <c r="MV19" s="31"/>
      <c r="MW19" s="1962"/>
      <c r="MX19" s="104"/>
      <c r="MY19" s="455"/>
      <c r="MZ19" s="104"/>
      <c r="NA19" s="131">
        <f t="shared" si="198"/>
        <v>20586.5</v>
      </c>
      <c r="NC19" s="31"/>
      <c r="ND19" s="1962"/>
      <c r="NE19" s="104"/>
      <c r="NF19" s="455"/>
      <c r="NG19" s="104"/>
      <c r="NH19" s="131">
        <f t="shared" si="55"/>
        <v>0</v>
      </c>
      <c r="NJ19" s="31"/>
      <c r="NK19" s="1962"/>
      <c r="NL19" s="701"/>
      <c r="NM19" s="49"/>
      <c r="NN19" s="139"/>
      <c r="NO19" s="131">
        <f>NO18+NL19-NN19</f>
        <v>0</v>
      </c>
      <c r="NQ19" s="425"/>
      <c r="NR19" s="1961"/>
      <c r="NS19" s="350"/>
      <c r="NT19" s="425"/>
      <c r="NU19" s="139"/>
      <c r="NV19" s="131">
        <f t="shared" si="57"/>
        <v>0</v>
      </c>
      <c r="NX19" s="1962"/>
      <c r="NY19" s="1962"/>
      <c r="NZ19" s="22"/>
      <c r="OA19" s="31"/>
      <c r="OB19" s="76"/>
      <c r="OC19" s="78">
        <f t="shared" si="58"/>
        <v>0</v>
      </c>
      <c r="OE19" s="31"/>
      <c r="OF19" s="1962"/>
      <c r="OG19" s="22"/>
      <c r="OH19" s="31"/>
      <c r="OI19" s="76"/>
      <c r="OJ19" s="78">
        <f t="shared" si="59"/>
        <v>0</v>
      </c>
      <c r="OL19" s="31"/>
      <c r="OM19" s="1962"/>
      <c r="ON19" s="22"/>
      <c r="OO19" s="31"/>
      <c r="OP19" s="76"/>
      <c r="OQ19" s="78">
        <f t="shared" si="60"/>
        <v>0</v>
      </c>
      <c r="OS19" s="31"/>
      <c r="OT19" s="1962"/>
      <c r="OU19" s="22"/>
      <c r="OV19" s="31"/>
      <c r="OW19" s="76"/>
      <c r="OX19" s="78">
        <f t="shared" si="61"/>
        <v>0</v>
      </c>
      <c r="OZ19" s="31"/>
      <c r="PA19" s="1962"/>
      <c r="PB19" s="22"/>
      <c r="PC19" s="31"/>
      <c r="PD19" s="76"/>
      <c r="PE19" s="78">
        <f t="shared" si="62"/>
        <v>0</v>
      </c>
      <c r="PG19" s="31"/>
      <c r="PH19" s="1962"/>
      <c r="PI19" s="22"/>
      <c r="PJ19" s="31"/>
      <c r="PK19" s="76"/>
      <c r="PL19" s="78">
        <f t="shared" si="63"/>
        <v>0</v>
      </c>
      <c r="PN19" s="49"/>
      <c r="PO19" s="1960"/>
      <c r="PP19" s="104"/>
      <c r="PQ19" s="49"/>
      <c r="PR19" s="139"/>
      <c r="PS19" s="78">
        <f t="shared" si="64"/>
        <v>0</v>
      </c>
      <c r="PU19" s="31"/>
      <c r="PV19" s="1962"/>
      <c r="PW19" s="22"/>
      <c r="PX19" s="31"/>
      <c r="PY19" s="76"/>
      <c r="PZ19" s="78">
        <f t="shared" si="65"/>
        <v>32916</v>
      </c>
      <c r="QB19" s="1962"/>
      <c r="QC19" s="1962"/>
      <c r="QD19" s="22"/>
      <c r="QE19" s="31"/>
      <c r="QF19" s="76"/>
      <c r="QG19" s="78">
        <f t="shared" si="66"/>
        <v>0</v>
      </c>
      <c r="QI19" s="405"/>
      <c r="QJ19" s="1962"/>
      <c r="QK19" s="22"/>
      <c r="QL19" s="31"/>
      <c r="QM19" s="76"/>
      <c r="QN19" s="78">
        <f t="shared" si="67"/>
        <v>0</v>
      </c>
      <c r="QP19" s="49"/>
      <c r="QQ19" s="1960"/>
      <c r="QR19" s="528"/>
      <c r="QS19" s="481">
        <v>40997</v>
      </c>
      <c r="QT19" s="456">
        <v>100</v>
      </c>
      <c r="QU19" s="530">
        <f t="shared" si="68"/>
        <v>1966</v>
      </c>
      <c r="QW19" s="1360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61"/>
      <c r="RT19" s="261"/>
      <c r="RU19" s="345"/>
      <c r="RV19" s="139"/>
      <c r="RW19" s="131">
        <f t="shared" si="72"/>
        <v>11123</v>
      </c>
      <c r="RY19" s="1962"/>
      <c r="RZ19" s="1962"/>
      <c r="SA19" s="22"/>
      <c r="SB19" s="31"/>
      <c r="SC19" s="76"/>
      <c r="SD19" s="78">
        <f t="shared" si="195"/>
        <v>23250</v>
      </c>
      <c r="SF19" s="1962"/>
      <c r="SG19" s="1962"/>
      <c r="SH19" s="779"/>
      <c r="SI19" s="31"/>
      <c r="SJ19" s="76"/>
      <c r="SK19" s="78">
        <f t="shared" si="196"/>
        <v>0</v>
      </c>
      <c r="SM19" s="405"/>
      <c r="SN19" s="1962"/>
      <c r="SO19" s="779"/>
      <c r="SP19" s="31"/>
      <c r="SQ19" s="76"/>
      <c r="SR19" s="78">
        <f t="shared" si="73"/>
        <v>0</v>
      </c>
      <c r="ST19" s="31"/>
      <c r="SU19" s="1962"/>
      <c r="SV19" s="779"/>
      <c r="SW19" s="31"/>
      <c r="SX19" s="76"/>
      <c r="SY19" s="78">
        <f t="shared" si="74"/>
        <v>0</v>
      </c>
      <c r="TA19" s="425"/>
      <c r="TB19" s="1960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0"/>
      <c r="TQ19" s="390"/>
      <c r="TR19" s="49"/>
      <c r="TS19" s="350"/>
      <c r="TT19" s="131">
        <f t="shared" si="77"/>
        <v>0</v>
      </c>
      <c r="TV19" s="425"/>
      <c r="TW19" s="1960"/>
      <c r="TX19" s="390"/>
      <c r="TY19" s="304"/>
      <c r="TZ19" s="350"/>
      <c r="UA19" s="131">
        <f t="shared" si="78"/>
        <v>0</v>
      </c>
      <c r="UC19" s="405"/>
      <c r="UD19" s="1962"/>
      <c r="UE19" s="22"/>
      <c r="UF19" s="31"/>
      <c r="UG19" s="76"/>
      <c r="UH19" s="78">
        <f t="shared" si="79"/>
        <v>0</v>
      </c>
      <c r="UJ19" s="405"/>
      <c r="UK19" s="1962"/>
      <c r="UL19" s="22"/>
      <c r="UM19" s="31"/>
      <c r="UN19" s="76"/>
      <c r="UO19" s="78">
        <f t="shared" si="80"/>
        <v>0</v>
      </c>
      <c r="UQ19" s="405"/>
      <c r="UR19" s="1962"/>
      <c r="US19" s="22"/>
      <c r="UT19" s="31"/>
      <c r="UU19" s="76"/>
      <c r="UV19" s="78">
        <f t="shared" si="81"/>
        <v>0</v>
      </c>
      <c r="UX19" s="405"/>
      <c r="UY19" s="1962"/>
      <c r="UZ19" s="22"/>
      <c r="VA19" s="31"/>
      <c r="VB19" s="76"/>
      <c r="VC19" s="78">
        <f t="shared" si="82"/>
        <v>201</v>
      </c>
      <c r="VE19" s="480"/>
      <c r="VF19" s="1962"/>
      <c r="VG19" s="22"/>
      <c r="VH19" s="31"/>
      <c r="VI19" s="76"/>
      <c r="VJ19" s="78">
        <f t="shared" si="83"/>
        <v>47775</v>
      </c>
      <c r="VL19" s="31"/>
      <c r="VM19" s="1962"/>
      <c r="VN19" s="22"/>
      <c r="VO19" s="31"/>
      <c r="VP19" s="76"/>
      <c r="VQ19" s="78">
        <f t="shared" si="84"/>
        <v>0</v>
      </c>
      <c r="VS19" s="1962"/>
      <c r="VT19" s="1962"/>
      <c r="VU19" s="22"/>
      <c r="VV19" s="788"/>
      <c r="VW19" s="76"/>
      <c r="VX19" s="78">
        <f t="shared" si="85"/>
        <v>0</v>
      </c>
      <c r="VZ19" s="405"/>
      <c r="WA19" s="1962"/>
      <c r="WB19" s="22"/>
      <c r="WC19" s="31"/>
      <c r="WD19" s="76"/>
      <c r="WE19" s="78">
        <f t="shared" si="86"/>
        <v>274.5</v>
      </c>
      <c r="WG19" s="1962"/>
      <c r="WH19" s="1962"/>
      <c r="WI19" s="22"/>
      <c r="WJ19" s="31"/>
      <c r="WK19" s="76"/>
      <c r="WL19" s="78">
        <f t="shared" si="87"/>
        <v>0</v>
      </c>
      <c r="WN19" s="31"/>
      <c r="WO19" s="1962"/>
      <c r="WP19" s="22"/>
      <c r="WQ19" s="31"/>
      <c r="WR19" s="76"/>
      <c r="WS19" s="78">
        <f t="shared" si="88"/>
        <v>0</v>
      </c>
      <c r="WU19" s="31"/>
      <c r="WV19" s="1962"/>
      <c r="WW19" s="22"/>
      <c r="WX19" s="31"/>
      <c r="WY19" s="76"/>
      <c r="WZ19" s="78">
        <f t="shared" si="89"/>
        <v>0</v>
      </c>
      <c r="XB19" s="49"/>
      <c r="XC19" s="1960"/>
      <c r="XD19" s="104"/>
      <c r="XE19" s="49"/>
      <c r="XF19" s="139"/>
      <c r="XG19" s="131">
        <f t="shared" si="90"/>
        <v>0</v>
      </c>
      <c r="XH19" s="244"/>
      <c r="XI19" s="31"/>
      <c r="XJ19" s="1962"/>
      <c r="XK19" s="22"/>
      <c r="XL19" s="31"/>
      <c r="XM19" s="76"/>
      <c r="XN19" s="78">
        <f t="shared" si="91"/>
        <v>0</v>
      </c>
      <c r="XP19" s="405"/>
      <c r="XQ19" s="1962"/>
      <c r="XR19" s="22"/>
      <c r="XS19" s="31"/>
      <c r="XT19" s="76"/>
      <c r="XU19" s="78">
        <f t="shared" si="92"/>
        <v>0</v>
      </c>
      <c r="XW19" s="31"/>
      <c r="XX19" s="1962"/>
      <c r="XY19" s="104"/>
      <c r="XZ19" s="31"/>
      <c r="YA19" s="76"/>
      <c r="YB19" s="131">
        <f t="shared" si="93"/>
        <v>0</v>
      </c>
      <c r="YD19" s="31"/>
      <c r="YE19" s="1962"/>
      <c r="YF19" s="104"/>
      <c r="YG19" s="31"/>
      <c r="YH19" s="139"/>
      <c r="YI19" s="131">
        <f t="shared" si="94"/>
        <v>0</v>
      </c>
      <c r="YK19" s="31"/>
      <c r="YL19" s="1962"/>
      <c r="YM19" s="104"/>
      <c r="YN19" s="31"/>
      <c r="YO19" s="139"/>
      <c r="YP19" s="131">
        <f t="shared" si="95"/>
        <v>0</v>
      </c>
      <c r="YR19" s="31"/>
      <c r="YS19" s="1962"/>
      <c r="YT19" s="104"/>
      <c r="YU19" s="31"/>
      <c r="YV19" s="139"/>
      <c r="YW19" s="131">
        <f t="shared" si="96"/>
        <v>0</v>
      </c>
      <c r="YY19" s="31"/>
      <c r="YZ19" s="1962"/>
      <c r="ZA19" s="104"/>
      <c r="ZB19" s="31"/>
      <c r="ZC19" s="139"/>
      <c r="ZD19" s="131">
        <f t="shared" si="97"/>
        <v>0</v>
      </c>
      <c r="ZF19" s="49"/>
      <c r="ZG19" s="1960"/>
      <c r="ZH19" s="104"/>
      <c r="ZI19" s="49"/>
      <c r="ZJ19" s="139"/>
      <c r="ZK19" s="78">
        <f t="shared" si="98"/>
        <v>0</v>
      </c>
      <c r="ZM19" s="31"/>
      <c r="ZN19" s="1962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62"/>
      <c r="AAP19" s="1962"/>
      <c r="AAQ19" s="22"/>
      <c r="AAR19" s="31"/>
      <c r="AAS19" s="76"/>
      <c r="AAT19" s="78">
        <f t="shared" si="103"/>
        <v>0</v>
      </c>
      <c r="AAV19" s="405"/>
      <c r="AAW19" s="1962"/>
      <c r="AAX19" s="22"/>
      <c r="AAY19" s="31"/>
      <c r="AAZ19" s="76"/>
      <c r="ABA19" s="78">
        <f t="shared" si="104"/>
        <v>0</v>
      </c>
      <c r="ABC19" s="425"/>
      <c r="ABD19" s="1960"/>
      <c r="ABE19" s="104"/>
      <c r="ABF19" s="321"/>
      <c r="ABG19" s="139"/>
      <c r="ABH19" s="78">
        <f t="shared" si="105"/>
        <v>0</v>
      </c>
      <c r="ABJ19" s="49"/>
      <c r="ABK19" s="1960"/>
      <c r="ABL19" s="104"/>
      <c r="ABM19" s="49"/>
      <c r="ABN19" s="139"/>
      <c r="ABO19" s="78">
        <f t="shared" si="106"/>
        <v>0</v>
      </c>
      <c r="ABQ19" s="1962"/>
      <c r="ABR19" s="1962"/>
      <c r="ABS19" s="22"/>
      <c r="ABT19" s="31"/>
      <c r="ABU19" s="76"/>
      <c r="ABV19" s="78">
        <f t="shared" si="107"/>
        <v>0</v>
      </c>
      <c r="ABX19" s="31"/>
      <c r="ABY19" s="1962"/>
      <c r="ABZ19" s="22"/>
      <c r="ACA19" s="31"/>
      <c r="ACB19" s="76"/>
      <c r="ACC19" s="78">
        <f t="shared" si="108"/>
        <v>0</v>
      </c>
      <c r="ACE19" s="321"/>
      <c r="ACF19" s="1960"/>
      <c r="ACG19" s="104"/>
      <c r="ACH19" s="425"/>
      <c r="ACI19" s="139"/>
      <c r="ACJ19" s="78">
        <f t="shared" si="109"/>
        <v>0</v>
      </c>
      <c r="ACL19" s="321"/>
      <c r="ACM19" s="1960"/>
      <c r="ACN19" s="104"/>
      <c r="ACO19" s="321"/>
      <c r="ACP19" s="139"/>
      <c r="ACQ19" s="78">
        <f t="shared" si="110"/>
        <v>0</v>
      </c>
      <c r="ACS19" s="49"/>
      <c r="ACT19" s="1960"/>
      <c r="ACU19" s="104"/>
      <c r="ACV19" s="31"/>
      <c r="ACW19" s="76"/>
      <c r="ACX19" s="78">
        <f t="shared" si="1"/>
        <v>0</v>
      </c>
      <c r="ACZ19" s="405"/>
      <c r="ADA19" s="1962"/>
      <c r="ADB19" s="22"/>
      <c r="ADC19" s="405"/>
      <c r="ADD19" s="76"/>
      <c r="ADE19" s="78">
        <f t="shared" si="111"/>
        <v>0</v>
      </c>
      <c r="ADG19" s="425"/>
      <c r="ADH19" s="1960"/>
      <c r="ADI19" s="104"/>
      <c r="ADJ19" s="321"/>
      <c r="ADK19" s="139"/>
      <c r="ADL19" s="78">
        <f t="shared" si="112"/>
        <v>0</v>
      </c>
      <c r="ADN19" s="31"/>
      <c r="ADO19" s="1962"/>
      <c r="ADP19" s="22"/>
      <c r="ADQ19" s="31"/>
      <c r="ADR19" s="76"/>
      <c r="ADS19" s="131">
        <f t="shared" si="113"/>
        <v>0</v>
      </c>
      <c r="ADU19" s="322"/>
      <c r="ADV19" s="1962"/>
      <c r="ADW19" s="22"/>
      <c r="ADX19" s="405"/>
      <c r="ADY19" s="76"/>
      <c r="ADZ19" s="131">
        <f t="shared" si="114"/>
        <v>0</v>
      </c>
      <c r="AEB19" s="425"/>
      <c r="AEC19" s="1960"/>
      <c r="AED19" s="104"/>
      <c r="AEE19" s="31"/>
      <c r="AEF19" s="377"/>
      <c r="AEG19" s="131">
        <f t="shared" si="115"/>
        <v>0</v>
      </c>
      <c r="AEI19" s="425"/>
      <c r="AEJ19" s="1961"/>
      <c r="AEK19" s="390"/>
      <c r="AEL19" s="49"/>
      <c r="AEM19" s="390"/>
      <c r="AEN19" s="131">
        <f t="shared" si="116"/>
        <v>3380</v>
      </c>
      <c r="AEP19" s="425"/>
      <c r="AEQ19" s="1961"/>
      <c r="AER19" s="350"/>
      <c r="AES19" s="425"/>
      <c r="AET19" s="1361"/>
      <c r="AEU19" s="131">
        <f t="shared" si="117"/>
        <v>0</v>
      </c>
      <c r="AEW19" s="31"/>
      <c r="AEX19" s="1962"/>
      <c r="AEY19" s="22"/>
      <c r="AEZ19" s="31"/>
      <c r="AFA19" s="76"/>
      <c r="AFB19" s="78">
        <f t="shared" si="118"/>
        <v>0</v>
      </c>
      <c r="AFD19" s="1962"/>
      <c r="AFE19" s="1962"/>
      <c r="AFF19" s="22"/>
      <c r="AFG19" s="31"/>
      <c r="AFH19" s="76"/>
      <c r="AFI19" s="78">
        <f t="shared" si="119"/>
        <v>6523</v>
      </c>
      <c r="AFK19" s="405"/>
      <c r="AFL19" s="1962"/>
      <c r="AFM19" s="22"/>
      <c r="AFN19" s="31"/>
      <c r="AFO19" s="76"/>
      <c r="AFP19" s="78">
        <f t="shared" si="120"/>
        <v>0</v>
      </c>
      <c r="AFR19" s="405"/>
      <c r="AFS19" s="1962"/>
      <c r="AFT19" s="775"/>
      <c r="AFU19" s="31"/>
      <c r="AFV19" s="139"/>
      <c r="AFW19" s="131">
        <f t="shared" si="121"/>
        <v>0</v>
      </c>
      <c r="AFY19" s="31"/>
      <c r="AFZ19" s="1962"/>
      <c r="AGA19" s="104"/>
      <c r="AGB19" s="31"/>
      <c r="AGC19" s="76"/>
      <c r="AGD19" s="131">
        <f t="shared" si="122"/>
        <v>0</v>
      </c>
      <c r="AGF19" s="31"/>
      <c r="AGG19" s="1962"/>
      <c r="AGH19" s="104"/>
      <c r="AGI19" s="31"/>
      <c r="AGJ19" s="139"/>
      <c r="AGK19" s="131">
        <f t="shared" si="123"/>
        <v>0</v>
      </c>
      <c r="AGM19" s="31"/>
      <c r="AGN19" s="1962"/>
      <c r="AGO19" s="701"/>
      <c r="AGP19" s="31"/>
      <c r="AGQ19" s="139"/>
      <c r="AGR19" s="131">
        <f t="shared" si="124"/>
        <v>0</v>
      </c>
      <c r="AGT19" s="31"/>
      <c r="AGU19" s="1962"/>
      <c r="AGV19" s="701"/>
      <c r="AGW19" s="31"/>
      <c r="AGX19" s="139"/>
      <c r="AGY19" s="131">
        <f t="shared" si="125"/>
        <v>0</v>
      </c>
      <c r="AHA19" s="49"/>
      <c r="AHB19" s="1960"/>
      <c r="AHC19" s="390"/>
      <c r="AHD19" s="49"/>
      <c r="AHE19" s="139"/>
      <c r="AHF19" s="131">
        <f t="shared" si="126"/>
        <v>0</v>
      </c>
      <c r="AHH19" s="1962"/>
      <c r="AHI19" s="1962"/>
      <c r="AHJ19" s="22"/>
      <c r="AHK19" s="31"/>
      <c r="AHL19" s="76"/>
      <c r="AHM19" s="78">
        <f t="shared" si="127"/>
        <v>37741</v>
      </c>
      <c r="AHO19" s="1962"/>
      <c r="AHP19" s="1962"/>
      <c r="AHQ19" s="22"/>
      <c r="AHR19" s="31"/>
      <c r="AHS19" s="76"/>
      <c r="AHT19" s="78">
        <f t="shared" si="128"/>
        <v>0</v>
      </c>
      <c r="AHV19" s="1962"/>
      <c r="AHW19" s="1962"/>
      <c r="AHX19" s="22"/>
      <c r="AHY19" s="31"/>
      <c r="AHZ19" s="76"/>
      <c r="AIA19" s="78">
        <f t="shared" si="129"/>
        <v>0</v>
      </c>
      <c r="AIC19" s="425"/>
      <c r="AID19" s="1960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62"/>
      <c r="AIS19" s="22"/>
      <c r="AIT19" s="31"/>
      <c r="AIU19" s="76"/>
      <c r="AIV19" s="78">
        <f t="shared" si="132"/>
        <v>0</v>
      </c>
      <c r="AIX19" s="31"/>
      <c r="AIY19" s="1962"/>
      <c r="AIZ19" s="22"/>
      <c r="AJA19" s="31"/>
      <c r="AJB19" s="76"/>
      <c r="AJC19" s="78">
        <f t="shared" si="133"/>
        <v>0</v>
      </c>
      <c r="AJE19" s="49"/>
      <c r="AJF19" s="1960"/>
      <c r="AJG19" s="104"/>
      <c r="AJH19" s="49"/>
      <c r="AJI19" s="139"/>
      <c r="AJJ19" s="131">
        <f t="shared" si="134"/>
        <v>0</v>
      </c>
      <c r="AJL19" s="49"/>
      <c r="AJM19" s="1960"/>
      <c r="AJN19" s="104"/>
      <c r="AJO19" s="49"/>
      <c r="AJP19" s="139"/>
      <c r="AJQ19" s="131">
        <f t="shared" si="135"/>
        <v>0</v>
      </c>
      <c r="AJS19" s="49"/>
      <c r="AJT19" s="1960"/>
      <c r="AJU19" s="104"/>
      <c r="AJV19" s="49"/>
      <c r="AJW19" s="139"/>
      <c r="AJX19" s="131">
        <f t="shared" si="136"/>
        <v>0</v>
      </c>
      <c r="AJY19" s="244"/>
      <c r="AJZ19" s="31"/>
      <c r="AKA19" s="1962"/>
      <c r="AKB19" s="22"/>
      <c r="AKC19" s="31"/>
      <c r="AKD19" s="76"/>
      <c r="AKE19" s="131">
        <f t="shared" si="137"/>
        <v>0</v>
      </c>
      <c r="AKG19" s="31"/>
      <c r="AKH19" s="1962"/>
      <c r="AKI19" s="22"/>
      <c r="AKJ19" s="31"/>
      <c r="AKK19" s="76"/>
      <c r="AKL19" s="131">
        <f t="shared" si="138"/>
        <v>0</v>
      </c>
      <c r="AKN19" s="49"/>
      <c r="AKO19" s="1960"/>
      <c r="AKP19" s="695"/>
      <c r="AKQ19" s="49"/>
      <c r="AKR19" s="1237"/>
      <c r="AKS19" s="131">
        <f t="shared" si="139"/>
        <v>0</v>
      </c>
      <c r="AKU19" s="49"/>
      <c r="AKV19" s="1960"/>
      <c r="AKW19" s="104"/>
      <c r="AKX19" s="49"/>
      <c r="AKY19" s="139"/>
      <c r="AKZ19" s="131">
        <f t="shared" si="2"/>
        <v>0</v>
      </c>
      <c r="ALB19" s="31"/>
      <c r="ALC19" s="1962"/>
      <c r="ALD19" s="22"/>
      <c r="ALE19" s="31"/>
      <c r="ALF19" s="76"/>
      <c r="ALG19" s="131">
        <f t="shared" si="140"/>
        <v>0</v>
      </c>
      <c r="ALI19" s="1962"/>
      <c r="ALJ19" s="1962"/>
      <c r="ALK19" s="22"/>
      <c r="ALL19" s="31"/>
      <c r="ALM19" s="76"/>
      <c r="ALN19" s="131">
        <f t="shared" si="141"/>
        <v>0</v>
      </c>
      <c r="ALP19" s="1962"/>
      <c r="ALQ19" s="1962"/>
      <c r="ALR19" s="22"/>
      <c r="ALS19" s="31"/>
      <c r="ALT19" s="76"/>
      <c r="ALU19" s="131">
        <f t="shared" si="142"/>
        <v>0</v>
      </c>
      <c r="ALW19" s="1962"/>
      <c r="ALX19" s="1962"/>
      <c r="ALY19" s="22"/>
      <c r="ALZ19" s="31"/>
      <c r="AMA19" s="76"/>
      <c r="AMB19" s="131">
        <f t="shared" si="143"/>
        <v>0</v>
      </c>
      <c r="AMD19" s="405"/>
      <c r="AME19" s="1962"/>
      <c r="AMF19" s="22"/>
      <c r="AMG19" s="405"/>
      <c r="AMH19" s="76"/>
      <c r="AMI19" s="78">
        <f t="shared" si="144"/>
        <v>0</v>
      </c>
      <c r="AMK19" s="31"/>
      <c r="AML19" s="1962"/>
      <c r="AMM19" s="22"/>
      <c r="AMN19" s="31"/>
      <c r="AMO19" s="76"/>
      <c r="AMP19" s="78">
        <f t="shared" si="145"/>
        <v>0</v>
      </c>
      <c r="AMR19" s="31"/>
      <c r="AMS19" s="1330"/>
      <c r="AMT19" s="139"/>
      <c r="AMU19" s="31"/>
      <c r="AMV19" s="139"/>
      <c r="AMW19" s="131">
        <f t="shared" si="3"/>
        <v>0</v>
      </c>
      <c r="AMY19" s="405"/>
      <c r="AMZ19" s="1962"/>
      <c r="ANA19" s="22"/>
      <c r="ANB19" s="322"/>
      <c r="ANC19" s="76"/>
      <c r="AND19" s="78">
        <f t="shared" si="146"/>
        <v>0</v>
      </c>
      <c r="ANF19" s="322"/>
      <c r="ANG19" s="1962"/>
      <c r="ANH19" s="22"/>
      <c r="ANI19" s="405"/>
      <c r="ANJ19" s="76"/>
      <c r="ANK19" s="78">
        <f t="shared" si="147"/>
        <v>0</v>
      </c>
      <c r="ANM19" s="31"/>
      <c r="ANN19" s="1962"/>
      <c r="ANO19" s="22"/>
      <c r="ANP19" s="31"/>
      <c r="ANQ19" s="76"/>
      <c r="ANR19" s="78">
        <f t="shared" si="148"/>
        <v>0</v>
      </c>
      <c r="ANT19" s="31"/>
      <c r="ANU19" s="1962"/>
      <c r="ANV19" s="22"/>
      <c r="ANW19" s="31"/>
      <c r="ANX19" s="76"/>
      <c r="ANY19" s="78">
        <f t="shared" si="149"/>
        <v>0</v>
      </c>
      <c r="AOA19" s="49"/>
      <c r="AOB19" s="1960"/>
      <c r="AOC19" s="104"/>
      <c r="AOD19" s="49"/>
      <c r="AOE19" s="139"/>
      <c r="AOF19" s="78">
        <f t="shared" si="150"/>
        <v>0</v>
      </c>
      <c r="AOH19" s="322"/>
      <c r="AOI19" s="1962"/>
      <c r="AOJ19" s="22"/>
      <c r="AOK19" s="405"/>
      <c r="AOL19" s="76"/>
      <c r="AOM19" s="131">
        <f t="shared" si="151"/>
        <v>0</v>
      </c>
      <c r="AOO19" s="31"/>
      <c r="AOP19" s="1962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60"/>
      <c r="AOX19" s="104"/>
      <c r="AOY19" s="49"/>
      <c r="AOZ19" s="139"/>
      <c r="APA19" s="78">
        <f t="shared" si="152"/>
        <v>0</v>
      </c>
      <c r="APC19" s="322"/>
      <c r="APD19" s="1962"/>
      <c r="APE19" s="22"/>
      <c r="APF19" s="31"/>
      <c r="APG19" s="76"/>
      <c r="APH19" s="78">
        <f t="shared" si="153"/>
        <v>0</v>
      </c>
      <c r="APJ19" s="322"/>
      <c r="APK19" s="1962"/>
      <c r="APL19" s="22"/>
      <c r="APM19" s="31"/>
      <c r="APN19" s="76"/>
      <c r="APO19" s="78">
        <f t="shared" si="154"/>
        <v>0</v>
      </c>
      <c r="APQ19" s="1962"/>
      <c r="APR19" s="1962"/>
      <c r="APS19" s="22"/>
      <c r="APT19" s="31"/>
      <c r="APU19" s="76"/>
      <c r="APV19" s="78">
        <f t="shared" si="155"/>
        <v>0</v>
      </c>
      <c r="APX19" s="425"/>
      <c r="APY19" s="1330"/>
      <c r="APZ19" s="390"/>
      <c r="AQA19" s="425"/>
      <c r="AQB19" s="139"/>
      <c r="AQC19" s="131">
        <f t="shared" si="4"/>
        <v>0</v>
      </c>
      <c r="AQE19" s="31"/>
      <c r="AQF19" s="1330"/>
      <c r="AQG19" s="139"/>
      <c r="AQH19" s="31"/>
      <c r="AQI19" s="76"/>
      <c r="AQJ19" s="131">
        <f t="shared" si="5"/>
        <v>7383.5</v>
      </c>
      <c r="AQL19" s="31"/>
      <c r="AQM19" s="1330"/>
      <c r="AQN19" s="139"/>
      <c r="AQO19" s="31"/>
      <c r="AQP19" s="76"/>
      <c r="AQQ19" s="131">
        <f t="shared" si="6"/>
        <v>0</v>
      </c>
      <c r="AQS19" s="31"/>
      <c r="AQT19" s="1330"/>
      <c r="AQU19" s="139"/>
      <c r="AQV19" s="31"/>
      <c r="AQW19" s="76"/>
      <c r="AQX19" s="131">
        <f t="shared" si="156"/>
        <v>4518.5</v>
      </c>
      <c r="AQZ19" s="321"/>
      <c r="ARA19" s="1330"/>
      <c r="ARB19" s="139"/>
      <c r="ARC19" s="321"/>
      <c r="ARD19" s="568"/>
      <c r="ARE19" s="78">
        <f t="shared" si="157"/>
        <v>0</v>
      </c>
      <c r="ARG19" s="31"/>
      <c r="ARH19" s="1330"/>
      <c r="ARI19" s="139"/>
      <c r="ARJ19" s="31"/>
      <c r="ARK19" s="76"/>
      <c r="ARL19" s="78">
        <f t="shared" si="158"/>
        <v>0</v>
      </c>
      <c r="ARN19" s="405"/>
      <c r="ARO19" s="1330"/>
      <c r="ARP19" s="139"/>
      <c r="ARQ19" s="405"/>
      <c r="ARR19" s="76"/>
      <c r="ARS19" s="78">
        <f t="shared" si="159"/>
        <v>0</v>
      </c>
      <c r="ARU19" s="405"/>
      <c r="ARV19" s="1330"/>
      <c r="ARW19" s="139"/>
      <c r="ARX19" s="322"/>
      <c r="ARY19" s="76"/>
      <c r="ARZ19" s="78">
        <f t="shared" si="7"/>
        <v>0</v>
      </c>
      <c r="ASB19" s="405"/>
      <c r="ASC19" s="1330"/>
      <c r="ASD19" s="139"/>
      <c r="ASE19" s="31"/>
      <c r="ASF19" s="76"/>
      <c r="ASG19" s="78">
        <f t="shared" si="160"/>
        <v>0</v>
      </c>
      <c r="ASI19" s="405"/>
      <c r="ASJ19" s="1962"/>
      <c r="ASK19" s="104"/>
      <c r="ASL19" s="49"/>
      <c r="ASM19" s="76"/>
      <c r="ASN19" s="131">
        <f t="shared" si="161"/>
        <v>0</v>
      </c>
      <c r="ASP19" s="49"/>
      <c r="ASQ19" s="1960"/>
      <c r="ASR19" s="104"/>
      <c r="ASS19" s="49"/>
      <c r="AST19" s="139"/>
      <c r="ASU19" s="131">
        <f t="shared" si="162"/>
        <v>0</v>
      </c>
      <c r="ASW19" s="31"/>
      <c r="ASX19" s="1962"/>
      <c r="ASY19" s="104"/>
      <c r="ASZ19" s="49"/>
      <c r="ATA19" s="76"/>
      <c r="ATB19" s="131">
        <f t="shared" si="163"/>
        <v>0</v>
      </c>
      <c r="ATD19" s="31"/>
      <c r="ATE19" s="1962"/>
      <c r="ATF19" s="22"/>
      <c r="ATG19" s="31"/>
      <c r="ATH19" s="76"/>
      <c r="ATI19" s="78">
        <f t="shared" si="164"/>
        <v>0</v>
      </c>
      <c r="ATK19" s="31"/>
      <c r="ATL19" s="1962"/>
      <c r="ATM19" s="22"/>
      <c r="ATN19" s="31"/>
      <c r="ATO19" s="76"/>
      <c r="ATP19" s="78">
        <f t="shared" si="165"/>
        <v>0</v>
      </c>
      <c r="ATR19" s="31"/>
      <c r="ATS19" s="1962"/>
      <c r="ATT19" s="22"/>
      <c r="ATU19" s="31"/>
      <c r="ATV19" s="76"/>
      <c r="ATW19" s="78">
        <f t="shared" si="166"/>
        <v>0</v>
      </c>
      <c r="ATY19" s="31"/>
      <c r="ATZ19" s="1962"/>
      <c r="AUA19" s="22"/>
      <c r="AUB19" s="31"/>
      <c r="AUC19" s="76"/>
      <c r="AUD19" s="78">
        <f t="shared" si="167"/>
        <v>0</v>
      </c>
      <c r="AUF19" s="322"/>
      <c r="AUG19" s="1962"/>
      <c r="AUH19" s="104"/>
      <c r="AUI19" s="49"/>
      <c r="AUJ19" s="76"/>
      <c r="AUK19" s="78">
        <f t="shared" si="168"/>
        <v>0</v>
      </c>
      <c r="AUM19" s="31"/>
      <c r="AUN19" s="1962"/>
      <c r="AUO19" s="775"/>
      <c r="AUP19" s="31"/>
      <c r="AUQ19" s="76"/>
      <c r="AUR19" s="131">
        <f t="shared" si="169"/>
        <v>0</v>
      </c>
      <c r="AUT19" s="31"/>
      <c r="AUU19" s="1961"/>
      <c r="AUV19" s="139"/>
      <c r="AUW19" s="49"/>
      <c r="AUX19" s="76"/>
      <c r="AUY19" s="131">
        <f t="shared" si="170"/>
        <v>0</v>
      </c>
      <c r="AVA19" s="31"/>
      <c r="AVB19" s="1330"/>
      <c r="AVC19" s="139"/>
      <c r="AVD19" s="49"/>
      <c r="AVE19" s="76"/>
      <c r="AVF19" s="131">
        <f t="shared" si="171"/>
        <v>0</v>
      </c>
      <c r="AVH19" s="425"/>
      <c r="AVI19" s="1330"/>
      <c r="AVJ19" s="139"/>
      <c r="AVK19" s="49"/>
      <c r="AVL19" s="139"/>
      <c r="AVM19" s="131">
        <f t="shared" si="172"/>
        <v>2512.5</v>
      </c>
      <c r="AVO19" s="321"/>
      <c r="AVP19" s="1961"/>
      <c r="AVQ19" s="390"/>
      <c r="AVR19" s="49"/>
      <c r="AVS19" s="139"/>
      <c r="AVT19" s="131">
        <f t="shared" si="173"/>
        <v>0</v>
      </c>
      <c r="AVV19" s="405"/>
      <c r="AVW19" s="1962"/>
      <c r="AVX19" s="1353"/>
      <c r="AVY19" s="31"/>
      <c r="AVZ19" s="1268"/>
      <c r="AWA19" s="78">
        <f t="shared" si="191"/>
        <v>0</v>
      </c>
      <c r="AWC19" s="1962"/>
      <c r="AWD19" s="1962"/>
      <c r="AWE19" s="1353"/>
      <c r="AWF19" s="31"/>
      <c r="AWG19" s="1268"/>
      <c r="AWH19" s="78">
        <f t="shared" si="192"/>
        <v>0</v>
      </c>
      <c r="AWJ19" s="1962"/>
      <c r="AWK19" s="1962"/>
      <c r="AWL19" s="22"/>
      <c r="AWM19" s="31"/>
      <c r="AWN19" s="76"/>
      <c r="AWO19" s="78">
        <f t="shared" si="193"/>
        <v>0</v>
      </c>
      <c r="AWQ19" s="321"/>
      <c r="AWR19" s="1960"/>
      <c r="AWS19" s="104"/>
      <c r="AWT19" s="49"/>
      <c r="AWU19" s="139"/>
      <c r="AWV19" s="131">
        <f t="shared" si="194"/>
        <v>0</v>
      </c>
      <c r="AWW19" s="244"/>
      <c r="AWX19" s="425"/>
      <c r="AWY19" s="1960"/>
      <c r="AWZ19" s="104"/>
      <c r="AXA19" s="49"/>
      <c r="AXB19" s="139"/>
      <c r="AXC19" s="78">
        <f t="shared" si="174"/>
        <v>30000</v>
      </c>
      <c r="AXE19" s="31"/>
      <c r="AXF19" s="1962"/>
      <c r="AXG19" s="22"/>
      <c r="AXH19" s="385"/>
      <c r="AXI19" s="76"/>
      <c r="AXJ19" s="78">
        <f t="shared" si="175"/>
        <v>0</v>
      </c>
      <c r="AXL19" s="31"/>
      <c r="AXM19" s="1962"/>
      <c r="AXN19" s="22"/>
      <c r="AXO19" s="31"/>
      <c r="AXP19" s="76"/>
      <c r="AXQ19" s="78">
        <f t="shared" si="176"/>
        <v>0</v>
      </c>
      <c r="AXS19" s="31"/>
      <c r="AXT19" s="1962"/>
      <c r="AXU19" s="22"/>
      <c r="AXV19" s="31"/>
      <c r="AXW19" s="76"/>
      <c r="AXX19" s="78">
        <f t="shared" si="177"/>
        <v>0</v>
      </c>
      <c r="AXZ19" s="31"/>
      <c r="AYA19" s="1962"/>
      <c r="AYB19" s="22"/>
      <c r="AYC19" s="31"/>
      <c r="AYD19" s="76"/>
      <c r="AYE19" s="78">
        <f t="shared" si="178"/>
        <v>0</v>
      </c>
      <c r="AYG19" s="405"/>
      <c r="AYH19" s="1962"/>
      <c r="AYI19" s="22"/>
      <c r="AYJ19" s="31"/>
      <c r="AYK19" s="76"/>
      <c r="AYL19" s="78">
        <f t="shared" si="179"/>
        <v>0</v>
      </c>
      <c r="AYN19" s="405"/>
      <c r="AYO19" s="1962"/>
      <c r="AYP19" s="22"/>
      <c r="AYQ19" s="31"/>
      <c r="AYR19" s="76"/>
      <c r="AYS19" s="78">
        <f t="shared" si="180"/>
        <v>0</v>
      </c>
      <c r="AYU19" s="405"/>
      <c r="AYV19" s="1962"/>
      <c r="AYW19" s="22"/>
      <c r="AYX19" s="405"/>
      <c r="AYY19" s="76"/>
      <c r="AYZ19" s="78">
        <f t="shared" si="181"/>
        <v>0</v>
      </c>
      <c r="AZB19" s="31"/>
      <c r="AZC19" s="1962"/>
      <c r="AZD19" s="22"/>
      <c r="AZE19" s="31"/>
      <c r="AZF19" s="76"/>
      <c r="AZG19" s="78">
        <f t="shared" si="182"/>
        <v>0</v>
      </c>
      <c r="AZI19" s="425"/>
      <c r="AZJ19" s="1960"/>
      <c r="AZK19" s="104"/>
      <c r="AZL19" s="425"/>
      <c r="AZM19" s="389"/>
      <c r="AZN19" s="131">
        <f t="shared" si="183"/>
        <v>0</v>
      </c>
      <c r="AZP19" s="425"/>
      <c r="AZQ19" s="1960"/>
      <c r="AZR19" s="104"/>
      <c r="AZS19" s="425"/>
      <c r="AZT19" s="389"/>
      <c r="AZU19" s="131">
        <f t="shared" si="184"/>
        <v>0</v>
      </c>
      <c r="AZV19" s="244"/>
      <c r="AZW19" s="804"/>
      <c r="AZX19" s="1962"/>
      <c r="AZY19" s="22"/>
      <c r="AZZ19" s="31"/>
      <c r="BAA19" s="76"/>
      <c r="BAB19" s="78">
        <f t="shared" si="185"/>
        <v>0</v>
      </c>
      <c r="BAD19" s="804"/>
      <c r="BAE19" s="1962"/>
      <c r="BAF19" s="22"/>
      <c r="BAG19" s="31"/>
      <c r="BAH19" s="76"/>
      <c r="BAI19" s="78">
        <f t="shared" si="186"/>
        <v>0</v>
      </c>
      <c r="BAK19" s="1962"/>
      <c r="BAL19" s="1962"/>
      <c r="BAM19" s="22"/>
      <c r="BAN19" s="31"/>
      <c r="BAO19" s="76"/>
      <c r="BAP19" s="78">
        <f t="shared" si="187"/>
        <v>0</v>
      </c>
      <c r="BAR19" s="1962"/>
      <c r="BAS19" s="1962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62"/>
      <c r="C20" s="1917">
        <v>100000</v>
      </c>
      <c r="D20" s="31"/>
      <c r="E20" s="139"/>
      <c r="F20" s="131">
        <f t="shared" si="8"/>
        <v>1450000</v>
      </c>
      <c r="H20" s="405"/>
      <c r="I20" s="1962"/>
      <c r="J20" s="701"/>
      <c r="K20" s="31"/>
      <c r="L20" s="139"/>
      <c r="M20" s="131">
        <f t="shared" si="9"/>
        <v>20000</v>
      </c>
      <c r="O20" s="425"/>
      <c r="P20" s="1960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62"/>
      <c r="X20" s="22"/>
      <c r="Y20" s="31"/>
      <c r="Z20" s="76"/>
      <c r="AA20" s="131">
        <f t="shared" si="10"/>
        <v>1000</v>
      </c>
      <c r="AC20" s="31"/>
      <c r="AD20" s="1962"/>
      <c r="AE20" s="22"/>
      <c r="AF20" s="31"/>
      <c r="AG20" s="76"/>
      <c r="AH20" s="131">
        <f t="shared" si="11"/>
        <v>-100000</v>
      </c>
      <c r="AJ20" s="405">
        <v>41963</v>
      </c>
      <c r="AK20" s="1962" t="s">
        <v>2296</v>
      </c>
      <c r="AL20" s="22">
        <v>10000</v>
      </c>
      <c r="AM20" s="31" t="s">
        <v>2390</v>
      </c>
      <c r="AN20" s="76"/>
      <c r="AO20" s="131">
        <f t="shared" si="12"/>
        <v>50000</v>
      </c>
      <c r="AQ20" s="31"/>
      <c r="AR20" s="1962"/>
      <c r="AS20" s="22"/>
      <c r="AT20" s="31"/>
      <c r="AU20" s="76"/>
      <c r="AV20" s="131">
        <f t="shared" si="13"/>
        <v>0</v>
      </c>
      <c r="AX20" s="31"/>
      <c r="AY20" s="1962"/>
      <c r="AZ20" s="22"/>
      <c r="BA20" s="31"/>
      <c r="BB20" s="76"/>
      <c r="BC20" s="131">
        <f t="shared" si="14"/>
        <v>0</v>
      </c>
      <c r="BE20" s="31"/>
      <c r="BF20" s="1962"/>
      <c r="BG20" s="22"/>
      <c r="BH20" s="31"/>
      <c r="BI20" s="76"/>
      <c r="BJ20" s="131">
        <f t="shared" si="15"/>
        <v>0</v>
      </c>
      <c r="BL20" s="49"/>
      <c r="BM20" s="1960"/>
      <c r="BN20" s="104"/>
      <c r="BO20" s="49"/>
      <c r="BP20" s="139"/>
      <c r="BQ20" s="131">
        <f t="shared" si="16"/>
        <v>0</v>
      </c>
      <c r="BS20" s="49"/>
      <c r="BT20" s="1960"/>
      <c r="BU20" s="104"/>
      <c r="BV20" s="49"/>
      <c r="BW20" s="139"/>
      <c r="BX20" s="78">
        <f t="shared" si="17"/>
        <v>0</v>
      </c>
      <c r="BZ20" s="49"/>
      <c r="CA20" s="49"/>
      <c r="CB20" s="1960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62"/>
      <c r="CQ20" s="22"/>
      <c r="CR20" s="378"/>
      <c r="CS20" s="139"/>
      <c r="CT20" s="131">
        <f t="shared" si="20"/>
        <v>0</v>
      </c>
      <c r="CV20" s="321"/>
      <c r="CW20" s="1330"/>
      <c r="CX20" s="390"/>
      <c r="CY20" s="379"/>
      <c r="CZ20" s="261"/>
      <c r="DA20" s="131">
        <f t="shared" si="190"/>
        <v>0</v>
      </c>
      <c r="DC20" s="31"/>
      <c r="DD20" s="1962"/>
      <c r="DE20" s="22"/>
      <c r="DF20" s="31"/>
      <c r="DG20" s="76"/>
      <c r="DH20" s="78">
        <f t="shared" si="21"/>
        <v>0</v>
      </c>
      <c r="DJ20" s="788"/>
      <c r="DK20" s="1962"/>
      <c r="DL20" s="1962"/>
      <c r="DM20" s="22"/>
      <c r="DN20" s="31"/>
      <c r="DO20" s="76"/>
      <c r="DP20" s="131">
        <f t="shared" si="22"/>
        <v>0</v>
      </c>
      <c r="DR20" s="405"/>
      <c r="DS20" s="1962"/>
      <c r="DT20" s="22"/>
      <c r="DU20" s="322"/>
      <c r="DV20" s="76"/>
      <c r="DW20" s="78">
        <f t="shared" si="23"/>
        <v>0</v>
      </c>
      <c r="DY20" s="1962"/>
      <c r="DZ20" s="1962"/>
      <c r="EA20" s="22"/>
      <c r="EB20" s="31"/>
      <c r="EC20" s="76"/>
      <c r="ED20" s="78">
        <f t="shared" si="24"/>
        <v>0</v>
      </c>
      <c r="EF20" s="405"/>
      <c r="EG20" s="1962"/>
      <c r="EH20" s="22"/>
      <c r="EI20" s="31"/>
      <c r="EJ20" s="76"/>
      <c r="EK20" s="78">
        <f t="shared" si="25"/>
        <v>10936</v>
      </c>
      <c r="EM20" s="1962"/>
      <c r="EN20" s="1962"/>
      <c r="EO20" s="22"/>
      <c r="EP20" s="31"/>
      <c r="EQ20" s="76"/>
      <c r="ER20" s="78">
        <f t="shared" si="26"/>
        <v>0</v>
      </c>
      <c r="ET20" s="322"/>
      <c r="EU20" s="1962"/>
      <c r="EV20" s="22"/>
      <c r="EW20" s="383"/>
      <c r="EX20" s="22"/>
      <c r="EY20" s="78">
        <f t="shared" si="27"/>
        <v>0</v>
      </c>
      <c r="FA20" s="321"/>
      <c r="FB20" s="1960"/>
      <c r="FC20" s="104"/>
      <c r="FD20" s="49"/>
      <c r="FE20" s="139"/>
      <c r="FF20" s="78">
        <f t="shared" si="28"/>
        <v>0</v>
      </c>
      <c r="FH20" s="31"/>
      <c r="FI20" s="1962"/>
      <c r="FJ20" s="22"/>
      <c r="FK20" s="31"/>
      <c r="FL20" s="76"/>
      <c r="FM20" s="78">
        <f t="shared" si="29"/>
        <v>0</v>
      </c>
      <c r="FO20" s="31"/>
      <c r="FP20" s="1962"/>
      <c r="FQ20" s="22"/>
      <c r="FR20" s="31"/>
      <c r="FS20" s="76"/>
      <c r="FT20" s="78">
        <f t="shared" si="30"/>
        <v>0</v>
      </c>
      <c r="FV20" s="405">
        <v>39713</v>
      </c>
      <c r="FW20" s="133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62"/>
      <c r="GE20" s="22"/>
      <c r="GF20" s="31"/>
      <c r="GG20" s="76"/>
      <c r="GH20" s="78">
        <f t="shared" si="32"/>
        <v>0</v>
      </c>
      <c r="GJ20" s="1962"/>
      <c r="GK20" s="1962"/>
      <c r="GL20" s="22"/>
      <c r="GM20" s="31"/>
      <c r="GN20" s="76"/>
      <c r="GO20" s="78">
        <f t="shared" si="33"/>
        <v>0</v>
      </c>
      <c r="GQ20" s="1962"/>
      <c r="GR20" s="1962"/>
      <c r="GS20" s="22"/>
      <c r="GT20" s="31"/>
      <c r="GU20" s="76"/>
      <c r="GV20" s="78">
        <f t="shared" si="34"/>
        <v>0</v>
      </c>
      <c r="GX20" s="31"/>
      <c r="GY20" s="1962"/>
      <c r="GZ20" s="22"/>
      <c r="HA20" s="31"/>
      <c r="HB20" s="76"/>
      <c r="HC20" s="78">
        <f t="shared" si="35"/>
        <v>0</v>
      </c>
      <c r="HE20" s="1962"/>
      <c r="HF20" s="1962"/>
      <c r="HG20" s="22"/>
      <c r="HH20" s="31"/>
      <c r="HI20" s="76"/>
      <c r="HJ20" s="78">
        <f t="shared" si="36"/>
        <v>0</v>
      </c>
      <c r="HL20" s="31"/>
      <c r="HM20" s="1962"/>
      <c r="HN20" s="22"/>
      <c r="HO20" s="31"/>
      <c r="HP20" s="76"/>
      <c r="HQ20" s="78">
        <f t="shared" si="37"/>
        <v>0</v>
      </c>
      <c r="HS20" s="31"/>
      <c r="HT20" s="1962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0"/>
      <c r="II20" s="139"/>
      <c r="IJ20" s="31"/>
      <c r="IK20" s="76"/>
      <c r="IL20" s="78">
        <f t="shared" si="40"/>
        <v>0</v>
      </c>
      <c r="IN20" s="31"/>
      <c r="IO20" s="1962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62"/>
      <c r="JD20" s="22"/>
      <c r="JE20" s="31"/>
      <c r="JF20" s="76"/>
      <c r="JG20" s="78">
        <f t="shared" si="43"/>
        <v>0</v>
      </c>
      <c r="JI20" s="31"/>
      <c r="JJ20" s="1962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60"/>
      <c r="JY20" s="104"/>
      <c r="JZ20" s="381"/>
      <c r="KA20" s="139"/>
      <c r="KB20" s="131">
        <f t="shared" si="45"/>
        <v>0</v>
      </c>
      <c r="KD20" s="49"/>
      <c r="KE20" s="1960"/>
      <c r="KF20" s="104"/>
      <c r="KG20" s="381"/>
      <c r="KH20" s="139"/>
      <c r="KI20" s="131">
        <f t="shared" si="46"/>
        <v>0</v>
      </c>
      <c r="KJ20" s="244"/>
      <c r="KK20" s="49"/>
      <c r="KL20" s="1960"/>
      <c r="KM20" s="104"/>
      <c r="KN20" s="381"/>
      <c r="KO20" s="139"/>
      <c r="KP20" s="131">
        <f t="shared" si="47"/>
        <v>0</v>
      </c>
      <c r="KQ20" s="244"/>
      <c r="KR20" s="425"/>
      <c r="KS20" s="1960"/>
      <c r="KT20" s="104"/>
      <c r="KU20" s="49"/>
      <c r="KV20" s="139"/>
      <c r="KW20" s="131">
        <f t="shared" si="48"/>
        <v>0</v>
      </c>
      <c r="KY20" s="49"/>
      <c r="KZ20" s="1960"/>
      <c r="LA20" s="104"/>
      <c r="LB20" s="49"/>
      <c r="LC20" s="139"/>
      <c r="LD20" s="131">
        <f t="shared" si="49"/>
        <v>0</v>
      </c>
      <c r="LF20" s="49"/>
      <c r="LG20" s="1960"/>
      <c r="LH20" s="104"/>
      <c r="LI20" s="49"/>
      <c r="LJ20" s="139"/>
      <c r="LK20" s="131">
        <f t="shared" si="50"/>
        <v>0</v>
      </c>
      <c r="LM20" s="405"/>
      <c r="LN20" s="1330"/>
      <c r="LO20" s="139"/>
      <c r="LP20" s="31"/>
      <c r="LQ20" s="76"/>
      <c r="LR20" s="131">
        <f t="shared" si="0"/>
        <v>0</v>
      </c>
      <c r="LT20" s="425"/>
      <c r="LU20" s="1960"/>
      <c r="LV20" s="139"/>
      <c r="LW20" s="49"/>
      <c r="LX20" s="139"/>
      <c r="LY20" s="78">
        <f t="shared" si="51"/>
        <v>0</v>
      </c>
      <c r="MA20" s="425"/>
      <c r="MB20" s="1960"/>
      <c r="MC20" s="139"/>
      <c r="MD20" s="49"/>
      <c r="ME20" s="139"/>
      <c r="MF20" s="131">
        <f t="shared" si="52"/>
        <v>0</v>
      </c>
      <c r="MH20" s="405"/>
      <c r="MI20" s="1330"/>
      <c r="MJ20" s="139"/>
      <c r="MK20" s="49"/>
      <c r="ML20" s="139"/>
      <c r="MM20" s="131">
        <f t="shared" si="53"/>
        <v>0</v>
      </c>
      <c r="MO20" s="31"/>
      <c r="MP20" s="1330"/>
      <c r="MQ20" s="139"/>
      <c r="MR20" s="49"/>
      <c r="MS20" s="139"/>
      <c r="MT20" s="131">
        <f t="shared" si="54"/>
        <v>0</v>
      </c>
      <c r="MV20" s="31"/>
      <c r="MW20" s="1962"/>
      <c r="MX20" s="22"/>
      <c r="MY20" s="455"/>
      <c r="MZ20" s="22"/>
      <c r="NA20" s="131">
        <f t="shared" si="198"/>
        <v>20586.5</v>
      </c>
      <c r="NC20" s="31"/>
      <c r="ND20" s="1962"/>
      <c r="NE20" s="22"/>
      <c r="NF20" s="455"/>
      <c r="NG20" s="22"/>
      <c r="NH20" s="131">
        <f t="shared" si="55"/>
        <v>0</v>
      </c>
      <c r="NJ20" s="1962"/>
      <c r="NK20" s="1962"/>
      <c r="NL20" s="701"/>
      <c r="NM20" s="49"/>
      <c r="NN20" s="139"/>
      <c r="NO20" s="131">
        <f t="shared" ref="NO20:NO29" si="200">NO19+NL20-NN20</f>
        <v>0</v>
      </c>
      <c r="NQ20" s="425"/>
      <c r="NR20" s="1961"/>
      <c r="NS20" s="139"/>
      <c r="NT20" s="425"/>
      <c r="NU20" s="139"/>
      <c r="NV20" s="131">
        <f t="shared" si="57"/>
        <v>0</v>
      </c>
      <c r="NX20" s="1962"/>
      <c r="NY20" s="1962"/>
      <c r="NZ20" s="22"/>
      <c r="OA20" s="31"/>
      <c r="OB20" s="76"/>
      <c r="OC20" s="78">
        <f t="shared" si="58"/>
        <v>0</v>
      </c>
      <c r="OE20" s="31"/>
      <c r="OF20" s="1962"/>
      <c r="OG20" s="22"/>
      <c r="OH20" s="31"/>
      <c r="OI20" s="76"/>
      <c r="OJ20" s="78">
        <f t="shared" si="59"/>
        <v>0</v>
      </c>
      <c r="OL20" s="31"/>
      <c r="OM20" s="1962"/>
      <c r="ON20" s="22"/>
      <c r="OO20" s="31"/>
      <c r="OP20" s="76"/>
      <c r="OQ20" s="78">
        <f t="shared" si="60"/>
        <v>0</v>
      </c>
      <c r="OS20" s="31"/>
      <c r="OT20" s="1962"/>
      <c r="OU20" s="22"/>
      <c r="OV20" s="31"/>
      <c r="OW20" s="76"/>
      <c r="OX20" s="78">
        <f t="shared" si="61"/>
        <v>0</v>
      </c>
      <c r="OZ20" s="31"/>
      <c r="PA20" s="1962"/>
      <c r="PB20" s="22"/>
      <c r="PC20" s="31"/>
      <c r="PD20" s="76"/>
      <c r="PE20" s="78">
        <f t="shared" si="62"/>
        <v>0</v>
      </c>
      <c r="PG20" s="31"/>
      <c r="PH20" s="1962"/>
      <c r="PI20" s="22"/>
      <c r="PJ20" s="31"/>
      <c r="PK20" s="76"/>
      <c r="PL20" s="78">
        <f t="shared" si="63"/>
        <v>0</v>
      </c>
      <c r="PN20" s="49"/>
      <c r="PO20" s="1960"/>
      <c r="PP20" s="104"/>
      <c r="PQ20" s="49"/>
      <c r="PR20" s="139"/>
      <c r="PS20" s="78">
        <f t="shared" si="64"/>
        <v>0</v>
      </c>
      <c r="PU20" s="31"/>
      <c r="PV20" s="1962"/>
      <c r="PW20" s="22"/>
      <c r="PX20" s="31"/>
      <c r="PY20" s="76"/>
      <c r="PZ20" s="78">
        <f t="shared" si="65"/>
        <v>32916</v>
      </c>
      <c r="QB20" s="1962"/>
      <c r="QC20" s="1962"/>
      <c r="QD20" s="22"/>
      <c r="QE20" s="31"/>
      <c r="QF20" s="76"/>
      <c r="QG20" s="78">
        <f t="shared" si="66"/>
        <v>0</v>
      </c>
      <c r="QI20" s="405"/>
      <c r="QJ20" s="1962"/>
      <c r="QK20" s="22"/>
      <c r="QL20" s="31"/>
      <c r="QM20" s="76"/>
      <c r="QN20" s="78">
        <f t="shared" si="67"/>
        <v>0</v>
      </c>
      <c r="QP20" s="405"/>
      <c r="QQ20" s="1962"/>
      <c r="QR20" s="390"/>
      <c r="QS20" s="321">
        <v>40998</v>
      </c>
      <c r="QT20" s="139">
        <v>200</v>
      </c>
      <c r="QU20" s="131">
        <f t="shared" si="68"/>
        <v>1766</v>
      </c>
      <c r="QW20" s="1362"/>
      <c r="QX20" s="1363"/>
      <c r="QZ20" s="49"/>
      <c r="RA20" s="139"/>
      <c r="RB20" s="131">
        <f t="shared" si="69"/>
        <v>0</v>
      </c>
      <c r="RD20" s="49"/>
      <c r="RE20" s="1960"/>
      <c r="RF20" s="139"/>
      <c r="RG20" s="49"/>
      <c r="RH20" s="139"/>
      <c r="RI20" s="131">
        <f t="shared" si="70"/>
        <v>0</v>
      </c>
      <c r="RK20" s="49"/>
      <c r="RL20" s="1960"/>
      <c r="RM20" s="139"/>
      <c r="RN20" s="49"/>
      <c r="RO20" s="139"/>
      <c r="RP20" s="131">
        <f t="shared" si="71"/>
        <v>0</v>
      </c>
      <c r="RR20" s="49"/>
      <c r="RS20" s="1961"/>
      <c r="RT20" s="139"/>
      <c r="RU20" s="345"/>
      <c r="RV20" s="139"/>
      <c r="RW20" s="131">
        <f t="shared" si="72"/>
        <v>11123</v>
      </c>
      <c r="RY20" s="1962"/>
      <c r="RZ20" s="1962"/>
      <c r="SA20" s="22"/>
      <c r="SB20" s="31"/>
      <c r="SC20" s="76"/>
      <c r="SD20" s="78">
        <f t="shared" si="195"/>
        <v>23250</v>
      </c>
      <c r="SF20" s="1962"/>
      <c r="SG20" s="1962"/>
      <c r="SH20" s="779"/>
      <c r="SI20" s="31"/>
      <c r="SJ20" s="76"/>
      <c r="SK20" s="78">
        <f t="shared" si="196"/>
        <v>0</v>
      </c>
      <c r="SM20" s="405"/>
      <c r="SN20" s="1962"/>
      <c r="SO20" s="22"/>
      <c r="SP20" s="31"/>
      <c r="SQ20" s="76"/>
      <c r="SR20" s="78">
        <f t="shared" si="73"/>
        <v>0</v>
      </c>
      <c r="ST20" s="31"/>
      <c r="SU20" s="1962"/>
      <c r="SV20" s="22"/>
      <c r="SW20" s="31"/>
      <c r="SX20" s="76"/>
      <c r="SY20" s="78">
        <f t="shared" si="74"/>
        <v>0</v>
      </c>
      <c r="TA20" s="425"/>
      <c r="TB20" s="1960"/>
      <c r="TC20" s="104"/>
      <c r="TD20" s="49"/>
      <c r="TE20" s="139"/>
      <c r="TF20" s="78">
        <f t="shared" si="75"/>
        <v>0</v>
      </c>
      <c r="TH20" s="49"/>
      <c r="TI20" s="1960"/>
      <c r="TJ20" s="104"/>
      <c r="TK20" s="49"/>
      <c r="TL20" s="139"/>
      <c r="TM20" s="131">
        <f>TM19+TJ20-TL20</f>
        <v>20668.5</v>
      </c>
      <c r="TO20" s="345"/>
      <c r="TP20" s="1960"/>
      <c r="TQ20" s="695"/>
      <c r="TR20" s="49"/>
      <c r="TS20" s="139"/>
      <c r="TT20" s="131">
        <f>TT19+TQ20-TS20</f>
        <v>0</v>
      </c>
      <c r="TV20" s="425"/>
      <c r="TW20" s="1960"/>
      <c r="TX20" s="390"/>
      <c r="TY20" s="49"/>
      <c r="TZ20" s="139"/>
      <c r="UA20" s="131">
        <f>UA19+TX20-TZ20</f>
        <v>0</v>
      </c>
      <c r="UC20" s="405"/>
      <c r="UD20" s="1962"/>
      <c r="UE20" s="22"/>
      <c r="UF20" s="31"/>
      <c r="UG20" s="76"/>
      <c r="UH20" s="78">
        <f t="shared" si="79"/>
        <v>0</v>
      </c>
      <c r="UJ20" s="405"/>
      <c r="UK20" s="1962"/>
      <c r="UL20" s="22"/>
      <c r="UM20" s="31"/>
      <c r="UN20" s="76"/>
      <c r="UO20" s="78">
        <f t="shared" si="80"/>
        <v>0</v>
      </c>
      <c r="UQ20" s="405"/>
      <c r="UR20" s="1962"/>
      <c r="US20" s="22"/>
      <c r="UT20" s="31"/>
      <c r="UU20" s="76"/>
      <c r="UV20" s="78">
        <f t="shared" si="81"/>
        <v>0</v>
      </c>
      <c r="UX20" s="405"/>
      <c r="UY20" s="1962"/>
      <c r="UZ20" s="22"/>
      <c r="VA20" s="31"/>
      <c r="VB20" s="76"/>
      <c r="VC20" s="78">
        <f t="shared" si="82"/>
        <v>201</v>
      </c>
      <c r="VE20" s="480"/>
      <c r="VF20" s="1962"/>
      <c r="VG20" s="22"/>
      <c r="VH20" s="31"/>
      <c r="VI20" s="76"/>
      <c r="VJ20" s="78">
        <f t="shared" si="83"/>
        <v>47775</v>
      </c>
      <c r="VL20" s="31"/>
      <c r="VM20" s="1962"/>
      <c r="VN20" s="22"/>
      <c r="VO20" s="31"/>
      <c r="VP20" s="76"/>
      <c r="VQ20" s="78">
        <f t="shared" si="84"/>
        <v>0</v>
      </c>
      <c r="VS20" s="1962"/>
      <c r="VT20" s="1962"/>
      <c r="VU20" s="22"/>
      <c r="VV20" s="31"/>
      <c r="VW20" s="76"/>
      <c r="VX20" s="78">
        <f t="shared" si="85"/>
        <v>0</v>
      </c>
      <c r="VZ20" s="405"/>
      <c r="WA20" s="1962"/>
      <c r="WB20" s="22"/>
      <c r="WC20" s="31"/>
      <c r="WD20" s="76"/>
      <c r="WE20" s="78">
        <f t="shared" si="86"/>
        <v>274.5</v>
      </c>
      <c r="WG20" s="1962"/>
      <c r="WH20" s="1962"/>
      <c r="WI20" s="22"/>
      <c r="WJ20" s="31"/>
      <c r="WK20" s="76"/>
      <c r="WL20" s="78">
        <f t="shared" si="87"/>
        <v>0</v>
      </c>
      <c r="WN20" s="31"/>
      <c r="WO20" s="1962"/>
      <c r="WP20" s="22"/>
      <c r="WQ20" s="31"/>
      <c r="WR20" s="76"/>
      <c r="WS20" s="78">
        <f t="shared" si="88"/>
        <v>0</v>
      </c>
      <c r="WU20" s="31"/>
      <c r="WV20" s="1962"/>
      <c r="WW20" s="22"/>
      <c r="WX20" s="31"/>
      <c r="WY20" s="76"/>
      <c r="WZ20" s="78">
        <f t="shared" si="89"/>
        <v>0</v>
      </c>
      <c r="XB20" s="49"/>
      <c r="XC20" s="1960"/>
      <c r="XD20" s="104"/>
      <c r="XE20" s="49"/>
      <c r="XF20" s="139"/>
      <c r="XG20" s="131">
        <f t="shared" si="90"/>
        <v>0</v>
      </c>
      <c r="XH20" s="244"/>
      <c r="XI20" s="31"/>
      <c r="XJ20" s="1962"/>
      <c r="XK20" s="22"/>
      <c r="XL20" s="31"/>
      <c r="XM20" s="76"/>
      <c r="XN20" s="78">
        <f t="shared" si="91"/>
        <v>0</v>
      </c>
      <c r="XP20" s="405"/>
      <c r="XQ20" s="1962"/>
      <c r="XR20" s="22"/>
      <c r="XS20" s="31"/>
      <c r="XT20" s="76"/>
      <c r="XU20" s="78">
        <f t="shared" si="92"/>
        <v>0</v>
      </c>
      <c r="XW20" s="31"/>
      <c r="XX20" s="1962"/>
      <c r="XY20" s="104"/>
      <c r="XZ20" s="31"/>
      <c r="YA20" s="76"/>
      <c r="YB20" s="131">
        <f t="shared" si="93"/>
        <v>0</v>
      </c>
      <c r="YD20" s="31"/>
      <c r="YE20" s="1962"/>
      <c r="YF20" s="104"/>
      <c r="YG20" s="31"/>
      <c r="YH20" s="139"/>
      <c r="YI20" s="131">
        <f t="shared" si="94"/>
        <v>0</v>
      </c>
      <c r="YK20" s="31"/>
      <c r="YL20" s="1962"/>
      <c r="YM20" s="104"/>
      <c r="YN20" s="31"/>
      <c r="YO20" s="139"/>
      <c r="YP20" s="131">
        <f t="shared" si="95"/>
        <v>0</v>
      </c>
      <c r="YR20" s="31"/>
      <c r="YS20" s="1962"/>
      <c r="YT20" s="104"/>
      <c r="YU20" s="31"/>
      <c r="YV20" s="139"/>
      <c r="YW20" s="131">
        <f t="shared" si="96"/>
        <v>0</v>
      </c>
      <c r="YY20" s="31"/>
      <c r="YZ20" s="1962"/>
      <c r="ZA20" s="104"/>
      <c r="ZB20" s="31"/>
      <c r="ZC20" s="139"/>
      <c r="ZD20" s="131">
        <f t="shared" si="97"/>
        <v>0</v>
      </c>
      <c r="ZF20" s="49"/>
      <c r="ZG20" s="1960"/>
      <c r="ZH20" s="104"/>
      <c r="ZI20" s="49"/>
      <c r="ZJ20" s="139"/>
      <c r="ZK20" s="78">
        <f t="shared" si="98"/>
        <v>0</v>
      </c>
      <c r="ZM20" s="31"/>
      <c r="ZN20" s="1962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62"/>
      <c r="AAP20" s="1962"/>
      <c r="AAQ20" s="22"/>
      <c r="AAR20" s="31"/>
      <c r="AAS20" s="76"/>
      <c r="AAT20" s="78">
        <f t="shared" si="103"/>
        <v>0</v>
      </c>
      <c r="AAV20" s="405"/>
      <c r="AAW20" s="1962"/>
      <c r="AAX20" s="22"/>
      <c r="AAY20" s="31"/>
      <c r="AAZ20" s="76"/>
      <c r="ABA20" s="78">
        <f t="shared" si="104"/>
        <v>0</v>
      </c>
      <c r="ABC20" s="425"/>
      <c r="ABD20" s="1960"/>
      <c r="ABE20" s="104"/>
      <c r="ABF20" s="321"/>
      <c r="ABG20" s="139"/>
      <c r="ABH20" s="78">
        <f t="shared" si="105"/>
        <v>0</v>
      </c>
      <c r="ABJ20" s="49"/>
      <c r="ABK20" s="1960"/>
      <c r="ABL20" s="104"/>
      <c r="ABM20" s="49"/>
      <c r="ABN20" s="139"/>
      <c r="ABO20" s="78">
        <f t="shared" si="106"/>
        <v>0</v>
      </c>
      <c r="ABQ20" s="1962"/>
      <c r="ABR20" s="1962"/>
      <c r="ABS20" s="22"/>
      <c r="ABT20" s="31"/>
      <c r="ABU20" s="76"/>
      <c r="ABV20" s="78">
        <f t="shared" si="107"/>
        <v>0</v>
      </c>
      <c r="ABX20" s="31"/>
      <c r="ABY20" s="1962"/>
      <c r="ABZ20" s="22"/>
      <c r="ACA20" s="31"/>
      <c r="ACB20" s="76"/>
      <c r="ACC20" s="78">
        <f t="shared" si="108"/>
        <v>0</v>
      </c>
      <c r="ACE20" s="321"/>
      <c r="ACF20" s="1960"/>
      <c r="ACG20" s="104"/>
      <c r="ACH20" s="425"/>
      <c r="ACI20" s="139"/>
      <c r="ACJ20" s="78">
        <f t="shared" si="109"/>
        <v>0</v>
      </c>
      <c r="ACL20" s="321"/>
      <c r="ACM20" s="1960"/>
      <c r="ACN20" s="104"/>
      <c r="ACO20" s="321"/>
      <c r="ACP20" s="139"/>
      <c r="ACQ20" s="78">
        <f t="shared" si="110"/>
        <v>0</v>
      </c>
      <c r="ACS20" s="31"/>
      <c r="ACT20" s="1962"/>
      <c r="ACU20" s="22"/>
      <c r="ACV20" s="31"/>
      <c r="ACW20" s="76"/>
      <c r="ACX20" s="78">
        <f t="shared" si="1"/>
        <v>0</v>
      </c>
      <c r="ACZ20" s="405"/>
      <c r="ADA20" s="1962"/>
      <c r="ADB20" s="22"/>
      <c r="ADC20" s="405"/>
      <c r="ADD20" s="76"/>
      <c r="ADE20" s="78">
        <f t="shared" si="111"/>
        <v>0</v>
      </c>
      <c r="ADG20" s="425"/>
      <c r="ADH20" s="1960"/>
      <c r="ADI20" s="104"/>
      <c r="ADJ20" s="321"/>
      <c r="ADK20" s="139"/>
      <c r="ADL20" s="78">
        <f t="shared" si="112"/>
        <v>0</v>
      </c>
      <c r="ADN20" s="1962"/>
      <c r="ADO20" s="1962"/>
      <c r="ADP20" s="22"/>
      <c r="ADQ20" s="31"/>
      <c r="ADR20" s="76"/>
      <c r="ADS20" s="131">
        <f t="shared" si="113"/>
        <v>0</v>
      </c>
      <c r="ADU20" s="322"/>
      <c r="ADV20" s="1962"/>
      <c r="ADW20" s="22"/>
      <c r="ADX20" s="405"/>
      <c r="ADY20" s="76"/>
      <c r="ADZ20" s="131">
        <f t="shared" si="114"/>
        <v>0</v>
      </c>
      <c r="AEB20" s="425"/>
      <c r="AEC20" s="1960"/>
      <c r="AED20" s="104"/>
      <c r="AEE20" s="31"/>
      <c r="AEF20" s="377"/>
      <c r="AEG20" s="131">
        <f t="shared" si="115"/>
        <v>0</v>
      </c>
      <c r="AEI20" s="425"/>
      <c r="AEJ20" s="1961"/>
      <c r="AEK20" s="350"/>
      <c r="AEL20" s="49"/>
      <c r="AEM20" s="1361"/>
      <c r="AEN20" s="131">
        <f t="shared" si="116"/>
        <v>3380</v>
      </c>
      <c r="AEP20" s="425"/>
      <c r="AEQ20" s="1961"/>
      <c r="AER20" s="390"/>
      <c r="AES20" s="425"/>
      <c r="AET20" s="390"/>
      <c r="AEU20" s="131">
        <f t="shared" si="117"/>
        <v>0</v>
      </c>
      <c r="AEW20" s="31"/>
      <c r="AEX20" s="1962"/>
      <c r="AEY20" s="22"/>
      <c r="AEZ20" s="31"/>
      <c r="AFA20" s="76"/>
      <c r="AFB20" s="78">
        <f t="shared" si="118"/>
        <v>0</v>
      </c>
      <c r="AFD20" s="1962"/>
      <c r="AFE20" s="1962"/>
      <c r="AFF20" s="22"/>
      <c r="AFG20" s="31"/>
      <c r="AFH20" s="76"/>
      <c r="AFI20" s="78">
        <f t="shared" si="119"/>
        <v>6523</v>
      </c>
      <c r="AFK20" s="405"/>
      <c r="AFL20" s="1962"/>
      <c r="AFM20" s="22"/>
      <c r="AFN20" s="31"/>
      <c r="AFO20" s="76"/>
      <c r="AFP20" s="78">
        <f t="shared" si="120"/>
        <v>0</v>
      </c>
      <c r="AFR20" s="405"/>
      <c r="AFS20" s="1962"/>
      <c r="AFT20" s="775"/>
      <c r="AFU20" s="31"/>
      <c r="AFV20" s="139"/>
      <c r="AFW20" s="131">
        <f t="shared" si="121"/>
        <v>0</v>
      </c>
      <c r="AFY20" s="31"/>
      <c r="AFZ20" s="1962"/>
      <c r="AGA20" s="104"/>
      <c r="AGB20" s="49"/>
      <c r="AGC20" s="76"/>
      <c r="AGD20" s="131">
        <f t="shared" si="122"/>
        <v>0</v>
      </c>
      <c r="AGF20" s="31"/>
      <c r="AGG20" s="1962"/>
      <c r="AGH20" s="104"/>
      <c r="AGI20" s="31"/>
      <c r="AGJ20" s="139"/>
      <c r="AGK20" s="131">
        <f t="shared" si="123"/>
        <v>0</v>
      </c>
      <c r="AGM20" s="31"/>
      <c r="AGN20" s="1330"/>
      <c r="AGO20" s="350"/>
      <c r="AGP20" s="31"/>
      <c r="AGQ20" s="139"/>
      <c r="AGR20" s="131">
        <f t="shared" si="124"/>
        <v>0</v>
      </c>
      <c r="AGT20" s="31"/>
      <c r="AGU20" s="1330"/>
      <c r="AGV20" s="350"/>
      <c r="AGW20" s="31"/>
      <c r="AGX20" s="139"/>
      <c r="AGY20" s="131">
        <f t="shared" si="125"/>
        <v>0</v>
      </c>
      <c r="AHA20" s="49"/>
      <c r="AHB20" s="1330"/>
      <c r="AHC20" s="350"/>
      <c r="AHD20" s="49"/>
      <c r="AHE20" s="139"/>
      <c r="AHF20" s="131">
        <f t="shared" si="126"/>
        <v>0</v>
      </c>
      <c r="AHH20" s="1962"/>
      <c r="AHI20" s="1962"/>
      <c r="AHJ20" s="22"/>
      <c r="AHK20" s="31"/>
      <c r="AHL20" s="76"/>
      <c r="AHM20" s="78">
        <f t="shared" si="127"/>
        <v>37741</v>
      </c>
      <c r="AHO20" s="1962"/>
      <c r="AHP20" s="1962"/>
      <c r="AHQ20" s="22"/>
      <c r="AHR20" s="31"/>
      <c r="AHS20" s="76"/>
      <c r="AHT20" s="78">
        <f t="shared" si="128"/>
        <v>0</v>
      </c>
      <c r="AHV20" s="1962"/>
      <c r="AHW20" s="1962"/>
      <c r="AHX20" s="22"/>
      <c r="AHY20" s="31"/>
      <c r="AHZ20" s="76"/>
      <c r="AIA20" s="78">
        <f t="shared" si="129"/>
        <v>0</v>
      </c>
      <c r="AIC20" s="425"/>
      <c r="AID20" s="1960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62"/>
      <c r="AIS20" s="22"/>
      <c r="AIT20" s="31"/>
      <c r="AIU20" s="76"/>
      <c r="AIV20" s="78">
        <f t="shared" si="132"/>
        <v>0</v>
      </c>
      <c r="AIX20" s="31"/>
      <c r="AIY20" s="1962"/>
      <c r="AIZ20" s="104"/>
      <c r="AJA20" s="31"/>
      <c r="AJB20" s="139"/>
      <c r="AJC20" s="78">
        <f t="shared" si="133"/>
        <v>0</v>
      </c>
      <c r="AJE20" s="49"/>
      <c r="AJF20" s="1960"/>
      <c r="AJG20" s="104"/>
      <c r="AJH20" s="49"/>
      <c r="AJI20" s="139"/>
      <c r="AJJ20" s="131">
        <f t="shared" si="134"/>
        <v>0</v>
      </c>
      <c r="AJL20" s="49"/>
      <c r="AJM20" s="1960"/>
      <c r="AJN20" s="104"/>
      <c r="AJO20" s="49"/>
      <c r="AJP20" s="139"/>
      <c r="AJQ20" s="131">
        <f t="shared" si="135"/>
        <v>0</v>
      </c>
      <c r="AJS20" s="49"/>
      <c r="AJT20" s="1960"/>
      <c r="AJU20" s="104"/>
      <c r="AJV20" s="49"/>
      <c r="AJW20" s="139"/>
      <c r="AJX20" s="131">
        <f t="shared" si="136"/>
        <v>0</v>
      </c>
      <c r="AJY20" s="244"/>
      <c r="AJZ20" s="31"/>
      <c r="AKA20" s="1962"/>
      <c r="AKB20" s="22"/>
      <c r="AKC20" s="31"/>
      <c r="AKD20" s="76"/>
      <c r="AKE20" s="131">
        <f t="shared" si="137"/>
        <v>0</v>
      </c>
      <c r="AKG20" s="31"/>
      <c r="AKH20" s="1962"/>
      <c r="AKI20" s="22"/>
      <c r="AKJ20" s="336"/>
      <c r="AKK20" s="76"/>
      <c r="AKL20" s="131">
        <f t="shared" si="138"/>
        <v>0</v>
      </c>
      <c r="AKN20" s="31"/>
      <c r="AKO20" s="1962"/>
      <c r="AKP20" s="779"/>
      <c r="AKQ20" s="31"/>
      <c r="AKR20" s="1237"/>
      <c r="AKS20" s="131">
        <f t="shared" si="139"/>
        <v>0</v>
      </c>
      <c r="AKU20" s="49"/>
      <c r="AKV20" s="1960"/>
      <c r="AKW20" s="104"/>
      <c r="AKX20" s="49"/>
      <c r="AKY20" s="139"/>
      <c r="AKZ20" s="131">
        <f t="shared" si="2"/>
        <v>0</v>
      </c>
      <c r="ALB20" s="31"/>
      <c r="ALC20" s="1962"/>
      <c r="ALD20" s="22"/>
      <c r="ALE20" s="31"/>
      <c r="ALF20" s="76"/>
      <c r="ALG20" s="131">
        <f t="shared" si="140"/>
        <v>0</v>
      </c>
      <c r="ALI20" s="804"/>
      <c r="ALJ20" s="1962"/>
      <c r="ALK20" s="22"/>
      <c r="ALL20" s="31"/>
      <c r="ALM20" s="76"/>
      <c r="ALN20" s="131">
        <f t="shared" si="141"/>
        <v>0</v>
      </c>
      <c r="ALP20" s="804"/>
      <c r="ALQ20" s="1962"/>
      <c r="ALR20" s="22"/>
      <c r="ALS20" s="31"/>
      <c r="ALT20" s="76"/>
      <c r="ALU20" s="131">
        <f t="shared" si="142"/>
        <v>0</v>
      </c>
      <c r="ALW20" s="804"/>
      <c r="ALX20" s="1962"/>
      <c r="ALY20" s="22"/>
      <c r="ALZ20" s="31"/>
      <c r="AMA20" s="76"/>
      <c r="AMB20" s="131">
        <f t="shared" si="143"/>
        <v>0</v>
      </c>
      <c r="AMD20" s="405"/>
      <c r="AME20" s="1962"/>
      <c r="AMF20" s="22"/>
      <c r="AMG20" s="405"/>
      <c r="AMH20" s="76"/>
      <c r="AMI20" s="78">
        <f t="shared" si="144"/>
        <v>0</v>
      </c>
      <c r="AMK20" s="31"/>
      <c r="AML20" s="1962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62"/>
      <c r="ANA20" s="22"/>
      <c r="ANB20" s="322"/>
      <c r="ANC20" s="76"/>
      <c r="AND20" s="78">
        <f t="shared" si="146"/>
        <v>0</v>
      </c>
      <c r="ANF20" s="322"/>
      <c r="ANG20" s="1962"/>
      <c r="ANH20" s="22"/>
      <c r="ANI20" s="405"/>
      <c r="ANJ20" s="76"/>
      <c r="ANK20" s="78">
        <f t="shared" si="147"/>
        <v>0</v>
      </c>
      <c r="ANM20" s="31"/>
      <c r="ANN20" s="1962"/>
      <c r="ANO20" s="22"/>
      <c r="ANP20" s="31"/>
      <c r="ANQ20" s="76"/>
      <c r="ANR20" s="78">
        <f t="shared" si="148"/>
        <v>0</v>
      </c>
      <c r="ANT20" s="1962"/>
      <c r="ANU20" s="1962"/>
      <c r="ANV20" s="22"/>
      <c r="ANW20" s="31"/>
      <c r="ANX20" s="76"/>
      <c r="ANY20" s="78">
        <f t="shared" si="149"/>
        <v>0</v>
      </c>
      <c r="AOA20" s="49"/>
      <c r="AOB20" s="1960"/>
      <c r="AOC20" s="104"/>
      <c r="AOD20" s="49"/>
      <c r="AOE20" s="139"/>
      <c r="AOF20" s="78">
        <f t="shared" si="150"/>
        <v>0</v>
      </c>
      <c r="AOH20" s="322"/>
      <c r="AOI20" s="1962"/>
      <c r="AOJ20" s="22"/>
      <c r="AOK20" s="405"/>
      <c r="AOL20" s="76"/>
      <c r="AOM20" s="78">
        <f t="shared" si="151"/>
        <v>0</v>
      </c>
      <c r="AOO20" s="31"/>
      <c r="AOP20" s="1962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62"/>
      <c r="AOX20" s="22"/>
      <c r="AOY20" s="31"/>
      <c r="AOZ20" s="76"/>
      <c r="APA20" s="78">
        <f t="shared" si="152"/>
        <v>0</v>
      </c>
      <c r="APC20" s="322"/>
      <c r="APD20" s="1962"/>
      <c r="APE20" s="22"/>
      <c r="APF20" s="31"/>
      <c r="APG20" s="76"/>
      <c r="APH20" s="78">
        <f t="shared" si="153"/>
        <v>0</v>
      </c>
      <c r="APJ20" s="322"/>
      <c r="APK20" s="1962"/>
      <c r="APL20" s="22"/>
      <c r="APM20" s="31"/>
      <c r="APN20" s="76"/>
      <c r="APO20" s="78">
        <f t="shared" si="154"/>
        <v>0</v>
      </c>
      <c r="APQ20" s="1962"/>
      <c r="APR20" s="1962"/>
      <c r="APS20" s="22"/>
      <c r="APT20" s="31"/>
      <c r="APU20" s="76"/>
      <c r="APV20" s="78">
        <f t="shared" si="155"/>
        <v>0</v>
      </c>
      <c r="APX20" s="425"/>
      <c r="APY20" s="1960"/>
      <c r="APZ20" s="390"/>
      <c r="AQA20" s="425"/>
      <c r="AQB20" s="139"/>
      <c r="AQC20" s="131">
        <f t="shared" si="4"/>
        <v>0</v>
      </c>
      <c r="AQE20" s="31"/>
      <c r="AQF20" s="1330"/>
      <c r="AQG20" s="139"/>
      <c r="AQH20" s="31"/>
      <c r="AQI20" s="76"/>
      <c r="AQJ20" s="131">
        <f t="shared" si="5"/>
        <v>7383.5</v>
      </c>
      <c r="AQL20" s="31"/>
      <c r="AQM20" s="1330"/>
      <c r="AQN20" s="139"/>
      <c r="AQO20" s="31"/>
      <c r="AQP20" s="76"/>
      <c r="AQQ20" s="131">
        <f t="shared" si="6"/>
        <v>0</v>
      </c>
      <c r="AQS20" s="31"/>
      <c r="AQT20" s="1330"/>
      <c r="AQU20" s="139"/>
      <c r="AQV20" s="31"/>
      <c r="AQW20" s="76"/>
      <c r="AQX20" s="131">
        <f t="shared" si="156"/>
        <v>4518.5</v>
      </c>
      <c r="AQZ20" s="321"/>
      <c r="ARA20" s="1330"/>
      <c r="ARB20" s="139"/>
      <c r="ARC20" s="321"/>
      <c r="ARD20" s="139"/>
      <c r="ARE20" s="78">
        <f t="shared" si="157"/>
        <v>0</v>
      </c>
      <c r="ARG20" s="1962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0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62"/>
      <c r="ASK20" s="104"/>
      <c r="ASL20" s="49"/>
      <c r="ASM20" s="76"/>
      <c r="ASN20" s="131">
        <f t="shared" si="161"/>
        <v>0</v>
      </c>
      <c r="ASP20" s="49"/>
      <c r="ASQ20" s="1960"/>
      <c r="ASR20" s="104"/>
      <c r="ASS20" s="49"/>
      <c r="AST20" s="139"/>
      <c r="ASU20" s="131">
        <f t="shared" si="162"/>
        <v>0</v>
      </c>
      <c r="ASW20" s="31"/>
      <c r="ASX20" s="1962"/>
      <c r="ASY20" s="104"/>
      <c r="ASZ20" s="49"/>
      <c r="ATA20" s="76"/>
      <c r="ATB20" s="131">
        <f t="shared" si="163"/>
        <v>0</v>
      </c>
      <c r="ATD20" s="1962"/>
      <c r="ATE20" s="1962"/>
      <c r="ATF20" s="22"/>
      <c r="ATG20" s="31"/>
      <c r="ATH20" s="76"/>
      <c r="ATI20" s="78">
        <f t="shared" si="164"/>
        <v>0</v>
      </c>
      <c r="ATK20" s="31"/>
      <c r="ATL20" s="1962"/>
      <c r="ATM20" s="22"/>
      <c r="ATN20" s="31"/>
      <c r="ATO20" s="76"/>
      <c r="ATP20" s="78">
        <f t="shared" si="165"/>
        <v>0</v>
      </c>
      <c r="ATR20" s="1962"/>
      <c r="ATS20" s="1962"/>
      <c r="ATT20" s="22"/>
      <c r="ATU20" s="31"/>
      <c r="ATV20" s="76"/>
      <c r="ATW20" s="78">
        <f t="shared" si="166"/>
        <v>0</v>
      </c>
      <c r="ATY20" s="1962"/>
      <c r="ATZ20" s="1962"/>
      <c r="AUA20" s="22"/>
      <c r="AUB20" s="31"/>
      <c r="AUC20" s="76"/>
      <c r="AUD20" s="78">
        <f t="shared" si="167"/>
        <v>0</v>
      </c>
      <c r="AUF20" s="322"/>
      <c r="AUG20" s="1962"/>
      <c r="AUH20" s="22"/>
      <c r="AUI20" s="31"/>
      <c r="AUJ20" s="76"/>
      <c r="AUK20" s="78">
        <f t="shared" si="168"/>
        <v>0</v>
      </c>
      <c r="AUM20" s="31"/>
      <c r="AUN20" s="1364"/>
      <c r="AUO20" s="139"/>
      <c r="AUP20" s="49"/>
      <c r="AUQ20" s="139"/>
      <c r="AUR20" s="131">
        <f t="shared" si="169"/>
        <v>0</v>
      </c>
      <c r="AUT20" s="31"/>
      <c r="AUU20" s="1963"/>
      <c r="AUV20" s="76"/>
      <c r="AUW20" s="31"/>
      <c r="AUX20" s="139"/>
      <c r="AUY20" s="131">
        <f t="shared" si="170"/>
        <v>0</v>
      </c>
      <c r="AVA20" s="31"/>
      <c r="AVB20" s="1962"/>
      <c r="AVC20" s="22"/>
      <c r="AVD20" s="31"/>
      <c r="AVE20" s="139"/>
      <c r="AVF20" s="131">
        <f t="shared" si="171"/>
        <v>0</v>
      </c>
      <c r="AVH20" s="425"/>
      <c r="AVI20" s="1960"/>
      <c r="AVJ20" s="473"/>
      <c r="AVK20" s="345"/>
      <c r="AVL20" s="139"/>
      <c r="AVM20" s="131">
        <f t="shared" si="172"/>
        <v>2512.5</v>
      </c>
      <c r="AVO20" s="321"/>
      <c r="AVP20" s="1961"/>
      <c r="AVQ20" s="390"/>
      <c r="AVR20" s="49"/>
      <c r="AVS20" s="390"/>
      <c r="AVT20" s="131">
        <f t="shared" si="173"/>
        <v>0</v>
      </c>
      <c r="AVV20" s="405"/>
      <c r="AVW20" s="1962"/>
      <c r="AVX20" s="1353"/>
      <c r="AVY20" s="31"/>
      <c r="AVZ20" s="1268"/>
      <c r="AWA20" s="78">
        <f t="shared" si="191"/>
        <v>0</v>
      </c>
      <c r="AWC20" s="1962"/>
      <c r="AWD20" s="1962"/>
      <c r="AWE20" s="1353"/>
      <c r="AWF20" s="31"/>
      <c r="AWG20" s="1268"/>
      <c r="AWH20" s="78">
        <f t="shared" si="192"/>
        <v>0</v>
      </c>
      <c r="AWJ20" s="1962"/>
      <c r="AWK20" s="1962"/>
      <c r="AWL20" s="22"/>
      <c r="AWM20" s="31"/>
      <c r="AWN20" s="76"/>
      <c r="AWO20" s="78">
        <f t="shared" si="193"/>
        <v>0</v>
      </c>
      <c r="AWQ20" s="321"/>
      <c r="AWR20" s="1960"/>
      <c r="AWS20" s="104"/>
      <c r="AWT20" s="49"/>
      <c r="AWU20" s="139"/>
      <c r="AWV20" s="131">
        <f t="shared" si="194"/>
        <v>0</v>
      </c>
      <c r="AWW20" s="244"/>
      <c r="AWX20" s="425"/>
      <c r="AWY20" s="1960"/>
      <c r="AWZ20" s="104"/>
      <c r="AXA20" s="49"/>
      <c r="AXB20" s="139"/>
      <c r="AXC20" s="78">
        <f t="shared" si="174"/>
        <v>30000</v>
      </c>
      <c r="AXE20" s="31"/>
      <c r="AXF20" s="1962"/>
      <c r="AXG20" s="22"/>
      <c r="AXH20" s="385"/>
      <c r="AXI20" s="76"/>
      <c r="AXJ20" s="78">
        <f t="shared" si="175"/>
        <v>0</v>
      </c>
      <c r="AXL20" s="31"/>
      <c r="AXM20" s="1962"/>
      <c r="AXN20" s="22"/>
      <c r="AXO20" s="31"/>
      <c r="AXP20" s="76"/>
      <c r="AXQ20" s="78">
        <f t="shared" si="176"/>
        <v>0</v>
      </c>
      <c r="AXS20" s="31"/>
      <c r="AXT20" s="1962"/>
      <c r="AXU20" s="22"/>
      <c r="AXV20" s="31"/>
      <c r="AXW20" s="76"/>
      <c r="AXX20" s="78">
        <f t="shared" si="177"/>
        <v>0</v>
      </c>
      <c r="AXZ20" s="31"/>
      <c r="AYA20" s="1962"/>
      <c r="AYB20" s="22"/>
      <c r="AYC20" s="31"/>
      <c r="AYD20" s="76"/>
      <c r="AYE20" s="78">
        <f t="shared" si="178"/>
        <v>0</v>
      </c>
      <c r="AYG20" s="405"/>
      <c r="AYH20" s="1962"/>
      <c r="AYI20" s="22"/>
      <c r="AYJ20" s="31"/>
      <c r="AYK20" s="76"/>
      <c r="AYL20" s="78">
        <f t="shared" si="179"/>
        <v>0</v>
      </c>
      <c r="AYN20" s="405"/>
      <c r="AYO20" s="1962"/>
      <c r="AYP20" s="22"/>
      <c r="AYQ20" s="31"/>
      <c r="AYR20" s="76"/>
      <c r="AYS20" s="78">
        <f t="shared" si="180"/>
        <v>0</v>
      </c>
      <c r="AYU20" s="405"/>
      <c r="AYV20" s="1962"/>
      <c r="AYW20" s="22"/>
      <c r="AYX20" s="405"/>
      <c r="AYY20" s="76"/>
      <c r="AYZ20" s="78">
        <f t="shared" si="181"/>
        <v>0</v>
      </c>
      <c r="AZB20" s="31"/>
      <c r="AZC20" s="1962"/>
      <c r="AZD20" s="22"/>
      <c r="AZE20" s="31"/>
      <c r="AZF20" s="76"/>
      <c r="AZG20" s="78">
        <f t="shared" si="182"/>
        <v>0</v>
      </c>
      <c r="AZI20" s="425"/>
      <c r="AZJ20" s="1960"/>
      <c r="AZK20" s="104"/>
      <c r="AZL20" s="425"/>
      <c r="AZM20" s="139"/>
      <c r="AZN20" s="131">
        <f t="shared" si="183"/>
        <v>0</v>
      </c>
      <c r="AZP20" s="425"/>
      <c r="AZQ20" s="1960"/>
      <c r="AZR20" s="104"/>
      <c r="AZS20" s="425"/>
      <c r="AZT20" s="139"/>
      <c r="AZU20" s="131">
        <f t="shared" si="184"/>
        <v>0</v>
      </c>
      <c r="AZV20" s="244"/>
      <c r="AZW20" s="804"/>
      <c r="AZX20" s="1962"/>
      <c r="AZY20" s="22"/>
      <c r="AZZ20" s="31"/>
      <c r="BAA20" s="76"/>
      <c r="BAB20" s="78">
        <f t="shared" si="185"/>
        <v>0</v>
      </c>
      <c r="BAD20" s="804"/>
      <c r="BAE20" s="1962"/>
      <c r="BAF20" s="22"/>
      <c r="BAG20" s="31"/>
      <c r="BAH20" s="76"/>
      <c r="BAI20" s="78">
        <f t="shared" si="186"/>
        <v>0</v>
      </c>
      <c r="BAK20" s="1962"/>
      <c r="BAL20" s="1962"/>
      <c r="BAM20" s="22"/>
      <c r="BAN20" s="31"/>
      <c r="BAO20" s="76"/>
      <c r="BAP20" s="78">
        <f t="shared" si="187"/>
        <v>0</v>
      </c>
      <c r="BAR20" s="1962"/>
      <c r="BAS20" s="1962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62"/>
      <c r="C21" s="1917">
        <v>100000</v>
      </c>
      <c r="D21" s="31"/>
      <c r="E21" s="139"/>
      <c r="F21" s="131">
        <f t="shared" si="8"/>
        <v>1550000</v>
      </c>
      <c r="H21" s="405"/>
      <c r="I21" s="1962"/>
      <c r="J21" s="701"/>
      <c r="K21" s="31"/>
      <c r="L21" s="139"/>
      <c r="M21" s="131">
        <f t="shared" si="9"/>
        <v>20000</v>
      </c>
      <c r="O21" s="425"/>
      <c r="P21" s="1960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62"/>
      <c r="X21" s="22"/>
      <c r="Y21" s="31"/>
      <c r="Z21" s="76"/>
      <c r="AA21" s="78">
        <f t="shared" si="10"/>
        <v>1000</v>
      </c>
      <c r="AC21" s="31"/>
      <c r="AD21" s="1962"/>
      <c r="AE21" s="22"/>
      <c r="AF21" s="31"/>
      <c r="AG21" s="76"/>
      <c r="AH21" s="78">
        <f t="shared" si="11"/>
        <v>-100000</v>
      </c>
      <c r="AJ21" s="405">
        <v>42025</v>
      </c>
      <c r="AK21" s="1962" t="s">
        <v>2296</v>
      </c>
      <c r="AL21" s="22">
        <v>10000</v>
      </c>
      <c r="AM21" s="31" t="s">
        <v>2388</v>
      </c>
      <c r="AN21" s="76"/>
      <c r="AO21" s="78">
        <f t="shared" si="12"/>
        <v>60000</v>
      </c>
      <c r="AQ21" s="31"/>
      <c r="AR21" s="1962"/>
      <c r="AS21" s="22"/>
      <c r="AT21" s="31"/>
      <c r="AU21" s="76"/>
      <c r="AV21" s="78">
        <f t="shared" si="13"/>
        <v>0</v>
      </c>
      <c r="AX21" s="31"/>
      <c r="AY21" s="1962"/>
      <c r="AZ21" s="22"/>
      <c r="BA21" s="31"/>
      <c r="BB21" s="76"/>
      <c r="BC21" s="78">
        <f t="shared" si="14"/>
        <v>0</v>
      </c>
      <c r="BE21" s="31"/>
      <c r="BF21" s="1962"/>
      <c r="BG21" s="22"/>
      <c r="BH21" s="31"/>
      <c r="BI21" s="76"/>
      <c r="BJ21" s="78">
        <f t="shared" si="15"/>
        <v>0</v>
      </c>
      <c r="BL21" s="31"/>
      <c r="BM21" s="1960"/>
      <c r="BN21" s="104"/>
      <c r="BO21" s="31"/>
      <c r="BP21" s="139"/>
      <c r="BQ21" s="78">
        <f t="shared" si="16"/>
        <v>0</v>
      </c>
      <c r="BS21" s="31"/>
      <c r="BT21" s="1330"/>
      <c r="BU21" s="139"/>
      <c r="BV21" s="31"/>
      <c r="BW21" s="139"/>
      <c r="BX21" s="78">
        <f t="shared" si="17"/>
        <v>0</v>
      </c>
      <c r="BZ21" s="31"/>
      <c r="CA21" s="31"/>
      <c r="CB21" s="1330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62"/>
      <c r="CQ21" s="22"/>
      <c r="CR21" s="378"/>
      <c r="CS21" s="139"/>
      <c r="CT21" s="131">
        <f t="shared" si="20"/>
        <v>0</v>
      </c>
      <c r="CV21" s="321"/>
      <c r="CW21" s="1330"/>
      <c r="CX21" s="390"/>
      <c r="CY21" s="379"/>
      <c r="CZ21" s="261"/>
      <c r="DA21" s="131">
        <f t="shared" si="190"/>
        <v>0</v>
      </c>
      <c r="DC21" s="31"/>
      <c r="DD21" s="1962"/>
      <c r="DE21" s="22"/>
      <c r="DF21" s="31"/>
      <c r="DG21" s="76"/>
      <c r="DH21" s="78">
        <f t="shared" si="21"/>
        <v>0</v>
      </c>
      <c r="DJ21" s="788"/>
      <c r="DK21" s="1962"/>
      <c r="DL21" s="31"/>
      <c r="DM21" s="22"/>
      <c r="DN21" s="31"/>
      <c r="DO21" s="76"/>
      <c r="DP21" s="78">
        <f t="shared" si="22"/>
        <v>0</v>
      </c>
      <c r="DR21" s="405"/>
      <c r="DS21" s="1962"/>
      <c r="DT21" s="22"/>
      <c r="DU21" s="322"/>
      <c r="DV21" s="76"/>
      <c r="DW21" s="78">
        <f t="shared" si="23"/>
        <v>0</v>
      </c>
      <c r="DY21" s="1962"/>
      <c r="DZ21" s="1962"/>
      <c r="EA21" s="22"/>
      <c r="EB21" s="31"/>
      <c r="EC21" s="76"/>
      <c r="ED21" s="78">
        <f t="shared" si="24"/>
        <v>0</v>
      </c>
      <c r="EF21" s="405"/>
      <c r="EG21" s="1962"/>
      <c r="EH21" s="22"/>
      <c r="EI21" s="31"/>
      <c r="EJ21" s="76"/>
      <c r="EK21" s="78">
        <f t="shared" si="25"/>
        <v>10936</v>
      </c>
      <c r="EM21" s="1962"/>
      <c r="EN21" s="1962"/>
      <c r="EO21" s="22"/>
      <c r="EP21" s="31"/>
      <c r="EQ21" s="76"/>
      <c r="ER21" s="78">
        <f t="shared" si="26"/>
        <v>0</v>
      </c>
      <c r="ET21" s="322"/>
      <c r="EU21" s="1962"/>
      <c r="EV21" s="22"/>
      <c r="EW21" s="383"/>
      <c r="EX21" s="22"/>
      <c r="EY21" s="78">
        <f t="shared" si="27"/>
        <v>0</v>
      </c>
      <c r="FA21" s="322"/>
      <c r="FB21" s="1962"/>
      <c r="FC21" s="22"/>
      <c r="FD21" s="49"/>
      <c r="FE21" s="76"/>
      <c r="FF21" s="78">
        <f t="shared" si="28"/>
        <v>0</v>
      </c>
      <c r="FH21" s="31"/>
      <c r="FI21" s="1962"/>
      <c r="FJ21" s="22"/>
      <c r="FK21" s="31"/>
      <c r="FL21" s="76"/>
      <c r="FM21" s="78">
        <f t="shared" si="29"/>
        <v>0</v>
      </c>
      <c r="FO21" s="31"/>
      <c r="FP21" s="1962"/>
      <c r="FQ21" s="22"/>
      <c r="FR21" s="31"/>
      <c r="FS21" s="76"/>
      <c r="FT21" s="78">
        <f t="shared" si="30"/>
        <v>0</v>
      </c>
      <c r="FV21" s="405">
        <v>39713</v>
      </c>
      <c r="FW21" s="1330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62"/>
      <c r="GE21" s="22"/>
      <c r="GF21" s="31"/>
      <c r="GG21" s="76"/>
      <c r="GH21" s="78">
        <f t="shared" si="32"/>
        <v>0</v>
      </c>
      <c r="GJ21" s="1962"/>
      <c r="GK21" s="1962"/>
      <c r="GL21" s="22"/>
      <c r="GM21" s="31"/>
      <c r="GN21" s="76"/>
      <c r="GO21" s="78">
        <f t="shared" si="33"/>
        <v>0</v>
      </c>
      <c r="GQ21" s="1962"/>
      <c r="GR21" s="1962"/>
      <c r="GS21" s="22"/>
      <c r="GT21" s="31"/>
      <c r="GU21" s="76"/>
      <c r="GV21" s="78">
        <f t="shared" si="34"/>
        <v>0</v>
      </c>
      <c r="GX21" s="31"/>
      <c r="GY21" s="1962"/>
      <c r="GZ21" s="22"/>
      <c r="HA21" s="31"/>
      <c r="HB21" s="76"/>
      <c r="HC21" s="78">
        <f t="shared" si="35"/>
        <v>0</v>
      </c>
      <c r="HE21" s="1962"/>
      <c r="HF21" s="1962"/>
      <c r="HG21" s="22"/>
      <c r="HH21" s="31"/>
      <c r="HI21" s="76"/>
      <c r="HJ21" s="78">
        <f t="shared" si="36"/>
        <v>0</v>
      </c>
      <c r="HL21" s="31"/>
      <c r="HM21" s="1962"/>
      <c r="HN21" s="22"/>
      <c r="HO21" s="31"/>
      <c r="HP21" s="76"/>
      <c r="HQ21" s="78">
        <f t="shared" si="37"/>
        <v>0</v>
      </c>
      <c r="HS21" s="31"/>
      <c r="HT21" s="1962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0"/>
      <c r="II21" s="139"/>
      <c r="IJ21" s="258"/>
      <c r="IK21" s="66"/>
      <c r="IL21" s="78">
        <f t="shared" si="40"/>
        <v>0</v>
      </c>
      <c r="IN21" s="1962"/>
      <c r="IO21" s="1962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62"/>
      <c r="JD21" s="22"/>
      <c r="JE21" s="31"/>
      <c r="JF21" s="76"/>
      <c r="JG21" s="78">
        <f t="shared" si="43"/>
        <v>0</v>
      </c>
      <c r="JI21" s="31"/>
      <c r="JJ21" s="1962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60"/>
      <c r="JY21" s="104"/>
      <c r="JZ21" s="381"/>
      <c r="KA21" s="139"/>
      <c r="KB21" s="131">
        <f t="shared" si="45"/>
        <v>0</v>
      </c>
      <c r="KD21" s="49"/>
      <c r="KE21" s="1960"/>
      <c r="KF21" s="104"/>
      <c r="KG21" s="381"/>
      <c r="KH21" s="139"/>
      <c r="KI21" s="131">
        <f t="shared" si="46"/>
        <v>0</v>
      </c>
      <c r="KJ21" s="244"/>
      <c r="KK21" s="49"/>
      <c r="KL21" s="1960"/>
      <c r="KM21" s="104"/>
      <c r="KN21" s="381"/>
      <c r="KO21" s="139"/>
      <c r="KP21" s="131">
        <f t="shared" si="47"/>
        <v>0</v>
      </c>
      <c r="KQ21" s="244"/>
      <c r="KR21" s="425"/>
      <c r="KS21" s="1960"/>
      <c r="KT21" s="104"/>
      <c r="KU21" s="308"/>
      <c r="KV21" s="139"/>
      <c r="KW21" s="131">
        <f t="shared" si="48"/>
        <v>0</v>
      </c>
      <c r="KY21" s="49"/>
      <c r="KZ21" s="1960"/>
      <c r="LA21" s="104"/>
      <c r="LB21" s="49"/>
      <c r="LC21" s="139"/>
      <c r="LD21" s="131">
        <f t="shared" si="49"/>
        <v>0</v>
      </c>
      <c r="LF21" s="49"/>
      <c r="LG21" s="1960"/>
      <c r="LH21" s="104"/>
      <c r="LI21" s="49"/>
      <c r="LJ21" s="139"/>
      <c r="LK21" s="131">
        <f t="shared" si="50"/>
        <v>0</v>
      </c>
      <c r="LM21" s="405"/>
      <c r="LN21" s="1330"/>
      <c r="LO21" s="139"/>
      <c r="LP21" s="31"/>
      <c r="LQ21" s="76"/>
      <c r="LR21" s="131">
        <f t="shared" si="0"/>
        <v>0</v>
      </c>
      <c r="LT21" s="425"/>
      <c r="LU21" s="1960"/>
      <c r="LV21" s="104"/>
      <c r="LW21" s="49"/>
      <c r="LX21" s="139"/>
      <c r="LY21" s="78">
        <f t="shared" si="51"/>
        <v>0</v>
      </c>
      <c r="MA21" s="425"/>
      <c r="MB21" s="1960"/>
      <c r="MC21" s="104"/>
      <c r="MD21" s="49"/>
      <c r="ME21" s="139"/>
      <c r="MF21" s="131">
        <f t="shared" si="52"/>
        <v>0</v>
      </c>
      <c r="MH21" s="405"/>
      <c r="MI21" s="1962"/>
      <c r="MJ21" s="22"/>
      <c r="MK21" s="31"/>
      <c r="ML21" s="76"/>
      <c r="MM21" s="131">
        <f t="shared" si="53"/>
        <v>0</v>
      </c>
      <c r="MO21" s="31"/>
      <c r="MP21" s="1962"/>
      <c r="MQ21" s="22"/>
      <c r="MR21" s="31"/>
      <c r="MS21" s="76"/>
      <c r="MT21" s="131">
        <f t="shared" si="54"/>
        <v>0</v>
      </c>
      <c r="MV21" s="31"/>
      <c r="MW21" s="1962"/>
      <c r="MX21" s="104"/>
      <c r="MY21" s="455"/>
      <c r="MZ21" s="104"/>
      <c r="NA21" s="131">
        <f t="shared" si="198"/>
        <v>20586.5</v>
      </c>
      <c r="NC21" s="31"/>
      <c r="ND21" s="1962"/>
      <c r="NE21" s="104"/>
      <c r="NF21" s="455"/>
      <c r="NG21" s="104"/>
      <c r="NH21" s="131">
        <f t="shared" si="55"/>
        <v>0</v>
      </c>
      <c r="NJ21" s="31"/>
      <c r="NK21" s="1962"/>
      <c r="NL21" s="701"/>
      <c r="NM21" s="31"/>
      <c r="NN21" s="139"/>
      <c r="NO21" s="131">
        <f t="shared" si="200"/>
        <v>0</v>
      </c>
      <c r="NQ21" s="425"/>
      <c r="NR21" s="1961"/>
      <c r="NS21" s="139"/>
      <c r="NT21" s="556"/>
      <c r="NU21" s="139"/>
      <c r="NV21" s="131">
        <f t="shared" si="57"/>
        <v>0</v>
      </c>
      <c r="NX21" s="1962"/>
      <c r="NY21" s="1962"/>
      <c r="NZ21" s="22"/>
      <c r="OA21" s="31"/>
      <c r="OB21" s="76"/>
      <c r="OC21" s="78">
        <f t="shared" si="58"/>
        <v>0</v>
      </c>
      <c r="OE21" s="31"/>
      <c r="OF21" s="1962"/>
      <c r="OG21" s="22"/>
      <c r="OH21" s="31"/>
      <c r="OI21" s="76"/>
      <c r="OJ21" s="78">
        <f t="shared" si="59"/>
        <v>0</v>
      </c>
      <c r="OL21" s="31"/>
      <c r="OM21" s="1962"/>
      <c r="ON21" s="22"/>
      <c r="OO21" s="31"/>
      <c r="OP21" s="76"/>
      <c r="OQ21" s="78">
        <f t="shared" si="60"/>
        <v>0</v>
      </c>
      <c r="OS21" s="31"/>
      <c r="OT21" s="1962"/>
      <c r="OU21" s="22"/>
      <c r="OV21" s="31"/>
      <c r="OW21" s="76"/>
      <c r="OX21" s="78">
        <f t="shared" si="61"/>
        <v>0</v>
      </c>
      <c r="OZ21" s="31"/>
      <c r="PA21" s="1962"/>
      <c r="PB21" s="22"/>
      <c r="PC21" s="31"/>
      <c r="PD21" s="76"/>
      <c r="PE21" s="78">
        <f t="shared" si="62"/>
        <v>0</v>
      </c>
      <c r="PG21" s="31"/>
      <c r="PH21" s="1962"/>
      <c r="PI21" s="22"/>
      <c r="PJ21" s="31"/>
      <c r="PK21" s="76"/>
      <c r="PL21" s="78">
        <f t="shared" si="63"/>
        <v>0</v>
      </c>
      <c r="PN21" s="49"/>
      <c r="PO21" s="1960"/>
      <c r="PP21" s="104"/>
      <c r="PQ21" s="49"/>
      <c r="PR21" s="139"/>
      <c r="PS21" s="78">
        <f t="shared" si="64"/>
        <v>0</v>
      </c>
      <c r="PU21" s="31"/>
      <c r="PV21" s="1962"/>
      <c r="PW21" s="22"/>
      <c r="PX21" s="31"/>
      <c r="PY21" s="76"/>
      <c r="PZ21" s="78">
        <f t="shared" si="65"/>
        <v>32916</v>
      </c>
      <c r="QB21" s="1962"/>
      <c r="QC21" s="1962"/>
      <c r="QD21" s="22"/>
      <c r="QE21" s="31"/>
      <c r="QF21" s="76"/>
      <c r="QG21" s="78">
        <f t="shared" si="66"/>
        <v>0</v>
      </c>
      <c r="QI21" s="405"/>
      <c r="QJ21" s="1962"/>
      <c r="QK21" s="22"/>
      <c r="QL21" s="31"/>
      <c r="QM21" s="76"/>
      <c r="QN21" s="78">
        <f t="shared" si="67"/>
        <v>0</v>
      </c>
      <c r="QP21" s="31"/>
      <c r="QQ21" s="1962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7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61"/>
      <c r="RT21" s="261"/>
      <c r="RU21" s="49"/>
      <c r="RV21" s="139"/>
      <c r="RW21" s="131">
        <f t="shared" si="72"/>
        <v>11123</v>
      </c>
      <c r="RY21" s="1962"/>
      <c r="RZ21" s="1962"/>
      <c r="SA21" s="22"/>
      <c r="SB21" s="31"/>
      <c r="SC21" s="76"/>
      <c r="SD21" s="78">
        <f t="shared" si="195"/>
        <v>23250</v>
      </c>
      <c r="SF21" s="1962"/>
      <c r="SG21" s="1962"/>
      <c r="SH21" s="779"/>
      <c r="SI21" s="31"/>
      <c r="SJ21" s="76"/>
      <c r="SK21" s="78">
        <f t="shared" si="196"/>
        <v>0</v>
      </c>
      <c r="SM21" s="405"/>
      <c r="SN21" s="1962"/>
      <c r="SO21" s="22"/>
      <c r="SP21" s="31"/>
      <c r="SQ21" s="76"/>
      <c r="SR21" s="78">
        <f t="shared" si="73"/>
        <v>0</v>
      </c>
      <c r="ST21" s="31"/>
      <c r="SU21" s="1962"/>
      <c r="SV21" s="22"/>
      <c r="SW21" s="31"/>
      <c r="SX21" s="76"/>
      <c r="SY21" s="78">
        <f t="shared" si="74"/>
        <v>0</v>
      </c>
      <c r="TA21" s="425"/>
      <c r="TB21" s="1960"/>
      <c r="TC21" s="104"/>
      <c r="TD21" s="49"/>
      <c r="TE21" s="139"/>
      <c r="TF21" s="78">
        <f t="shared" si="75"/>
        <v>0</v>
      </c>
      <c r="TH21" s="49"/>
      <c r="TI21" s="1960"/>
      <c r="TJ21" s="104"/>
      <c r="TK21" s="49"/>
      <c r="TL21" s="139"/>
      <c r="TM21" s="131">
        <f>TM20+TJ21-TL21</f>
        <v>20668.5</v>
      </c>
      <c r="TO21" s="49"/>
      <c r="TP21" s="1960"/>
      <c r="TQ21" s="695"/>
      <c r="TR21" s="49"/>
      <c r="TS21" s="139"/>
      <c r="TT21" s="131">
        <f>TT20+TQ21-TS21</f>
        <v>0</v>
      </c>
      <c r="TV21" s="425"/>
      <c r="TW21" s="1960"/>
      <c r="TX21" s="695"/>
      <c r="TY21" s="49"/>
      <c r="TZ21" s="139"/>
      <c r="UA21" s="131">
        <f>UA20+TX21-TZ21</f>
        <v>0</v>
      </c>
      <c r="UC21" s="405"/>
      <c r="UD21" s="1962"/>
      <c r="UE21" s="22"/>
      <c r="UF21" s="31"/>
      <c r="UG21" s="76"/>
      <c r="UH21" s="78">
        <f t="shared" si="79"/>
        <v>0</v>
      </c>
      <c r="UJ21" s="405"/>
      <c r="UK21" s="1962"/>
      <c r="UL21" s="22"/>
      <c r="UM21" s="31"/>
      <c r="UN21" s="76"/>
      <c r="UO21" s="78">
        <f t="shared" si="80"/>
        <v>0</v>
      </c>
      <c r="UQ21" s="405"/>
      <c r="UR21" s="1962"/>
      <c r="US21" s="22"/>
      <c r="UT21" s="31"/>
      <c r="UU21" s="76"/>
      <c r="UV21" s="78">
        <f t="shared" si="81"/>
        <v>0</v>
      </c>
      <c r="UX21" s="405"/>
      <c r="UY21" s="1962"/>
      <c r="UZ21" s="22"/>
      <c r="VA21" s="31"/>
      <c r="VB21" s="76"/>
      <c r="VC21" s="78">
        <f t="shared" si="82"/>
        <v>201</v>
      </c>
      <c r="VE21" s="31"/>
      <c r="VF21" s="1962"/>
      <c r="VG21" s="22"/>
      <c r="VH21" s="31"/>
      <c r="VI21" s="76"/>
      <c r="VJ21" s="78">
        <f t="shared" si="83"/>
        <v>47775</v>
      </c>
      <c r="VL21" s="1962"/>
      <c r="VM21" s="1962"/>
      <c r="VN21" s="22"/>
      <c r="VO21" s="31"/>
      <c r="VP21" s="76"/>
      <c r="VQ21" s="78">
        <f t="shared" si="84"/>
        <v>0</v>
      </c>
      <c r="VS21" s="1962"/>
      <c r="VT21" s="1962"/>
      <c r="VU21" s="22"/>
      <c r="VV21" s="31"/>
      <c r="VW21" s="76"/>
      <c r="VX21" s="78">
        <f t="shared" si="85"/>
        <v>0</v>
      </c>
      <c r="VZ21" s="405"/>
      <c r="WA21" s="1962"/>
      <c r="WB21" s="22"/>
      <c r="WC21" s="31"/>
      <c r="WD21" s="76"/>
      <c r="WE21" s="78">
        <f t="shared" si="86"/>
        <v>274.5</v>
      </c>
      <c r="WG21" s="1962"/>
      <c r="WH21" s="1962"/>
      <c r="WI21" s="22"/>
      <c r="WJ21" s="31"/>
      <c r="WK21" s="76"/>
      <c r="WL21" s="78">
        <f t="shared" si="87"/>
        <v>0</v>
      </c>
      <c r="WN21" s="31"/>
      <c r="WO21" s="1962"/>
      <c r="WP21" s="22"/>
      <c r="WQ21" s="31"/>
      <c r="WR21" s="76"/>
      <c r="WS21" s="78">
        <f t="shared" si="88"/>
        <v>0</v>
      </c>
      <c r="WU21" s="31"/>
      <c r="WV21" s="1962"/>
      <c r="WW21" s="22"/>
      <c r="WX21" s="31"/>
      <c r="WY21" s="76"/>
      <c r="WZ21" s="78">
        <f t="shared" si="89"/>
        <v>0</v>
      </c>
      <c r="XB21" s="49"/>
      <c r="XC21" s="1960"/>
      <c r="XD21" s="104"/>
      <c r="XE21" s="49"/>
      <c r="XF21" s="139"/>
      <c r="XG21" s="131">
        <f t="shared" si="90"/>
        <v>0</v>
      </c>
      <c r="XH21" s="244"/>
      <c r="XI21" s="31"/>
      <c r="XJ21" s="1962"/>
      <c r="XK21" s="22"/>
      <c r="XL21" s="31"/>
      <c r="XM21" s="76"/>
      <c r="XN21" s="78">
        <f t="shared" si="91"/>
        <v>0</v>
      </c>
      <c r="XP21" s="405"/>
      <c r="XQ21" s="1962"/>
      <c r="XR21" s="22"/>
      <c r="XS21" s="31"/>
      <c r="XT21" s="76"/>
      <c r="XU21" s="78">
        <f t="shared" si="92"/>
        <v>0</v>
      </c>
      <c r="XW21" s="31"/>
      <c r="XX21" s="1962"/>
      <c r="XY21" s="22"/>
      <c r="XZ21" s="31"/>
      <c r="YA21" s="76"/>
      <c r="YB21" s="131">
        <f t="shared" si="93"/>
        <v>0</v>
      </c>
      <c r="YD21" s="31"/>
      <c r="YE21" s="1962"/>
      <c r="YF21" s="104"/>
      <c r="YG21" s="31"/>
      <c r="YH21" s="76"/>
      <c r="YI21" s="131">
        <f t="shared" si="94"/>
        <v>0</v>
      </c>
      <c r="YK21" s="31"/>
      <c r="YL21" s="1962"/>
      <c r="YM21" s="104"/>
      <c r="YN21" s="31"/>
      <c r="YO21" s="76"/>
      <c r="YP21" s="131">
        <f t="shared" si="95"/>
        <v>0</v>
      </c>
      <c r="YR21" s="31"/>
      <c r="YS21" s="1962"/>
      <c r="YT21" s="104"/>
      <c r="YU21" s="31"/>
      <c r="YV21" s="76"/>
      <c r="YW21" s="131">
        <f t="shared" si="96"/>
        <v>0</v>
      </c>
      <c r="YY21" s="31"/>
      <c r="YZ21" s="1962"/>
      <c r="ZA21" s="104"/>
      <c r="ZB21" s="31"/>
      <c r="ZC21" s="76"/>
      <c r="ZD21" s="131">
        <f t="shared" si="97"/>
        <v>0</v>
      </c>
      <c r="ZF21" s="49"/>
      <c r="ZG21" s="1960"/>
      <c r="ZH21" s="104"/>
      <c r="ZI21" s="49"/>
      <c r="ZJ21" s="139"/>
      <c r="ZK21" s="78">
        <f t="shared" si="98"/>
        <v>0</v>
      </c>
      <c r="ZM21" s="31"/>
      <c r="ZN21" s="1962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62"/>
      <c r="AAP21" s="1962"/>
      <c r="AAQ21" s="22"/>
      <c r="AAR21" s="31"/>
      <c r="AAS21" s="76"/>
      <c r="AAT21" s="78">
        <f t="shared" si="103"/>
        <v>0</v>
      </c>
      <c r="AAV21" s="405"/>
      <c r="AAW21" s="1962"/>
      <c r="AAX21" s="22"/>
      <c r="AAY21" s="31"/>
      <c r="AAZ21" s="76"/>
      <c r="ABA21" s="78">
        <f t="shared" si="104"/>
        <v>0</v>
      </c>
      <c r="ABC21" s="425"/>
      <c r="ABD21" s="1960"/>
      <c r="ABE21" s="104"/>
      <c r="ABF21" s="321"/>
      <c r="ABG21" s="139"/>
      <c r="ABH21" s="78">
        <f t="shared" si="105"/>
        <v>0</v>
      </c>
      <c r="ABJ21" s="31"/>
      <c r="ABK21" s="1962"/>
      <c r="ABL21" s="22"/>
      <c r="ABM21" s="31"/>
      <c r="ABN21" s="76"/>
      <c r="ABO21" s="78">
        <f t="shared" si="106"/>
        <v>0</v>
      </c>
      <c r="ABQ21" s="1962"/>
      <c r="ABR21" s="1962"/>
      <c r="ABS21" s="22"/>
      <c r="ABT21" s="31"/>
      <c r="ABU21" s="76"/>
      <c r="ABV21" s="78">
        <f t="shared" si="107"/>
        <v>0</v>
      </c>
      <c r="ABX21" s="31"/>
      <c r="ABY21" s="1962"/>
      <c r="ABZ21" s="22"/>
      <c r="ACA21" s="31"/>
      <c r="ACB21" s="76"/>
      <c r="ACC21" s="78">
        <f t="shared" si="108"/>
        <v>0</v>
      </c>
      <c r="ACE21" s="322"/>
      <c r="ACF21" s="1962"/>
      <c r="ACG21" s="22"/>
      <c r="ACH21" s="405"/>
      <c r="ACI21" s="76"/>
      <c r="ACJ21" s="78">
        <f t="shared" si="109"/>
        <v>0</v>
      </c>
      <c r="ACL21" s="321"/>
      <c r="ACM21" s="1960"/>
      <c r="ACN21" s="104"/>
      <c r="ACO21" s="321"/>
      <c r="ACP21" s="139"/>
      <c r="ACQ21" s="78">
        <f t="shared" si="110"/>
        <v>0</v>
      </c>
      <c r="ACS21" s="31"/>
      <c r="ACT21" s="1962"/>
      <c r="ACU21" s="22"/>
      <c r="ACV21" s="31"/>
      <c r="ACW21" s="76"/>
      <c r="ACX21" s="78">
        <f t="shared" si="1"/>
        <v>0</v>
      </c>
      <c r="ACZ21" s="405"/>
      <c r="ADA21" s="1962"/>
      <c r="ADB21" s="22"/>
      <c r="ADC21" s="405"/>
      <c r="ADD21" s="76"/>
      <c r="ADE21" s="78">
        <f t="shared" si="111"/>
        <v>0</v>
      </c>
      <c r="ADG21" s="425"/>
      <c r="ADH21" s="1960"/>
      <c r="ADI21" s="104"/>
      <c r="ADJ21" s="321"/>
      <c r="ADK21" s="139"/>
      <c r="ADL21" s="78">
        <f t="shared" si="112"/>
        <v>0</v>
      </c>
      <c r="ADN21" s="1962"/>
      <c r="ADO21" s="1962"/>
      <c r="ADP21" s="22"/>
      <c r="ADQ21" s="31"/>
      <c r="ADR21" s="76"/>
      <c r="ADS21" s="131">
        <f t="shared" si="113"/>
        <v>0</v>
      </c>
      <c r="ADU21" s="322"/>
      <c r="ADV21" s="1962"/>
      <c r="ADW21" s="22"/>
      <c r="ADX21" s="405"/>
      <c r="ADY21" s="76"/>
      <c r="ADZ21" s="131">
        <f t="shared" si="114"/>
        <v>0</v>
      </c>
      <c r="AEB21" s="405"/>
      <c r="AEC21" s="1961"/>
      <c r="AED21" s="350"/>
      <c r="AEE21" s="31"/>
      <c r="AEF21" s="377"/>
      <c r="AEG21" s="131">
        <f t="shared" si="115"/>
        <v>0</v>
      </c>
      <c r="AEI21" s="405"/>
      <c r="AEJ21" s="1961"/>
      <c r="AEK21" s="350"/>
      <c r="AEL21" s="31"/>
      <c r="AEM21" s="377"/>
      <c r="AEN21" s="131">
        <f t="shared" si="116"/>
        <v>3380</v>
      </c>
      <c r="AEP21" s="405"/>
      <c r="AEQ21" s="1961"/>
      <c r="AER21" s="350"/>
      <c r="AES21" s="405"/>
      <c r="AET21" s="377"/>
      <c r="AEU21" s="131">
        <f t="shared" si="117"/>
        <v>0</v>
      </c>
      <c r="AEW21" s="31"/>
      <c r="AEX21" s="1962"/>
      <c r="AEY21" s="22"/>
      <c r="AEZ21" s="31"/>
      <c r="AFA21" s="76"/>
      <c r="AFB21" s="78">
        <f t="shared" si="118"/>
        <v>0</v>
      </c>
      <c r="AFD21" s="1962"/>
      <c r="AFE21" s="1962"/>
      <c r="AFF21" s="22"/>
      <c r="AFG21" s="31"/>
      <c r="AFH21" s="76"/>
      <c r="AFI21" s="78">
        <f t="shared" si="119"/>
        <v>6523</v>
      </c>
      <c r="AFK21" s="405"/>
      <c r="AFL21" s="1962"/>
      <c r="AFM21" s="22"/>
      <c r="AFN21" s="31"/>
      <c r="AFO21" s="76"/>
      <c r="AFP21" s="78">
        <f t="shared" si="120"/>
        <v>0</v>
      </c>
      <c r="AFR21" s="405"/>
      <c r="AFS21" s="1962"/>
      <c r="AFT21" s="22"/>
      <c r="AFU21" s="31"/>
      <c r="AFV21" s="76"/>
      <c r="AFW21" s="131">
        <f t="shared" si="121"/>
        <v>0</v>
      </c>
      <c r="AFY21" s="31"/>
      <c r="AFZ21" s="1962"/>
      <c r="AGA21" s="775"/>
      <c r="AGB21" s="31"/>
      <c r="AGC21" s="76"/>
      <c r="AGD21" s="131">
        <f t="shared" si="122"/>
        <v>0</v>
      </c>
      <c r="AGF21" s="1962"/>
      <c r="AGG21" s="1962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0"/>
      <c r="AHC21" s="701"/>
      <c r="AHD21" s="31"/>
      <c r="AHE21" s="76"/>
      <c r="AHF21" s="131">
        <f t="shared" si="126"/>
        <v>0</v>
      </c>
      <c r="AHH21" s="1962"/>
      <c r="AHI21" s="1962"/>
      <c r="AHJ21" s="22"/>
      <c r="AHK21" s="31"/>
      <c r="AHL21" s="76"/>
      <c r="AHM21" s="78">
        <f t="shared" si="127"/>
        <v>37741</v>
      </c>
      <c r="AHO21" s="1962"/>
      <c r="AHP21" s="1962"/>
      <c r="AHQ21" s="22"/>
      <c r="AHR21" s="31"/>
      <c r="AHS21" s="76"/>
      <c r="AHT21" s="78">
        <f t="shared" si="128"/>
        <v>0</v>
      </c>
      <c r="AHV21" s="1962"/>
      <c r="AHW21" s="1962"/>
      <c r="AHX21" s="22"/>
      <c r="AHY21" s="31"/>
      <c r="AHZ21" s="76"/>
      <c r="AIA21" s="78">
        <f t="shared" si="129"/>
        <v>0</v>
      </c>
      <c r="AIC21" s="425"/>
      <c r="AID21" s="1960"/>
      <c r="AIE21" s="104"/>
      <c r="AIF21" s="49"/>
      <c r="AIG21" s="139"/>
      <c r="AIH21" s="78">
        <f t="shared" si="130"/>
        <v>0</v>
      </c>
      <c r="AIJ21" s="322"/>
      <c r="AIK21" s="1962"/>
      <c r="AIL21" s="22"/>
      <c r="AIM21" s="49"/>
      <c r="AIN21" s="76"/>
      <c r="AIO21" s="78">
        <f t="shared" si="131"/>
        <v>0</v>
      </c>
      <c r="AIQ21" s="405"/>
      <c r="AIR21" s="1962"/>
      <c r="AIS21" s="22"/>
      <c r="AIT21" s="31"/>
      <c r="AIU21" s="76"/>
      <c r="AIV21" s="78">
        <f t="shared" si="132"/>
        <v>0</v>
      </c>
      <c r="AIX21" s="31"/>
      <c r="AIY21" s="1962"/>
      <c r="AIZ21" s="104"/>
      <c r="AJA21" s="31"/>
      <c r="AJB21" s="139"/>
      <c r="AJC21" s="78">
        <f t="shared" si="133"/>
        <v>0</v>
      </c>
      <c r="AJE21" s="49"/>
      <c r="AJF21" s="1960"/>
      <c r="AJG21" s="104"/>
      <c r="AJH21" s="49"/>
      <c r="AJI21" s="139"/>
      <c r="AJJ21" s="131">
        <f t="shared" si="134"/>
        <v>0</v>
      </c>
      <c r="AJL21" s="31"/>
      <c r="AJM21" s="1962"/>
      <c r="AJN21" s="22"/>
      <c r="AJO21" s="49"/>
      <c r="AJP21" s="76"/>
      <c r="AJQ21" s="131">
        <f t="shared" si="135"/>
        <v>0</v>
      </c>
      <c r="AJS21" s="49"/>
      <c r="AJT21" s="1960"/>
      <c r="AJU21" s="104"/>
      <c r="AJV21" s="49"/>
      <c r="AJW21" s="139"/>
      <c r="AJX21" s="131">
        <f t="shared" si="136"/>
        <v>0</v>
      </c>
      <c r="AJY21" s="244"/>
      <c r="AJZ21" s="31"/>
      <c r="AKA21" s="1962"/>
      <c r="AKB21" s="22"/>
      <c r="AKC21" s="31"/>
      <c r="AKD21" s="76"/>
      <c r="AKE21" s="131">
        <f t="shared" si="137"/>
        <v>0</v>
      </c>
      <c r="AKG21" s="31"/>
      <c r="AKH21" s="1962"/>
      <c r="AKI21" s="22"/>
      <c r="AKJ21" s="31"/>
      <c r="AKK21" s="76"/>
      <c r="AKL21" s="131">
        <f t="shared" si="138"/>
        <v>0</v>
      </c>
      <c r="AKN21" s="31"/>
      <c r="AKO21" s="1962"/>
      <c r="AKP21" s="779"/>
      <c r="AKQ21" s="31"/>
      <c r="AKR21" s="1237"/>
      <c r="AKS21" s="131">
        <f t="shared" si="139"/>
        <v>0</v>
      </c>
      <c r="AKU21" s="49"/>
      <c r="AKV21" s="1960"/>
      <c r="AKW21" s="104"/>
      <c r="AKX21" s="49"/>
      <c r="AKY21" s="139"/>
      <c r="AKZ21" s="78">
        <f t="shared" si="2"/>
        <v>0</v>
      </c>
      <c r="ALB21" s="31"/>
      <c r="ALC21" s="1962"/>
      <c r="ALD21" s="22"/>
      <c r="ALE21" s="31"/>
      <c r="ALF21" s="76"/>
      <c r="ALG21" s="78">
        <f t="shared" si="140"/>
        <v>0</v>
      </c>
      <c r="ALI21" s="1962"/>
      <c r="ALJ21" s="1962"/>
      <c r="ALK21" s="22"/>
      <c r="ALL21" s="31"/>
      <c r="ALM21" s="76"/>
      <c r="ALN21" s="78">
        <f t="shared" si="141"/>
        <v>0</v>
      </c>
      <c r="ALP21" s="1962"/>
      <c r="ALQ21" s="1962"/>
      <c r="ALR21" s="22"/>
      <c r="ALS21" s="31"/>
      <c r="ALT21" s="76"/>
      <c r="ALU21" s="78">
        <f t="shared" si="142"/>
        <v>0</v>
      </c>
      <c r="ALW21" s="1962"/>
      <c r="ALX21" s="1962"/>
      <c r="ALY21" s="22"/>
      <c r="ALZ21" s="31"/>
      <c r="AMA21" s="76"/>
      <c r="AMB21" s="78">
        <f t="shared" si="143"/>
        <v>0</v>
      </c>
      <c r="AMD21" s="405"/>
      <c r="AME21" s="1962"/>
      <c r="AMF21" s="22"/>
      <c r="AMG21" s="405"/>
      <c r="AMH21" s="76"/>
      <c r="AMI21" s="78">
        <f t="shared" si="144"/>
        <v>0</v>
      </c>
      <c r="AMK21" s="31"/>
      <c r="AML21" s="1962"/>
      <c r="AMM21" s="22"/>
      <c r="AMN21" s="31"/>
      <c r="AMO21" s="76"/>
      <c r="AMP21" s="78">
        <f t="shared" si="145"/>
        <v>0</v>
      </c>
      <c r="AMR21" s="31"/>
      <c r="AMS21" s="1962"/>
      <c r="AMT21" s="22"/>
      <c r="AMU21" s="31"/>
      <c r="AMV21" s="139"/>
      <c r="AMW21" s="131">
        <f t="shared" si="3"/>
        <v>0</v>
      </c>
      <c r="AMY21" s="405"/>
      <c r="AMZ21" s="1962"/>
      <c r="ANA21" s="22"/>
      <c r="ANB21" s="322"/>
      <c r="ANC21" s="76"/>
      <c r="AND21" s="78">
        <f t="shared" si="146"/>
        <v>0</v>
      </c>
      <c r="ANF21" s="322"/>
      <c r="ANG21" s="1962"/>
      <c r="ANH21" s="22"/>
      <c r="ANI21" s="405"/>
      <c r="ANJ21" s="76"/>
      <c r="ANK21" s="78">
        <f t="shared" si="147"/>
        <v>0</v>
      </c>
      <c r="ANM21" s="31"/>
      <c r="ANN21" s="1962"/>
      <c r="ANO21" s="22"/>
      <c r="ANP21" s="31"/>
      <c r="ANQ21" s="76"/>
      <c r="ANR21" s="78">
        <f t="shared" si="148"/>
        <v>0</v>
      </c>
      <c r="ANT21" s="1962"/>
      <c r="ANU21" s="1962"/>
      <c r="ANV21" s="22"/>
      <c r="ANW21" s="31"/>
      <c r="ANX21" s="76"/>
      <c r="ANY21" s="78">
        <f t="shared" si="149"/>
        <v>0</v>
      </c>
      <c r="AOA21" s="49"/>
      <c r="AOB21" s="1960"/>
      <c r="AOC21" s="104"/>
      <c r="AOD21" s="49"/>
      <c r="AOE21" s="139"/>
      <c r="AOF21" s="78">
        <f t="shared" si="150"/>
        <v>0</v>
      </c>
      <c r="AOH21" s="322"/>
      <c r="AOI21" s="1962"/>
      <c r="AOJ21" s="22"/>
      <c r="AOK21" s="405"/>
      <c r="AOL21" s="76"/>
      <c r="AOM21" s="78">
        <f t="shared" si="151"/>
        <v>0</v>
      </c>
      <c r="AOO21" s="31"/>
      <c r="AOP21" s="1962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62"/>
      <c r="AOX21" s="22"/>
      <c r="AOY21" s="31"/>
      <c r="AOZ21" s="76"/>
      <c r="APA21" s="78">
        <f t="shared" si="152"/>
        <v>0</v>
      </c>
      <c r="APC21" s="322"/>
      <c r="APD21" s="1962"/>
      <c r="APE21" s="22"/>
      <c r="APF21" s="31"/>
      <c r="APG21" s="76"/>
      <c r="APH21" s="78">
        <f t="shared" si="153"/>
        <v>0</v>
      </c>
      <c r="APJ21" s="322"/>
      <c r="APK21" s="1962"/>
      <c r="APL21" s="22"/>
      <c r="APM21" s="31"/>
      <c r="APN21" s="76"/>
      <c r="APO21" s="78">
        <f t="shared" si="154"/>
        <v>0</v>
      </c>
      <c r="APQ21" s="1962"/>
      <c r="APR21" s="1962"/>
      <c r="APS21" s="22"/>
      <c r="APT21" s="31"/>
      <c r="APU21" s="76"/>
      <c r="APV21" s="78">
        <f t="shared" si="155"/>
        <v>0</v>
      </c>
      <c r="APX21" s="405"/>
      <c r="APY21" s="1330"/>
      <c r="APZ21" s="701"/>
      <c r="AQA21" s="425"/>
      <c r="AQB21" s="76"/>
      <c r="AQC21" s="131">
        <f t="shared" si="4"/>
        <v>0</v>
      </c>
      <c r="AQE21" s="31"/>
      <c r="AQF21" s="1330"/>
      <c r="AQG21" s="139"/>
      <c r="AQH21" s="31"/>
      <c r="AQI21" s="76"/>
      <c r="AQJ21" s="131">
        <f t="shared" si="5"/>
        <v>7383.5</v>
      </c>
      <c r="AQL21" s="31"/>
      <c r="AQM21" s="1330"/>
      <c r="AQN21" s="139"/>
      <c r="AQO21" s="31"/>
      <c r="AQP21" s="76"/>
      <c r="AQQ21" s="131">
        <f t="shared" si="6"/>
        <v>0</v>
      </c>
      <c r="AQS21" s="31"/>
      <c r="AQT21" s="1330"/>
      <c r="AQU21" s="139"/>
      <c r="AQV21" s="31"/>
      <c r="AQW21" s="76"/>
      <c r="AQX21" s="131">
        <f t="shared" si="156"/>
        <v>4518.5</v>
      </c>
      <c r="AQZ21" s="321"/>
      <c r="ARA21" s="1330"/>
      <c r="ARB21" s="139"/>
      <c r="ARC21" s="321"/>
      <c r="ARD21" s="139"/>
      <c r="ARE21" s="78">
        <f t="shared" si="157"/>
        <v>0</v>
      </c>
      <c r="ARG21" s="1962"/>
      <c r="ARJ21" s="31"/>
      <c r="ARK21" s="76"/>
      <c r="ARL21" s="78">
        <f t="shared" si="158"/>
        <v>0</v>
      </c>
      <c r="ARN21" s="405"/>
      <c r="ARO21" s="1330"/>
      <c r="ARP21" s="139"/>
      <c r="ARQ21" s="405"/>
      <c r="ARR21" s="76"/>
      <c r="ARS21" s="78">
        <f t="shared" si="159"/>
        <v>0</v>
      </c>
      <c r="ARU21" s="405"/>
      <c r="ARV21" s="1330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62"/>
      <c r="ASK21" s="22"/>
      <c r="ASL21" s="31"/>
      <c r="ASM21" s="76"/>
      <c r="ASN21" s="131">
        <f t="shared" si="161"/>
        <v>0</v>
      </c>
      <c r="ASP21" s="49"/>
      <c r="ASQ21" s="1960"/>
      <c r="ASR21" s="104"/>
      <c r="ASS21" s="49"/>
      <c r="AST21" s="139"/>
      <c r="ASU21" s="131">
        <f t="shared" si="162"/>
        <v>0</v>
      </c>
      <c r="ASW21" s="31"/>
      <c r="ASX21" s="1962"/>
      <c r="ASY21" s="22"/>
      <c r="ASZ21" s="31"/>
      <c r="ATA21" s="76"/>
      <c r="ATB21" s="131">
        <f t="shared" si="163"/>
        <v>0</v>
      </c>
      <c r="ATD21" s="1962"/>
      <c r="ATE21" s="1962"/>
      <c r="ATF21" s="22"/>
      <c r="ATG21" s="31"/>
      <c r="ATH21" s="76"/>
      <c r="ATI21" s="78">
        <f t="shared" si="164"/>
        <v>0</v>
      </c>
      <c r="ATK21" s="31"/>
      <c r="ATL21" s="1962"/>
      <c r="ATM21" s="22"/>
      <c r="ATN21" s="31"/>
      <c r="ATO21" s="76"/>
      <c r="ATP21" s="78">
        <f t="shared" si="165"/>
        <v>0</v>
      </c>
      <c r="ATR21" s="1962"/>
      <c r="ATS21" s="1962"/>
      <c r="ATT21" s="22"/>
      <c r="ATU21" s="31"/>
      <c r="ATV21" s="76"/>
      <c r="ATW21" s="78">
        <f t="shared" si="166"/>
        <v>0</v>
      </c>
      <c r="ATY21" s="1962"/>
      <c r="ATZ21" s="1962"/>
      <c r="AUA21" s="22"/>
      <c r="AUB21" s="31"/>
      <c r="AUC21" s="76"/>
      <c r="AUD21" s="78">
        <f t="shared" si="167"/>
        <v>0</v>
      </c>
      <c r="AUF21" s="322"/>
      <c r="AUG21" s="1962"/>
      <c r="AUH21" s="22"/>
      <c r="AUI21" s="31"/>
      <c r="AUJ21" s="76"/>
      <c r="AUK21" s="78">
        <f t="shared" si="168"/>
        <v>0</v>
      </c>
      <c r="AUM21" s="31"/>
      <c r="AUN21" s="1364"/>
      <c r="AUO21" s="139"/>
      <c r="AUP21" s="31"/>
      <c r="AUQ21" s="76"/>
      <c r="AUR21" s="131">
        <f t="shared" si="169"/>
        <v>0</v>
      </c>
      <c r="AUT21" s="31"/>
      <c r="AUU21" s="1961"/>
      <c r="AUV21" s="139"/>
      <c r="AUW21" s="31"/>
      <c r="AUX21" s="139"/>
      <c r="AUY21" s="131">
        <f t="shared" si="170"/>
        <v>0</v>
      </c>
      <c r="AVA21" s="31"/>
      <c r="AVB21" s="1330"/>
      <c r="AVC21" s="139"/>
      <c r="AVD21" s="31"/>
      <c r="AVE21" s="139"/>
      <c r="AVF21" s="131">
        <f t="shared" si="171"/>
        <v>0</v>
      </c>
      <c r="AVH21" s="425"/>
      <c r="AVI21" s="1330"/>
      <c r="AVJ21" s="139"/>
      <c r="AVK21" s="49"/>
      <c r="AVL21" s="139"/>
      <c r="AVM21" s="131">
        <f t="shared" si="172"/>
        <v>2512.5</v>
      </c>
      <c r="AVO21" s="321"/>
      <c r="AVP21" s="1961"/>
      <c r="AVQ21" s="350"/>
      <c r="AVR21" s="49"/>
      <c r="AVS21" s="390"/>
      <c r="AVT21" s="131">
        <f t="shared" si="173"/>
        <v>0</v>
      </c>
      <c r="AVV21" s="405"/>
      <c r="AVW21" s="1962"/>
      <c r="AVX21" s="1353"/>
      <c r="AVY21" s="31"/>
      <c r="AVZ21" s="1268"/>
      <c r="AWA21" s="78">
        <f t="shared" si="191"/>
        <v>0</v>
      </c>
      <c r="AWC21" s="1962"/>
      <c r="AWD21" s="1962"/>
      <c r="AWE21" s="1353"/>
      <c r="AWF21" s="31"/>
      <c r="AWG21" s="1268"/>
      <c r="AWH21" s="78">
        <f t="shared" si="192"/>
        <v>0</v>
      </c>
      <c r="AWJ21" s="1962"/>
      <c r="AWK21" s="1962"/>
      <c r="AWL21" s="22"/>
      <c r="AWM21" s="31"/>
      <c r="AWN21" s="76"/>
      <c r="AWO21" s="78">
        <f t="shared" si="193"/>
        <v>0</v>
      </c>
      <c r="AWQ21" s="321"/>
      <c r="AWR21" s="1960"/>
      <c r="AWS21" s="104"/>
      <c r="AWT21" s="49"/>
      <c r="AWU21" s="139"/>
      <c r="AWV21" s="131">
        <f t="shared" si="194"/>
        <v>0</v>
      </c>
      <c r="AWW21" s="244"/>
      <c r="AWX21" s="425"/>
      <c r="AWY21" s="1960"/>
      <c r="AWZ21" s="104"/>
      <c r="AXA21" s="49"/>
      <c r="AXB21" s="139"/>
      <c r="AXC21" s="78">
        <f t="shared" si="174"/>
        <v>30000</v>
      </c>
      <c r="AXE21" s="31"/>
      <c r="AXF21" s="1962"/>
      <c r="AXG21" s="22"/>
      <c r="AXH21" s="31"/>
      <c r="AXI21" s="76"/>
      <c r="AXJ21" s="78">
        <f t="shared" si="175"/>
        <v>0</v>
      </c>
      <c r="AXL21" s="31"/>
      <c r="AXM21" s="1962"/>
      <c r="AXN21" s="22"/>
      <c r="AXO21" s="31"/>
      <c r="AXP21" s="76"/>
      <c r="AXQ21" s="78">
        <f t="shared" si="176"/>
        <v>0</v>
      </c>
      <c r="AXS21" s="31"/>
      <c r="AXT21" s="1962"/>
      <c r="AXU21" s="22"/>
      <c r="AXV21" s="31"/>
      <c r="AXW21" s="76"/>
      <c r="AXX21" s="78">
        <f t="shared" si="177"/>
        <v>0</v>
      </c>
      <c r="AXZ21" s="31"/>
      <c r="AYA21" s="1962"/>
      <c r="AYB21" s="22"/>
      <c r="AYC21" s="31"/>
      <c r="AYD21" s="76"/>
      <c r="AYE21" s="78">
        <f t="shared" si="178"/>
        <v>0</v>
      </c>
      <c r="AYG21" s="405"/>
      <c r="AYH21" s="1962"/>
      <c r="AYI21" s="22"/>
      <c r="AYJ21" s="31"/>
      <c r="AYK21" s="76"/>
      <c r="AYL21" s="78">
        <f t="shared" si="179"/>
        <v>0</v>
      </c>
      <c r="AYN21" s="405"/>
      <c r="AYO21" s="1962"/>
      <c r="AYP21" s="22"/>
      <c r="AYQ21" s="31"/>
      <c r="AYR21" s="76"/>
      <c r="AYS21" s="78">
        <f t="shared" si="180"/>
        <v>0</v>
      </c>
      <c r="AYU21" s="405"/>
      <c r="AYV21" s="1962"/>
      <c r="AYW21" s="22"/>
      <c r="AYX21" s="405"/>
      <c r="AYY21" s="76"/>
      <c r="AYZ21" s="78">
        <f t="shared" si="181"/>
        <v>0</v>
      </c>
      <c r="AZB21" s="31"/>
      <c r="AZC21" s="1962"/>
      <c r="AZD21" s="22"/>
      <c r="AZE21" s="31"/>
      <c r="AZF21" s="76"/>
      <c r="AZG21" s="78">
        <f t="shared" si="182"/>
        <v>0</v>
      </c>
      <c r="AZI21" s="425"/>
      <c r="AZJ21" s="1960"/>
      <c r="AZK21" s="104"/>
      <c r="AZL21" s="425"/>
      <c r="AZM21" s="139"/>
      <c r="AZN21" s="131">
        <f t="shared" si="183"/>
        <v>0</v>
      </c>
      <c r="AZP21" s="425"/>
      <c r="AZQ21" s="1960"/>
      <c r="AZR21" s="104"/>
      <c r="AZS21" s="425"/>
      <c r="AZT21" s="139"/>
      <c r="AZU21" s="131">
        <f t="shared" si="184"/>
        <v>0</v>
      </c>
      <c r="AZV21" s="244"/>
      <c r="AZW21" s="1962"/>
      <c r="AZX21" s="1962"/>
      <c r="AZY21" s="22"/>
      <c r="AZZ21" s="31"/>
      <c r="BAA21" s="76"/>
      <c r="BAB21" s="78">
        <f t="shared" si="185"/>
        <v>0</v>
      </c>
      <c r="BAD21" s="1962"/>
      <c r="BAE21" s="1962"/>
      <c r="BAF21" s="22"/>
      <c r="BAG21" s="31"/>
      <c r="BAH21" s="76"/>
      <c r="BAI21" s="78">
        <f t="shared" si="186"/>
        <v>0</v>
      </c>
      <c r="BAK21" s="1962"/>
      <c r="BAL21" s="1962"/>
      <c r="BAM21" s="22"/>
      <c r="BAN21" s="31"/>
      <c r="BAO21" s="76"/>
      <c r="BAP21" s="78">
        <f t="shared" si="187"/>
        <v>0</v>
      </c>
      <c r="BAR21" s="1962"/>
      <c r="BAS21" s="1962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62"/>
      <c r="C22" s="1917">
        <v>100000</v>
      </c>
      <c r="D22" s="31"/>
      <c r="E22" s="139"/>
      <c r="F22" s="131">
        <f t="shared" si="8"/>
        <v>1650000</v>
      </c>
      <c r="H22" s="405"/>
      <c r="I22" s="1962"/>
      <c r="K22" s="31"/>
      <c r="L22" s="139"/>
      <c r="M22" s="131">
        <f t="shared" si="9"/>
        <v>20000</v>
      </c>
      <c r="O22" s="425"/>
      <c r="P22" s="1960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62"/>
      <c r="X22" s="22"/>
      <c r="Y22" s="31"/>
      <c r="Z22" s="76"/>
      <c r="AA22" s="78">
        <f t="shared" si="10"/>
        <v>1000</v>
      </c>
      <c r="AC22" s="31"/>
      <c r="AD22" s="1962"/>
      <c r="AE22" s="22"/>
      <c r="AF22" s="31"/>
      <c r="AG22" s="76"/>
      <c r="AH22" s="78">
        <f t="shared" si="11"/>
        <v>-100000</v>
      </c>
      <c r="AJ22" s="405">
        <v>42025</v>
      </c>
      <c r="AK22" s="1962" t="s">
        <v>2296</v>
      </c>
      <c r="AL22" s="22">
        <v>10000</v>
      </c>
      <c r="AM22" s="31" t="s">
        <v>2389</v>
      </c>
      <c r="AN22" s="76"/>
      <c r="AO22" s="78">
        <f t="shared" si="12"/>
        <v>70000</v>
      </c>
      <c r="AQ22" s="31"/>
      <c r="AR22" s="1962"/>
      <c r="AS22" s="22"/>
      <c r="AT22" s="31"/>
      <c r="AU22" s="76"/>
      <c r="AV22" s="78">
        <f t="shared" si="13"/>
        <v>0</v>
      </c>
      <c r="AX22" s="31"/>
      <c r="AY22" s="1962"/>
      <c r="AZ22" s="22"/>
      <c r="BA22" s="31"/>
      <c r="BB22" s="76"/>
      <c r="BC22" s="78">
        <f t="shared" si="14"/>
        <v>0</v>
      </c>
      <c r="BE22" s="31"/>
      <c r="BF22" s="1962"/>
      <c r="BG22" s="22"/>
      <c r="BH22" s="31"/>
      <c r="BI22" s="76"/>
      <c r="BJ22" s="78">
        <f t="shared" si="15"/>
        <v>0</v>
      </c>
      <c r="BL22" s="31"/>
      <c r="BM22" s="1960"/>
      <c r="BN22" s="104"/>
      <c r="BO22" s="31"/>
      <c r="BP22" s="139"/>
      <c r="BQ22" s="78">
        <f t="shared" si="16"/>
        <v>0</v>
      </c>
      <c r="BS22" s="31"/>
      <c r="BT22" s="1962"/>
      <c r="BU22" s="22"/>
      <c r="BV22" s="31"/>
      <c r="BW22" s="76"/>
      <c r="BX22" s="78">
        <f t="shared" si="17"/>
        <v>0</v>
      </c>
      <c r="BZ22" s="31"/>
      <c r="CA22" s="31"/>
      <c r="CB22" s="1962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62"/>
      <c r="CP22" s="1962"/>
      <c r="CQ22" s="22"/>
      <c r="CR22" s="304"/>
      <c r="CS22" s="139"/>
      <c r="CT22" s="131">
        <f t="shared" si="20"/>
        <v>0</v>
      </c>
      <c r="CV22" s="321"/>
      <c r="CW22" s="1330"/>
      <c r="CX22" s="390"/>
      <c r="CY22" s="379"/>
      <c r="CZ22" s="261"/>
      <c r="DA22" s="131">
        <f t="shared" si="190"/>
        <v>0</v>
      </c>
      <c r="DC22" s="31"/>
      <c r="DD22" s="1962"/>
      <c r="DE22" s="22"/>
      <c r="DF22" s="31"/>
      <c r="DG22" s="76"/>
      <c r="DH22" s="78">
        <f t="shared" si="21"/>
        <v>0</v>
      </c>
      <c r="DJ22" s="31"/>
      <c r="DK22" s="1962"/>
      <c r="DL22" s="1962"/>
      <c r="DM22" s="22"/>
      <c r="DN22" s="31"/>
      <c r="DO22" s="76"/>
      <c r="DP22" s="78">
        <f t="shared" si="22"/>
        <v>0</v>
      </c>
      <c r="DR22" s="405"/>
      <c r="DS22" s="1962"/>
      <c r="DT22" s="22"/>
      <c r="DU22" s="322"/>
      <c r="DV22" s="76"/>
      <c r="DW22" s="78">
        <f t="shared" si="23"/>
        <v>0</v>
      </c>
      <c r="DY22" s="1962"/>
      <c r="DZ22" s="1962"/>
      <c r="EA22" s="22"/>
      <c r="EB22" s="31"/>
      <c r="EC22" s="76"/>
      <c r="ED22" s="78">
        <f t="shared" si="24"/>
        <v>0</v>
      </c>
      <c r="EF22" s="405"/>
      <c r="EG22" s="1962"/>
      <c r="EH22" s="22"/>
      <c r="EI22" s="31"/>
      <c r="EJ22" s="76"/>
      <c r="EK22" s="78">
        <f t="shared" si="25"/>
        <v>10936</v>
      </c>
      <c r="EM22" s="1962"/>
      <c r="EN22" s="1962"/>
      <c r="EO22" s="22"/>
      <c r="EP22" s="31"/>
      <c r="EQ22" s="76"/>
      <c r="ER22" s="78">
        <f t="shared" si="26"/>
        <v>0</v>
      </c>
      <c r="ET22" s="321"/>
      <c r="EU22" s="1960"/>
      <c r="EV22" s="104"/>
      <c r="EW22" s="383"/>
      <c r="EX22" s="104"/>
      <c r="EY22" s="78">
        <f t="shared" si="27"/>
        <v>0</v>
      </c>
      <c r="FA22" s="322"/>
      <c r="FB22" s="1962"/>
      <c r="FC22" s="22"/>
      <c r="FD22" s="49"/>
      <c r="FE22" s="76"/>
      <c r="FF22" s="78">
        <f t="shared" si="28"/>
        <v>0</v>
      </c>
      <c r="FH22" s="31"/>
      <c r="FI22" s="1962"/>
      <c r="FJ22" s="22"/>
      <c r="FK22" s="31"/>
      <c r="FL22" s="76"/>
      <c r="FM22" s="78">
        <f t="shared" si="29"/>
        <v>0</v>
      </c>
      <c r="FO22" s="31"/>
      <c r="FP22" s="1962"/>
      <c r="FQ22" s="22"/>
      <c r="FR22" s="31"/>
      <c r="FS22" s="76"/>
      <c r="FT22" s="78">
        <f t="shared" si="30"/>
        <v>0</v>
      </c>
      <c r="FV22" s="405">
        <v>39716</v>
      </c>
      <c r="FW22" s="133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62"/>
      <c r="GE22" s="22"/>
      <c r="GF22" s="31"/>
      <c r="GG22" s="76"/>
      <c r="GH22" s="78">
        <f t="shared" si="32"/>
        <v>0</v>
      </c>
      <c r="GJ22" s="1962"/>
      <c r="GK22" s="1962"/>
      <c r="GL22" s="22"/>
      <c r="GM22" s="31"/>
      <c r="GN22" s="76"/>
      <c r="GO22" s="78">
        <f t="shared" si="33"/>
        <v>0</v>
      </c>
      <c r="GQ22" s="1962"/>
      <c r="GR22" s="1962"/>
      <c r="GS22" s="22"/>
      <c r="GT22" s="31"/>
      <c r="GU22" s="76"/>
      <c r="GV22" s="78">
        <f t="shared" si="34"/>
        <v>0</v>
      </c>
      <c r="GX22" s="31"/>
      <c r="GY22" s="1962"/>
      <c r="GZ22" s="22"/>
      <c r="HA22" s="31"/>
      <c r="HB22" s="76"/>
      <c r="HC22" s="78">
        <f t="shared" si="35"/>
        <v>0</v>
      </c>
      <c r="HE22" s="1962"/>
      <c r="HF22" s="1962"/>
      <c r="HG22" s="22"/>
      <c r="HH22" s="31"/>
      <c r="HI22" s="76"/>
      <c r="HJ22" s="78">
        <f t="shared" si="36"/>
        <v>0</v>
      </c>
      <c r="HL22" s="31"/>
      <c r="HM22" s="1962"/>
      <c r="HN22" s="22"/>
      <c r="HO22" s="31"/>
      <c r="HP22" s="76"/>
      <c r="HQ22" s="78">
        <f t="shared" si="37"/>
        <v>0</v>
      </c>
      <c r="HS22" s="31"/>
      <c r="HT22" s="1962"/>
      <c r="HU22" s="22"/>
      <c r="HV22" s="31"/>
      <c r="HW22" s="76"/>
      <c r="HX22" s="78">
        <f t="shared" si="38"/>
        <v>0</v>
      </c>
      <c r="HZ22" s="425"/>
      <c r="IA22" s="1330"/>
      <c r="IB22" s="22"/>
      <c r="IC22" s="31"/>
      <c r="ID22" s="76"/>
      <c r="IE22" s="131">
        <f t="shared" si="39"/>
        <v>476</v>
      </c>
      <c r="IG22" s="31"/>
      <c r="IH22" s="1330"/>
      <c r="II22" s="139"/>
      <c r="IJ22" s="49"/>
      <c r="IK22" s="139"/>
      <c r="IL22" s="78">
        <f t="shared" si="40"/>
        <v>0</v>
      </c>
      <c r="IN22" s="1962"/>
      <c r="IO22" s="1962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62"/>
      <c r="JD22" s="22"/>
      <c r="JE22" s="31"/>
      <c r="JF22" s="76"/>
      <c r="JG22" s="78">
        <f t="shared" si="43"/>
        <v>0</v>
      </c>
      <c r="JI22" s="31"/>
      <c r="JJ22" s="1962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60"/>
      <c r="JY22" s="104"/>
      <c r="JZ22" s="381"/>
      <c r="KA22" s="139"/>
      <c r="KB22" s="131">
        <f t="shared" si="45"/>
        <v>0</v>
      </c>
      <c r="KD22" s="49"/>
      <c r="KE22" s="1960"/>
      <c r="KF22" s="104"/>
      <c r="KG22" s="381"/>
      <c r="KH22" s="139"/>
      <c r="KI22" s="131">
        <f t="shared" si="46"/>
        <v>0</v>
      </c>
      <c r="KJ22" s="244"/>
      <c r="KK22" s="49"/>
      <c r="KL22" s="1960"/>
      <c r="KM22" s="104"/>
      <c r="KN22" s="381"/>
      <c r="KO22" s="139"/>
      <c r="KP22" s="131">
        <f t="shared" si="47"/>
        <v>0</v>
      </c>
      <c r="KQ22" s="244"/>
      <c r="KR22" s="425"/>
      <c r="KS22" s="1960"/>
      <c r="KT22" s="104"/>
      <c r="KU22" s="49"/>
      <c r="KV22" s="139"/>
      <c r="KW22" s="131">
        <f t="shared" si="48"/>
        <v>0</v>
      </c>
      <c r="KY22" s="49"/>
      <c r="KZ22" s="1960"/>
      <c r="LA22" s="104"/>
      <c r="LB22" s="49"/>
      <c r="LC22" s="139"/>
      <c r="LD22" s="131">
        <f t="shared" si="49"/>
        <v>0</v>
      </c>
      <c r="LF22" s="49"/>
      <c r="LG22" s="1960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60"/>
      <c r="LV22" s="104"/>
      <c r="LW22" s="49"/>
      <c r="LX22" s="139"/>
      <c r="LY22" s="78">
        <f t="shared" si="51"/>
        <v>0</v>
      </c>
      <c r="MA22" s="425"/>
      <c r="MB22" s="1960"/>
      <c r="MC22" s="104"/>
      <c r="MD22" s="49"/>
      <c r="ME22" s="139"/>
      <c r="MF22" s="131">
        <f t="shared" si="52"/>
        <v>0</v>
      </c>
      <c r="MH22" s="405"/>
      <c r="MI22" s="1962"/>
      <c r="MJ22" s="22"/>
      <c r="MK22" s="31"/>
      <c r="ML22" s="76"/>
      <c r="MM22" s="131">
        <f t="shared" si="53"/>
        <v>0</v>
      </c>
      <c r="MO22" s="31"/>
      <c r="MP22" s="1962"/>
      <c r="MQ22" s="22"/>
      <c r="MR22" s="31"/>
      <c r="MS22" s="76"/>
      <c r="MT22" s="131">
        <f t="shared" si="54"/>
        <v>0</v>
      </c>
      <c r="MV22" s="31"/>
      <c r="MW22" s="1962"/>
      <c r="MX22" s="104"/>
      <c r="MY22" s="455"/>
      <c r="MZ22" s="104"/>
      <c r="NA22" s="131">
        <f t="shared" si="198"/>
        <v>20586.5</v>
      </c>
      <c r="NC22" s="31"/>
      <c r="ND22" s="1962"/>
      <c r="NE22" s="104"/>
      <c r="NF22" s="455"/>
      <c r="NG22" s="104"/>
      <c r="NH22" s="131">
        <f t="shared" si="55"/>
        <v>0</v>
      </c>
      <c r="NJ22" s="1962"/>
      <c r="NK22" s="1962"/>
      <c r="NL22" s="701"/>
      <c r="NM22" s="49"/>
      <c r="NN22" s="139"/>
      <c r="NO22" s="131">
        <f t="shared" si="200"/>
        <v>0</v>
      </c>
      <c r="NQ22" s="425"/>
      <c r="NR22" s="1961"/>
      <c r="NS22" s="261"/>
      <c r="NT22" s="425"/>
      <c r="NU22" s="139"/>
      <c r="NV22" s="131">
        <f t="shared" si="57"/>
        <v>0</v>
      </c>
      <c r="NX22" s="1962"/>
      <c r="NY22" s="1962"/>
      <c r="NZ22" s="22"/>
      <c r="OA22" s="31"/>
      <c r="OB22" s="76"/>
      <c r="OC22" s="78">
        <f t="shared" si="58"/>
        <v>0</v>
      </c>
      <c r="OE22" s="31"/>
      <c r="OF22" s="1962"/>
      <c r="OG22" s="22"/>
      <c r="OH22" s="31"/>
      <c r="OI22" s="76"/>
      <c r="OJ22" s="78">
        <f t="shared" si="59"/>
        <v>0</v>
      </c>
      <c r="OL22" s="31"/>
      <c r="OM22" s="1962"/>
      <c r="ON22" s="22"/>
      <c r="OO22" s="31"/>
      <c r="OP22" s="76"/>
      <c r="OQ22" s="78">
        <f t="shared" si="60"/>
        <v>0</v>
      </c>
      <c r="OS22" s="31"/>
      <c r="OT22" s="1962"/>
      <c r="OU22" s="22"/>
      <c r="OV22" s="31"/>
      <c r="OW22" s="76"/>
      <c r="OX22" s="78">
        <f t="shared" si="61"/>
        <v>0</v>
      </c>
      <c r="OZ22" s="31"/>
      <c r="PA22" s="1962"/>
      <c r="PB22" s="22"/>
      <c r="PC22" s="31"/>
      <c r="PD22" s="76"/>
      <c r="PE22" s="78">
        <f t="shared" si="62"/>
        <v>0</v>
      </c>
      <c r="PG22" s="31"/>
      <c r="PH22" s="1962"/>
      <c r="PI22" s="22"/>
      <c r="PJ22" s="31"/>
      <c r="PK22" s="76"/>
      <c r="PL22" s="78">
        <f t="shared" si="63"/>
        <v>0</v>
      </c>
      <c r="PN22" s="31"/>
      <c r="PO22" s="1962"/>
      <c r="PP22" s="22"/>
      <c r="PQ22" s="31"/>
      <c r="PR22" s="76"/>
      <c r="PS22" s="78">
        <f t="shared" si="64"/>
        <v>0</v>
      </c>
      <c r="PU22" s="31"/>
      <c r="PV22" s="1962"/>
      <c r="PW22" s="22"/>
      <c r="PX22" s="31"/>
      <c r="PY22" s="76"/>
      <c r="PZ22" s="78">
        <f t="shared" si="65"/>
        <v>32916</v>
      </c>
      <c r="QB22" s="1962"/>
      <c r="QC22" s="1962"/>
      <c r="QD22" s="22"/>
      <c r="QE22" s="31"/>
      <c r="QF22" s="76"/>
      <c r="QG22" s="78">
        <f t="shared" si="66"/>
        <v>0</v>
      </c>
      <c r="QI22" s="405"/>
      <c r="QJ22" s="1962"/>
      <c r="QK22" s="22"/>
      <c r="QL22" s="31"/>
      <c r="QM22" s="76"/>
      <c r="QN22" s="78">
        <f t="shared" si="67"/>
        <v>0</v>
      </c>
      <c r="QP22" s="31"/>
      <c r="QQ22" s="1962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7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61"/>
      <c r="RT22" s="261"/>
      <c r="RU22" s="49"/>
      <c r="RV22" s="139"/>
      <c r="RW22" s="131">
        <f t="shared" si="72"/>
        <v>11123</v>
      </c>
      <c r="RY22" s="1962"/>
      <c r="RZ22" s="1962"/>
      <c r="SA22" s="22"/>
      <c r="SB22" s="31"/>
      <c r="SC22" s="76"/>
      <c r="SD22" s="78">
        <f t="shared" si="195"/>
        <v>23250</v>
      </c>
      <c r="SF22" s="1962"/>
      <c r="SG22" s="1962"/>
      <c r="SH22" s="779"/>
      <c r="SI22" s="31"/>
      <c r="SJ22" s="76"/>
      <c r="SK22" s="78">
        <f t="shared" si="196"/>
        <v>0</v>
      </c>
      <c r="SM22" s="405"/>
      <c r="SN22" s="1962"/>
      <c r="SO22" s="22"/>
      <c r="SP22" s="31"/>
      <c r="SQ22" s="76"/>
      <c r="SR22" s="78">
        <f t="shared" si="73"/>
        <v>0</v>
      </c>
      <c r="ST22" s="31"/>
      <c r="SU22" s="1962"/>
      <c r="SV22" s="22"/>
      <c r="SW22" s="31"/>
      <c r="SX22" s="76"/>
      <c r="SY22" s="78">
        <f t="shared" si="74"/>
        <v>0</v>
      </c>
      <c r="TA22" s="425"/>
      <c r="TB22" s="1960"/>
      <c r="TC22" s="104"/>
      <c r="TD22" s="49"/>
      <c r="TE22" s="139"/>
      <c r="TF22" s="78">
        <f t="shared" si="75"/>
        <v>0</v>
      </c>
      <c r="TH22" s="1962"/>
      <c r="TI22" s="1962"/>
      <c r="TJ22" s="22"/>
      <c r="TK22" s="31"/>
      <c r="TL22" s="76"/>
      <c r="TM22" s="131">
        <f>TM21+TJ22-TL22</f>
        <v>20668.5</v>
      </c>
      <c r="TO22" s="1962"/>
      <c r="TP22" s="1962"/>
      <c r="TQ22" s="779"/>
      <c r="TR22" s="31"/>
      <c r="TS22" s="76"/>
      <c r="TT22" s="131">
        <f>TT21+TQ22-TS22</f>
        <v>0</v>
      </c>
      <c r="TV22" s="405"/>
      <c r="TW22" s="1962"/>
      <c r="TX22" s="779"/>
      <c r="TY22" s="31"/>
      <c r="TZ22" s="76"/>
      <c r="UA22" s="131">
        <f>UA21+TX22-TZ22</f>
        <v>0</v>
      </c>
      <c r="UC22" s="405"/>
      <c r="UD22" s="1962"/>
      <c r="UE22" s="22"/>
      <c r="UF22" s="31"/>
      <c r="UG22" s="76"/>
      <c r="UH22" s="78">
        <f t="shared" si="79"/>
        <v>0</v>
      </c>
      <c r="UJ22" s="405"/>
      <c r="UK22" s="1962"/>
      <c r="UL22" s="22"/>
      <c r="UM22" s="31"/>
      <c r="UN22" s="76"/>
      <c r="UO22" s="78">
        <f t="shared" si="80"/>
        <v>0</v>
      </c>
      <c r="UQ22" s="405"/>
      <c r="UR22" s="1962"/>
      <c r="US22" s="22"/>
      <c r="UT22" s="31"/>
      <c r="UU22" s="76"/>
      <c r="UV22" s="78">
        <f t="shared" si="81"/>
        <v>0</v>
      </c>
      <c r="UX22" s="405"/>
      <c r="UY22" s="1962"/>
      <c r="UZ22" s="22"/>
      <c r="VA22" s="31"/>
      <c r="VB22" s="76"/>
      <c r="VC22" s="78">
        <f t="shared" si="82"/>
        <v>201</v>
      </c>
      <c r="VE22" s="31"/>
      <c r="VF22" s="1962"/>
      <c r="VG22" s="22"/>
      <c r="VH22" s="31"/>
      <c r="VI22" s="76"/>
      <c r="VJ22" s="78">
        <f t="shared" si="83"/>
        <v>47775</v>
      </c>
      <c r="VL22" s="1962"/>
      <c r="VM22" s="1962"/>
      <c r="VN22" s="22"/>
      <c r="VO22" s="31"/>
      <c r="VP22" s="76"/>
      <c r="VQ22" s="78">
        <f t="shared" si="84"/>
        <v>0</v>
      </c>
      <c r="VS22" s="1962"/>
      <c r="VT22" s="1962"/>
      <c r="VU22" s="22"/>
      <c r="VV22" s="31"/>
      <c r="VW22" s="76"/>
      <c r="VX22" s="78">
        <f t="shared" si="85"/>
        <v>0</v>
      </c>
      <c r="VZ22" s="405"/>
      <c r="WA22" s="1962"/>
      <c r="WB22" s="22"/>
      <c r="WC22" s="31"/>
      <c r="WD22" s="76"/>
      <c r="WE22" s="78">
        <f t="shared" si="86"/>
        <v>274.5</v>
      </c>
      <c r="WG22" s="1962"/>
      <c r="WH22" s="1962"/>
      <c r="WI22" s="22"/>
      <c r="WJ22" s="31"/>
      <c r="WK22" s="76"/>
      <c r="WL22" s="78">
        <f t="shared" si="87"/>
        <v>0</v>
      </c>
      <c r="WN22" s="49"/>
      <c r="WO22" s="1960"/>
      <c r="WP22" s="104"/>
      <c r="WQ22" s="49"/>
      <c r="WR22" s="139"/>
      <c r="WS22" s="78">
        <f t="shared" si="88"/>
        <v>0</v>
      </c>
      <c r="WU22" s="31"/>
      <c r="WV22" s="1962"/>
      <c r="WW22" s="22"/>
      <c r="WX22" s="31"/>
      <c r="WY22" s="76"/>
      <c r="WZ22" s="78">
        <f t="shared" si="89"/>
        <v>0</v>
      </c>
      <c r="XB22" s="49"/>
      <c r="XC22" s="1960"/>
      <c r="XD22" s="104"/>
      <c r="XE22" s="49"/>
      <c r="XF22" s="139"/>
      <c r="XG22" s="131">
        <f t="shared" si="90"/>
        <v>0</v>
      </c>
      <c r="XH22" s="244"/>
      <c r="XI22" s="31"/>
      <c r="XJ22" s="1962"/>
      <c r="XK22" s="22"/>
      <c r="XL22" s="31"/>
      <c r="XM22" s="76"/>
      <c r="XN22" s="78">
        <f t="shared" si="91"/>
        <v>0</v>
      </c>
      <c r="XP22" s="405"/>
      <c r="XQ22" s="1962"/>
      <c r="XR22" s="22"/>
      <c r="XS22" s="31"/>
      <c r="XT22" s="76"/>
      <c r="XU22" s="78">
        <f t="shared" si="92"/>
        <v>0</v>
      </c>
      <c r="XW22" s="31"/>
      <c r="XX22" s="1962"/>
      <c r="XY22" s="104"/>
      <c r="XZ22" s="31"/>
      <c r="YA22" s="76"/>
      <c r="YB22" s="131">
        <f t="shared" si="93"/>
        <v>0</v>
      </c>
      <c r="YD22" s="31"/>
      <c r="YE22" s="1962"/>
      <c r="YF22" s="104"/>
      <c r="YG22" s="31"/>
      <c r="YH22" s="76"/>
      <c r="YI22" s="131">
        <f t="shared" si="94"/>
        <v>0</v>
      </c>
      <c r="YK22" s="31"/>
      <c r="YL22" s="1962"/>
      <c r="YM22" s="104"/>
      <c r="YN22" s="31"/>
      <c r="YO22" s="76"/>
      <c r="YP22" s="131">
        <f t="shared" si="95"/>
        <v>0</v>
      </c>
      <c r="YR22" s="31"/>
      <c r="YS22" s="1962"/>
      <c r="YT22" s="22"/>
      <c r="YU22" s="31"/>
      <c r="YV22" s="76"/>
      <c r="YW22" s="131">
        <f t="shared" si="96"/>
        <v>0</v>
      </c>
      <c r="YY22" s="31"/>
      <c r="YZ22" s="1962"/>
      <c r="ZA22" s="22"/>
      <c r="ZB22" s="31"/>
      <c r="ZC22" s="76"/>
      <c r="ZD22" s="131">
        <f t="shared" si="97"/>
        <v>0</v>
      </c>
      <c r="ZF22" s="49"/>
      <c r="ZG22" s="1960"/>
      <c r="ZH22" s="104"/>
      <c r="ZI22" s="49"/>
      <c r="ZJ22" s="139"/>
      <c r="ZK22" s="78">
        <f t="shared" si="98"/>
        <v>0</v>
      </c>
      <c r="ZM22" s="31"/>
      <c r="ZN22" s="1962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62"/>
      <c r="AAP22" s="1962"/>
      <c r="AAQ22" s="22"/>
      <c r="AAR22" s="31"/>
      <c r="AAS22" s="76"/>
      <c r="AAT22" s="78">
        <f t="shared" si="103"/>
        <v>0</v>
      </c>
      <c r="AAV22" s="405"/>
      <c r="AAW22" s="1962"/>
      <c r="AAX22" s="22"/>
      <c r="AAY22" s="31"/>
      <c r="AAZ22" s="76"/>
      <c r="ABA22" s="78">
        <f t="shared" si="104"/>
        <v>0</v>
      </c>
      <c r="ABC22" s="405"/>
      <c r="ABD22" s="1962"/>
      <c r="ABE22" s="22"/>
      <c r="ABF22" s="322"/>
      <c r="ABG22" s="76"/>
      <c r="ABH22" s="78">
        <f t="shared" si="105"/>
        <v>0</v>
      </c>
      <c r="ABJ22" s="31"/>
      <c r="ABK22" s="1962"/>
      <c r="ABL22" s="22"/>
      <c r="ABM22" s="31"/>
      <c r="ABN22" s="76"/>
      <c r="ABO22" s="78">
        <f t="shared" si="106"/>
        <v>0</v>
      </c>
      <c r="ABQ22" s="1962"/>
      <c r="ABR22" s="1962"/>
      <c r="ABS22" s="22"/>
      <c r="ABT22" s="31"/>
      <c r="ABU22" s="76"/>
      <c r="ABV22" s="78">
        <f t="shared" si="107"/>
        <v>0</v>
      </c>
      <c r="ABX22" s="31"/>
      <c r="ABY22" s="1962"/>
      <c r="ABZ22" s="22"/>
      <c r="ACA22" s="31"/>
      <c r="ACB22" s="76"/>
      <c r="ACC22" s="78">
        <f t="shared" si="108"/>
        <v>0</v>
      </c>
      <c r="ACE22" s="322"/>
      <c r="ACF22" s="1962"/>
      <c r="ACG22" s="22"/>
      <c r="ACH22" s="405"/>
      <c r="ACI22" s="76"/>
      <c r="ACJ22" s="78">
        <f t="shared" si="109"/>
        <v>0</v>
      </c>
      <c r="ACL22" s="321"/>
      <c r="ACM22" s="1960"/>
      <c r="ACN22" s="104"/>
      <c r="ACO22" s="321"/>
      <c r="ACP22" s="139"/>
      <c r="ACQ22" s="78">
        <f t="shared" si="110"/>
        <v>0</v>
      </c>
      <c r="ACS22" s="31"/>
      <c r="ACT22" s="1962"/>
      <c r="ACU22" s="22"/>
      <c r="ACV22" s="31"/>
      <c r="ACW22" s="76"/>
      <c r="ACX22" s="78">
        <f t="shared" si="1"/>
        <v>0</v>
      </c>
      <c r="ACZ22" s="405"/>
      <c r="ADA22" s="1962"/>
      <c r="ADB22" s="22"/>
      <c r="ADC22" s="405"/>
      <c r="ADD22" s="76"/>
      <c r="ADE22" s="78">
        <f t="shared" si="111"/>
        <v>0</v>
      </c>
      <c r="ADG22" s="425"/>
      <c r="ADH22" s="1960"/>
      <c r="ADI22" s="104"/>
      <c r="ADJ22" s="321"/>
      <c r="ADK22" s="139"/>
      <c r="ADL22" s="78">
        <f t="shared" si="112"/>
        <v>0</v>
      </c>
      <c r="ADN22" s="1962"/>
      <c r="ADO22" s="1962"/>
      <c r="ADP22" s="22"/>
      <c r="ADQ22" s="31"/>
      <c r="ADR22" s="76"/>
      <c r="ADS22" s="131">
        <f t="shared" si="113"/>
        <v>0</v>
      </c>
      <c r="ADU22" s="322"/>
      <c r="ADV22" s="1962"/>
      <c r="ADW22" s="22"/>
      <c r="ADX22" s="405"/>
      <c r="ADY22" s="76"/>
      <c r="ADZ22" s="131">
        <f t="shared" si="114"/>
        <v>0</v>
      </c>
      <c r="AEB22" s="405"/>
      <c r="AEC22" s="1963"/>
      <c r="AED22" s="701"/>
      <c r="AEE22" s="31"/>
      <c r="AEF22" s="377"/>
      <c r="AEG22" s="131">
        <f t="shared" si="115"/>
        <v>0</v>
      </c>
      <c r="AEI22" s="405"/>
      <c r="AEJ22" s="1963"/>
      <c r="AEK22" s="701"/>
      <c r="AEL22" s="31"/>
      <c r="AEM22" s="377"/>
      <c r="AEN22" s="131">
        <f t="shared" si="116"/>
        <v>3380</v>
      </c>
      <c r="AEP22" s="405"/>
      <c r="AEQ22" s="1963"/>
      <c r="AER22" s="701"/>
      <c r="AES22" s="405"/>
      <c r="AET22" s="377"/>
      <c r="AEU22" s="131">
        <f t="shared" si="117"/>
        <v>0</v>
      </c>
      <c r="AEW22" s="31"/>
      <c r="AEX22" s="1962"/>
      <c r="AEY22" s="22"/>
      <c r="AEZ22" s="31"/>
      <c r="AFA22" s="76"/>
      <c r="AFB22" s="78">
        <f t="shared" si="118"/>
        <v>0</v>
      </c>
      <c r="AFD22" s="1962"/>
      <c r="AFE22" s="1962"/>
      <c r="AFF22" s="22"/>
      <c r="AFG22" s="31"/>
      <c r="AFH22" s="76"/>
      <c r="AFI22" s="78">
        <f t="shared" si="119"/>
        <v>6523</v>
      </c>
      <c r="AFK22" s="405"/>
      <c r="AFL22" s="1962"/>
      <c r="AFM22" s="22"/>
      <c r="AFN22" s="31"/>
      <c r="AFO22" s="76"/>
      <c r="AFP22" s="78">
        <f t="shared" si="120"/>
        <v>0</v>
      </c>
      <c r="AFR22" s="405"/>
      <c r="AFS22" s="1962"/>
      <c r="AFT22" s="22"/>
      <c r="AFU22" s="31"/>
      <c r="AFV22" s="76"/>
      <c r="AFW22" s="131">
        <f t="shared" si="121"/>
        <v>0</v>
      </c>
      <c r="AFY22" s="31"/>
      <c r="AFZ22" s="1962"/>
      <c r="AGA22" s="22"/>
      <c r="AGB22" s="31"/>
      <c r="AGC22" s="76"/>
      <c r="AGD22" s="131">
        <f t="shared" si="122"/>
        <v>0</v>
      </c>
      <c r="AGF22" s="1962"/>
      <c r="AGG22" s="1962"/>
      <c r="AGH22" s="22"/>
      <c r="AGI22" s="31"/>
      <c r="AGJ22" s="76"/>
      <c r="AGK22" s="131">
        <f t="shared" si="123"/>
        <v>0</v>
      </c>
      <c r="AGM22" s="31"/>
      <c r="AGN22" s="1962"/>
      <c r="AGO22" s="779"/>
      <c r="AGP22" s="31"/>
      <c r="AGQ22" s="76"/>
      <c r="AGR22" s="131">
        <f t="shared" si="124"/>
        <v>0</v>
      </c>
      <c r="AGT22" s="31"/>
      <c r="AGU22" s="1962"/>
      <c r="AGV22" s="779"/>
      <c r="AGW22" s="31"/>
      <c r="AGX22" s="76"/>
      <c r="AGY22" s="131">
        <f t="shared" si="125"/>
        <v>0</v>
      </c>
      <c r="AHA22" s="31"/>
      <c r="AHB22" s="1962"/>
      <c r="AHC22" s="779"/>
      <c r="AHD22" s="31"/>
      <c r="AHE22" s="76"/>
      <c r="AHF22" s="131">
        <f t="shared" si="126"/>
        <v>0</v>
      </c>
      <c r="AHH22" s="1962"/>
      <c r="AHI22" s="1962"/>
      <c r="AHJ22" s="22"/>
      <c r="AHK22" s="31"/>
      <c r="AHL22" s="76"/>
      <c r="AHM22" s="78">
        <f t="shared" si="127"/>
        <v>37741</v>
      </c>
      <c r="AHO22" s="1962"/>
      <c r="AHP22" s="1962"/>
      <c r="AHQ22" s="22"/>
      <c r="AHR22" s="31"/>
      <c r="AHS22" s="76"/>
      <c r="AHT22" s="78">
        <f t="shared" si="128"/>
        <v>0</v>
      </c>
      <c r="AHV22" s="1962"/>
      <c r="AHW22" s="1962"/>
      <c r="AHX22" s="22"/>
      <c r="AHY22" s="31"/>
      <c r="AHZ22" s="76"/>
      <c r="AIA22" s="78">
        <f t="shared" si="129"/>
        <v>0</v>
      </c>
      <c r="AIC22" s="425"/>
      <c r="AID22" s="1960"/>
      <c r="AIE22" s="104"/>
      <c r="AIF22" s="49"/>
      <c r="AIG22" s="139"/>
      <c r="AIH22" s="78">
        <f t="shared" si="130"/>
        <v>0</v>
      </c>
      <c r="AIJ22" s="322"/>
      <c r="AIK22" s="1962"/>
      <c r="AIL22" s="22"/>
      <c r="AIM22" s="49"/>
      <c r="AIN22" s="76"/>
      <c r="AIO22" s="78">
        <f t="shared" si="131"/>
        <v>0</v>
      </c>
      <c r="AIQ22" s="405"/>
      <c r="AIR22" s="1962"/>
      <c r="AIS22" s="22"/>
      <c r="AIT22" s="31"/>
      <c r="AIU22" s="76"/>
      <c r="AIV22" s="78">
        <f t="shared" si="132"/>
        <v>0</v>
      </c>
      <c r="AIX22" s="31"/>
      <c r="AIY22" s="1962"/>
      <c r="AIZ22" s="104"/>
      <c r="AJA22" s="31"/>
      <c r="AJB22" s="139"/>
      <c r="AJC22" s="78">
        <f t="shared" si="133"/>
        <v>0</v>
      </c>
      <c r="AJE22" s="49"/>
      <c r="AJF22" s="1960"/>
      <c r="AJG22" s="104"/>
      <c r="AJH22" s="49"/>
      <c r="AJI22" s="139"/>
      <c r="AJJ22" s="131">
        <f t="shared" si="134"/>
        <v>0</v>
      </c>
      <c r="AJL22" s="31"/>
      <c r="AJM22" s="1962"/>
      <c r="AJN22" s="22"/>
      <c r="AJO22" s="49"/>
      <c r="AJP22" s="76"/>
      <c r="AJQ22" s="131">
        <f t="shared" si="135"/>
        <v>0</v>
      </c>
      <c r="AJS22" s="49"/>
      <c r="AJT22" s="1960"/>
      <c r="AJU22" s="104"/>
      <c r="AJV22" s="49"/>
      <c r="AJW22" s="139"/>
      <c r="AJX22" s="131">
        <f t="shared" si="136"/>
        <v>0</v>
      </c>
      <c r="AJY22" s="244"/>
      <c r="AJZ22" s="31"/>
      <c r="AKA22" s="1962"/>
      <c r="AKB22" s="22"/>
      <c r="AKC22" s="31"/>
      <c r="AKD22" s="76"/>
      <c r="AKE22" s="131">
        <f t="shared" si="137"/>
        <v>0</v>
      </c>
      <c r="AKG22" s="31"/>
      <c r="AKH22" s="1962"/>
      <c r="AKI22" s="22"/>
      <c r="AKJ22" s="31"/>
      <c r="AKK22" s="76"/>
      <c r="AKL22" s="131">
        <f t="shared" si="138"/>
        <v>0</v>
      </c>
      <c r="AKN22" s="31"/>
      <c r="AKO22" s="1962"/>
      <c r="AKP22" s="779"/>
      <c r="AKQ22" s="31"/>
      <c r="AKR22" s="1237"/>
      <c r="AKS22" s="131">
        <f t="shared" si="139"/>
        <v>0</v>
      </c>
      <c r="AKU22" s="49"/>
      <c r="AKV22" s="1960"/>
      <c r="AKW22" s="104"/>
      <c r="AKX22" s="49"/>
      <c r="AKY22" s="139"/>
      <c r="AKZ22" s="78">
        <f t="shared" si="2"/>
        <v>0</v>
      </c>
      <c r="ALB22" s="31"/>
      <c r="ALC22" s="1962"/>
      <c r="ALD22" s="22"/>
      <c r="ALE22" s="31"/>
      <c r="ALF22" s="76"/>
      <c r="ALG22" s="78">
        <f t="shared" si="140"/>
        <v>0</v>
      </c>
      <c r="ALI22" s="1962"/>
      <c r="ALJ22" s="1962"/>
      <c r="ALK22" s="22"/>
      <c r="ALL22" s="31"/>
      <c r="ALM22" s="76"/>
      <c r="ALN22" s="78">
        <f t="shared" si="141"/>
        <v>0</v>
      </c>
      <c r="ALP22" s="1962"/>
      <c r="ALQ22" s="1962"/>
      <c r="ALR22" s="22"/>
      <c r="ALS22" s="31"/>
      <c r="ALT22" s="76"/>
      <c r="ALU22" s="78">
        <f t="shared" si="142"/>
        <v>0</v>
      </c>
      <c r="ALW22" s="1962"/>
      <c r="ALX22" s="1962"/>
      <c r="ALY22" s="22"/>
      <c r="ALZ22" s="31"/>
      <c r="AMA22" s="76"/>
      <c r="AMB22" s="78">
        <f t="shared" si="143"/>
        <v>0</v>
      </c>
      <c r="AMD22" s="405"/>
      <c r="AME22" s="1962"/>
      <c r="AMF22" s="22"/>
      <c r="AMG22" s="405"/>
      <c r="AMH22" s="76"/>
      <c r="AMI22" s="78">
        <f t="shared" si="144"/>
        <v>0</v>
      </c>
      <c r="AMK22" s="31"/>
      <c r="AML22" s="1962"/>
      <c r="AMM22" s="22"/>
      <c r="AMN22" s="31"/>
      <c r="AMO22" s="76"/>
      <c r="AMP22" s="78">
        <f t="shared" si="145"/>
        <v>0</v>
      </c>
      <c r="AMR22" s="31"/>
      <c r="AMS22" s="1962"/>
      <c r="AMT22" s="22"/>
      <c r="AMU22" s="49"/>
      <c r="AMV22" s="139"/>
      <c r="AMW22" s="131">
        <f t="shared" si="3"/>
        <v>0</v>
      </c>
      <c r="AMY22" s="405"/>
      <c r="AMZ22" s="1962"/>
      <c r="ANA22" s="22"/>
      <c r="ANB22" s="322"/>
      <c r="ANC22" s="76"/>
      <c r="AND22" s="78">
        <f t="shared" si="146"/>
        <v>0</v>
      </c>
      <c r="ANF22" s="322"/>
      <c r="ANG22" s="1962"/>
      <c r="ANH22" s="22"/>
      <c r="ANI22" s="405"/>
      <c r="ANJ22" s="76"/>
      <c r="ANK22" s="78">
        <f t="shared" si="147"/>
        <v>0</v>
      </c>
      <c r="ANM22" s="31"/>
      <c r="ANN22" s="1962"/>
      <c r="ANO22" s="22"/>
      <c r="ANP22" s="31"/>
      <c r="ANQ22" s="76"/>
      <c r="ANR22" s="78">
        <f t="shared" si="148"/>
        <v>0</v>
      </c>
      <c r="ANT22" s="1962"/>
      <c r="ANU22" s="1962"/>
      <c r="ANV22" s="22"/>
      <c r="ANW22" s="31"/>
      <c r="ANX22" s="76"/>
      <c r="ANY22" s="78">
        <f t="shared" si="149"/>
        <v>0</v>
      </c>
      <c r="AOA22" s="49"/>
      <c r="AOB22" s="1960"/>
      <c r="AOC22" s="104"/>
      <c r="AOD22" s="49"/>
      <c r="AOE22" s="139"/>
      <c r="AOF22" s="78">
        <f t="shared" si="150"/>
        <v>0</v>
      </c>
      <c r="AOH22" s="322"/>
      <c r="AOI22" s="1962"/>
      <c r="AOJ22" s="22"/>
      <c r="AOK22" s="405"/>
      <c r="AOL22" s="76"/>
      <c r="AOM22" s="78">
        <f t="shared" si="151"/>
        <v>0</v>
      </c>
      <c r="AOO22" s="1962"/>
      <c r="AOP22" s="1962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60"/>
      <c r="AOX22" s="104"/>
      <c r="AOY22" s="31"/>
      <c r="AOZ22" s="76"/>
      <c r="APA22" s="78">
        <f t="shared" si="152"/>
        <v>0</v>
      </c>
      <c r="APC22" s="322"/>
      <c r="APD22" s="1962"/>
      <c r="APE22" s="22"/>
      <c r="APF22" s="31"/>
      <c r="APG22" s="76"/>
      <c r="APH22" s="78">
        <f t="shared" si="153"/>
        <v>0</v>
      </c>
      <c r="APJ22" s="322"/>
      <c r="APK22" s="1962"/>
      <c r="APL22" s="22"/>
      <c r="APM22" s="31"/>
      <c r="APN22" s="76"/>
      <c r="APO22" s="78">
        <f t="shared" si="154"/>
        <v>0</v>
      </c>
      <c r="APQ22" s="1962"/>
      <c r="APR22" s="1962"/>
      <c r="APS22" s="22"/>
      <c r="APT22" s="31"/>
      <c r="APU22" s="76"/>
      <c r="APV22" s="78">
        <f t="shared" si="155"/>
        <v>0</v>
      </c>
      <c r="APX22" s="405"/>
      <c r="APY22" s="1962"/>
      <c r="APZ22" s="701"/>
      <c r="AQA22" s="425"/>
      <c r="AQB22" s="139"/>
      <c r="AQC22" s="131">
        <f t="shared" si="4"/>
        <v>0</v>
      </c>
      <c r="AQE22" s="31"/>
      <c r="AQF22" s="1962"/>
      <c r="AQG22" s="22"/>
      <c r="AQH22" s="31"/>
      <c r="AQI22" s="76"/>
      <c r="AQJ22" s="131">
        <f t="shared" si="5"/>
        <v>7383.5</v>
      </c>
      <c r="AQL22" s="31"/>
      <c r="AQM22" s="1962"/>
      <c r="AQN22" s="22"/>
      <c r="AQO22" s="31"/>
      <c r="AQP22" s="76"/>
      <c r="AQQ22" s="131">
        <f t="shared" si="6"/>
        <v>0</v>
      </c>
      <c r="AQS22" s="31"/>
      <c r="AQT22" s="1962"/>
      <c r="AQU22" s="22"/>
      <c r="AQV22" s="31"/>
      <c r="AQW22" s="76"/>
      <c r="AQX22" s="131">
        <f t="shared" si="156"/>
        <v>4518.5</v>
      </c>
      <c r="AQZ22" s="322"/>
      <c r="ARA22" s="1962"/>
      <c r="ARB22" s="22"/>
      <c r="ARC22" s="322"/>
      <c r="ARD22" s="76"/>
      <c r="ARE22" s="78">
        <f t="shared" si="157"/>
        <v>0</v>
      </c>
      <c r="ARG22" s="31"/>
      <c r="ARH22" s="1962"/>
      <c r="ARI22" s="22"/>
      <c r="ARJ22" s="31"/>
      <c r="ARK22" s="76"/>
      <c r="ARL22" s="78">
        <f t="shared" si="158"/>
        <v>0</v>
      </c>
      <c r="ARN22" s="405"/>
      <c r="ARO22" s="1962"/>
      <c r="ARP22" s="22"/>
      <c r="ARQ22" s="405"/>
      <c r="ARR22" s="76"/>
      <c r="ARS22" s="78">
        <f t="shared" si="159"/>
        <v>0</v>
      </c>
      <c r="ARU22" s="405"/>
      <c r="ARV22" s="1962"/>
      <c r="ARW22" s="22"/>
      <c r="ARX22" s="322"/>
      <c r="ARY22" s="76"/>
      <c r="ARZ22" s="78">
        <f t="shared" si="7"/>
        <v>0</v>
      </c>
      <c r="ASB22" s="405"/>
      <c r="ASC22" s="1962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60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62"/>
      <c r="ATE22" s="1962"/>
      <c r="ATF22" s="22"/>
      <c r="ATG22" s="31"/>
      <c r="ATH22" s="76"/>
      <c r="ATI22" s="78">
        <f t="shared" si="164"/>
        <v>0</v>
      </c>
      <c r="ATK22" s="31"/>
      <c r="ATL22" s="1962"/>
      <c r="ATM22" s="22"/>
      <c r="ATN22" s="31"/>
      <c r="ATO22" s="76"/>
      <c r="ATP22" s="78">
        <f t="shared" si="165"/>
        <v>0</v>
      </c>
      <c r="ATR22" s="1962"/>
      <c r="ATS22" s="1962"/>
      <c r="ATT22" s="22"/>
      <c r="ATU22" s="31"/>
      <c r="ATV22" s="76"/>
      <c r="ATW22" s="78">
        <f t="shared" si="166"/>
        <v>0</v>
      </c>
      <c r="ATY22" s="1962"/>
      <c r="ATZ22" s="1962"/>
      <c r="AUA22" s="22"/>
      <c r="AUB22" s="31"/>
      <c r="AUC22" s="76"/>
      <c r="AUD22" s="78">
        <f t="shared" si="167"/>
        <v>0</v>
      </c>
      <c r="AUF22" s="322"/>
      <c r="AUG22" s="1962"/>
      <c r="AUH22" s="22"/>
      <c r="AUI22" s="31"/>
      <c r="AUJ22" s="76"/>
      <c r="AUK22" s="78">
        <f t="shared" si="168"/>
        <v>0</v>
      </c>
      <c r="AUM22" s="31"/>
      <c r="AUN22" s="1216"/>
      <c r="AUO22" s="139"/>
      <c r="AUP22" s="31"/>
      <c r="AUQ22" s="139"/>
      <c r="AUR22" s="131">
        <f t="shared" si="169"/>
        <v>0</v>
      </c>
      <c r="AUT22" s="31"/>
      <c r="AUU22" s="1963"/>
      <c r="AUV22" s="139"/>
      <c r="AUW22" s="49"/>
      <c r="AUX22" s="76"/>
      <c r="AUY22" s="131">
        <f t="shared" si="170"/>
        <v>0</v>
      </c>
      <c r="AVA22" s="31"/>
      <c r="AVB22" s="1962"/>
      <c r="AVC22" s="104"/>
      <c r="AVD22" s="49"/>
      <c r="AVE22" s="76"/>
      <c r="AVF22" s="131">
        <f t="shared" si="171"/>
        <v>0</v>
      </c>
      <c r="AVH22" s="405"/>
      <c r="AVI22" s="1962"/>
      <c r="AVJ22" s="104"/>
      <c r="AVK22" s="49"/>
      <c r="AVL22" s="76"/>
      <c r="AVM22" s="131">
        <f t="shared" si="172"/>
        <v>2512.5</v>
      </c>
      <c r="AVO22" s="321"/>
      <c r="AVP22" s="1961"/>
      <c r="AVQ22" s="390"/>
      <c r="AVR22" s="49"/>
      <c r="AVS22" s="390"/>
      <c r="AVT22" s="131">
        <f t="shared" si="173"/>
        <v>0</v>
      </c>
      <c r="AVV22" s="405"/>
      <c r="AVW22" s="1962"/>
      <c r="AVX22" s="1353"/>
      <c r="AVY22" s="31"/>
      <c r="AVZ22" s="1268"/>
      <c r="AWA22" s="78">
        <f t="shared" si="191"/>
        <v>0</v>
      </c>
      <c r="AWC22" s="1962"/>
      <c r="AWD22" s="1962"/>
      <c r="AWE22" s="1353"/>
      <c r="AWF22" s="31"/>
      <c r="AWG22" s="1268"/>
      <c r="AWH22" s="78">
        <f t="shared" si="192"/>
        <v>0</v>
      </c>
      <c r="AWJ22" s="1962"/>
      <c r="AWK22" s="1962"/>
      <c r="AWL22" s="22"/>
      <c r="AWM22" s="31"/>
      <c r="AWN22" s="76"/>
      <c r="AWO22" s="78">
        <f t="shared" si="193"/>
        <v>0</v>
      </c>
      <c r="AWQ22" s="321"/>
      <c r="AWR22" s="1960"/>
      <c r="AWS22" s="104"/>
      <c r="AWT22" s="49"/>
      <c r="AWU22" s="139"/>
      <c r="AWV22" s="131">
        <f t="shared" si="194"/>
        <v>0</v>
      </c>
      <c r="AWW22" s="244"/>
      <c r="AWX22" s="425"/>
      <c r="AWY22" s="1960"/>
      <c r="AWZ22" s="104"/>
      <c r="AXA22" s="49"/>
      <c r="AXB22" s="139"/>
      <c r="AXC22" s="78">
        <f t="shared" si="174"/>
        <v>30000</v>
      </c>
      <c r="AXE22" s="31"/>
      <c r="AXF22" s="1962"/>
      <c r="AXG22" s="22"/>
      <c r="AXH22" s="31"/>
      <c r="AXI22" s="76"/>
      <c r="AXJ22" s="78">
        <f t="shared" si="175"/>
        <v>0</v>
      </c>
      <c r="AXL22" s="31"/>
      <c r="AXM22" s="1962"/>
      <c r="AXN22" s="22"/>
      <c r="AXO22" s="31"/>
      <c r="AXP22" s="76"/>
      <c r="AXQ22" s="78">
        <f t="shared" si="176"/>
        <v>0</v>
      </c>
      <c r="AXS22" s="31"/>
      <c r="AXT22" s="1962"/>
      <c r="AXU22" s="22"/>
      <c r="AXV22" s="31"/>
      <c r="AXW22" s="76"/>
      <c r="AXX22" s="78">
        <f t="shared" si="177"/>
        <v>0</v>
      </c>
      <c r="AXZ22" s="31"/>
      <c r="AYA22" s="1962"/>
      <c r="AYB22" s="22"/>
      <c r="AYC22" s="31"/>
      <c r="AYD22" s="76"/>
      <c r="AYE22" s="78">
        <f t="shared" si="178"/>
        <v>0</v>
      </c>
      <c r="AYG22" s="405"/>
      <c r="AYH22" s="1962"/>
      <c r="AYI22" s="22"/>
      <c r="AYJ22" s="31"/>
      <c r="AYK22" s="76"/>
      <c r="AYL22" s="78">
        <f t="shared" si="179"/>
        <v>0</v>
      </c>
      <c r="AYN22" s="405"/>
      <c r="AYO22" s="1962"/>
      <c r="AYP22" s="22"/>
      <c r="AYQ22" s="31"/>
      <c r="AYR22" s="76"/>
      <c r="AYS22" s="78">
        <f t="shared" si="180"/>
        <v>0</v>
      </c>
      <c r="AYU22" s="405"/>
      <c r="AYV22" s="1962"/>
      <c r="AYW22" s="22"/>
      <c r="AYX22" s="405"/>
      <c r="AYY22" s="76"/>
      <c r="AYZ22" s="78">
        <f t="shared" si="181"/>
        <v>0</v>
      </c>
      <c r="AZB22" s="31"/>
      <c r="AZC22" s="1962"/>
      <c r="AZD22" s="22"/>
      <c r="AZE22" s="31"/>
      <c r="AZF22" s="76"/>
      <c r="AZG22" s="78">
        <f t="shared" si="182"/>
        <v>0</v>
      </c>
      <c r="AZI22" s="425"/>
      <c r="AZJ22" s="1960"/>
      <c r="AZK22" s="104"/>
      <c r="AZL22" s="425"/>
      <c r="AZM22" s="139"/>
      <c r="AZN22" s="131">
        <f t="shared" si="183"/>
        <v>0</v>
      </c>
      <c r="AZP22" s="425"/>
      <c r="AZQ22" s="1960"/>
      <c r="AZR22" s="104"/>
      <c r="AZS22" s="425"/>
      <c r="AZT22" s="139"/>
      <c r="AZU22" s="131">
        <f t="shared" si="184"/>
        <v>0</v>
      </c>
      <c r="AZV22" s="244"/>
      <c r="AZW22" s="1962"/>
      <c r="AZX22" s="1962"/>
      <c r="AZY22" s="22"/>
      <c r="AZZ22" s="31"/>
      <c r="BAA22" s="76"/>
      <c r="BAB22" s="78">
        <f t="shared" si="185"/>
        <v>0</v>
      </c>
      <c r="BAD22" s="1962"/>
      <c r="BAE22" s="1962"/>
      <c r="BAF22" s="22"/>
      <c r="BAG22" s="31"/>
      <c r="BAH22" s="76"/>
      <c r="BAI22" s="78">
        <f t="shared" si="186"/>
        <v>0</v>
      </c>
      <c r="BAK22" s="1962"/>
      <c r="BAL22" s="1962"/>
      <c r="BAM22" s="22"/>
      <c r="BAN22" s="31"/>
      <c r="BAO22" s="76"/>
      <c r="BAP22" s="78">
        <f t="shared" si="187"/>
        <v>0</v>
      </c>
      <c r="BAR22" s="1962"/>
      <c r="BAS22" s="1962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62"/>
      <c r="C23" s="1917">
        <v>100000</v>
      </c>
      <c r="D23" s="1354" t="s">
        <v>1774</v>
      </c>
      <c r="E23" s="139"/>
      <c r="F23" s="131">
        <f t="shared" si="8"/>
        <v>1750000</v>
      </c>
      <c r="H23" s="405"/>
      <c r="I23" s="1962"/>
      <c r="J23" s="701"/>
      <c r="K23" s="31"/>
      <c r="L23" s="139"/>
      <c r="M23" s="131">
        <f t="shared" si="9"/>
        <v>20000</v>
      </c>
      <c r="O23" s="425"/>
      <c r="P23" s="1960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62"/>
      <c r="X23" s="22"/>
      <c r="Y23" s="31"/>
      <c r="Z23" s="76"/>
      <c r="AA23" s="78">
        <f t="shared" si="10"/>
        <v>1000</v>
      </c>
      <c r="AC23" s="31"/>
      <c r="AD23" s="1962"/>
      <c r="AE23" s="22"/>
      <c r="AF23" s="31"/>
      <c r="AG23" s="76"/>
      <c r="AH23" s="78">
        <f t="shared" si="11"/>
        <v>-100000</v>
      </c>
      <c r="AJ23" s="405">
        <v>42072</v>
      </c>
      <c r="AK23" s="1962" t="s">
        <v>2296</v>
      </c>
      <c r="AL23" s="22">
        <v>10000</v>
      </c>
      <c r="AM23" s="31" t="s">
        <v>2408</v>
      </c>
      <c r="AN23" s="76"/>
      <c r="AO23" s="78">
        <f t="shared" si="12"/>
        <v>80000</v>
      </c>
      <c r="AQ23" s="31"/>
      <c r="AR23" s="1962"/>
      <c r="AS23" s="22"/>
      <c r="AT23" s="31"/>
      <c r="AU23" s="76"/>
      <c r="AV23" s="78">
        <f t="shared" si="13"/>
        <v>0</v>
      </c>
      <c r="AX23" s="31"/>
      <c r="AY23" s="1962"/>
      <c r="AZ23" s="22"/>
      <c r="BA23" s="31"/>
      <c r="BB23" s="76"/>
      <c r="BC23" s="78">
        <f t="shared" si="14"/>
        <v>0</v>
      </c>
      <c r="BE23" s="31"/>
      <c r="BF23" s="1962"/>
      <c r="BG23" s="22"/>
      <c r="BH23" s="31"/>
      <c r="BI23" s="76"/>
      <c r="BJ23" s="78">
        <f t="shared" si="15"/>
        <v>0</v>
      </c>
      <c r="BL23" s="49"/>
      <c r="BM23" s="1960"/>
      <c r="BN23" s="104"/>
      <c r="BO23" s="49"/>
      <c r="BP23" s="139"/>
      <c r="BQ23" s="78">
        <f t="shared" si="16"/>
        <v>0</v>
      </c>
      <c r="BS23" s="31"/>
      <c r="BT23" s="1962"/>
      <c r="BU23" s="22"/>
      <c r="BV23" s="49"/>
      <c r="BW23" s="76"/>
      <c r="BX23" s="78">
        <f t="shared" si="17"/>
        <v>0</v>
      </c>
      <c r="BZ23" s="31"/>
      <c r="CA23" s="31"/>
      <c r="CB23" s="1962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62"/>
      <c r="CQ23" s="22"/>
      <c r="CR23" s="378"/>
      <c r="CS23" s="261"/>
      <c r="CT23" s="131">
        <f t="shared" si="20"/>
        <v>0</v>
      </c>
      <c r="CV23" s="321"/>
      <c r="CW23" s="1330"/>
      <c r="CX23" s="390"/>
      <c r="CY23" s="379"/>
      <c r="CZ23" s="390"/>
      <c r="DA23" s="131">
        <f t="shared" si="190"/>
        <v>0</v>
      </c>
      <c r="DC23" s="31"/>
      <c r="DD23" s="1962"/>
      <c r="DE23" s="22"/>
      <c r="DF23" s="31"/>
      <c r="DG23" s="76"/>
      <c r="DH23" s="78">
        <f t="shared" si="21"/>
        <v>0</v>
      </c>
      <c r="DJ23" s="31"/>
      <c r="DK23" s="1962"/>
      <c r="DL23" s="1962"/>
      <c r="DM23" s="22"/>
      <c r="DN23" s="31"/>
      <c r="DO23" s="76"/>
      <c r="DP23" s="78">
        <f t="shared" si="22"/>
        <v>0</v>
      </c>
      <c r="DR23" s="405"/>
      <c r="DS23" s="1962"/>
      <c r="DT23" s="22"/>
      <c r="DU23" s="322"/>
      <c r="DV23" s="76"/>
      <c r="DW23" s="78">
        <f t="shared" si="23"/>
        <v>0</v>
      </c>
      <c r="DY23" s="1962"/>
      <c r="DZ23" s="1962"/>
      <c r="EA23" s="22"/>
      <c r="EB23" s="31"/>
      <c r="EC23" s="76"/>
      <c r="ED23" s="78">
        <f t="shared" si="24"/>
        <v>0</v>
      </c>
      <c r="EF23" s="405"/>
      <c r="EG23" s="1962"/>
      <c r="EH23" s="22"/>
      <c r="EI23" s="31"/>
      <c r="EJ23" s="76"/>
      <c r="EK23" s="78">
        <f t="shared" si="25"/>
        <v>10936</v>
      </c>
      <c r="EM23" s="1962"/>
      <c r="EN23" s="1962"/>
      <c r="EO23" s="22"/>
      <c r="EP23" s="31"/>
      <c r="EQ23" s="76"/>
      <c r="ER23" s="78">
        <f t="shared" si="26"/>
        <v>0</v>
      </c>
      <c r="ET23" s="322"/>
      <c r="EU23" s="1962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62"/>
      <c r="FJ23" s="22"/>
      <c r="FK23" s="31"/>
      <c r="FL23" s="76"/>
      <c r="FM23" s="78">
        <f t="shared" si="29"/>
        <v>0</v>
      </c>
      <c r="FO23" s="31"/>
      <c r="FP23" s="1962"/>
      <c r="FQ23" s="22"/>
      <c r="FR23" s="31"/>
      <c r="FS23" s="76"/>
      <c r="FT23" s="78">
        <f t="shared" si="30"/>
        <v>0</v>
      </c>
      <c r="FV23" s="405">
        <v>39717</v>
      </c>
      <c r="FW23" s="1330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62"/>
      <c r="GE23" s="22"/>
      <c r="GF23" s="31"/>
      <c r="GG23" s="76"/>
      <c r="GH23" s="78">
        <f t="shared" si="32"/>
        <v>0</v>
      </c>
      <c r="GJ23" s="1962"/>
      <c r="GK23" s="1962"/>
      <c r="GL23" s="22"/>
      <c r="GM23" s="31"/>
      <c r="GN23" s="76"/>
      <c r="GO23" s="78">
        <f t="shared" si="33"/>
        <v>0</v>
      </c>
      <c r="GQ23" s="1962"/>
      <c r="GR23" s="1962"/>
      <c r="GS23" s="22"/>
      <c r="GT23" s="31"/>
      <c r="GU23" s="76"/>
      <c r="GV23" s="78">
        <f t="shared" si="34"/>
        <v>0</v>
      </c>
      <c r="GX23" s="31"/>
      <c r="GY23" s="1962"/>
      <c r="GZ23" s="22"/>
      <c r="HA23" s="31"/>
      <c r="HB23" s="76"/>
      <c r="HC23" s="78">
        <f t="shared" si="35"/>
        <v>0</v>
      </c>
      <c r="HE23" s="1962"/>
      <c r="HF23" s="1962"/>
      <c r="HG23" s="22"/>
      <c r="HH23" s="31"/>
      <c r="HI23" s="76"/>
      <c r="HJ23" s="78">
        <f t="shared" si="36"/>
        <v>0</v>
      </c>
      <c r="HL23" s="31"/>
      <c r="HM23" s="1962"/>
      <c r="HN23" s="104"/>
      <c r="HO23" s="31"/>
      <c r="HP23" s="139"/>
      <c r="HQ23" s="78">
        <f t="shared" si="37"/>
        <v>0</v>
      </c>
      <c r="HS23" s="31"/>
      <c r="HT23" s="1962"/>
      <c r="HU23" s="104"/>
      <c r="HV23" s="31"/>
      <c r="HW23" s="139"/>
      <c r="HX23" s="78">
        <f t="shared" si="38"/>
        <v>0</v>
      </c>
      <c r="HZ23" s="405"/>
      <c r="IA23" s="1962"/>
      <c r="IB23" s="22"/>
      <c r="IC23" s="258"/>
      <c r="ID23" s="22"/>
      <c r="IE23" s="131">
        <f t="shared" si="39"/>
        <v>476</v>
      </c>
      <c r="IG23" s="31"/>
      <c r="IH23" s="1330"/>
      <c r="II23" s="139"/>
      <c r="IJ23" s="258"/>
      <c r="IK23" s="66"/>
      <c r="IL23" s="78">
        <f t="shared" si="40"/>
        <v>0</v>
      </c>
      <c r="IN23" s="1962"/>
      <c r="IO23" s="1962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62"/>
      <c r="JD23" s="22"/>
      <c r="JE23" s="31"/>
      <c r="JF23" s="76"/>
      <c r="JG23" s="78">
        <f t="shared" si="43"/>
        <v>0</v>
      </c>
      <c r="JI23" s="31"/>
      <c r="JJ23" s="1962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60"/>
      <c r="JY23" s="104"/>
      <c r="JZ23" s="383"/>
      <c r="KA23" s="139"/>
      <c r="KB23" s="131">
        <f t="shared" si="45"/>
        <v>0</v>
      </c>
      <c r="KD23" s="49"/>
      <c r="KE23" s="1960"/>
      <c r="KF23" s="104"/>
      <c r="KG23" s="383"/>
      <c r="KH23" s="139"/>
      <c r="KI23" s="131">
        <f t="shared" si="46"/>
        <v>0</v>
      </c>
      <c r="KJ23" s="244"/>
      <c r="KK23" s="49"/>
      <c r="KL23" s="1960"/>
      <c r="KM23" s="104"/>
      <c r="KN23" s="383"/>
      <c r="KO23" s="139"/>
      <c r="KP23" s="131">
        <f t="shared" si="47"/>
        <v>0</v>
      </c>
      <c r="KQ23" s="244"/>
      <c r="KR23" s="425"/>
      <c r="KS23" s="1960"/>
      <c r="KT23" s="104"/>
      <c r="KU23" s="31"/>
      <c r="KV23" s="139"/>
      <c r="KW23" s="131">
        <f t="shared" si="48"/>
        <v>0</v>
      </c>
      <c r="KY23" s="31"/>
      <c r="KZ23" s="1960"/>
      <c r="LA23" s="104"/>
      <c r="LB23" s="31"/>
      <c r="LC23" s="139"/>
      <c r="LD23" s="131">
        <f t="shared" si="49"/>
        <v>0</v>
      </c>
      <c r="LF23" s="31"/>
      <c r="LG23" s="1960"/>
      <c r="LH23" s="104"/>
      <c r="LI23" s="31"/>
      <c r="LJ23" s="139"/>
      <c r="LK23" s="131">
        <f t="shared" si="50"/>
        <v>0</v>
      </c>
      <c r="LM23" s="405"/>
      <c r="LN23" s="1330"/>
      <c r="LO23" s="139"/>
      <c r="LP23" s="31"/>
      <c r="LQ23" s="76"/>
      <c r="LR23" s="131">
        <f t="shared" si="0"/>
        <v>0</v>
      </c>
      <c r="LT23" s="425"/>
      <c r="LU23" s="1960"/>
      <c r="LV23" s="104"/>
      <c r="LW23" s="49"/>
      <c r="LX23" s="139"/>
      <c r="LY23" s="78">
        <f t="shared" si="51"/>
        <v>0</v>
      </c>
      <c r="MA23" s="425"/>
      <c r="MB23" s="1960"/>
      <c r="MC23" s="104"/>
      <c r="MD23" s="49"/>
      <c r="ME23" s="139"/>
      <c r="MF23" s="131">
        <f t="shared" si="52"/>
        <v>0</v>
      </c>
      <c r="MH23" s="405"/>
      <c r="MI23" s="1962"/>
      <c r="MJ23" s="22"/>
      <c r="MK23" s="31"/>
      <c r="ML23" s="76"/>
      <c r="MM23" s="131">
        <f t="shared" si="53"/>
        <v>0</v>
      </c>
      <c r="MO23" s="1962"/>
      <c r="MP23" s="1962"/>
      <c r="MQ23" s="22"/>
      <c r="MR23" s="31"/>
      <c r="MS23" s="76"/>
      <c r="MT23" s="131">
        <f t="shared" si="54"/>
        <v>0</v>
      </c>
      <c r="MV23" s="31"/>
      <c r="MW23" s="1962"/>
      <c r="MX23" s="104"/>
      <c r="MY23" s="455"/>
      <c r="MZ23" s="104"/>
      <c r="NA23" s="131">
        <f t="shared" si="198"/>
        <v>20586.5</v>
      </c>
      <c r="NC23" s="31"/>
      <c r="ND23" s="1962"/>
      <c r="NE23" s="104"/>
      <c r="NF23" s="455"/>
      <c r="NG23" s="104"/>
      <c r="NH23" s="131">
        <f t="shared" si="55"/>
        <v>0</v>
      </c>
      <c r="NJ23" s="31"/>
      <c r="NK23" s="1962"/>
      <c r="NL23" s="701"/>
      <c r="NM23" s="31"/>
      <c r="NN23" s="139"/>
      <c r="NO23" s="131">
        <f t="shared" si="200"/>
        <v>0</v>
      </c>
      <c r="NQ23" s="425"/>
      <c r="NR23" s="1961"/>
      <c r="NS23" s="261"/>
      <c r="NT23" s="425"/>
      <c r="NU23" s="139"/>
      <c r="NV23" s="131">
        <f t="shared" si="57"/>
        <v>0</v>
      </c>
      <c r="NX23" s="1962"/>
      <c r="NY23" s="1962"/>
      <c r="NZ23" s="22"/>
      <c r="OA23" s="31"/>
      <c r="OB23" s="76"/>
      <c r="OC23" s="78">
        <f t="shared" si="58"/>
        <v>0</v>
      </c>
      <c r="OE23" s="31"/>
      <c r="OF23" s="1962"/>
      <c r="OG23" s="22"/>
      <c r="OH23" s="31"/>
      <c r="OI23" s="76"/>
      <c r="OJ23" s="78">
        <f t="shared" si="59"/>
        <v>0</v>
      </c>
      <c r="OL23" s="31"/>
      <c r="OM23" s="1962"/>
      <c r="ON23" s="22"/>
      <c r="OO23" s="31"/>
      <c r="OP23" s="76"/>
      <c r="OQ23" s="78">
        <f t="shared" si="60"/>
        <v>0</v>
      </c>
      <c r="OS23" s="31"/>
      <c r="OT23" s="1962"/>
      <c r="OU23" s="22"/>
      <c r="OV23" s="31"/>
      <c r="OW23" s="76"/>
      <c r="OX23" s="78">
        <f t="shared" si="61"/>
        <v>0</v>
      </c>
      <c r="OZ23" s="31"/>
      <c r="PA23" s="1962"/>
      <c r="PB23" s="22"/>
      <c r="PC23" s="31"/>
      <c r="PD23" s="76"/>
      <c r="PE23" s="78">
        <f t="shared" si="62"/>
        <v>0</v>
      </c>
      <c r="PG23" s="31"/>
      <c r="PH23" s="1962"/>
      <c r="PI23" s="22"/>
      <c r="PJ23" s="31"/>
      <c r="PK23" s="76"/>
      <c r="PL23" s="78">
        <f t="shared" si="63"/>
        <v>0</v>
      </c>
      <c r="PN23" s="31"/>
      <c r="PO23" s="1962"/>
      <c r="PP23" s="22"/>
      <c r="PQ23" s="31"/>
      <c r="PR23" s="76"/>
      <c r="PS23" s="78">
        <f t="shared" si="64"/>
        <v>0</v>
      </c>
      <c r="PU23" s="31"/>
      <c r="PV23" s="1962"/>
      <c r="PW23" s="22"/>
      <c r="PX23" s="31"/>
      <c r="PY23" s="77"/>
      <c r="PZ23" s="78">
        <f t="shared" si="65"/>
        <v>32916</v>
      </c>
      <c r="QB23" s="1962"/>
      <c r="QC23" s="1962"/>
      <c r="QD23" s="22"/>
      <c r="QE23" s="31"/>
      <c r="QF23" s="76"/>
      <c r="QG23" s="78">
        <f t="shared" si="66"/>
        <v>0</v>
      </c>
      <c r="QI23" s="405"/>
      <c r="QJ23" s="1962"/>
      <c r="QK23" s="22"/>
      <c r="QL23" s="31"/>
      <c r="QM23" s="76"/>
      <c r="QN23" s="78">
        <f t="shared" si="67"/>
        <v>0</v>
      </c>
      <c r="QP23" s="405"/>
      <c r="QQ23" s="1962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7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61"/>
      <c r="RT23" s="139"/>
      <c r="RU23" s="49"/>
      <c r="RV23" s="139"/>
      <c r="RW23" s="131">
        <f t="shared" si="72"/>
        <v>11123</v>
      </c>
      <c r="RY23" s="1962"/>
      <c r="RZ23" s="1962"/>
      <c r="SA23" s="22"/>
      <c r="SB23" s="31"/>
      <c r="SC23" s="76"/>
      <c r="SD23" s="78">
        <f t="shared" si="195"/>
        <v>23250</v>
      </c>
      <c r="SF23" s="1962"/>
      <c r="SG23" s="1962"/>
      <c r="SH23" s="779"/>
      <c r="SI23" s="31"/>
      <c r="SJ23" s="76"/>
      <c r="SK23" s="78">
        <f t="shared" si="196"/>
        <v>0</v>
      </c>
      <c r="SM23" s="405"/>
      <c r="SN23" s="1962"/>
      <c r="SO23" s="22"/>
      <c r="SP23" s="31"/>
      <c r="SQ23" s="76"/>
      <c r="SR23" s="78">
        <f t="shared" si="73"/>
        <v>0</v>
      </c>
      <c r="ST23" s="31"/>
      <c r="SU23" s="1962"/>
      <c r="SV23" s="22"/>
      <c r="SW23" s="31"/>
      <c r="SX23" s="76"/>
      <c r="SY23" s="78">
        <f t="shared" si="74"/>
        <v>0</v>
      </c>
      <c r="TA23" s="425"/>
      <c r="TB23" s="1960"/>
      <c r="TC23" s="104"/>
      <c r="TD23" s="49"/>
      <c r="TE23" s="139"/>
      <c r="TF23" s="78">
        <f t="shared" si="75"/>
        <v>0</v>
      </c>
      <c r="TH23" s="1962"/>
      <c r="TI23" s="1962"/>
      <c r="TJ23" s="22"/>
      <c r="TK23" s="31"/>
      <c r="TL23" s="76"/>
      <c r="TM23" s="131">
        <f>TM22+TJ23-TL23</f>
        <v>20668.5</v>
      </c>
      <c r="TO23" s="1962"/>
      <c r="TP23" s="1962"/>
      <c r="TQ23" s="779"/>
      <c r="TR23" s="31"/>
      <c r="TS23" s="76"/>
      <c r="TT23" s="131">
        <f>TT22+TQ23-TS23</f>
        <v>0</v>
      </c>
      <c r="TV23" s="405"/>
      <c r="TW23" s="1962"/>
      <c r="TX23" s="779"/>
      <c r="TY23" s="31"/>
      <c r="TZ23" s="76"/>
      <c r="UA23" s="131">
        <f>UA22+TX23-TZ23</f>
        <v>0</v>
      </c>
      <c r="UC23" s="405"/>
      <c r="UD23" s="1962"/>
      <c r="UE23" s="22"/>
      <c r="UF23" s="31"/>
      <c r="UG23" s="76"/>
      <c r="UH23" s="78">
        <f t="shared" si="79"/>
        <v>0</v>
      </c>
      <c r="UJ23" s="405"/>
      <c r="UK23" s="1962"/>
      <c r="UL23" s="22"/>
      <c r="UM23" s="31"/>
      <c r="UN23" s="76"/>
      <c r="UO23" s="78">
        <f t="shared" si="80"/>
        <v>0</v>
      </c>
      <c r="UQ23" s="405"/>
      <c r="UR23" s="1962"/>
      <c r="US23" s="22"/>
      <c r="UT23" s="31"/>
      <c r="UU23" s="76"/>
      <c r="UV23" s="78">
        <f t="shared" si="81"/>
        <v>0</v>
      </c>
      <c r="UX23" s="405"/>
      <c r="UY23" s="1962"/>
      <c r="UZ23" s="22"/>
      <c r="VA23" s="31"/>
      <c r="VB23" s="76"/>
      <c r="VC23" s="78">
        <f t="shared" si="82"/>
        <v>201</v>
      </c>
      <c r="VE23" s="31"/>
      <c r="VF23" s="1962"/>
      <c r="VG23" s="22"/>
      <c r="VH23" s="31"/>
      <c r="VI23" s="76"/>
      <c r="VJ23" s="78">
        <f t="shared" si="83"/>
        <v>47775</v>
      </c>
      <c r="VL23" s="1962"/>
      <c r="VM23" s="1962"/>
      <c r="VN23" s="22"/>
      <c r="VO23" s="31"/>
      <c r="VP23" s="76"/>
      <c r="VQ23" s="78">
        <f t="shared" si="84"/>
        <v>0</v>
      </c>
      <c r="VS23" s="1962"/>
      <c r="VT23" s="1962"/>
      <c r="VU23" s="22"/>
      <c r="VV23" s="31"/>
      <c r="VW23" s="76"/>
      <c r="VX23" s="78">
        <f t="shared" si="85"/>
        <v>0</v>
      </c>
      <c r="VZ23" s="405"/>
      <c r="WA23" s="1962"/>
      <c r="WB23" s="22"/>
      <c r="WC23" s="31"/>
      <c r="WD23" s="76"/>
      <c r="WE23" s="78">
        <f t="shared" si="86"/>
        <v>274.5</v>
      </c>
      <c r="WG23" s="1962"/>
      <c r="WH23" s="1962"/>
      <c r="WI23" s="22"/>
      <c r="WJ23" s="31"/>
      <c r="WK23" s="76"/>
      <c r="WL23" s="78">
        <f t="shared" si="87"/>
        <v>0</v>
      </c>
      <c r="WN23" s="49"/>
      <c r="WO23" s="1960"/>
      <c r="WP23" s="104"/>
      <c r="WQ23" s="49"/>
      <c r="WR23" s="139"/>
      <c r="WS23" s="78">
        <f t="shared" si="88"/>
        <v>0</v>
      </c>
      <c r="WU23" s="31"/>
      <c r="WV23" s="1962"/>
      <c r="WW23" s="22"/>
      <c r="WX23" s="31"/>
      <c r="WY23" s="76"/>
      <c r="WZ23" s="78">
        <f t="shared" si="89"/>
        <v>0</v>
      </c>
      <c r="XB23" s="49"/>
      <c r="XC23" s="1960"/>
      <c r="XD23" s="104"/>
      <c r="XE23" s="49"/>
      <c r="XF23" s="139"/>
      <c r="XG23" s="131">
        <f t="shared" si="90"/>
        <v>0</v>
      </c>
      <c r="XH23" s="244"/>
      <c r="XI23" s="31"/>
      <c r="XJ23" s="1962"/>
      <c r="XK23" s="22"/>
      <c r="XL23" s="31"/>
      <c r="XM23" s="76"/>
      <c r="XN23" s="78">
        <f t="shared" si="91"/>
        <v>0</v>
      </c>
      <c r="XP23" s="405"/>
      <c r="XQ23" s="1962"/>
      <c r="XR23" s="22"/>
      <c r="XS23" s="31"/>
      <c r="XT23" s="76"/>
      <c r="XU23" s="78">
        <f t="shared" si="92"/>
        <v>0</v>
      </c>
      <c r="XW23" s="31"/>
      <c r="XX23" s="1962"/>
      <c r="XY23" s="22"/>
      <c r="XZ23" s="31"/>
      <c r="YA23" s="76"/>
      <c r="YB23" s="131">
        <f t="shared" si="93"/>
        <v>0</v>
      </c>
      <c r="YD23" s="31"/>
      <c r="YE23" s="1962"/>
      <c r="YF23" s="22"/>
      <c r="YG23" s="31"/>
      <c r="YH23" s="76"/>
      <c r="YI23" s="131">
        <f t="shared" si="94"/>
        <v>0</v>
      </c>
      <c r="YK23" s="31"/>
      <c r="YL23" s="1962"/>
      <c r="YM23" s="22"/>
      <c r="YN23" s="31"/>
      <c r="YO23" s="76"/>
      <c r="YP23" s="131">
        <f t="shared" si="95"/>
        <v>0</v>
      </c>
      <c r="YR23" s="31"/>
      <c r="YS23" s="1962"/>
      <c r="YT23" s="22"/>
      <c r="YU23" s="31"/>
      <c r="YV23" s="76"/>
      <c r="YW23" s="131">
        <f t="shared" si="96"/>
        <v>0</v>
      </c>
      <c r="YY23" s="31"/>
      <c r="YZ23" s="1962"/>
      <c r="ZA23" s="22"/>
      <c r="ZB23" s="31"/>
      <c r="ZC23" s="76"/>
      <c r="ZD23" s="131">
        <f t="shared" si="97"/>
        <v>0</v>
      </c>
      <c r="ZF23" s="49"/>
      <c r="ZG23" s="1960"/>
      <c r="ZH23" s="104"/>
      <c r="ZI23" s="49"/>
      <c r="ZJ23" s="139"/>
      <c r="ZK23" s="78">
        <f t="shared" si="98"/>
        <v>0</v>
      </c>
      <c r="ZM23" s="31"/>
      <c r="ZN23" s="1962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62"/>
      <c r="AAP23" s="1962"/>
      <c r="AAQ23" s="22"/>
      <c r="AAR23" s="31"/>
      <c r="AAS23" s="76"/>
      <c r="AAT23" s="78">
        <f t="shared" si="103"/>
        <v>0</v>
      </c>
      <c r="AAV23" s="405"/>
      <c r="AAW23" s="1962"/>
      <c r="AAX23" s="22"/>
      <c r="AAY23" s="31"/>
      <c r="AAZ23" s="76"/>
      <c r="ABA23" s="78">
        <f t="shared" si="104"/>
        <v>0</v>
      </c>
      <c r="ABC23" s="405"/>
      <c r="ABD23" s="1962"/>
      <c r="ABE23" s="22"/>
      <c r="ABF23" s="322"/>
      <c r="ABG23" s="76"/>
      <c r="ABH23" s="78">
        <f t="shared" si="105"/>
        <v>0</v>
      </c>
      <c r="ABJ23" s="31"/>
      <c r="ABK23" s="1962"/>
      <c r="ABL23" s="22"/>
      <c r="ABM23" s="31"/>
      <c r="ABN23" s="76"/>
      <c r="ABO23" s="78">
        <f t="shared" si="106"/>
        <v>0</v>
      </c>
      <c r="ABQ23" s="1962"/>
      <c r="ABR23" s="1962"/>
      <c r="ABS23" s="22"/>
      <c r="ABT23" s="31"/>
      <c r="ABU23" s="76"/>
      <c r="ABV23" s="78">
        <f t="shared" si="107"/>
        <v>0</v>
      </c>
      <c r="ABX23" s="31"/>
      <c r="ABY23" s="1962"/>
      <c r="ABZ23" s="22"/>
      <c r="ACA23" s="31"/>
      <c r="ACB23" s="76"/>
      <c r="ACC23" s="78">
        <f t="shared" si="108"/>
        <v>0</v>
      </c>
      <c r="ACE23" s="322"/>
      <c r="ACF23" s="1962"/>
      <c r="ACG23" s="22"/>
      <c r="ACH23" s="405"/>
      <c r="ACI23" s="76"/>
      <c r="ACJ23" s="78">
        <f t="shared" si="109"/>
        <v>0</v>
      </c>
      <c r="ACL23" s="322"/>
      <c r="ACM23" s="1962"/>
      <c r="ACN23" s="22"/>
      <c r="ACO23" s="322"/>
      <c r="ACP23" s="76"/>
      <c r="ACQ23" s="78">
        <f t="shared" si="110"/>
        <v>0</v>
      </c>
      <c r="ACS23" s="31"/>
      <c r="ACT23" s="1962"/>
      <c r="ACU23" s="22"/>
      <c r="ACV23" s="31"/>
      <c r="ACW23" s="76"/>
      <c r="ACX23" s="78">
        <f t="shared" si="1"/>
        <v>0</v>
      </c>
      <c r="ACZ23" s="405"/>
      <c r="ADA23" s="1962"/>
      <c r="ADB23" s="22"/>
      <c r="ADC23" s="405"/>
      <c r="ADD23" s="76"/>
      <c r="ADE23" s="78">
        <f t="shared" si="111"/>
        <v>0</v>
      </c>
      <c r="ADG23" s="425"/>
      <c r="ADH23" s="1960"/>
      <c r="ADI23" s="104"/>
      <c r="ADJ23" s="321"/>
      <c r="ADK23" s="139"/>
      <c r="ADL23" s="78">
        <f t="shared" si="112"/>
        <v>0</v>
      </c>
      <c r="ADN23" s="1962"/>
      <c r="ADO23" s="1962"/>
      <c r="ADP23" s="22"/>
      <c r="ADQ23" s="31"/>
      <c r="ADR23" s="76"/>
      <c r="ADS23" s="131">
        <f t="shared" si="113"/>
        <v>0</v>
      </c>
      <c r="ADU23" s="322"/>
      <c r="ADV23" s="1962"/>
      <c r="ADW23" s="22"/>
      <c r="ADX23" s="405"/>
      <c r="ADY23" s="76"/>
      <c r="ADZ23" s="131">
        <f t="shared" si="114"/>
        <v>0</v>
      </c>
      <c r="AEB23" s="405"/>
      <c r="AEC23" s="1963"/>
      <c r="AED23" s="701"/>
      <c r="AEE23" s="31"/>
      <c r="AEF23" s="1341"/>
      <c r="AEG23" s="131">
        <f t="shared" si="115"/>
        <v>0</v>
      </c>
      <c r="AEI23" s="405"/>
      <c r="AEJ23" s="1963"/>
      <c r="AEK23" s="350"/>
      <c r="AEL23" s="31"/>
      <c r="AEM23" s="1341"/>
      <c r="AEN23" s="131">
        <f t="shared" si="116"/>
        <v>3380</v>
      </c>
      <c r="AEP23" s="405"/>
      <c r="AEQ23" s="1963"/>
      <c r="AER23" s="350"/>
      <c r="AES23" s="405"/>
      <c r="AET23" s="1341"/>
      <c r="AEU23" s="131">
        <f t="shared" si="117"/>
        <v>0</v>
      </c>
      <c r="AEW23" s="31"/>
      <c r="AEX23" s="1962"/>
      <c r="AEY23" s="22"/>
      <c r="AEZ23" s="31"/>
      <c r="AFA23" s="76"/>
      <c r="AFB23" s="78">
        <f t="shared" si="118"/>
        <v>0</v>
      </c>
      <c r="AFD23" s="1962"/>
      <c r="AFE23" s="1962"/>
      <c r="AFF23" s="22"/>
      <c r="AFG23" s="31"/>
      <c r="AFH23" s="76"/>
      <c r="AFI23" s="78">
        <f t="shared" si="119"/>
        <v>6523</v>
      </c>
      <c r="AFK23" s="405"/>
      <c r="AFL23" s="1962"/>
      <c r="AFM23" s="22"/>
      <c r="AFN23" s="31"/>
      <c r="AFO23" s="76"/>
      <c r="AFP23" s="78">
        <f t="shared" si="120"/>
        <v>0</v>
      </c>
      <c r="AFR23" s="405"/>
      <c r="AFS23" s="1962"/>
      <c r="AFT23" s="22"/>
      <c r="AFU23" s="31"/>
      <c r="AFV23" s="76"/>
      <c r="AFW23" s="131">
        <f t="shared" si="121"/>
        <v>0</v>
      </c>
      <c r="AFY23" s="31"/>
      <c r="AFZ23" s="1962"/>
      <c r="AGA23" s="22"/>
      <c r="AGB23" s="31"/>
      <c r="AGC23" s="76"/>
      <c r="AGD23" s="131">
        <f t="shared" si="122"/>
        <v>0</v>
      </c>
      <c r="AGF23" s="1962"/>
      <c r="AGG23" s="1962"/>
      <c r="AGH23" s="22"/>
      <c r="AGI23" s="31"/>
      <c r="AGJ23" s="76"/>
      <c r="AGK23" s="131">
        <f t="shared" si="123"/>
        <v>0</v>
      </c>
      <c r="AGM23" s="31"/>
      <c r="AGN23" s="1962"/>
      <c r="AGO23" s="779"/>
      <c r="AGP23" s="31"/>
      <c r="AGQ23" s="76"/>
      <c r="AGR23" s="131">
        <f t="shared" si="124"/>
        <v>0</v>
      </c>
      <c r="AGT23" s="31"/>
      <c r="AGU23" s="1962"/>
      <c r="AGV23" s="779"/>
      <c r="AGW23" s="31"/>
      <c r="AGX23" s="76"/>
      <c r="AGY23" s="131">
        <f t="shared" si="125"/>
        <v>0</v>
      </c>
      <c r="AHA23" s="31"/>
      <c r="AHB23" s="1962"/>
      <c r="AHC23" s="779"/>
      <c r="AHD23" s="31"/>
      <c r="AHE23" s="76"/>
      <c r="AHF23" s="131">
        <f t="shared" si="126"/>
        <v>0</v>
      </c>
      <c r="AHH23" s="1962"/>
      <c r="AHI23" s="1962"/>
      <c r="AHJ23" s="22"/>
      <c r="AHK23" s="31"/>
      <c r="AHL23" s="76"/>
      <c r="AHM23" s="78">
        <f t="shared" si="127"/>
        <v>37741</v>
      </c>
      <c r="AHO23" s="1962"/>
      <c r="AHP23" s="1962"/>
      <c r="AHQ23" s="22"/>
      <c r="AHR23" s="31"/>
      <c r="AHS23" s="76"/>
      <c r="AHT23" s="78">
        <f t="shared" si="128"/>
        <v>0</v>
      </c>
      <c r="AHV23" s="1962"/>
      <c r="AHW23" s="1962"/>
      <c r="AHX23" s="22"/>
      <c r="AHY23" s="31"/>
      <c r="AHZ23" s="76"/>
      <c r="AIA23" s="78">
        <f t="shared" si="129"/>
        <v>0</v>
      </c>
      <c r="AIC23" s="425"/>
      <c r="AID23" s="1960"/>
      <c r="AIE23" s="104"/>
      <c r="AIF23" s="49"/>
      <c r="AIG23" s="139"/>
      <c r="AIH23" s="78">
        <f t="shared" si="130"/>
        <v>0</v>
      </c>
      <c r="AIJ23" s="322"/>
      <c r="AIK23" s="1962"/>
      <c r="AIL23" s="22"/>
      <c r="AIM23" s="49"/>
      <c r="AIN23" s="76"/>
      <c r="AIO23" s="78">
        <f t="shared" si="131"/>
        <v>0</v>
      </c>
      <c r="AIQ23" s="405"/>
      <c r="AIR23" s="1962"/>
      <c r="AIS23" s="22"/>
      <c r="AIT23" s="31"/>
      <c r="AIU23" s="76"/>
      <c r="AIV23" s="78">
        <f t="shared" si="132"/>
        <v>0</v>
      </c>
      <c r="AIX23" s="31"/>
      <c r="AIY23" s="1962"/>
      <c r="AIZ23" s="104"/>
      <c r="AJA23" s="31"/>
      <c r="AJB23" s="139"/>
      <c r="AJC23" s="78">
        <f t="shared" si="133"/>
        <v>0</v>
      </c>
      <c r="AJE23" s="49"/>
      <c r="AJF23" s="1960"/>
      <c r="AJG23" s="104"/>
      <c r="AJH23" s="49"/>
      <c r="AJI23" s="139"/>
      <c r="AJJ23" s="131">
        <f t="shared" si="134"/>
        <v>0</v>
      </c>
      <c r="AJL23" s="31"/>
      <c r="AJM23" s="1962"/>
      <c r="AJN23" s="22"/>
      <c r="AJO23" s="49"/>
      <c r="AJP23" s="76"/>
      <c r="AJQ23" s="131">
        <f t="shared" si="135"/>
        <v>0</v>
      </c>
      <c r="AJS23" s="49"/>
      <c r="AJT23" s="1960"/>
      <c r="AJU23" s="104"/>
      <c r="AJV23" s="49"/>
      <c r="AJW23" s="139"/>
      <c r="AJX23" s="131">
        <f t="shared" si="136"/>
        <v>0</v>
      </c>
      <c r="AJY23" s="244"/>
      <c r="AJZ23" s="1962"/>
      <c r="AKA23" s="1962"/>
      <c r="AKB23" s="22"/>
      <c r="AKC23" s="31"/>
      <c r="AKD23" s="76"/>
      <c r="AKE23" s="131">
        <f t="shared" si="137"/>
        <v>0</v>
      </c>
      <c r="AKG23" s="31"/>
      <c r="AKH23" s="1962"/>
      <c r="AKI23" s="22"/>
      <c r="AKJ23" s="31"/>
      <c r="AKK23" s="76"/>
      <c r="AKL23" s="131">
        <f t="shared" si="138"/>
        <v>0</v>
      </c>
      <c r="AKN23" s="31"/>
      <c r="AKO23" s="1962"/>
      <c r="AKP23" s="779"/>
      <c r="AKQ23" s="31"/>
      <c r="AKR23" s="1237"/>
      <c r="AKS23" s="131">
        <f t="shared" si="139"/>
        <v>0</v>
      </c>
      <c r="AKU23" s="49"/>
      <c r="AKV23" s="1960"/>
      <c r="AKW23" s="104"/>
      <c r="AKX23" s="49"/>
      <c r="AKY23" s="139"/>
      <c r="AKZ23" s="78">
        <f t="shared" si="2"/>
        <v>0</v>
      </c>
      <c r="ALB23" s="31"/>
      <c r="ALC23" s="1962"/>
      <c r="ALD23" s="22"/>
      <c r="ALE23" s="31"/>
      <c r="ALF23" s="76"/>
      <c r="ALG23" s="78">
        <f t="shared" si="140"/>
        <v>0</v>
      </c>
      <c r="ALI23" s="1962"/>
      <c r="ALJ23" s="1962"/>
      <c r="ALK23" s="22"/>
      <c r="ALL23" s="31"/>
      <c r="ALM23" s="76"/>
      <c r="ALN23" s="78">
        <f t="shared" si="141"/>
        <v>0</v>
      </c>
      <c r="ALP23" s="1962"/>
      <c r="ALQ23" s="1962"/>
      <c r="ALR23" s="22"/>
      <c r="ALS23" s="31"/>
      <c r="ALT23" s="76"/>
      <c r="ALU23" s="78">
        <f t="shared" si="142"/>
        <v>0</v>
      </c>
      <c r="ALW23" s="1962"/>
      <c r="ALX23" s="1962"/>
      <c r="ALY23" s="22"/>
      <c r="ALZ23" s="31"/>
      <c r="AMA23" s="76"/>
      <c r="AMB23" s="78">
        <f t="shared" si="143"/>
        <v>0</v>
      </c>
      <c r="AMD23" s="405"/>
      <c r="AME23" s="1962"/>
      <c r="AMF23" s="22"/>
      <c r="AMG23" s="405"/>
      <c r="AMH23" s="76"/>
      <c r="AMI23" s="78">
        <f t="shared" si="144"/>
        <v>0</v>
      </c>
      <c r="AMK23" s="31"/>
      <c r="AML23" s="1962"/>
      <c r="AMM23" s="22"/>
      <c r="AMN23" s="31"/>
      <c r="AMO23" s="76"/>
      <c r="AMP23" s="78">
        <f t="shared" si="145"/>
        <v>0</v>
      </c>
      <c r="AMR23" s="31"/>
      <c r="AMS23" s="1330"/>
      <c r="AMT23" s="139"/>
      <c r="AMU23" s="31"/>
      <c r="AMV23" s="76"/>
      <c r="AMW23" s="131">
        <f t="shared" si="3"/>
        <v>0</v>
      </c>
      <c r="AMY23" s="405"/>
      <c r="AMZ23" s="1962"/>
      <c r="ANA23" s="22"/>
      <c r="ANB23" s="322"/>
      <c r="ANC23" s="76"/>
      <c r="AND23" s="78">
        <f t="shared" si="146"/>
        <v>0</v>
      </c>
      <c r="ANF23" s="322"/>
      <c r="ANG23" s="1962"/>
      <c r="ANH23" s="22"/>
      <c r="ANI23" s="405"/>
      <c r="ANJ23" s="76"/>
      <c r="ANK23" s="78">
        <f t="shared" si="147"/>
        <v>0</v>
      </c>
      <c r="ANM23" s="31"/>
      <c r="ANN23" s="1962"/>
      <c r="ANO23" s="22"/>
      <c r="ANP23" s="31"/>
      <c r="ANQ23" s="76"/>
      <c r="ANR23" s="78">
        <f t="shared" si="148"/>
        <v>0</v>
      </c>
      <c r="ANT23" s="1962"/>
      <c r="ANU23" s="1962"/>
      <c r="ANV23" s="22"/>
      <c r="ANW23" s="31"/>
      <c r="ANX23" s="76"/>
      <c r="ANY23" s="78">
        <f t="shared" si="149"/>
        <v>0</v>
      </c>
      <c r="AOA23" s="49"/>
      <c r="AOB23" s="1960"/>
      <c r="AOC23" s="104"/>
      <c r="AOD23" s="49"/>
      <c r="AOE23" s="139"/>
      <c r="AOF23" s="78">
        <f t="shared" si="150"/>
        <v>0</v>
      </c>
      <c r="AOH23" s="322"/>
      <c r="AOI23" s="1962"/>
      <c r="AOJ23" s="22"/>
      <c r="AOK23" s="405"/>
      <c r="AOL23" s="76"/>
      <c r="AOM23" s="78">
        <f t="shared" si="151"/>
        <v>0</v>
      </c>
      <c r="AOO23" s="1962"/>
      <c r="AOP23" s="1962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62"/>
      <c r="AOX23" s="22"/>
      <c r="AOY23" s="31"/>
      <c r="AOZ23" s="76"/>
      <c r="APA23" s="78">
        <f t="shared" si="152"/>
        <v>0</v>
      </c>
      <c r="APC23" s="322"/>
      <c r="APD23" s="1962"/>
      <c r="APE23" s="22"/>
      <c r="APF23" s="31"/>
      <c r="APG23" s="76"/>
      <c r="APH23" s="78">
        <f t="shared" si="153"/>
        <v>0</v>
      </c>
      <c r="APJ23" s="322"/>
      <c r="APK23" s="1962"/>
      <c r="APL23" s="22"/>
      <c r="APM23" s="31"/>
      <c r="APN23" s="76"/>
      <c r="APO23" s="78">
        <f t="shared" si="154"/>
        <v>0</v>
      </c>
      <c r="APQ23" s="1962"/>
      <c r="APR23" s="1962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62"/>
      <c r="AQG23" s="775"/>
      <c r="AQJ23" s="131">
        <f t="shared" si="5"/>
        <v>7383.5</v>
      </c>
      <c r="AQL23" s="1962"/>
      <c r="AQN23" s="775"/>
      <c r="AQQ23" s="131">
        <f t="shared" si="6"/>
        <v>0</v>
      </c>
      <c r="AQS23" s="1962"/>
      <c r="AQU23" s="775"/>
      <c r="AQX23" s="131">
        <f t="shared" si="156"/>
        <v>4518.5</v>
      </c>
      <c r="AQZ23" s="322"/>
      <c r="ARA23" s="1962"/>
      <c r="ARB23" s="22"/>
      <c r="ARC23" s="322"/>
      <c r="ARD23" s="76"/>
      <c r="ARE23" s="78">
        <f t="shared" si="157"/>
        <v>0</v>
      </c>
      <c r="ARG23" s="31"/>
      <c r="ARH23" s="1962"/>
      <c r="ARI23" s="22"/>
      <c r="ARJ23" s="31"/>
      <c r="ARK23" s="76"/>
      <c r="ARL23" s="78">
        <f t="shared" si="158"/>
        <v>0</v>
      </c>
      <c r="ARN23" s="405"/>
      <c r="ARO23" s="1962"/>
      <c r="ARP23" s="22"/>
      <c r="ARQ23" s="405"/>
      <c r="ARR23" s="76"/>
      <c r="ARS23" s="78">
        <f t="shared" si="159"/>
        <v>0</v>
      </c>
      <c r="ARU23" s="405"/>
      <c r="ARV23" s="1962"/>
      <c r="ARW23" s="22"/>
      <c r="ARX23" s="322"/>
      <c r="ARY23" s="76"/>
      <c r="ARZ23" s="78">
        <f t="shared" si="7"/>
        <v>0</v>
      </c>
      <c r="ASB23" s="405"/>
      <c r="ASC23" s="1962"/>
      <c r="ASD23" s="22"/>
      <c r="ASE23" s="31"/>
      <c r="ASF23" s="76"/>
      <c r="ASG23" s="78">
        <f t="shared" si="160"/>
        <v>0</v>
      </c>
      <c r="ASI23" s="405"/>
      <c r="ASJ23" s="1962"/>
      <c r="ASK23" s="775"/>
      <c r="ASL23" s="31"/>
      <c r="ASM23" s="76"/>
      <c r="ASN23" s="131">
        <f t="shared" si="161"/>
        <v>0</v>
      </c>
      <c r="ASP23" s="49"/>
      <c r="ASQ23" s="1960"/>
      <c r="ASR23" s="104"/>
      <c r="ASS23" s="31"/>
      <c r="AST23" s="76"/>
      <c r="ASU23" s="131">
        <f t="shared" si="162"/>
        <v>0</v>
      </c>
      <c r="ASW23" s="31"/>
      <c r="ASX23" s="1962"/>
      <c r="ASY23" s="775"/>
      <c r="ASZ23" s="31"/>
      <c r="ATA23" s="76"/>
      <c r="ATB23" s="131">
        <f t="shared" si="163"/>
        <v>0</v>
      </c>
      <c r="ATD23" s="1962"/>
      <c r="ATE23" s="1962"/>
      <c r="ATF23" s="22"/>
      <c r="ATG23" s="31"/>
      <c r="ATH23" s="76"/>
      <c r="ATI23" s="78">
        <f t="shared" si="164"/>
        <v>0</v>
      </c>
      <c r="ATK23" s="322"/>
      <c r="ATL23" s="1962"/>
      <c r="ATM23" s="22"/>
      <c r="ATN23" s="31"/>
      <c r="ATO23" s="76"/>
      <c r="ATP23" s="78">
        <f t="shared" si="165"/>
        <v>0</v>
      </c>
      <c r="ATR23" s="322"/>
      <c r="ATS23" s="1962"/>
      <c r="ATT23" s="22"/>
      <c r="ATU23" s="31"/>
      <c r="ATV23" s="76"/>
      <c r="ATW23" s="78">
        <f t="shared" si="166"/>
        <v>0</v>
      </c>
      <c r="ATY23" s="322"/>
      <c r="ATZ23" s="1962"/>
      <c r="AUA23" s="22"/>
      <c r="AUB23" s="31"/>
      <c r="AUC23" s="76"/>
      <c r="AUD23" s="78">
        <f t="shared" si="167"/>
        <v>0</v>
      </c>
      <c r="AUF23" s="322"/>
      <c r="AUG23" s="1962"/>
      <c r="AUH23" s="22"/>
      <c r="AUI23" s="31"/>
      <c r="AUJ23" s="76"/>
      <c r="AUK23" s="78">
        <f t="shared" si="168"/>
        <v>0</v>
      </c>
      <c r="AUM23" s="31"/>
      <c r="AUN23" s="1330"/>
      <c r="AUO23" s="139"/>
      <c r="AUP23" s="31"/>
      <c r="AUQ23" s="139"/>
      <c r="AUR23" s="131">
        <f t="shared" si="169"/>
        <v>0</v>
      </c>
      <c r="AUT23" s="31"/>
      <c r="AUU23" s="1963"/>
      <c r="AUV23" s="76"/>
      <c r="AUW23" s="49"/>
      <c r="AUX23" s="76"/>
      <c r="AUY23" s="131">
        <f t="shared" si="170"/>
        <v>0</v>
      </c>
      <c r="AVA23" s="31"/>
      <c r="AVB23" s="1962"/>
      <c r="AVC23" s="22"/>
      <c r="AVD23" s="49"/>
      <c r="AVE23" s="76"/>
      <c r="AVF23" s="131">
        <f t="shared" si="171"/>
        <v>0</v>
      </c>
      <c r="AVH23" s="405"/>
      <c r="AVI23" s="1962"/>
      <c r="AVJ23" s="22"/>
      <c r="AVK23" s="49"/>
      <c r="AVL23" s="76"/>
      <c r="AVM23" s="131">
        <f t="shared" si="172"/>
        <v>2512.5</v>
      </c>
      <c r="AVO23" s="321"/>
      <c r="AVP23" s="1961"/>
      <c r="AVQ23" s="350"/>
      <c r="AVR23" s="49"/>
      <c r="AVS23" s="350"/>
      <c r="AVT23" s="131">
        <f t="shared" si="173"/>
        <v>0</v>
      </c>
      <c r="AVV23" s="405"/>
      <c r="AVW23" s="1962"/>
      <c r="AVX23" s="1353"/>
      <c r="AVY23" s="31"/>
      <c r="AVZ23" s="1268"/>
      <c r="AWA23" s="78">
        <f t="shared" si="191"/>
        <v>0</v>
      </c>
      <c r="AWC23" s="1962"/>
      <c r="AWD23" s="1962"/>
      <c r="AWE23" s="1353"/>
      <c r="AWF23" s="31"/>
      <c r="AWG23" s="1268"/>
      <c r="AWH23" s="78">
        <f t="shared" si="192"/>
        <v>0</v>
      </c>
      <c r="AWJ23" s="1962"/>
      <c r="AWK23" s="1962"/>
      <c r="AWL23" s="22"/>
      <c r="AWM23" s="31"/>
      <c r="AWN23" s="76"/>
      <c r="AWO23" s="78">
        <f t="shared" si="193"/>
        <v>0</v>
      </c>
      <c r="AWQ23" s="321"/>
      <c r="AWR23" s="1960"/>
      <c r="AWS23" s="104"/>
      <c r="AWT23" s="49"/>
      <c r="AWU23" s="139"/>
      <c r="AWV23" s="131">
        <f t="shared" si="194"/>
        <v>0</v>
      </c>
      <c r="AWW23" s="244"/>
      <c r="AWX23" s="425"/>
      <c r="AWY23" s="1960"/>
      <c r="AWZ23" s="104"/>
      <c r="AXA23" s="49"/>
      <c r="AXB23" s="139"/>
      <c r="AXC23" s="78">
        <f t="shared" si="174"/>
        <v>30000</v>
      </c>
      <c r="AXE23" s="31"/>
      <c r="AXF23" s="1962"/>
      <c r="AXG23" s="22"/>
      <c r="AXH23" s="31"/>
      <c r="AXI23" s="76"/>
      <c r="AXJ23" s="78">
        <f t="shared" si="175"/>
        <v>0</v>
      </c>
      <c r="AXL23" s="31"/>
      <c r="AXM23" s="1962"/>
      <c r="AXN23" s="22"/>
      <c r="AXO23" s="31"/>
      <c r="AXP23" s="76"/>
      <c r="AXQ23" s="78">
        <f t="shared" si="176"/>
        <v>0</v>
      </c>
      <c r="AXS23" s="31"/>
      <c r="AXT23" s="1962"/>
      <c r="AXU23" s="22"/>
      <c r="AXV23" s="31"/>
      <c r="AXW23" s="76"/>
      <c r="AXX23" s="78">
        <f t="shared" si="177"/>
        <v>0</v>
      </c>
      <c r="AXZ23" s="31"/>
      <c r="AYA23" s="1962"/>
      <c r="AYB23" s="22"/>
      <c r="AYC23" s="31"/>
      <c r="AYD23" s="76"/>
      <c r="AYE23" s="78">
        <f t="shared" si="178"/>
        <v>0</v>
      </c>
      <c r="AYG23" s="405"/>
      <c r="AYH23" s="1962"/>
      <c r="AYI23" s="22"/>
      <c r="AYJ23" s="31"/>
      <c r="AYK23" s="76"/>
      <c r="AYL23" s="78">
        <f t="shared" si="179"/>
        <v>0</v>
      </c>
      <c r="AYN23" s="405"/>
      <c r="AYO23" s="1962"/>
      <c r="AYP23" s="22"/>
      <c r="AYQ23" s="31"/>
      <c r="AYR23" s="76"/>
      <c r="AYS23" s="78">
        <f t="shared" si="180"/>
        <v>0</v>
      </c>
      <c r="AYU23" s="405"/>
      <c r="AYV23" s="1962"/>
      <c r="AYW23" s="22"/>
      <c r="AYX23" s="405"/>
      <c r="AYY23" s="76"/>
      <c r="AYZ23" s="78">
        <f t="shared" si="181"/>
        <v>0</v>
      </c>
      <c r="AZB23" s="31"/>
      <c r="AZC23" s="1962"/>
      <c r="AZD23" s="22"/>
      <c r="AZE23" s="31"/>
      <c r="AZF23" s="76"/>
      <c r="AZG23" s="78">
        <f t="shared" si="182"/>
        <v>0</v>
      </c>
      <c r="AZI23" s="425"/>
      <c r="AZJ23" s="1960"/>
      <c r="AZK23" s="104"/>
      <c r="AZL23" s="425"/>
      <c r="AZM23" s="139"/>
      <c r="AZN23" s="78">
        <f t="shared" si="183"/>
        <v>0</v>
      </c>
      <c r="AZP23" s="425"/>
      <c r="AZQ23" s="1960"/>
      <c r="AZR23" s="104"/>
      <c r="AZS23" s="425"/>
      <c r="AZT23" s="139"/>
      <c r="AZU23" s="131">
        <f t="shared" si="184"/>
        <v>0</v>
      </c>
      <c r="AZV23" s="244"/>
      <c r="AZW23" s="1962"/>
      <c r="AZX23" s="1962"/>
      <c r="AZY23" s="22"/>
      <c r="AZZ23" s="31"/>
      <c r="BAA23" s="76"/>
      <c r="BAB23" s="78">
        <f t="shared" si="185"/>
        <v>0</v>
      </c>
      <c r="BAD23" s="1962"/>
      <c r="BAE23" s="1962"/>
      <c r="BAF23" s="22"/>
      <c r="BAG23" s="31"/>
      <c r="BAH23" s="76"/>
      <c r="BAI23" s="78">
        <f t="shared" si="186"/>
        <v>0</v>
      </c>
      <c r="BAK23" s="1962"/>
      <c r="BAL23" s="1962"/>
      <c r="BAM23" s="22"/>
      <c r="BAN23" s="31"/>
      <c r="BAO23" s="76"/>
      <c r="BAP23" s="78">
        <f t="shared" si="187"/>
        <v>0</v>
      </c>
      <c r="BAR23" s="1962"/>
      <c r="BAS23" s="1962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62"/>
      <c r="C24" s="1917">
        <v>100000</v>
      </c>
      <c r="D24" s="1354" t="s">
        <v>1774</v>
      </c>
      <c r="E24" s="139"/>
      <c r="F24" s="131">
        <f t="shared" si="8"/>
        <v>1850000</v>
      </c>
      <c r="H24" s="405"/>
      <c r="I24" s="1962"/>
      <c r="J24" s="701"/>
      <c r="K24" s="31"/>
      <c r="L24" s="139"/>
      <c r="M24" s="131">
        <f t="shared" si="9"/>
        <v>20000</v>
      </c>
      <c r="O24" s="425"/>
      <c r="P24" s="1960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62"/>
      <c r="X24" s="22"/>
      <c r="Y24" s="31"/>
      <c r="Z24" s="76"/>
      <c r="AA24" s="78">
        <f t="shared" si="10"/>
        <v>1000</v>
      </c>
      <c r="AC24" s="31"/>
      <c r="AD24" s="1962"/>
      <c r="AE24" s="22"/>
      <c r="AF24" s="31"/>
      <c r="AG24" s="76"/>
      <c r="AH24" s="78">
        <f t="shared" si="11"/>
        <v>-100000</v>
      </c>
      <c r="AJ24" s="405">
        <v>42072</v>
      </c>
      <c r="AK24" s="1962" t="s">
        <v>2296</v>
      </c>
      <c r="AL24" s="22">
        <v>10000</v>
      </c>
      <c r="AM24" s="31" t="s">
        <v>2409</v>
      </c>
      <c r="AN24" s="76"/>
      <c r="AO24" s="78">
        <f t="shared" si="12"/>
        <v>90000</v>
      </c>
      <c r="AQ24" s="31"/>
      <c r="AR24" s="1962"/>
      <c r="AS24" s="22"/>
      <c r="AT24" s="31"/>
      <c r="AU24" s="76"/>
      <c r="AV24" s="78">
        <f t="shared" si="13"/>
        <v>0</v>
      </c>
      <c r="AX24" s="31"/>
      <c r="AY24" s="1962"/>
      <c r="AZ24" s="22"/>
      <c r="BA24" s="31"/>
      <c r="BB24" s="76"/>
      <c r="BC24" s="78">
        <f t="shared" si="14"/>
        <v>0</v>
      </c>
      <c r="BE24" s="31"/>
      <c r="BF24" s="1962"/>
      <c r="BG24" s="22"/>
      <c r="BH24" s="31"/>
      <c r="BI24" s="76"/>
      <c r="BJ24" s="78">
        <f t="shared" si="15"/>
        <v>0</v>
      </c>
      <c r="BL24" s="49"/>
      <c r="BM24" s="1960"/>
      <c r="BN24" s="104"/>
      <c r="BO24" s="49"/>
      <c r="BP24" s="139"/>
      <c r="BQ24" s="78">
        <f t="shared" si="16"/>
        <v>0</v>
      </c>
      <c r="BS24" s="31"/>
      <c r="BT24" s="1962"/>
      <c r="BU24" s="22"/>
      <c r="BV24" s="49"/>
      <c r="BW24" s="76"/>
      <c r="BX24" s="78">
        <f t="shared" si="17"/>
        <v>0</v>
      </c>
      <c r="BZ24" s="31"/>
      <c r="CA24" s="31"/>
      <c r="CB24" s="1962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62"/>
      <c r="CQ24" s="775"/>
      <c r="CR24" s="378"/>
      <c r="CS24" s="261"/>
      <c r="CT24" s="131">
        <f t="shared" si="20"/>
        <v>0</v>
      </c>
      <c r="CV24" s="321"/>
      <c r="CW24" s="1330"/>
      <c r="CX24" s="390"/>
      <c r="CY24" s="379"/>
      <c r="CZ24" s="390"/>
      <c r="DA24" s="131">
        <f t="shared" si="190"/>
        <v>0</v>
      </c>
      <c r="DC24" s="31"/>
      <c r="DD24" s="1962"/>
      <c r="DE24" s="22"/>
      <c r="DF24" s="31"/>
      <c r="DG24" s="76"/>
      <c r="DH24" s="78">
        <f t="shared" si="21"/>
        <v>0</v>
      </c>
      <c r="DJ24" s="31"/>
      <c r="DK24" s="1962"/>
      <c r="DL24" s="1962"/>
      <c r="DM24" s="22"/>
      <c r="DN24" s="31"/>
      <c r="DO24" s="76"/>
      <c r="DP24" s="78">
        <f t="shared" si="22"/>
        <v>0</v>
      </c>
      <c r="DR24" s="405"/>
      <c r="DS24" s="1962"/>
      <c r="DT24" s="22"/>
      <c r="DU24" s="322"/>
      <c r="DV24" s="76"/>
      <c r="DW24" s="78">
        <f t="shared" si="23"/>
        <v>0</v>
      </c>
      <c r="DY24" s="1962"/>
      <c r="DZ24" s="1962"/>
      <c r="EA24" s="22"/>
      <c r="EB24" s="31"/>
      <c r="EC24" s="76"/>
      <c r="ED24" s="78">
        <f t="shared" si="24"/>
        <v>0</v>
      </c>
      <c r="EF24" s="405"/>
      <c r="EG24" s="1962"/>
      <c r="EH24" s="22"/>
      <c r="EI24" s="31"/>
      <c r="EJ24" s="76"/>
      <c r="EK24" s="78">
        <f t="shared" si="25"/>
        <v>10936</v>
      </c>
      <c r="EM24" s="1962"/>
      <c r="EN24" s="1962"/>
      <c r="EO24" s="22"/>
      <c r="EP24" s="31"/>
      <c r="EQ24" s="76"/>
      <c r="ER24" s="78">
        <f t="shared" si="26"/>
        <v>0</v>
      </c>
      <c r="ET24" s="322"/>
      <c r="EU24" s="1962"/>
      <c r="EV24" s="22"/>
      <c r="EW24" s="383"/>
      <c r="EX24" s="22"/>
      <c r="EY24" s="78">
        <f t="shared" si="27"/>
        <v>0</v>
      </c>
      <c r="FA24" s="322"/>
      <c r="FB24" s="1962"/>
      <c r="FC24" s="22"/>
      <c r="FD24" s="49"/>
      <c r="FE24" s="76"/>
      <c r="FF24" s="78">
        <f t="shared" si="28"/>
        <v>0</v>
      </c>
      <c r="FH24" s="31"/>
      <c r="FI24" s="1962"/>
      <c r="FJ24" s="22"/>
      <c r="FK24" s="31"/>
      <c r="FL24" s="76"/>
      <c r="FM24" s="78">
        <f t="shared" si="29"/>
        <v>0</v>
      </c>
      <c r="FO24" s="31"/>
      <c r="FP24" s="1962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62"/>
      <c r="GE24" s="22"/>
      <c r="GF24" s="31"/>
      <c r="GG24" s="76"/>
      <c r="GH24" s="78">
        <f t="shared" si="32"/>
        <v>0</v>
      </c>
      <c r="GJ24" s="1962"/>
      <c r="GK24" s="1962"/>
      <c r="GL24" s="22"/>
      <c r="GM24" s="31"/>
      <c r="GN24" s="76"/>
      <c r="GO24" s="78">
        <f t="shared" si="33"/>
        <v>0</v>
      </c>
      <c r="GQ24" s="1962"/>
      <c r="GR24" s="1962"/>
      <c r="GS24" s="22"/>
      <c r="GT24" s="31"/>
      <c r="GU24" s="76"/>
      <c r="GV24" s="78">
        <f t="shared" si="34"/>
        <v>0</v>
      </c>
      <c r="GX24" s="31"/>
      <c r="GY24" s="1962"/>
      <c r="GZ24" s="22"/>
      <c r="HA24" s="31"/>
      <c r="HB24" s="76"/>
      <c r="HC24" s="78">
        <f t="shared" si="35"/>
        <v>0</v>
      </c>
      <c r="HE24" s="1962"/>
      <c r="HF24" s="1962"/>
      <c r="HG24" s="22"/>
      <c r="HH24" s="31"/>
      <c r="HI24" s="76"/>
      <c r="HJ24" s="78">
        <f t="shared" si="36"/>
        <v>0</v>
      </c>
      <c r="HL24" s="31"/>
      <c r="HM24" s="1962"/>
      <c r="HN24" s="104"/>
      <c r="HO24" s="31"/>
      <c r="HP24" s="139"/>
      <c r="HQ24" s="78">
        <f t="shared" si="37"/>
        <v>0</v>
      </c>
      <c r="HS24" s="31"/>
      <c r="HT24" s="1962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0"/>
      <c r="II24" s="139"/>
      <c r="IJ24" s="258"/>
      <c r="IK24" s="66"/>
      <c r="IL24" s="78">
        <f t="shared" si="40"/>
        <v>0</v>
      </c>
      <c r="IN24" s="1962"/>
      <c r="IO24" s="1962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62"/>
      <c r="JC24" s="1962"/>
      <c r="JD24" s="22"/>
      <c r="JE24" s="31"/>
      <c r="JF24" s="76"/>
      <c r="JG24" s="78">
        <f t="shared" si="43"/>
        <v>0</v>
      </c>
      <c r="JI24" s="31"/>
      <c r="JJ24" s="1962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60"/>
      <c r="JY24" s="104"/>
      <c r="JZ24" s="383"/>
      <c r="KA24" s="139"/>
      <c r="KB24" s="131">
        <f t="shared" si="45"/>
        <v>0</v>
      </c>
      <c r="KD24" s="49"/>
      <c r="KE24" s="1960"/>
      <c r="KF24" s="104"/>
      <c r="KG24" s="383"/>
      <c r="KH24" s="139"/>
      <c r="KI24" s="131">
        <f t="shared" si="46"/>
        <v>0</v>
      </c>
      <c r="KJ24" s="244"/>
      <c r="KK24" s="49"/>
      <c r="KL24" s="1960"/>
      <c r="KM24" s="104"/>
      <c r="KN24" s="383"/>
      <c r="KO24" s="139"/>
      <c r="KP24" s="131">
        <f t="shared" si="47"/>
        <v>0</v>
      </c>
      <c r="KQ24" s="244"/>
      <c r="KR24" s="405"/>
      <c r="KS24" s="1960"/>
      <c r="KT24" s="104"/>
      <c r="KU24" s="336"/>
      <c r="KV24" s="139"/>
      <c r="KW24" s="131">
        <f t="shared" si="48"/>
        <v>0</v>
      </c>
      <c r="KY24" s="31"/>
      <c r="KZ24" s="1960"/>
      <c r="LA24" s="104"/>
      <c r="LB24" s="31"/>
      <c r="LC24" s="139"/>
      <c r="LD24" s="131">
        <f t="shared" si="49"/>
        <v>0</v>
      </c>
      <c r="LF24" s="31"/>
      <c r="LG24" s="1960"/>
      <c r="LH24" s="104"/>
      <c r="LI24" s="31"/>
      <c r="LJ24" s="139"/>
      <c r="LK24" s="131">
        <f t="shared" si="50"/>
        <v>0</v>
      </c>
      <c r="LM24" s="405"/>
      <c r="LN24" s="1330"/>
      <c r="LO24" s="139"/>
      <c r="LP24" s="31"/>
      <c r="LQ24" s="139"/>
      <c r="LR24" s="131">
        <f t="shared" si="0"/>
        <v>0</v>
      </c>
      <c r="LT24" s="425"/>
      <c r="LU24" s="1960"/>
      <c r="LV24" s="104"/>
      <c r="LW24" s="49"/>
      <c r="LX24" s="139"/>
      <c r="LY24" s="78">
        <f t="shared" si="51"/>
        <v>0</v>
      </c>
      <c r="MA24" s="425"/>
      <c r="MB24" s="1960"/>
      <c r="MC24" s="104"/>
      <c r="MD24" s="49"/>
      <c r="ME24" s="139"/>
      <c r="MF24" s="131">
        <f t="shared" si="52"/>
        <v>0</v>
      </c>
      <c r="MH24" s="405"/>
      <c r="MI24" s="1962"/>
      <c r="MJ24" s="22"/>
      <c r="MK24" s="31"/>
      <c r="ML24" s="76"/>
      <c r="MM24" s="131">
        <f t="shared" si="53"/>
        <v>0</v>
      </c>
      <c r="MO24" s="1962"/>
      <c r="MP24" s="1962"/>
      <c r="MQ24" s="22"/>
      <c r="MR24" s="31"/>
      <c r="MS24" s="76"/>
      <c r="MT24" s="131">
        <f t="shared" si="54"/>
        <v>0</v>
      </c>
      <c r="MV24" s="31"/>
      <c r="MW24" s="1962"/>
      <c r="MX24" s="104"/>
      <c r="MY24" s="455"/>
      <c r="MZ24" s="104"/>
      <c r="NA24" s="131">
        <f t="shared" si="198"/>
        <v>20586.5</v>
      </c>
      <c r="NC24" s="31"/>
      <c r="ND24" s="1962"/>
      <c r="NE24" s="104"/>
      <c r="NF24" s="455"/>
      <c r="NG24" s="104"/>
      <c r="NH24" s="131">
        <f t="shared" si="55"/>
        <v>0</v>
      </c>
      <c r="NJ24" s="31"/>
      <c r="NK24" s="1962"/>
      <c r="NL24" s="701"/>
      <c r="NM24" s="49"/>
      <c r="NN24" s="76"/>
      <c r="NO24" s="131">
        <f t="shared" si="200"/>
        <v>0</v>
      </c>
      <c r="NQ24" s="425"/>
      <c r="NR24" s="1961"/>
      <c r="NS24" s="261"/>
      <c r="NT24" s="425"/>
      <c r="NU24" s="139"/>
      <c r="NV24" s="131">
        <f t="shared" si="57"/>
        <v>0</v>
      </c>
      <c r="NX24" s="1962"/>
      <c r="NY24" s="1962"/>
      <c r="NZ24" s="22"/>
      <c r="OA24" s="31"/>
      <c r="OB24" s="76"/>
      <c r="OC24" s="78">
        <f t="shared" si="58"/>
        <v>0</v>
      </c>
      <c r="OE24" s="31"/>
      <c r="OF24" s="1962"/>
      <c r="OG24" s="22"/>
      <c r="OH24" s="31"/>
      <c r="OI24" s="76"/>
      <c r="OJ24" s="78">
        <f t="shared" si="59"/>
        <v>0</v>
      </c>
      <c r="OL24" s="31"/>
      <c r="OM24" s="1962"/>
      <c r="ON24" s="22"/>
      <c r="OO24" s="31"/>
      <c r="OP24" s="76"/>
      <c r="OQ24" s="78">
        <f t="shared" si="60"/>
        <v>0</v>
      </c>
      <c r="OS24" s="31"/>
      <c r="OT24" s="1962"/>
      <c r="OU24" s="22"/>
      <c r="OV24" s="31"/>
      <c r="OW24" s="76"/>
      <c r="OX24" s="78">
        <f t="shared" si="61"/>
        <v>0</v>
      </c>
      <c r="OZ24" s="31"/>
      <c r="PA24" s="1962"/>
      <c r="PB24" s="22"/>
      <c r="PC24" s="31"/>
      <c r="PD24" s="76"/>
      <c r="PE24" s="78">
        <f t="shared" si="62"/>
        <v>0</v>
      </c>
      <c r="PG24" s="31"/>
      <c r="PH24" s="1962"/>
      <c r="PI24" s="22"/>
      <c r="PJ24" s="31"/>
      <c r="PK24" s="76"/>
      <c r="PL24" s="78">
        <f t="shared" si="63"/>
        <v>0</v>
      </c>
      <c r="PN24" s="31"/>
      <c r="PO24" s="1962"/>
      <c r="PP24" s="22"/>
      <c r="PQ24" s="31"/>
      <c r="PR24" s="76"/>
      <c r="PS24" s="78">
        <f t="shared" si="64"/>
        <v>0</v>
      </c>
      <c r="PU24" s="31"/>
      <c r="PV24" s="1962"/>
      <c r="PW24" s="22"/>
      <c r="PX24" s="31"/>
      <c r="PY24" s="76"/>
      <c r="PZ24" s="78">
        <f t="shared" si="65"/>
        <v>32916</v>
      </c>
      <c r="QB24" s="1962"/>
      <c r="QC24" s="1962"/>
      <c r="QD24" s="22"/>
      <c r="QE24" s="31"/>
      <c r="QF24" s="76"/>
      <c r="QG24" s="78">
        <f t="shared" si="66"/>
        <v>0</v>
      </c>
      <c r="QI24" s="405"/>
      <c r="QJ24" s="1962"/>
      <c r="QK24" s="22"/>
      <c r="QL24" s="31"/>
      <c r="QM24" s="76"/>
      <c r="QN24" s="78">
        <f t="shared" si="67"/>
        <v>0</v>
      </c>
      <c r="QP24" s="31"/>
      <c r="QQ24" s="1962"/>
      <c r="QR24" s="390"/>
      <c r="QS24" s="321"/>
      <c r="QT24" s="139"/>
      <c r="QU24" s="131">
        <f t="shared" si="68"/>
        <v>0</v>
      </c>
      <c r="QW24" s="521"/>
      <c r="QX24" s="1337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60"/>
      <c r="RL24" s="670"/>
      <c r="RM24" s="261"/>
      <c r="RN24" s="49"/>
      <c r="RO24" s="139"/>
      <c r="RP24" s="131">
        <f t="shared" si="71"/>
        <v>0</v>
      </c>
      <c r="RR24" s="1960"/>
      <c r="RS24" s="1961"/>
      <c r="RT24" s="261"/>
      <c r="RU24" s="49"/>
      <c r="RV24" s="139"/>
      <c r="RW24" s="131">
        <f t="shared" si="72"/>
        <v>11123</v>
      </c>
      <c r="RY24" s="1962"/>
      <c r="RZ24" s="1962"/>
      <c r="SA24" s="22"/>
      <c r="SB24" s="31"/>
      <c r="SC24" s="76"/>
      <c r="SD24" s="78">
        <f t="shared" si="195"/>
        <v>23250</v>
      </c>
      <c r="SF24" s="1962"/>
      <c r="SG24" s="1962"/>
      <c r="SH24" s="779"/>
      <c r="SI24" s="31"/>
      <c r="SJ24" s="76"/>
      <c r="SK24" s="78">
        <f t="shared" si="196"/>
        <v>0</v>
      </c>
      <c r="SM24" s="405"/>
      <c r="SN24" s="1962"/>
      <c r="SO24" s="22"/>
      <c r="SP24" s="31"/>
      <c r="SQ24" s="76"/>
      <c r="SR24" s="78">
        <f t="shared" si="73"/>
        <v>0</v>
      </c>
      <c r="ST24" s="1962"/>
      <c r="SU24" s="1962"/>
      <c r="SV24" s="22"/>
      <c r="SW24" s="31"/>
      <c r="SX24" s="76"/>
      <c r="SY24" s="78">
        <f t="shared" si="74"/>
        <v>0</v>
      </c>
      <c r="TA24" s="425"/>
      <c r="TB24" s="1960"/>
      <c r="TC24" s="104"/>
      <c r="TD24" s="49"/>
      <c r="TE24" s="139"/>
      <c r="TF24" s="78">
        <f t="shared" si="75"/>
        <v>0</v>
      </c>
      <c r="TH24" s="1962"/>
      <c r="TI24" s="1962"/>
      <c r="TJ24" s="22"/>
      <c r="TK24" s="31"/>
      <c r="TL24" s="76"/>
      <c r="TM24" s="78">
        <f t="shared" ref="TM24:TM43" si="201">TM23+TJ24-TL24</f>
        <v>20668.5</v>
      </c>
      <c r="TO24" s="1962"/>
      <c r="TP24" s="1962"/>
      <c r="TQ24" s="779"/>
      <c r="TR24" s="31"/>
      <c r="TS24" s="76"/>
      <c r="TT24" s="78">
        <f t="shared" ref="TT24:TT43" si="202">TT23+TQ24-TS24</f>
        <v>0</v>
      </c>
      <c r="TV24" s="405"/>
      <c r="TW24" s="1962"/>
      <c r="TX24" s="779"/>
      <c r="TY24" s="31"/>
      <c r="TZ24" s="76"/>
      <c r="UA24" s="78">
        <f t="shared" ref="UA24:UA43" si="203">UA23+TX24-TZ24</f>
        <v>0</v>
      </c>
      <c r="UC24" s="405"/>
      <c r="UD24" s="1962"/>
      <c r="UE24" s="22"/>
      <c r="UF24" s="31"/>
      <c r="UG24" s="76"/>
      <c r="UH24" s="78">
        <f t="shared" si="79"/>
        <v>0</v>
      </c>
      <c r="UJ24" s="405"/>
      <c r="UK24" s="1962"/>
      <c r="UL24" s="22"/>
      <c r="UM24" s="31"/>
      <c r="UN24" s="76"/>
      <c r="UO24" s="78">
        <f t="shared" si="80"/>
        <v>0</v>
      </c>
      <c r="UQ24" s="405"/>
      <c r="UR24" s="1962"/>
      <c r="US24" s="22"/>
      <c r="UT24" s="31"/>
      <c r="UU24" s="76"/>
      <c r="UV24" s="78">
        <f t="shared" si="81"/>
        <v>0</v>
      </c>
      <c r="UX24" s="405"/>
      <c r="UY24" s="1962"/>
      <c r="UZ24" s="22"/>
      <c r="VA24" s="31"/>
      <c r="VB24" s="76"/>
      <c r="VC24" s="78">
        <f t="shared" si="82"/>
        <v>201</v>
      </c>
      <c r="VE24" s="31"/>
      <c r="VF24" s="1962"/>
      <c r="VG24" s="22"/>
      <c r="VH24" s="31"/>
      <c r="VI24" s="76"/>
      <c r="VJ24" s="78">
        <f t="shared" si="83"/>
        <v>47775</v>
      </c>
      <c r="VL24" s="1962"/>
      <c r="VM24" s="1962"/>
      <c r="VN24" s="22"/>
      <c r="VO24" s="31"/>
      <c r="VP24" s="76"/>
      <c r="VQ24" s="78">
        <f t="shared" si="84"/>
        <v>0</v>
      </c>
      <c r="VS24" s="1962"/>
      <c r="VT24" s="1962"/>
      <c r="VU24" s="22"/>
      <c r="VV24" s="31"/>
      <c r="VW24" s="76"/>
      <c r="VX24" s="78">
        <f t="shared" si="85"/>
        <v>0</v>
      </c>
      <c r="VZ24" s="405"/>
      <c r="WA24" s="1962"/>
      <c r="WB24" s="22"/>
      <c r="WC24" s="31"/>
      <c r="WD24" s="76"/>
      <c r="WE24" s="78">
        <f t="shared" si="86"/>
        <v>274.5</v>
      </c>
      <c r="WG24" s="1962"/>
      <c r="WH24" s="1962"/>
      <c r="WI24" s="22"/>
      <c r="WJ24" s="31"/>
      <c r="WK24" s="76"/>
      <c r="WL24" s="78">
        <f t="shared" si="87"/>
        <v>0</v>
      </c>
      <c r="WN24" s="49"/>
      <c r="WO24" s="1960"/>
      <c r="WP24" s="104"/>
      <c r="WQ24" s="49"/>
      <c r="WR24" s="139"/>
      <c r="WS24" s="78">
        <f t="shared" si="88"/>
        <v>0</v>
      </c>
      <c r="WU24" s="1962"/>
      <c r="WV24" s="1962"/>
      <c r="WW24" s="22"/>
      <c r="WX24" s="31"/>
      <c r="WY24" s="76"/>
      <c r="WZ24" s="78">
        <f t="shared" si="89"/>
        <v>0</v>
      </c>
      <c r="XB24" s="1960"/>
      <c r="XC24" s="1960"/>
      <c r="XD24" s="104"/>
      <c r="XE24" s="49"/>
      <c r="XF24" s="139"/>
      <c r="XG24" s="131">
        <f t="shared" si="90"/>
        <v>0</v>
      </c>
      <c r="XH24" s="244"/>
      <c r="XI24" s="31"/>
      <c r="XJ24" s="1962"/>
      <c r="XK24" s="22"/>
      <c r="XL24" s="31"/>
      <c r="XM24" s="76"/>
      <c r="XN24" s="78">
        <f t="shared" si="91"/>
        <v>0</v>
      </c>
      <c r="XP24" s="405"/>
      <c r="XQ24" s="1962"/>
      <c r="XR24" s="22"/>
      <c r="XS24" s="31"/>
      <c r="XT24" s="76"/>
      <c r="XU24" s="78">
        <f t="shared" si="92"/>
        <v>0</v>
      </c>
      <c r="XW24" s="31"/>
      <c r="XX24" s="1962"/>
      <c r="XY24" s="22"/>
      <c r="XZ24" s="31"/>
      <c r="YA24" s="76"/>
      <c r="YB24" s="131">
        <f t="shared" si="93"/>
        <v>0</v>
      </c>
      <c r="YD24" s="31"/>
      <c r="YE24" s="1962"/>
      <c r="YF24" s="22"/>
      <c r="YG24" s="31"/>
      <c r="YH24" s="76"/>
      <c r="YI24" s="131">
        <f t="shared" si="94"/>
        <v>0</v>
      </c>
      <c r="YK24" s="31"/>
      <c r="YL24" s="1962"/>
      <c r="YM24" s="22"/>
      <c r="YN24" s="31"/>
      <c r="YO24" s="76"/>
      <c r="YP24" s="131">
        <f t="shared" si="95"/>
        <v>0</v>
      </c>
      <c r="YR24" s="31"/>
      <c r="YS24" s="1962"/>
      <c r="YT24" s="22"/>
      <c r="YU24" s="31"/>
      <c r="YV24" s="76"/>
      <c r="YW24" s="131">
        <f t="shared" si="96"/>
        <v>0</v>
      </c>
      <c r="YY24" s="31"/>
      <c r="YZ24" s="1962"/>
      <c r="ZA24" s="22"/>
      <c r="ZB24" s="31"/>
      <c r="ZC24" s="76"/>
      <c r="ZD24" s="131">
        <f t="shared" si="97"/>
        <v>0</v>
      </c>
      <c r="ZF24" s="49"/>
      <c r="ZG24" s="1960"/>
      <c r="ZH24" s="104"/>
      <c r="ZI24" s="49"/>
      <c r="ZJ24" s="139"/>
      <c r="ZK24" s="78">
        <f t="shared" si="98"/>
        <v>0</v>
      </c>
      <c r="ZM24" s="1962"/>
      <c r="ZN24" s="1962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62"/>
      <c r="AAP24" s="1962"/>
      <c r="AAQ24" s="22"/>
      <c r="AAR24" s="31"/>
      <c r="AAS24" s="76"/>
      <c r="AAT24" s="78">
        <f t="shared" si="103"/>
        <v>0</v>
      </c>
      <c r="AAV24" s="405"/>
      <c r="AAW24" s="1962"/>
      <c r="AAX24" s="22"/>
      <c r="AAY24" s="31"/>
      <c r="AAZ24" s="76"/>
      <c r="ABA24" s="78">
        <f t="shared" si="104"/>
        <v>0</v>
      </c>
      <c r="ABC24" s="405"/>
      <c r="ABD24" s="1962"/>
      <c r="ABE24" s="22"/>
      <c r="ABF24" s="322"/>
      <c r="ABG24" s="76"/>
      <c r="ABH24" s="78">
        <f t="shared" si="105"/>
        <v>0</v>
      </c>
      <c r="ABJ24" s="31"/>
      <c r="ABK24" s="1962"/>
      <c r="ABL24" s="22"/>
      <c r="ABM24" s="31"/>
      <c r="ABN24" s="76"/>
      <c r="ABO24" s="78">
        <f t="shared" si="106"/>
        <v>0</v>
      </c>
      <c r="ABQ24" s="1962"/>
      <c r="ABR24" s="1962"/>
      <c r="ABS24" s="22"/>
      <c r="ABT24" s="31"/>
      <c r="ABU24" s="76"/>
      <c r="ABV24" s="78">
        <f t="shared" si="107"/>
        <v>0</v>
      </c>
      <c r="ABX24" s="1962"/>
      <c r="ABY24" s="1962"/>
      <c r="ABZ24" s="22"/>
      <c r="ACA24" s="31"/>
      <c r="ACB24" s="76"/>
      <c r="ACC24" s="78">
        <f t="shared" si="108"/>
        <v>0</v>
      </c>
      <c r="ACE24" s="322"/>
      <c r="ACF24" s="1962"/>
      <c r="ACG24" s="22"/>
      <c r="ACH24" s="405"/>
      <c r="ACI24" s="76"/>
      <c r="ACJ24" s="78">
        <f t="shared" si="109"/>
        <v>0</v>
      </c>
      <c r="ACL24" s="322"/>
      <c r="ACM24" s="1962"/>
      <c r="ACN24" s="22"/>
      <c r="ACO24" s="322"/>
      <c r="ACP24" s="76"/>
      <c r="ACQ24" s="78">
        <f t="shared" si="110"/>
        <v>0</v>
      </c>
      <c r="ACS24" s="31"/>
      <c r="ACT24" s="1962"/>
      <c r="ACU24" s="22"/>
      <c r="ACV24" s="31"/>
      <c r="ACW24" s="76"/>
      <c r="ACX24" s="78">
        <f t="shared" si="1"/>
        <v>0</v>
      </c>
      <c r="ACZ24" s="405"/>
      <c r="ADA24" s="1962"/>
      <c r="ADB24" s="22"/>
      <c r="ADC24" s="405"/>
      <c r="ADD24" s="76"/>
      <c r="ADE24" s="78">
        <f t="shared" si="111"/>
        <v>0</v>
      </c>
      <c r="ADG24" s="425"/>
      <c r="ADH24" s="1960"/>
      <c r="ADI24" s="104"/>
      <c r="ADJ24" s="321"/>
      <c r="ADK24" s="139"/>
      <c r="ADL24" s="78">
        <f t="shared" si="112"/>
        <v>0</v>
      </c>
      <c r="ADN24" s="1962"/>
      <c r="ADO24" s="1962"/>
      <c r="ADP24" s="22"/>
      <c r="ADQ24" s="31"/>
      <c r="ADR24" s="76"/>
      <c r="ADS24" s="131">
        <f t="shared" si="113"/>
        <v>0</v>
      </c>
      <c r="ADU24" s="322"/>
      <c r="ADV24" s="1962"/>
      <c r="ADW24" s="22"/>
      <c r="ADX24" s="405"/>
      <c r="ADY24" s="76"/>
      <c r="ADZ24" s="131">
        <f t="shared" si="114"/>
        <v>0</v>
      </c>
      <c r="AEB24" s="405"/>
      <c r="AEC24" s="1961"/>
      <c r="AED24" s="350"/>
      <c r="AEE24" s="31"/>
      <c r="AEF24" s="1358"/>
      <c r="AEG24" s="131">
        <f t="shared" si="115"/>
        <v>0</v>
      </c>
      <c r="AEI24" s="405"/>
      <c r="AEJ24" s="1961"/>
      <c r="AEK24" s="350"/>
      <c r="AEL24" s="31"/>
      <c r="AEM24" s="1358"/>
      <c r="AEN24" s="131">
        <f t="shared" si="116"/>
        <v>3380</v>
      </c>
      <c r="AEP24" s="405"/>
      <c r="AEQ24" s="1961"/>
      <c r="AER24" s="350"/>
      <c r="AES24" s="405"/>
      <c r="AET24" s="1358"/>
      <c r="AEU24" s="131">
        <f t="shared" si="117"/>
        <v>0</v>
      </c>
      <c r="AEW24" s="31"/>
      <c r="AEX24" s="1962"/>
      <c r="AEY24" s="22"/>
      <c r="AEZ24" s="31"/>
      <c r="AFA24" s="76"/>
      <c r="AFB24" s="78">
        <f t="shared" si="118"/>
        <v>0</v>
      </c>
      <c r="AFD24" s="1962"/>
      <c r="AFE24" s="1962"/>
      <c r="AFF24" s="22"/>
      <c r="AFG24" s="31"/>
      <c r="AFH24" s="76"/>
      <c r="AFI24" s="78">
        <f t="shared" si="119"/>
        <v>6523</v>
      </c>
      <c r="AFK24" s="405"/>
      <c r="AFL24" s="1962"/>
      <c r="AFM24" s="22"/>
      <c r="AFN24" s="31"/>
      <c r="AFO24" s="76"/>
      <c r="AFP24" s="78">
        <f t="shared" si="120"/>
        <v>0</v>
      </c>
      <c r="AFR24" s="405"/>
      <c r="AFS24" s="1962"/>
      <c r="AFT24" s="22"/>
      <c r="AFU24" s="31"/>
      <c r="AFV24" s="76"/>
      <c r="AFW24" s="131">
        <f t="shared" si="121"/>
        <v>0</v>
      </c>
      <c r="AFY24" s="31"/>
      <c r="AFZ24" s="1962"/>
      <c r="AGA24" s="22"/>
      <c r="AGB24" s="31"/>
      <c r="AGC24" s="76"/>
      <c r="AGD24" s="131">
        <f t="shared" si="122"/>
        <v>0</v>
      </c>
      <c r="AGF24" s="1962"/>
      <c r="AGG24" s="1962"/>
      <c r="AGH24" s="22"/>
      <c r="AGI24" s="31"/>
      <c r="AGJ24" s="76"/>
      <c r="AGK24" s="131">
        <f t="shared" si="123"/>
        <v>0</v>
      </c>
      <c r="AGM24" s="31"/>
      <c r="AGN24" s="1962"/>
      <c r="AGO24" s="779"/>
      <c r="AGP24" s="31"/>
      <c r="AGQ24" s="76"/>
      <c r="AGR24" s="131">
        <f t="shared" si="124"/>
        <v>0</v>
      </c>
      <c r="AGT24" s="31"/>
      <c r="AGU24" s="1962"/>
      <c r="AGV24" s="779"/>
      <c r="AGW24" s="31"/>
      <c r="AGX24" s="76"/>
      <c r="AGY24" s="131">
        <f t="shared" si="125"/>
        <v>0</v>
      </c>
      <c r="AHA24" s="31"/>
      <c r="AHB24" s="1962"/>
      <c r="AHC24" s="779"/>
      <c r="AHD24" s="31"/>
      <c r="AHE24" s="76"/>
      <c r="AHF24" s="131">
        <f t="shared" si="126"/>
        <v>0</v>
      </c>
      <c r="AHH24" s="1962"/>
      <c r="AHI24" s="1962"/>
      <c r="AHJ24" s="22"/>
      <c r="AHK24" s="31"/>
      <c r="AHL24" s="76"/>
      <c r="AHM24" s="78">
        <f t="shared" si="127"/>
        <v>37741</v>
      </c>
      <c r="AHO24" s="1962"/>
      <c r="AHP24" s="1962"/>
      <c r="AHQ24" s="22"/>
      <c r="AHR24" s="31"/>
      <c r="AHS24" s="76"/>
      <c r="AHT24" s="78">
        <f t="shared" si="128"/>
        <v>0</v>
      </c>
      <c r="AHV24" s="1962"/>
      <c r="AHW24" s="1962"/>
      <c r="AHX24" s="22"/>
      <c r="AHY24" s="31"/>
      <c r="AHZ24" s="76"/>
      <c r="AIA24" s="78">
        <f t="shared" si="129"/>
        <v>0</v>
      </c>
      <c r="AIC24" s="425"/>
      <c r="AID24" s="1960"/>
      <c r="AIE24" s="104"/>
      <c r="AIF24" s="49"/>
      <c r="AIG24" s="139"/>
      <c r="AIH24" s="78">
        <f t="shared" si="130"/>
        <v>0</v>
      </c>
      <c r="AIJ24" s="322"/>
      <c r="AIK24" s="1962"/>
      <c r="AIL24" s="22"/>
      <c r="AIM24" s="49"/>
      <c r="AIN24" s="76"/>
      <c r="AIO24" s="78">
        <f t="shared" si="131"/>
        <v>0</v>
      </c>
      <c r="AIQ24" s="405"/>
      <c r="AIR24" s="1962"/>
      <c r="AIS24" s="22"/>
      <c r="AIT24" s="31"/>
      <c r="AIU24" s="76"/>
      <c r="AIV24" s="78">
        <f t="shared" si="132"/>
        <v>0</v>
      </c>
      <c r="AIX24" s="31"/>
      <c r="AIY24" s="1962"/>
      <c r="AIZ24" s="22"/>
      <c r="AJA24" s="31"/>
      <c r="AJB24" s="76"/>
      <c r="AJC24" s="78">
        <f t="shared" si="133"/>
        <v>0</v>
      </c>
      <c r="AJE24" s="49"/>
      <c r="AJF24" s="1960"/>
      <c r="AJG24" s="104"/>
      <c r="AJH24" s="49"/>
      <c r="AJI24" s="139"/>
      <c r="AJJ24" s="131">
        <f t="shared" si="134"/>
        <v>0</v>
      </c>
      <c r="AJL24" s="31"/>
      <c r="AJM24" s="1962"/>
      <c r="AJN24" s="22"/>
      <c r="AJO24" s="49"/>
      <c r="AJP24" s="76"/>
      <c r="AJQ24" s="131">
        <f t="shared" si="135"/>
        <v>0</v>
      </c>
      <c r="AJS24" s="49"/>
      <c r="AJT24" s="1960"/>
      <c r="AJU24" s="104"/>
      <c r="AJV24" s="49"/>
      <c r="AJW24" s="139"/>
      <c r="AJX24" s="131">
        <f t="shared" si="136"/>
        <v>0</v>
      </c>
      <c r="AJY24" s="244"/>
      <c r="AJZ24" s="1962"/>
      <c r="AKA24" s="1962"/>
      <c r="AKB24" s="22"/>
      <c r="AKC24" s="31"/>
      <c r="AKD24" s="76"/>
      <c r="AKE24" s="131">
        <f t="shared" si="137"/>
        <v>0</v>
      </c>
      <c r="AKG24" s="31"/>
      <c r="AKH24" s="1962"/>
      <c r="AKI24" s="22"/>
      <c r="AKJ24" s="31"/>
      <c r="AKK24" s="76"/>
      <c r="AKL24" s="131">
        <f t="shared" si="138"/>
        <v>0</v>
      </c>
      <c r="AKN24" s="31"/>
      <c r="AKO24" s="1962"/>
      <c r="AKP24" s="779"/>
      <c r="AKQ24" s="31"/>
      <c r="AKR24" s="76"/>
      <c r="AKS24" s="131">
        <f t="shared" si="139"/>
        <v>0</v>
      </c>
      <c r="AKU24" s="49"/>
      <c r="AKV24" s="1960"/>
      <c r="AKW24" s="104"/>
      <c r="AKX24" s="49"/>
      <c r="AKY24" s="139"/>
      <c r="AKZ24" s="78">
        <f t="shared" si="2"/>
        <v>0</v>
      </c>
      <c r="ALB24" s="31"/>
      <c r="ALC24" s="1962"/>
      <c r="ALD24" s="22"/>
      <c r="ALE24" s="31"/>
      <c r="ALF24" s="76"/>
      <c r="ALG24" s="78">
        <f t="shared" si="140"/>
        <v>0</v>
      </c>
      <c r="ALI24" s="1962"/>
      <c r="ALJ24" s="1962"/>
      <c r="ALK24" s="22"/>
      <c r="ALL24" s="31"/>
      <c r="ALM24" s="76"/>
      <c r="ALN24" s="78">
        <f t="shared" si="141"/>
        <v>0</v>
      </c>
      <c r="ALP24" s="1962"/>
      <c r="ALQ24" s="1962"/>
      <c r="ALR24" s="22"/>
      <c r="ALS24" s="31"/>
      <c r="ALT24" s="76"/>
      <c r="ALU24" s="78">
        <f t="shared" si="142"/>
        <v>0</v>
      </c>
      <c r="ALW24" s="1962"/>
      <c r="ALX24" s="1962"/>
      <c r="ALY24" s="22"/>
      <c r="ALZ24" s="31"/>
      <c r="AMA24" s="76"/>
      <c r="AMB24" s="78">
        <f t="shared" si="143"/>
        <v>0</v>
      </c>
      <c r="AMD24" s="405"/>
      <c r="AME24" s="1962"/>
      <c r="AMF24" s="22"/>
      <c r="AMG24" s="405"/>
      <c r="AMH24" s="76"/>
      <c r="AMI24" s="78">
        <f t="shared" si="144"/>
        <v>0</v>
      </c>
      <c r="AMK24" s="31"/>
      <c r="AML24" s="1962"/>
      <c r="AMM24" s="22"/>
      <c r="AMN24" s="31"/>
      <c r="AMO24" s="76"/>
      <c r="AMP24" s="78">
        <f t="shared" si="145"/>
        <v>0</v>
      </c>
      <c r="AMR24" s="31"/>
      <c r="AMS24" s="1330"/>
      <c r="AMT24" s="139"/>
      <c r="AMU24" s="31"/>
      <c r="AMV24" s="76"/>
      <c r="AMW24" s="131">
        <f t="shared" si="3"/>
        <v>0</v>
      </c>
      <c r="AMY24" s="405"/>
      <c r="AMZ24" s="1962"/>
      <c r="ANA24" s="22"/>
      <c r="ANB24" s="322"/>
      <c r="ANC24" s="76"/>
      <c r="AND24" s="78">
        <f t="shared" si="146"/>
        <v>0</v>
      </c>
      <c r="ANF24" s="322"/>
      <c r="ANG24" s="1962"/>
      <c r="ANH24" s="22"/>
      <c r="ANI24" s="405"/>
      <c r="ANJ24" s="76"/>
      <c r="ANK24" s="78">
        <f t="shared" si="147"/>
        <v>0</v>
      </c>
      <c r="ANM24" s="31"/>
      <c r="ANN24" s="1962"/>
      <c r="ANO24" s="22"/>
      <c r="ANP24" s="31"/>
      <c r="ANQ24" s="76"/>
      <c r="ANR24" s="78">
        <f t="shared" si="148"/>
        <v>0</v>
      </c>
      <c r="ANT24" s="1962"/>
      <c r="ANU24" s="1962"/>
      <c r="ANV24" s="22"/>
      <c r="ANW24" s="31"/>
      <c r="ANX24" s="76"/>
      <c r="ANY24" s="78">
        <f t="shared" si="149"/>
        <v>0</v>
      </c>
      <c r="AOA24" s="1960"/>
      <c r="AOB24" s="1960"/>
      <c r="AOC24" s="104"/>
      <c r="AOD24" s="49"/>
      <c r="AOE24" s="139"/>
      <c r="AOF24" s="78">
        <f t="shared" si="150"/>
        <v>0</v>
      </c>
      <c r="AOH24" s="322"/>
      <c r="AOI24" s="1962"/>
      <c r="AOJ24" s="22"/>
      <c r="AOK24" s="405"/>
      <c r="AOL24" s="76"/>
      <c r="AOM24" s="78">
        <f t="shared" si="151"/>
        <v>0</v>
      </c>
      <c r="AOO24" s="1962"/>
      <c r="AOP24" s="1962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62"/>
      <c r="AOX24" s="22"/>
      <c r="AOY24" s="31"/>
      <c r="AOZ24" s="76"/>
      <c r="APA24" s="78">
        <f t="shared" si="152"/>
        <v>0</v>
      </c>
      <c r="APC24" s="322"/>
      <c r="APD24" s="1962"/>
      <c r="APE24" s="22"/>
      <c r="APF24" s="31"/>
      <c r="APG24" s="76"/>
      <c r="APH24" s="78">
        <f t="shared" si="153"/>
        <v>0</v>
      </c>
      <c r="APJ24" s="322"/>
      <c r="APK24" s="1962"/>
      <c r="APL24" s="22"/>
      <c r="APM24" s="31"/>
      <c r="APN24" s="76"/>
      <c r="APO24" s="78">
        <f t="shared" si="154"/>
        <v>0</v>
      </c>
      <c r="APQ24" s="1962"/>
      <c r="APR24" s="1962"/>
      <c r="APS24" s="22"/>
      <c r="APT24" s="31"/>
      <c r="APU24" s="76"/>
      <c r="APV24" s="78">
        <f t="shared" si="155"/>
        <v>0</v>
      </c>
      <c r="APX24" s="405"/>
      <c r="APY24" s="1330"/>
      <c r="APZ24" s="350"/>
      <c r="AQA24" s="405"/>
      <c r="AQB24" s="139"/>
      <c r="AQC24" s="131">
        <f t="shared" si="4"/>
        <v>0</v>
      </c>
      <c r="AQE24" s="1962"/>
      <c r="AQG24" s="775"/>
      <c r="AQJ24" s="131">
        <f t="shared" si="5"/>
        <v>7383.5</v>
      </c>
      <c r="AQL24" s="1962"/>
      <c r="AQN24" s="775"/>
      <c r="AQQ24" s="131">
        <f t="shared" si="6"/>
        <v>0</v>
      </c>
      <c r="AQS24" s="1962"/>
      <c r="AQU24" s="775"/>
      <c r="AQX24" s="131">
        <f t="shared" si="156"/>
        <v>4518.5</v>
      </c>
      <c r="AQZ24" s="322"/>
      <c r="ARA24" s="1962"/>
      <c r="ARB24" s="701"/>
      <c r="ARC24" s="322"/>
      <c r="ARD24" s="76"/>
      <c r="ARE24" s="78">
        <f t="shared" si="157"/>
        <v>0</v>
      </c>
      <c r="ARG24" s="1962"/>
      <c r="ARJ24" s="31"/>
      <c r="ARK24" s="76"/>
      <c r="ARL24" s="78">
        <f t="shared" si="158"/>
        <v>0</v>
      </c>
      <c r="ARN24" s="405"/>
      <c r="ARO24" s="1330"/>
      <c r="ARP24" s="139"/>
      <c r="ARQ24" s="405"/>
      <c r="ARR24" s="76"/>
      <c r="ARS24" s="78">
        <f t="shared" si="159"/>
        <v>0</v>
      </c>
      <c r="ARU24" s="405"/>
      <c r="ARV24" s="1330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62"/>
      <c r="ASK24" s="22"/>
      <c r="ASL24" s="31"/>
      <c r="ASM24" s="76"/>
      <c r="ASN24" s="131">
        <f t="shared" si="161"/>
        <v>0</v>
      </c>
      <c r="ASP24" s="31"/>
      <c r="ASQ24" s="1962"/>
      <c r="ASR24" s="22"/>
      <c r="ASS24" s="31"/>
      <c r="AST24" s="76"/>
      <c r="ASU24" s="131">
        <f t="shared" si="162"/>
        <v>0</v>
      </c>
      <c r="ASW24" s="31"/>
      <c r="ASX24" s="1962"/>
      <c r="ASY24" s="22"/>
      <c r="ASZ24" s="31"/>
      <c r="ATA24" s="76"/>
      <c r="ATB24" s="131">
        <f t="shared" si="163"/>
        <v>0</v>
      </c>
      <c r="ATD24" s="1962"/>
      <c r="ATE24" s="1962"/>
      <c r="ATF24" s="22"/>
      <c r="ATG24" s="31"/>
      <c r="ATH24" s="76"/>
      <c r="ATI24" s="78">
        <f t="shared" si="164"/>
        <v>0</v>
      </c>
      <c r="ATK24" s="322"/>
      <c r="ATL24" s="1962"/>
      <c r="ATM24" s="22"/>
      <c r="ATN24" s="31"/>
      <c r="ATO24" s="76"/>
      <c r="ATP24" s="78">
        <f t="shared" si="165"/>
        <v>0</v>
      </c>
      <c r="ATR24" s="322"/>
      <c r="ATS24" s="1962"/>
      <c r="ATT24" s="22"/>
      <c r="ATU24" s="31"/>
      <c r="ATV24" s="76"/>
      <c r="ATW24" s="78">
        <f t="shared" si="166"/>
        <v>0</v>
      </c>
      <c r="ATY24" s="322"/>
      <c r="ATZ24" s="1962"/>
      <c r="AUA24" s="22"/>
      <c r="AUB24" s="31"/>
      <c r="AUC24" s="76"/>
      <c r="AUD24" s="78">
        <f t="shared" si="167"/>
        <v>0</v>
      </c>
      <c r="AUF24" s="322"/>
      <c r="AUG24" s="1962"/>
      <c r="AUH24" s="22"/>
      <c r="AUI24" s="31"/>
      <c r="AUJ24" s="76"/>
      <c r="AUK24" s="78">
        <f t="shared" si="168"/>
        <v>0</v>
      </c>
      <c r="AUM24" s="31"/>
      <c r="AUN24" s="1337"/>
      <c r="AUO24" s="139"/>
      <c r="AUP24" s="31"/>
      <c r="AUQ24" s="139"/>
      <c r="AUR24" s="131">
        <f t="shared" si="169"/>
        <v>0</v>
      </c>
      <c r="AUT24" s="31"/>
      <c r="AUU24" s="1961"/>
      <c r="AUV24" s="139"/>
      <c r="AUW24" s="31"/>
      <c r="AUX24" s="139"/>
      <c r="AUY24" s="131">
        <f t="shared" si="170"/>
        <v>0</v>
      </c>
      <c r="AVA24" s="31"/>
      <c r="AVB24" s="1330"/>
      <c r="AVC24" s="139"/>
      <c r="AVD24" s="31"/>
      <c r="AVE24" s="139"/>
      <c r="AVF24" s="131">
        <f t="shared" si="171"/>
        <v>0</v>
      </c>
      <c r="AVH24" s="405"/>
      <c r="AVI24" s="1330"/>
      <c r="AVJ24" s="139"/>
      <c r="AVK24" s="31"/>
      <c r="AVL24" s="139"/>
      <c r="AVM24" s="131">
        <f t="shared" si="172"/>
        <v>2512.5</v>
      </c>
      <c r="AVO24" s="321"/>
      <c r="AVP24" s="1961"/>
      <c r="AVQ24" s="350"/>
      <c r="AVR24" s="49"/>
      <c r="AVS24" s="350"/>
      <c r="AVT24" s="131">
        <f t="shared" si="173"/>
        <v>0</v>
      </c>
      <c r="AVV24" s="405"/>
      <c r="AVW24" s="1962"/>
      <c r="AVX24" s="1353"/>
      <c r="AVY24" s="31"/>
      <c r="AVZ24" s="1268"/>
      <c r="AWA24" s="78">
        <f t="shared" si="191"/>
        <v>0</v>
      </c>
      <c r="AWC24" s="1962"/>
      <c r="AWD24" s="1962"/>
      <c r="AWE24" s="1353"/>
      <c r="AWF24" s="31"/>
      <c r="AWG24" s="1268"/>
      <c r="AWH24" s="78">
        <f t="shared" si="192"/>
        <v>0</v>
      </c>
      <c r="AWJ24" s="1962"/>
      <c r="AWK24" s="1962"/>
      <c r="AWL24" s="22"/>
      <c r="AWM24" s="31"/>
      <c r="AWN24" s="76"/>
      <c r="AWO24" s="78">
        <f t="shared" si="193"/>
        <v>0</v>
      </c>
      <c r="AWQ24" s="321"/>
      <c r="AWR24" s="1960"/>
      <c r="AWS24" s="104"/>
      <c r="AWT24" s="49"/>
      <c r="AWU24" s="139"/>
      <c r="AWV24" s="131">
        <f t="shared" si="194"/>
        <v>0</v>
      </c>
      <c r="AWW24" s="244"/>
      <c r="AWX24" s="425"/>
      <c r="AWY24" s="1960"/>
      <c r="AWZ24" s="104"/>
      <c r="AXA24" s="49"/>
      <c r="AXB24" s="139"/>
      <c r="AXC24" s="78">
        <f t="shared" si="174"/>
        <v>30000</v>
      </c>
      <c r="AXE24" s="31"/>
      <c r="AXF24" s="1962"/>
      <c r="AXG24" s="22"/>
      <c r="AXH24" s="31"/>
      <c r="AXI24" s="76"/>
      <c r="AXJ24" s="78">
        <f t="shared" si="175"/>
        <v>0</v>
      </c>
      <c r="AXL24" s="31"/>
      <c r="AXM24" s="1962"/>
      <c r="AXN24" s="22"/>
      <c r="AXO24" s="31"/>
      <c r="AXP24" s="76"/>
      <c r="AXQ24" s="78">
        <f t="shared" si="176"/>
        <v>0</v>
      </c>
      <c r="AXS24" s="31"/>
      <c r="AXT24" s="1962"/>
      <c r="AXU24" s="22"/>
      <c r="AXV24" s="31"/>
      <c r="AXW24" s="76"/>
      <c r="AXX24" s="78">
        <f t="shared" si="177"/>
        <v>0</v>
      </c>
      <c r="AXZ24" s="31"/>
      <c r="AYA24" s="1962"/>
      <c r="AYB24" s="22"/>
      <c r="AYC24" s="31"/>
      <c r="AYD24" s="76"/>
      <c r="AYE24" s="78">
        <f t="shared" si="178"/>
        <v>0</v>
      </c>
      <c r="AYG24" s="405"/>
      <c r="AYH24" s="1962"/>
      <c r="AYI24" s="22"/>
      <c r="AYJ24" s="31"/>
      <c r="AYK24" s="76"/>
      <c r="AYL24" s="78">
        <f t="shared" si="179"/>
        <v>0</v>
      </c>
      <c r="AYN24" s="405"/>
      <c r="AYO24" s="1962"/>
      <c r="AYP24" s="22"/>
      <c r="AYQ24" s="31"/>
      <c r="AYR24" s="76"/>
      <c r="AYS24" s="78">
        <f t="shared" si="180"/>
        <v>0</v>
      </c>
      <c r="AYU24" s="405"/>
      <c r="AYV24" s="1962"/>
      <c r="AYW24" s="22"/>
      <c r="AYX24" s="405"/>
      <c r="AYY24" s="76"/>
      <c r="AYZ24" s="78">
        <f t="shared" si="181"/>
        <v>0</v>
      </c>
      <c r="AZB24" s="31"/>
      <c r="AZC24" s="1962"/>
      <c r="AZD24" s="22"/>
      <c r="AZE24" s="31"/>
      <c r="AZF24" s="76"/>
      <c r="AZG24" s="78">
        <f t="shared" si="182"/>
        <v>0</v>
      </c>
      <c r="AZI24" s="425"/>
      <c r="AZJ24" s="1960"/>
      <c r="AZK24" s="104"/>
      <c r="AZL24" s="425"/>
      <c r="AZM24" s="139"/>
      <c r="AZN24" s="78">
        <f t="shared" si="183"/>
        <v>0</v>
      </c>
      <c r="AZP24" s="425"/>
      <c r="AZQ24" s="1960"/>
      <c r="AZR24" s="104"/>
      <c r="AZS24" s="425"/>
      <c r="AZT24" s="139"/>
      <c r="AZU24" s="131">
        <f t="shared" si="184"/>
        <v>0</v>
      </c>
      <c r="AZV24" s="244"/>
      <c r="AZW24" s="1962"/>
      <c r="AZX24" s="1962"/>
      <c r="AZY24" s="22"/>
      <c r="AZZ24" s="31"/>
      <c r="BAA24" s="76"/>
      <c r="BAB24" s="78">
        <f t="shared" si="185"/>
        <v>0</v>
      </c>
      <c r="BAD24" s="1962"/>
      <c r="BAE24" s="1962"/>
      <c r="BAF24" s="22"/>
      <c r="BAG24" s="31"/>
      <c r="BAH24" s="76"/>
      <c r="BAI24" s="78">
        <f t="shared" si="186"/>
        <v>0</v>
      </c>
      <c r="BAK24" s="1962"/>
      <c r="BAL24" s="1962"/>
      <c r="BAM24" s="22"/>
      <c r="BAN24" s="31"/>
      <c r="BAO24" s="76"/>
      <c r="BAP24" s="78">
        <f t="shared" si="187"/>
        <v>0</v>
      </c>
      <c r="BAR24" s="1962"/>
      <c r="BAS24" s="1962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62"/>
      <c r="C25" s="1917">
        <v>130100</v>
      </c>
      <c r="D25" s="1365" t="s">
        <v>1774</v>
      </c>
      <c r="E25" s="139"/>
      <c r="F25" s="131">
        <f t="shared" si="8"/>
        <v>1980100</v>
      </c>
      <c r="H25" s="405"/>
      <c r="I25" s="1962"/>
      <c r="K25" s="1365"/>
      <c r="L25" s="139"/>
      <c r="M25" s="131">
        <f t="shared" si="9"/>
        <v>20000</v>
      </c>
      <c r="O25" s="425"/>
      <c r="P25" s="1960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62"/>
      <c r="X25" s="22"/>
      <c r="Y25" s="31"/>
      <c r="Z25" s="76"/>
      <c r="AA25" s="78">
        <f t="shared" si="10"/>
        <v>1000</v>
      </c>
      <c r="AC25" s="31"/>
      <c r="AD25" s="1962"/>
      <c r="AE25" s="22"/>
      <c r="AF25" s="31"/>
      <c r="AG25" s="76"/>
      <c r="AH25" s="78">
        <f t="shared" si="11"/>
        <v>-100000</v>
      </c>
      <c r="AJ25" s="405"/>
      <c r="AK25" s="1962"/>
      <c r="AL25" s="22"/>
      <c r="AM25" s="31"/>
      <c r="AN25" s="76"/>
      <c r="AO25" s="78">
        <f t="shared" si="12"/>
        <v>90000</v>
      </c>
      <c r="AQ25" s="31"/>
      <c r="AR25" s="1962"/>
      <c r="AS25" s="22"/>
      <c r="AT25" s="31"/>
      <c r="AU25" s="76"/>
      <c r="AV25" s="78">
        <f t="shared" si="13"/>
        <v>0</v>
      </c>
      <c r="AX25" s="31"/>
      <c r="AY25" s="1962"/>
      <c r="AZ25" s="22"/>
      <c r="BA25" s="31"/>
      <c r="BB25" s="76"/>
      <c r="BC25" s="78">
        <f t="shared" si="14"/>
        <v>0</v>
      </c>
      <c r="BE25" s="31"/>
      <c r="BF25" s="1962"/>
      <c r="BG25" s="22"/>
      <c r="BH25" s="31"/>
      <c r="BI25" s="76"/>
      <c r="BJ25" s="78">
        <f t="shared" si="15"/>
        <v>0</v>
      </c>
      <c r="BL25" s="49"/>
      <c r="BM25" s="1960"/>
      <c r="BN25" s="104"/>
      <c r="BO25" s="49"/>
      <c r="BP25" s="139"/>
      <c r="BQ25" s="78">
        <f t="shared" si="16"/>
        <v>0</v>
      </c>
      <c r="BS25" s="31"/>
      <c r="BT25" s="1962"/>
      <c r="BU25" s="22"/>
      <c r="BV25" s="31"/>
      <c r="BW25" s="76"/>
      <c r="BX25" s="78">
        <f t="shared" si="17"/>
        <v>0</v>
      </c>
      <c r="BZ25" s="31"/>
      <c r="CA25" s="31"/>
      <c r="CB25" s="1962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62"/>
      <c r="CQ25" s="775"/>
      <c r="CR25" s="378"/>
      <c r="CS25" s="261"/>
      <c r="CT25" s="131">
        <f t="shared" si="20"/>
        <v>0</v>
      </c>
      <c r="CV25" s="321"/>
      <c r="CW25" s="1330"/>
      <c r="CX25" s="390"/>
      <c r="CY25" s="379"/>
      <c r="CZ25" s="390"/>
      <c r="DA25" s="131">
        <f t="shared" si="190"/>
        <v>0</v>
      </c>
      <c r="DC25" s="31"/>
      <c r="DD25" s="1962"/>
      <c r="DE25" s="22"/>
      <c r="DF25" s="31"/>
      <c r="DG25" s="76"/>
      <c r="DH25" s="78">
        <f t="shared" si="21"/>
        <v>0</v>
      </c>
      <c r="DJ25" s="31"/>
      <c r="DK25" s="1962"/>
      <c r="DL25" s="1962"/>
      <c r="DM25" s="22"/>
      <c r="DN25" s="31"/>
      <c r="DO25" s="76"/>
      <c r="DP25" s="78">
        <f t="shared" si="22"/>
        <v>0</v>
      </c>
      <c r="DR25" s="405"/>
      <c r="DS25" s="1962"/>
      <c r="DT25" s="22"/>
      <c r="DU25" s="322"/>
      <c r="DV25" s="76"/>
      <c r="DW25" s="78">
        <f t="shared" si="23"/>
        <v>0</v>
      </c>
      <c r="DY25" s="1962"/>
      <c r="DZ25" s="1962"/>
      <c r="EA25" s="22"/>
      <c r="EB25" s="31"/>
      <c r="EC25" s="76"/>
      <c r="ED25" s="78">
        <f t="shared" si="24"/>
        <v>0</v>
      </c>
      <c r="EF25" s="405"/>
      <c r="EG25" s="1962"/>
      <c r="EH25" s="22"/>
      <c r="EI25" s="31"/>
      <c r="EJ25" s="76"/>
      <c r="EK25" s="78">
        <f t="shared" si="25"/>
        <v>10936</v>
      </c>
      <c r="EM25" s="1962"/>
      <c r="EN25" s="1962"/>
      <c r="EO25" s="22"/>
      <c r="EP25" s="31"/>
      <c r="EQ25" s="76"/>
      <c r="ER25" s="78">
        <f t="shared" si="26"/>
        <v>0</v>
      </c>
      <c r="ET25" s="322"/>
      <c r="EU25" s="1962"/>
      <c r="EV25" s="22"/>
      <c r="EW25" s="383"/>
      <c r="EX25" s="22"/>
      <c r="EY25" s="78">
        <f t="shared" si="27"/>
        <v>0</v>
      </c>
      <c r="FA25" s="322"/>
      <c r="FB25" s="1962"/>
      <c r="FC25" s="22"/>
      <c r="FD25" s="49"/>
      <c r="FE25" s="76"/>
      <c r="FF25" s="78">
        <f t="shared" si="28"/>
        <v>0</v>
      </c>
      <c r="FH25" s="31"/>
      <c r="FI25" s="1962"/>
      <c r="FJ25" s="22"/>
      <c r="FK25" s="31"/>
      <c r="FL25" s="76"/>
      <c r="FM25" s="78">
        <f t="shared" si="29"/>
        <v>0</v>
      </c>
      <c r="FO25" s="31"/>
      <c r="FP25" s="1962"/>
      <c r="FQ25" s="22"/>
      <c r="FR25" s="31"/>
      <c r="FS25" s="76"/>
      <c r="FT25" s="78">
        <f t="shared" si="30"/>
        <v>0</v>
      </c>
      <c r="FV25" s="405">
        <v>39718</v>
      </c>
      <c r="FW25" s="133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62"/>
      <c r="GE25" s="22"/>
      <c r="GF25" s="31"/>
      <c r="GG25" s="76"/>
      <c r="GH25" s="78">
        <f t="shared" si="32"/>
        <v>0</v>
      </c>
      <c r="GJ25" s="1962"/>
      <c r="GK25" s="1962"/>
      <c r="GL25" s="22"/>
      <c r="GM25" s="31"/>
      <c r="GN25" s="76"/>
      <c r="GO25" s="78">
        <f t="shared" si="33"/>
        <v>0</v>
      </c>
      <c r="GQ25" s="1962"/>
      <c r="GR25" s="1962"/>
      <c r="GS25" s="22"/>
      <c r="GT25" s="31"/>
      <c r="GU25" s="76"/>
      <c r="GV25" s="78">
        <f t="shared" si="34"/>
        <v>0</v>
      </c>
      <c r="GX25" s="31"/>
      <c r="GY25" s="1962"/>
      <c r="GZ25" s="22"/>
      <c r="HA25" s="31"/>
      <c r="HB25" s="76"/>
      <c r="HC25" s="78">
        <f t="shared" si="35"/>
        <v>0</v>
      </c>
      <c r="HE25" s="1962"/>
      <c r="HF25" s="1962"/>
      <c r="HG25" s="22"/>
      <c r="HH25" s="31"/>
      <c r="HI25" s="76"/>
      <c r="HJ25" s="78">
        <f t="shared" si="36"/>
        <v>0</v>
      </c>
      <c r="HL25" s="31"/>
      <c r="HM25" s="1962"/>
      <c r="HN25" s="104"/>
      <c r="HO25" s="31"/>
      <c r="HP25" s="139"/>
      <c r="HQ25" s="78">
        <f t="shared" si="37"/>
        <v>0</v>
      </c>
      <c r="HS25" s="31"/>
      <c r="HT25" s="1962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0"/>
      <c r="II25" s="139"/>
      <c r="IJ25" s="49"/>
      <c r="IK25" s="139"/>
      <c r="IL25" s="78">
        <f t="shared" si="40"/>
        <v>0</v>
      </c>
      <c r="IN25" s="1962"/>
      <c r="IO25" s="1962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62"/>
      <c r="JD25" s="22"/>
      <c r="JE25" s="31"/>
      <c r="JF25" s="76"/>
      <c r="JG25" s="78">
        <f t="shared" si="43"/>
        <v>0</v>
      </c>
      <c r="JI25" s="31"/>
      <c r="JJ25" s="1962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60"/>
      <c r="JY25" s="104"/>
      <c r="JZ25" s="383"/>
      <c r="KA25" s="139"/>
      <c r="KB25" s="131">
        <f t="shared" si="45"/>
        <v>0</v>
      </c>
      <c r="KD25" s="49"/>
      <c r="KE25" s="1960"/>
      <c r="KF25" s="104"/>
      <c r="KG25" s="383"/>
      <c r="KH25" s="139"/>
      <c r="KI25" s="131">
        <f t="shared" si="46"/>
        <v>0</v>
      </c>
      <c r="KJ25" s="244"/>
      <c r="KK25" s="49"/>
      <c r="KL25" s="1960"/>
      <c r="KM25" s="104"/>
      <c r="KN25" s="383"/>
      <c r="KO25" s="139"/>
      <c r="KP25" s="131">
        <f t="shared" si="47"/>
        <v>0</v>
      </c>
      <c r="KQ25" s="244"/>
      <c r="KR25" s="405"/>
      <c r="KS25" s="1960"/>
      <c r="KT25" s="104"/>
      <c r="KU25" s="49"/>
      <c r="KV25" s="139"/>
      <c r="KW25" s="131">
        <f t="shared" si="48"/>
        <v>0</v>
      </c>
      <c r="KY25" s="49"/>
      <c r="KZ25" s="1960"/>
      <c r="LA25" s="104"/>
      <c r="LB25" s="49"/>
      <c r="LC25" s="139"/>
      <c r="LD25" s="131">
        <f t="shared" si="49"/>
        <v>0</v>
      </c>
      <c r="LF25" s="49"/>
      <c r="LG25" s="1960"/>
      <c r="LH25" s="104"/>
      <c r="LI25" s="49"/>
      <c r="LJ25" s="139"/>
      <c r="LK25" s="131">
        <f t="shared" si="50"/>
        <v>0</v>
      </c>
      <c r="LM25" s="405"/>
      <c r="LN25" s="1330"/>
      <c r="LO25" s="139"/>
      <c r="LP25" s="31"/>
      <c r="LQ25" s="139"/>
      <c r="LR25" s="131">
        <f t="shared" si="0"/>
        <v>0</v>
      </c>
      <c r="LT25" s="425"/>
      <c r="LU25" s="1960"/>
      <c r="LV25" s="104"/>
      <c r="LW25" s="49"/>
      <c r="LX25" s="139"/>
      <c r="LY25" s="78">
        <f t="shared" si="51"/>
        <v>0</v>
      </c>
      <c r="MA25" s="425"/>
      <c r="MB25" s="1960"/>
      <c r="MC25" s="104"/>
      <c r="MD25" s="49"/>
      <c r="ME25" s="139"/>
      <c r="MF25" s="131">
        <f t="shared" si="52"/>
        <v>0</v>
      </c>
      <c r="MH25" s="405"/>
      <c r="MI25" s="1962"/>
      <c r="MJ25" s="22"/>
      <c r="MK25" s="31"/>
      <c r="ML25" s="76"/>
      <c r="MM25" s="131">
        <f t="shared" si="53"/>
        <v>0</v>
      </c>
      <c r="MO25" s="1962"/>
      <c r="MP25" s="1962"/>
      <c r="MQ25" s="22"/>
      <c r="MR25" s="31"/>
      <c r="MS25" s="76"/>
      <c r="MT25" s="131">
        <f t="shared" si="54"/>
        <v>0</v>
      </c>
      <c r="MV25" s="31"/>
      <c r="MW25" s="1962"/>
      <c r="MX25" s="104"/>
      <c r="MY25" s="455"/>
      <c r="MZ25" s="104"/>
      <c r="NA25" s="131">
        <f t="shared" si="198"/>
        <v>20586.5</v>
      </c>
      <c r="NC25" s="31"/>
      <c r="ND25" s="1962"/>
      <c r="NE25" s="104"/>
      <c r="NF25" s="455"/>
      <c r="NG25" s="104"/>
      <c r="NH25" s="131">
        <f t="shared" si="55"/>
        <v>0</v>
      </c>
      <c r="NJ25" s="31"/>
      <c r="NK25" s="1962"/>
      <c r="NL25" s="701"/>
      <c r="NM25" s="31"/>
      <c r="NN25" s="139"/>
      <c r="NO25" s="131">
        <f t="shared" si="200"/>
        <v>0</v>
      </c>
      <c r="NQ25" s="425"/>
      <c r="NR25" s="1961"/>
      <c r="NS25" s="261"/>
      <c r="NT25" s="405"/>
      <c r="NU25" s="139"/>
      <c r="NV25" s="131">
        <f t="shared" si="57"/>
        <v>0</v>
      </c>
      <c r="NX25" s="1962"/>
      <c r="NY25" s="1962"/>
      <c r="NZ25" s="22"/>
      <c r="OA25" s="31"/>
      <c r="OB25" s="76"/>
      <c r="OC25" s="78">
        <f t="shared" si="58"/>
        <v>0</v>
      </c>
      <c r="OE25" s="1962"/>
      <c r="OF25" s="1962"/>
      <c r="OG25" s="22"/>
      <c r="OH25" s="31"/>
      <c r="OI25" s="76"/>
      <c r="OJ25" s="78">
        <f t="shared" si="59"/>
        <v>0</v>
      </c>
      <c r="OL25" s="1962"/>
      <c r="OM25" s="1962"/>
      <c r="ON25" s="22"/>
      <c r="OO25" s="31"/>
      <c r="OP25" s="76"/>
      <c r="OQ25" s="78">
        <f t="shared" si="60"/>
        <v>0</v>
      </c>
      <c r="OS25" s="1962"/>
      <c r="OT25" s="1962"/>
      <c r="OU25" s="22"/>
      <c r="OV25" s="31"/>
      <c r="OW25" s="76"/>
      <c r="OX25" s="78">
        <f t="shared" si="61"/>
        <v>0</v>
      </c>
      <c r="OZ25" s="1962"/>
      <c r="PA25" s="1962"/>
      <c r="PB25" s="22"/>
      <c r="PC25" s="31"/>
      <c r="PD25" s="76"/>
      <c r="PE25" s="78">
        <f t="shared" si="62"/>
        <v>0</v>
      </c>
      <c r="PG25" s="1962"/>
      <c r="PH25" s="1962"/>
      <c r="PI25" s="22"/>
      <c r="PJ25" s="31"/>
      <c r="PK25" s="76"/>
      <c r="PL25" s="78">
        <f t="shared" si="63"/>
        <v>0</v>
      </c>
      <c r="PN25" s="31"/>
      <c r="PO25" s="1962"/>
      <c r="PP25" s="22"/>
      <c r="PQ25" s="31"/>
      <c r="PR25" s="76"/>
      <c r="PS25" s="78">
        <f t="shared" si="64"/>
        <v>0</v>
      </c>
      <c r="PU25" s="31"/>
      <c r="PV25" s="1962"/>
      <c r="PW25" s="22"/>
      <c r="PX25" s="31"/>
      <c r="PY25" s="76"/>
      <c r="PZ25" s="78">
        <f t="shared" si="65"/>
        <v>32916</v>
      </c>
      <c r="QB25" s="1962"/>
      <c r="QC25" s="1962"/>
      <c r="QD25" s="22"/>
      <c r="QE25" s="31"/>
      <c r="QF25" s="76"/>
      <c r="QG25" s="78">
        <f t="shared" si="66"/>
        <v>0</v>
      </c>
      <c r="QI25" s="405"/>
      <c r="QJ25" s="1962"/>
      <c r="QK25" s="22"/>
      <c r="QL25" s="31"/>
      <c r="QM25" s="76"/>
      <c r="QN25" s="78">
        <f t="shared" si="67"/>
        <v>0</v>
      </c>
      <c r="QP25" s="405">
        <v>40472</v>
      </c>
      <c r="QQ25" s="1962" t="s">
        <v>523</v>
      </c>
      <c r="QR25" s="1366">
        <v>24444.5</v>
      </c>
      <c r="QS25" s="1462">
        <v>41087</v>
      </c>
      <c r="QT25" s="524">
        <v>200</v>
      </c>
      <c r="QU25" s="525">
        <f t="shared" si="68"/>
        <v>24244.5</v>
      </c>
      <c r="QW25" s="1362"/>
      <c r="QX25" s="1363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60"/>
      <c r="RL25" s="670"/>
      <c r="RM25" s="261"/>
      <c r="RN25" s="49"/>
      <c r="RO25" s="139"/>
      <c r="RP25" s="78">
        <f t="shared" si="71"/>
        <v>0</v>
      </c>
      <c r="RR25" s="1960"/>
      <c r="RS25" s="1961"/>
      <c r="RT25" s="261"/>
      <c r="RU25" s="49"/>
      <c r="RV25" s="139"/>
      <c r="RW25" s="78">
        <f t="shared" si="72"/>
        <v>11123</v>
      </c>
      <c r="RY25" s="1962"/>
      <c r="RZ25" s="1962"/>
      <c r="SA25" s="22"/>
      <c r="SB25" s="31"/>
      <c r="SC25" s="76"/>
      <c r="SD25" s="78">
        <f t="shared" si="195"/>
        <v>23250</v>
      </c>
      <c r="SF25" s="1962"/>
      <c r="SG25" s="1962"/>
      <c r="SH25" s="779"/>
      <c r="SI25" s="31"/>
      <c r="SJ25" s="76"/>
      <c r="SK25" s="78">
        <f t="shared" si="196"/>
        <v>0</v>
      </c>
      <c r="SM25" s="405"/>
      <c r="SN25" s="1962"/>
      <c r="SO25" s="22"/>
      <c r="SP25" s="31"/>
      <c r="SQ25" s="76"/>
      <c r="SR25" s="78">
        <f t="shared" si="73"/>
        <v>0</v>
      </c>
      <c r="ST25" s="1962"/>
      <c r="SU25" s="1962"/>
      <c r="SV25" s="22"/>
      <c r="SW25" s="31"/>
      <c r="SX25" s="76"/>
      <c r="SY25" s="78">
        <f t="shared" si="74"/>
        <v>0</v>
      </c>
      <c r="TA25" s="405"/>
      <c r="TB25" s="1962"/>
      <c r="TC25" s="22"/>
      <c r="TD25" s="31"/>
      <c r="TE25" s="76"/>
      <c r="TF25" s="78">
        <f t="shared" si="75"/>
        <v>0</v>
      </c>
      <c r="TH25" s="1962"/>
      <c r="TI25" s="1962"/>
      <c r="TJ25" s="22"/>
      <c r="TK25" s="31"/>
      <c r="TL25" s="76"/>
      <c r="TM25" s="78">
        <f t="shared" si="201"/>
        <v>20668.5</v>
      </c>
      <c r="TO25" s="1962"/>
      <c r="TP25" s="1962"/>
      <c r="TQ25" s="779"/>
      <c r="TR25" s="31"/>
      <c r="TS25" s="76"/>
      <c r="TT25" s="78">
        <f t="shared" si="202"/>
        <v>0</v>
      </c>
      <c r="TV25" s="405"/>
      <c r="TW25" s="1962"/>
      <c r="TX25" s="779"/>
      <c r="TY25" s="31"/>
      <c r="TZ25" s="76"/>
      <c r="UA25" s="78">
        <f t="shared" si="203"/>
        <v>0</v>
      </c>
      <c r="UC25" s="405"/>
      <c r="UD25" s="1962"/>
      <c r="UE25" s="22"/>
      <c r="UF25" s="31"/>
      <c r="UG25" s="76"/>
      <c r="UH25" s="78">
        <f t="shared" si="79"/>
        <v>0</v>
      </c>
      <c r="UJ25" s="405"/>
      <c r="UK25" s="1962"/>
      <c r="UL25" s="22"/>
      <c r="UM25" s="31"/>
      <c r="UN25" s="76"/>
      <c r="UO25" s="78">
        <f t="shared" si="80"/>
        <v>0</v>
      </c>
      <c r="UQ25" s="405"/>
      <c r="UR25" s="1962"/>
      <c r="US25" s="22"/>
      <c r="UT25" s="31"/>
      <c r="UU25" s="76"/>
      <c r="UV25" s="78">
        <f t="shared" si="81"/>
        <v>0</v>
      </c>
      <c r="UX25" s="405"/>
      <c r="UY25" s="1962"/>
      <c r="UZ25" s="22"/>
      <c r="VA25" s="31"/>
      <c r="VB25" s="76"/>
      <c r="VC25" s="78">
        <f t="shared" si="82"/>
        <v>201</v>
      </c>
      <c r="VE25" s="31"/>
      <c r="VF25" s="1962"/>
      <c r="VG25" s="22"/>
      <c r="VH25" s="31"/>
      <c r="VI25" s="76"/>
      <c r="VJ25" s="78">
        <f t="shared" si="83"/>
        <v>47775</v>
      </c>
      <c r="VL25" s="1962"/>
      <c r="VM25" s="1962"/>
      <c r="VN25" s="22"/>
      <c r="VO25" s="31"/>
      <c r="VP25" s="76"/>
      <c r="VQ25" s="78">
        <f t="shared" si="84"/>
        <v>0</v>
      </c>
      <c r="VS25" s="1962"/>
      <c r="VT25" s="1962"/>
      <c r="VU25" s="22"/>
      <c r="VV25" s="31"/>
      <c r="VW25" s="76"/>
      <c r="VX25" s="78">
        <f t="shared" si="85"/>
        <v>0</v>
      </c>
      <c r="VZ25" s="405"/>
      <c r="WA25" s="1962"/>
      <c r="WB25" s="22"/>
      <c r="WC25" s="31"/>
      <c r="WD25" s="76"/>
      <c r="WE25" s="78">
        <f t="shared" si="86"/>
        <v>274.5</v>
      </c>
      <c r="WG25" s="1962"/>
      <c r="WH25" s="1962"/>
      <c r="WI25" s="22"/>
      <c r="WJ25" s="31"/>
      <c r="WK25" s="76"/>
      <c r="WL25" s="78">
        <f t="shared" si="87"/>
        <v>0</v>
      </c>
      <c r="WN25" s="49"/>
      <c r="WO25" s="1960"/>
      <c r="WP25" s="104"/>
      <c r="WQ25" s="49"/>
      <c r="WR25" s="139"/>
      <c r="WS25" s="78">
        <f t="shared" si="88"/>
        <v>0</v>
      </c>
      <c r="WU25" s="1962"/>
      <c r="WV25" s="1962"/>
      <c r="WW25" s="22"/>
      <c r="WX25" s="31"/>
      <c r="WY25" s="76"/>
      <c r="WZ25" s="78">
        <f t="shared" si="89"/>
        <v>0</v>
      </c>
      <c r="XB25" s="1960"/>
      <c r="XC25" s="1960"/>
      <c r="XD25" s="104"/>
      <c r="XE25" s="49"/>
      <c r="XF25" s="139"/>
      <c r="XG25" s="131">
        <f t="shared" si="90"/>
        <v>0</v>
      </c>
      <c r="XH25" s="244"/>
      <c r="XI25" s="31"/>
      <c r="XJ25" s="1962"/>
      <c r="XK25" s="22"/>
      <c r="XL25" s="31"/>
      <c r="XM25" s="76"/>
      <c r="XN25" s="78">
        <f t="shared" si="91"/>
        <v>0</v>
      </c>
      <c r="XP25" s="405"/>
      <c r="XQ25" s="1962"/>
      <c r="XR25" s="22"/>
      <c r="XS25" s="31"/>
      <c r="XT25" s="76"/>
      <c r="XU25" s="78">
        <f t="shared" si="92"/>
        <v>0</v>
      </c>
      <c r="XW25" s="31"/>
      <c r="XX25" s="1962"/>
      <c r="XY25" s="22"/>
      <c r="XZ25" s="31"/>
      <c r="YA25" s="76"/>
      <c r="YB25" s="131">
        <f t="shared" si="93"/>
        <v>0</v>
      </c>
      <c r="YD25" s="31"/>
      <c r="YE25" s="1962"/>
      <c r="YF25" s="22"/>
      <c r="YG25" s="31"/>
      <c r="YH25" s="76"/>
      <c r="YI25" s="131">
        <f t="shared" si="94"/>
        <v>0</v>
      </c>
      <c r="YK25" s="31"/>
      <c r="YL25" s="1962"/>
      <c r="YM25" s="22"/>
      <c r="YN25" s="31"/>
      <c r="YO25" s="76"/>
      <c r="YP25" s="131">
        <f t="shared" si="95"/>
        <v>0</v>
      </c>
      <c r="YR25" s="31"/>
      <c r="YS25" s="1962"/>
      <c r="YT25" s="22"/>
      <c r="YU25" s="31"/>
      <c r="YV25" s="76"/>
      <c r="YW25" s="78">
        <f t="shared" si="96"/>
        <v>0</v>
      </c>
      <c r="YY25" s="31"/>
      <c r="YZ25" s="1962"/>
      <c r="ZA25" s="22"/>
      <c r="ZB25" s="31"/>
      <c r="ZC25" s="76"/>
      <c r="ZD25" s="78">
        <f t="shared" si="97"/>
        <v>0</v>
      </c>
      <c r="ZF25" s="49"/>
      <c r="ZG25" s="1960"/>
      <c r="ZH25" s="104"/>
      <c r="ZI25" s="49"/>
      <c r="ZJ25" s="139"/>
      <c r="ZK25" s="78">
        <f t="shared" si="98"/>
        <v>0</v>
      </c>
      <c r="ZM25" s="1962"/>
      <c r="ZN25" s="1962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62"/>
      <c r="AAP25" s="1962"/>
      <c r="AAQ25" s="22"/>
      <c r="AAR25" s="31"/>
      <c r="AAS25" s="76"/>
      <c r="AAT25" s="78">
        <f t="shared" si="103"/>
        <v>0</v>
      </c>
      <c r="AAV25" s="405"/>
      <c r="AAW25" s="1962"/>
      <c r="AAX25" s="22"/>
      <c r="AAY25" s="31"/>
      <c r="AAZ25" s="76"/>
      <c r="ABA25" s="78">
        <f t="shared" si="104"/>
        <v>0</v>
      </c>
      <c r="ABC25" s="405"/>
      <c r="ABD25" s="1962"/>
      <c r="ABE25" s="22"/>
      <c r="ABF25" s="322"/>
      <c r="ABG25" s="76"/>
      <c r="ABH25" s="78">
        <f t="shared" si="105"/>
        <v>0</v>
      </c>
      <c r="ABJ25" s="31"/>
      <c r="ABK25" s="1962"/>
      <c r="ABL25" s="22"/>
      <c r="ABM25" s="31"/>
      <c r="ABN25" s="76"/>
      <c r="ABO25" s="78">
        <f t="shared" si="106"/>
        <v>0</v>
      </c>
      <c r="ABQ25" s="1962"/>
      <c r="ABR25" s="1962"/>
      <c r="ABS25" s="22"/>
      <c r="ABT25" s="31"/>
      <c r="ABU25" s="76"/>
      <c r="ABV25" s="78">
        <f t="shared" si="107"/>
        <v>0</v>
      </c>
      <c r="ABX25" s="1962"/>
      <c r="ABY25" s="1962"/>
      <c r="ABZ25" s="22"/>
      <c r="ACA25" s="31"/>
      <c r="ACB25" s="76"/>
      <c r="ACC25" s="78">
        <f t="shared" si="108"/>
        <v>0</v>
      </c>
      <c r="ACE25" s="322"/>
      <c r="ACF25" s="1962"/>
      <c r="ACG25" s="22"/>
      <c r="ACH25" s="405"/>
      <c r="ACI25" s="76"/>
      <c r="ACJ25" s="78">
        <f t="shared" si="109"/>
        <v>0</v>
      </c>
      <c r="ACL25" s="322"/>
      <c r="ACM25" s="1962"/>
      <c r="ACN25" s="22"/>
      <c r="ACO25" s="322"/>
      <c r="ACP25" s="76"/>
      <c r="ACQ25" s="78">
        <f t="shared" si="110"/>
        <v>0</v>
      </c>
      <c r="ACS25" s="31"/>
      <c r="ACT25" s="1962"/>
      <c r="ACU25" s="22"/>
      <c r="ACV25" s="31"/>
      <c r="ACW25" s="76"/>
      <c r="ACX25" s="78">
        <f t="shared" si="1"/>
        <v>0</v>
      </c>
      <c r="ACZ25" s="405"/>
      <c r="ADA25" s="1962"/>
      <c r="ADB25" s="22"/>
      <c r="ADC25" s="405"/>
      <c r="ADD25" s="76"/>
      <c r="ADE25" s="78">
        <f t="shared" si="111"/>
        <v>0</v>
      </c>
      <c r="ADG25" s="405"/>
      <c r="ADH25" s="1962"/>
      <c r="ADI25" s="22"/>
      <c r="ADJ25" s="322"/>
      <c r="ADK25" s="76"/>
      <c r="ADL25" s="78">
        <f t="shared" si="112"/>
        <v>0</v>
      </c>
      <c r="ADN25" s="1962"/>
      <c r="ADO25" s="1962"/>
      <c r="ADP25" s="22"/>
      <c r="ADQ25" s="31"/>
      <c r="ADR25" s="76"/>
      <c r="ADS25" s="131">
        <f t="shared" si="113"/>
        <v>0</v>
      </c>
      <c r="ADU25" s="322"/>
      <c r="ADV25" s="1962"/>
      <c r="ADW25" s="22"/>
      <c r="ADX25" s="405"/>
      <c r="ADY25" s="76"/>
      <c r="ADZ25" s="131">
        <f t="shared" si="114"/>
        <v>0</v>
      </c>
      <c r="AEB25" s="405"/>
      <c r="AEC25" s="1961"/>
      <c r="AED25" s="350"/>
      <c r="AEE25" s="31"/>
      <c r="AEF25" s="1358"/>
      <c r="AEG25" s="131">
        <f t="shared" si="115"/>
        <v>0</v>
      </c>
      <c r="AEI25" s="405"/>
      <c r="AEJ25" s="1961"/>
      <c r="AEK25" s="350"/>
      <c r="AEL25" s="31"/>
      <c r="AEM25" s="1358"/>
      <c r="AEN25" s="131">
        <f t="shared" si="116"/>
        <v>3380</v>
      </c>
      <c r="AEP25" s="405"/>
      <c r="AEQ25" s="1961"/>
      <c r="AER25" s="350"/>
      <c r="AES25" s="405"/>
      <c r="AET25" s="1358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62"/>
      <c r="AFE25" s="1962"/>
      <c r="AFF25" s="22"/>
      <c r="AFG25" s="31"/>
      <c r="AFH25" s="76"/>
      <c r="AFI25" s="78">
        <f t="shared" si="119"/>
        <v>6523</v>
      </c>
      <c r="AFK25" s="405"/>
      <c r="AFL25" s="1962"/>
      <c r="AFM25" s="22"/>
      <c r="AFN25" s="31"/>
      <c r="AFO25" s="76"/>
      <c r="AFP25" s="78">
        <f t="shared" si="120"/>
        <v>0</v>
      </c>
      <c r="AFR25" s="405"/>
      <c r="AFS25" s="1962"/>
      <c r="AFT25" s="22"/>
      <c r="AFU25" s="31"/>
      <c r="AFV25" s="76"/>
      <c r="AFW25" s="131">
        <f t="shared" si="121"/>
        <v>0</v>
      </c>
      <c r="AFY25" s="31"/>
      <c r="AFZ25" s="1962"/>
      <c r="AGA25" s="22"/>
      <c r="AGB25" s="31"/>
      <c r="AGC25" s="76"/>
      <c r="AGD25" s="131">
        <f t="shared" si="122"/>
        <v>0</v>
      </c>
      <c r="AGF25" s="1962"/>
      <c r="AGG25" s="1962"/>
      <c r="AGH25" s="22"/>
      <c r="AGI25" s="31"/>
      <c r="AGJ25" s="76"/>
      <c r="AGK25" s="131">
        <f t="shared" si="123"/>
        <v>0</v>
      </c>
      <c r="AGM25" s="31"/>
      <c r="AGN25" s="1962"/>
      <c r="AGO25" s="22"/>
      <c r="AGP25" s="31"/>
      <c r="AGQ25" s="76"/>
      <c r="AGR25" s="131">
        <f t="shared" si="124"/>
        <v>0</v>
      </c>
      <c r="AGT25" s="31"/>
      <c r="AGU25" s="1962"/>
      <c r="AGV25" s="22"/>
      <c r="AGW25" s="31"/>
      <c r="AGX25" s="76"/>
      <c r="AGY25" s="131">
        <f t="shared" si="125"/>
        <v>0</v>
      </c>
      <c r="AHA25" s="31"/>
      <c r="AHB25" s="1962"/>
      <c r="AHC25" s="22"/>
      <c r="AHD25" s="31"/>
      <c r="AHE25" s="76"/>
      <c r="AHF25" s="131">
        <f t="shared" si="126"/>
        <v>0</v>
      </c>
      <c r="AHH25" s="1962"/>
      <c r="AHI25" s="1962"/>
      <c r="AHJ25" s="22"/>
      <c r="AHK25" s="31"/>
      <c r="AHL25" s="76"/>
      <c r="AHM25" s="78">
        <f t="shared" si="127"/>
        <v>37741</v>
      </c>
      <c r="AHO25" s="1962"/>
      <c r="AHP25" s="1962"/>
      <c r="AHQ25" s="22"/>
      <c r="AHR25" s="31"/>
      <c r="AHS25" s="76"/>
      <c r="AHT25" s="78">
        <f t="shared" si="128"/>
        <v>0</v>
      </c>
      <c r="AHV25" s="1962"/>
      <c r="AHW25" s="1962"/>
      <c r="AHX25" s="22"/>
      <c r="AHY25" s="31"/>
      <c r="AHZ25" s="76"/>
      <c r="AIA25" s="78">
        <f t="shared" si="129"/>
        <v>0</v>
      </c>
      <c r="AIC25" s="425"/>
      <c r="AID25" s="1960"/>
      <c r="AIE25" s="104"/>
      <c r="AIF25" s="49"/>
      <c r="AIG25" s="139"/>
      <c r="AIH25" s="78">
        <f t="shared" si="130"/>
        <v>0</v>
      </c>
      <c r="AIJ25" s="322"/>
      <c r="AIK25" s="1962"/>
      <c r="AIL25" s="22"/>
      <c r="AIM25" s="49"/>
      <c r="AIN25" s="76"/>
      <c r="AIO25" s="78">
        <f t="shared" si="131"/>
        <v>0</v>
      </c>
      <c r="AIQ25" s="405"/>
      <c r="AIR25" s="1962"/>
      <c r="AIS25" s="22"/>
      <c r="AIT25" s="31"/>
      <c r="AIU25" s="76"/>
      <c r="AIV25" s="78">
        <f t="shared" si="132"/>
        <v>0</v>
      </c>
      <c r="AIX25" s="1962"/>
      <c r="AIY25" s="1962"/>
      <c r="AIZ25" s="22"/>
      <c r="AJA25" s="31"/>
      <c r="AJB25" s="76"/>
      <c r="AJC25" s="78">
        <f t="shared" si="133"/>
        <v>0</v>
      </c>
      <c r="AJE25" s="49"/>
      <c r="AJF25" s="1960"/>
      <c r="AJG25" s="104"/>
      <c r="AJH25" s="49"/>
      <c r="AJI25" s="139"/>
      <c r="AJJ25" s="131">
        <f t="shared" si="134"/>
        <v>0</v>
      </c>
      <c r="AJL25" s="31"/>
      <c r="AJM25" s="1962"/>
      <c r="AJN25" s="22"/>
      <c r="AJO25" s="49"/>
      <c r="AJP25" s="76"/>
      <c r="AJQ25" s="78">
        <f t="shared" si="135"/>
        <v>0</v>
      </c>
      <c r="AJS25" s="49"/>
      <c r="AJT25" s="1960"/>
      <c r="AJU25" s="104"/>
      <c r="AJV25" s="49"/>
      <c r="AJW25" s="139"/>
      <c r="AJX25" s="131">
        <f t="shared" si="136"/>
        <v>0</v>
      </c>
      <c r="AJY25" s="244"/>
      <c r="AJZ25" s="1962"/>
      <c r="AKA25" s="1962"/>
      <c r="AKB25" s="22"/>
      <c r="AKC25" s="31"/>
      <c r="AKD25" s="76"/>
      <c r="AKE25" s="78">
        <f t="shared" si="137"/>
        <v>0</v>
      </c>
      <c r="AKG25" s="31"/>
      <c r="AKH25" s="1962"/>
      <c r="AKI25" s="22"/>
      <c r="AKJ25" s="31"/>
      <c r="AKK25" s="76"/>
      <c r="AKL25" s="78">
        <f t="shared" si="138"/>
        <v>0</v>
      </c>
      <c r="AKN25" s="31"/>
      <c r="AKO25" s="1962"/>
      <c r="AKP25" s="779"/>
      <c r="AKQ25" s="31"/>
      <c r="AKR25" s="76"/>
      <c r="AKS25" s="131">
        <f t="shared" si="139"/>
        <v>0</v>
      </c>
      <c r="AKU25" s="49"/>
      <c r="AKV25" s="1960"/>
      <c r="AKW25" s="104"/>
      <c r="AKX25" s="49"/>
      <c r="AKY25" s="139"/>
      <c r="AKZ25" s="78">
        <f t="shared" si="2"/>
        <v>0</v>
      </c>
      <c r="ALB25" s="31"/>
      <c r="ALC25" s="1962"/>
      <c r="ALD25" s="22"/>
      <c r="ALE25" s="31"/>
      <c r="ALF25" s="76"/>
      <c r="ALG25" s="78">
        <f t="shared" si="140"/>
        <v>0</v>
      </c>
      <c r="ALI25" s="1962"/>
      <c r="ALJ25" s="1962"/>
      <c r="ALK25" s="22"/>
      <c r="ALL25" s="31"/>
      <c r="ALM25" s="76"/>
      <c r="ALN25" s="78">
        <f t="shared" si="141"/>
        <v>0</v>
      </c>
      <c r="ALP25" s="1962"/>
      <c r="ALQ25" s="1962"/>
      <c r="ALR25" s="22"/>
      <c r="ALS25" s="31"/>
      <c r="ALT25" s="76"/>
      <c r="ALU25" s="78">
        <f t="shared" si="142"/>
        <v>0</v>
      </c>
      <c r="ALW25" s="1962"/>
      <c r="ALX25" s="1962"/>
      <c r="ALY25" s="22"/>
      <c r="ALZ25" s="31"/>
      <c r="AMA25" s="76"/>
      <c r="AMB25" s="78">
        <f t="shared" si="143"/>
        <v>0</v>
      </c>
      <c r="AMD25" s="405"/>
      <c r="AME25" s="1962"/>
      <c r="AMF25" s="22"/>
      <c r="AMG25" s="405"/>
      <c r="AMH25" s="76"/>
      <c r="AMI25" s="78">
        <f t="shared" si="144"/>
        <v>0</v>
      </c>
      <c r="AMK25" s="31"/>
      <c r="AML25" s="1962"/>
      <c r="AMM25" s="22"/>
      <c r="AMN25" s="31"/>
      <c r="AMO25" s="76"/>
      <c r="AMP25" s="78">
        <f t="shared" si="145"/>
        <v>0</v>
      </c>
      <c r="AMR25" s="31"/>
      <c r="AMS25" s="1962"/>
      <c r="AMT25" s="22"/>
      <c r="AMU25" s="31"/>
      <c r="AMV25" s="76"/>
      <c r="AMW25" s="131">
        <f t="shared" si="3"/>
        <v>0</v>
      </c>
      <c r="AMY25" s="405"/>
      <c r="AMZ25" s="1962"/>
      <c r="ANA25" s="22"/>
      <c r="ANB25" s="322"/>
      <c r="ANC25" s="76"/>
      <c r="AND25" s="78">
        <f t="shared" si="146"/>
        <v>0</v>
      </c>
      <c r="ANF25" s="322"/>
      <c r="ANG25" s="1962"/>
      <c r="ANH25" s="22"/>
      <c r="ANI25" s="405"/>
      <c r="ANJ25" s="76"/>
      <c r="ANK25" s="78">
        <f t="shared" si="147"/>
        <v>0</v>
      </c>
      <c r="ANM25" s="31"/>
      <c r="ANN25" s="1962"/>
      <c r="ANO25" s="22"/>
      <c r="ANP25" s="31"/>
      <c r="ANQ25" s="76"/>
      <c r="ANR25" s="78">
        <f t="shared" si="148"/>
        <v>0</v>
      </c>
      <c r="ANT25" s="1962"/>
      <c r="ANU25" s="1962"/>
      <c r="ANV25" s="22"/>
      <c r="ANW25" s="31"/>
      <c r="ANX25" s="76"/>
      <c r="ANY25" s="78">
        <f t="shared" si="149"/>
        <v>0</v>
      </c>
      <c r="AOA25" s="1962"/>
      <c r="AOB25" s="1962"/>
      <c r="AOC25" s="22"/>
      <c r="AOD25" s="31"/>
      <c r="AOE25" s="76"/>
      <c r="AOF25" s="78">
        <f t="shared" si="150"/>
        <v>0</v>
      </c>
      <c r="AOH25" s="322"/>
      <c r="AOI25" s="1962"/>
      <c r="AOJ25" s="22"/>
      <c r="AOK25" s="405"/>
      <c r="AOL25" s="76"/>
      <c r="AOM25" s="78">
        <f t="shared" si="151"/>
        <v>0</v>
      </c>
      <c r="AOO25" s="1962"/>
      <c r="AOP25" s="1962"/>
      <c r="AOQ25" s="22"/>
      <c r="AOR25" s="322"/>
      <c r="AOS25" s="76"/>
      <c r="AOT25" s="78">
        <f t="shared" si="199"/>
        <v>4592</v>
      </c>
      <c r="AOV25" s="405"/>
      <c r="AOW25" s="1962"/>
      <c r="AOX25" s="22"/>
      <c r="AOY25" s="31"/>
      <c r="AOZ25" s="76"/>
      <c r="APA25" s="78">
        <f t="shared" si="152"/>
        <v>0</v>
      </c>
      <c r="APC25" s="322"/>
      <c r="APD25" s="1962"/>
      <c r="APE25" s="22"/>
      <c r="APF25" s="31"/>
      <c r="APG25" s="76"/>
      <c r="APH25" s="78">
        <f t="shared" si="153"/>
        <v>0</v>
      </c>
      <c r="APJ25" s="322"/>
      <c r="APK25" s="1962"/>
      <c r="APL25" s="22"/>
      <c r="APM25" s="31"/>
      <c r="APN25" s="76"/>
      <c r="APO25" s="78">
        <f t="shared" si="154"/>
        <v>0</v>
      </c>
      <c r="APQ25" s="1962"/>
      <c r="APR25" s="1962"/>
      <c r="APS25" s="22"/>
      <c r="APT25" s="31"/>
      <c r="APU25" s="76"/>
      <c r="APV25" s="78">
        <f t="shared" si="155"/>
        <v>0</v>
      </c>
      <c r="APX25" s="405"/>
      <c r="APY25" s="1330"/>
      <c r="APZ25" s="701"/>
      <c r="AQA25" s="425"/>
      <c r="AQB25" s="76"/>
      <c r="AQC25" s="131">
        <f t="shared" si="4"/>
        <v>0</v>
      </c>
      <c r="AQE25" s="1962"/>
      <c r="AQG25" s="775"/>
      <c r="AQJ25" s="131">
        <f t="shared" si="5"/>
        <v>7383.5</v>
      </c>
      <c r="AQL25" s="1962"/>
      <c r="AQN25" s="775"/>
      <c r="AQQ25" s="131">
        <f t="shared" si="6"/>
        <v>0</v>
      </c>
      <c r="AQS25" s="1962"/>
      <c r="AQU25" s="775"/>
      <c r="AQX25" s="131">
        <f t="shared" si="156"/>
        <v>4518.5</v>
      </c>
      <c r="AQZ25" s="322"/>
      <c r="ARA25" s="1962"/>
      <c r="ARB25" s="779"/>
      <c r="ARC25" s="322"/>
      <c r="ARD25" s="76"/>
      <c r="ARE25" s="78">
        <f t="shared" si="157"/>
        <v>0</v>
      </c>
      <c r="ARG25" s="1962"/>
      <c r="ARH25" s="1962"/>
      <c r="ARI25" s="22"/>
      <c r="ARJ25" s="31"/>
      <c r="ARK25" s="76"/>
      <c r="ARL25" s="78">
        <f t="shared" si="158"/>
        <v>0</v>
      </c>
      <c r="ARN25" s="405"/>
      <c r="ARO25" s="1962"/>
      <c r="ARP25" s="22"/>
      <c r="ARQ25" s="405"/>
      <c r="ARR25" s="76"/>
      <c r="ARS25" s="78">
        <f t="shared" si="159"/>
        <v>0</v>
      </c>
      <c r="ARU25" s="405"/>
      <c r="ARV25" s="1962"/>
      <c r="ARW25" s="22"/>
      <c r="ARX25" s="322"/>
      <c r="ARY25" s="76"/>
      <c r="ARZ25" s="78">
        <f t="shared" si="7"/>
        <v>0</v>
      </c>
      <c r="ASB25" s="405"/>
      <c r="ASC25" s="1962"/>
      <c r="ASD25" s="22"/>
      <c r="ASE25" s="31"/>
      <c r="ASF25" s="76"/>
      <c r="ASG25" s="78">
        <f t="shared" si="160"/>
        <v>0</v>
      </c>
      <c r="ASI25" s="405"/>
      <c r="ASJ25" s="1330"/>
      <c r="ASK25" s="139"/>
      <c r="ASL25" s="31"/>
      <c r="ASM25" s="139"/>
      <c r="ASN25" s="131">
        <f t="shared" si="161"/>
        <v>0</v>
      </c>
      <c r="ASP25" s="31"/>
      <c r="ASQ25" s="1330"/>
      <c r="ASR25" s="139"/>
      <c r="ASS25" s="31"/>
      <c r="AST25" s="139"/>
      <c r="ASU25" s="131">
        <f t="shared" si="162"/>
        <v>0</v>
      </c>
      <c r="ASW25" s="31"/>
      <c r="ASX25" s="1330"/>
      <c r="ASY25" s="139"/>
      <c r="ASZ25" s="31"/>
      <c r="ATA25" s="139"/>
      <c r="ATB25" s="131">
        <f t="shared" si="163"/>
        <v>0</v>
      </c>
      <c r="ATD25" s="1962"/>
      <c r="ATE25" s="1962"/>
      <c r="ATF25" s="22"/>
      <c r="ATG25" s="31"/>
      <c r="ATH25" s="76"/>
      <c r="ATI25" s="78">
        <f t="shared" si="164"/>
        <v>0</v>
      </c>
      <c r="ATK25" s="322"/>
      <c r="ATL25" s="1962"/>
      <c r="ATM25" s="22"/>
      <c r="ATN25" s="31"/>
      <c r="ATO25" s="76"/>
      <c r="ATP25" s="78">
        <f t="shared" si="165"/>
        <v>0</v>
      </c>
      <c r="ATR25" s="322"/>
      <c r="ATS25" s="1962"/>
      <c r="ATT25" s="22"/>
      <c r="ATU25" s="31"/>
      <c r="ATV25" s="76"/>
      <c r="ATW25" s="78">
        <f t="shared" si="166"/>
        <v>0</v>
      </c>
      <c r="ATY25" s="322"/>
      <c r="ATZ25" s="1962"/>
      <c r="AUA25" s="22"/>
      <c r="AUB25" s="31"/>
      <c r="AUC25" s="76"/>
      <c r="AUD25" s="78">
        <f t="shared" si="167"/>
        <v>0</v>
      </c>
      <c r="AUF25" s="322"/>
      <c r="AUG25" s="1962"/>
      <c r="AUH25" s="22"/>
      <c r="AUI25" s="31"/>
      <c r="AUJ25" s="76"/>
      <c r="AUK25" s="78">
        <f t="shared" si="168"/>
        <v>0</v>
      </c>
      <c r="AUM25" s="1962"/>
      <c r="AUN25" s="1337"/>
      <c r="AUP25" s="31"/>
      <c r="AUQ25" s="139"/>
      <c r="AUR25" s="131">
        <f t="shared" si="169"/>
        <v>0</v>
      </c>
      <c r="AUT25" s="31"/>
      <c r="AUU25" s="1961"/>
      <c r="AUV25" s="139"/>
      <c r="AUW25" s="49"/>
      <c r="AUX25" s="76"/>
      <c r="AUY25" s="131">
        <f t="shared" si="170"/>
        <v>0</v>
      </c>
      <c r="AVA25" s="31"/>
      <c r="AVB25" s="1330"/>
      <c r="AVC25" s="139"/>
      <c r="AVD25" s="49"/>
      <c r="AVE25" s="76"/>
      <c r="AVF25" s="131">
        <f t="shared" si="171"/>
        <v>0</v>
      </c>
      <c r="AVH25" s="405"/>
      <c r="AVI25" s="1330"/>
      <c r="AVJ25" s="139"/>
      <c r="AVK25" s="49"/>
      <c r="AVL25" s="76"/>
      <c r="AVM25" s="131">
        <f t="shared" si="172"/>
        <v>2512.5</v>
      </c>
      <c r="AVO25" s="321"/>
      <c r="AVP25" s="1961"/>
      <c r="AVQ25" s="350"/>
      <c r="AVR25" s="49"/>
      <c r="AVS25" s="350"/>
      <c r="AVT25" s="131">
        <f t="shared" si="173"/>
        <v>0</v>
      </c>
      <c r="AVV25" s="405"/>
      <c r="AVW25" s="1962"/>
      <c r="AVX25" s="1353"/>
      <c r="AVY25" s="31"/>
      <c r="AVZ25" s="1268"/>
      <c r="AWA25" s="78">
        <f t="shared" si="191"/>
        <v>0</v>
      </c>
      <c r="AWC25" s="1962"/>
      <c r="AWD25" s="1962"/>
      <c r="AWE25" s="1353"/>
      <c r="AWF25" s="31"/>
      <c r="AWG25" s="1268"/>
      <c r="AWH25" s="78">
        <f t="shared" si="192"/>
        <v>0</v>
      </c>
      <c r="AWJ25" s="1962"/>
      <c r="AWK25" s="1962"/>
      <c r="AWL25" s="22"/>
      <c r="AWM25" s="31"/>
      <c r="AWN25" s="76"/>
      <c r="AWO25" s="78">
        <f t="shared" si="193"/>
        <v>0</v>
      </c>
      <c r="AWQ25" s="321"/>
      <c r="AWR25" s="1960"/>
      <c r="AWS25" s="104"/>
      <c r="AWT25" s="49"/>
      <c r="AWU25" s="139"/>
      <c r="AWV25" s="131">
        <f t="shared" si="194"/>
        <v>0</v>
      </c>
      <c r="AWW25" s="244"/>
      <c r="AWX25" s="425"/>
      <c r="AWY25" s="1960"/>
      <c r="AWZ25" s="104"/>
      <c r="AXA25" s="49"/>
      <c r="AXB25" s="139"/>
      <c r="AXC25" s="78">
        <f t="shared" si="174"/>
        <v>30000</v>
      </c>
      <c r="AXE25" s="31"/>
      <c r="AXF25" s="1962"/>
      <c r="AXG25" s="22"/>
      <c r="AXH25" s="31"/>
      <c r="AXI25" s="76"/>
      <c r="AXJ25" s="78">
        <f t="shared" si="175"/>
        <v>0</v>
      </c>
      <c r="AXL25" s="31"/>
      <c r="AXM25" s="1962"/>
      <c r="AXN25" s="22"/>
      <c r="AXO25" s="31"/>
      <c r="AXP25" s="76"/>
      <c r="AXQ25" s="78">
        <f t="shared" si="176"/>
        <v>0</v>
      </c>
      <c r="AXS25" s="31"/>
      <c r="AXT25" s="1962"/>
      <c r="AXU25" s="22"/>
      <c r="AXV25" s="31"/>
      <c r="AXW25" s="76"/>
      <c r="AXX25" s="78">
        <f t="shared" si="177"/>
        <v>0</v>
      </c>
      <c r="AXZ25" s="31"/>
      <c r="AYA25" s="1962"/>
      <c r="AYB25" s="22"/>
      <c r="AYC25" s="31"/>
      <c r="AYD25" s="76"/>
      <c r="AYE25" s="78">
        <f t="shared" si="178"/>
        <v>0</v>
      </c>
      <c r="AYG25" s="405"/>
      <c r="AYH25" s="1962"/>
      <c r="AYI25" s="22"/>
      <c r="AYJ25" s="31"/>
      <c r="AYK25" s="76"/>
      <c r="AYL25" s="78">
        <f t="shared" si="179"/>
        <v>0</v>
      </c>
      <c r="AYN25" s="405"/>
      <c r="AYO25" s="1962"/>
      <c r="AYP25" s="22"/>
      <c r="AYQ25" s="31"/>
      <c r="AYR25" s="76"/>
      <c r="AYS25" s="78">
        <f t="shared" si="180"/>
        <v>0</v>
      </c>
      <c r="AYU25" s="405"/>
      <c r="AYV25" s="1962"/>
      <c r="AYW25" s="22"/>
      <c r="AYX25" s="405"/>
      <c r="AYY25" s="76"/>
      <c r="AYZ25" s="78">
        <f t="shared" si="181"/>
        <v>0</v>
      </c>
      <c r="AZB25" s="31"/>
      <c r="AZC25" s="1962"/>
      <c r="AZD25" s="22"/>
      <c r="AZE25" s="31"/>
      <c r="AZF25" s="76"/>
      <c r="AZG25" s="78">
        <f t="shared" si="182"/>
        <v>0</v>
      </c>
      <c r="AZI25" s="425"/>
      <c r="AZJ25" s="1960"/>
      <c r="AZK25" s="104"/>
      <c r="AZL25" s="425"/>
      <c r="AZM25" s="139"/>
      <c r="AZN25" s="78">
        <f t="shared" si="183"/>
        <v>0</v>
      </c>
      <c r="AZP25" s="425"/>
      <c r="AZQ25" s="1960"/>
      <c r="AZR25" s="104"/>
      <c r="AZS25" s="425"/>
      <c r="AZT25" s="139"/>
      <c r="AZU25" s="131">
        <f t="shared" si="184"/>
        <v>0</v>
      </c>
      <c r="AZV25" s="244"/>
      <c r="AZW25" s="1962"/>
      <c r="AZX25" s="1962"/>
      <c r="AZY25" s="22"/>
      <c r="AZZ25" s="31"/>
      <c r="BAA25" s="76"/>
      <c r="BAB25" s="78">
        <f t="shared" si="185"/>
        <v>0</v>
      </c>
      <c r="BAD25" s="1962"/>
      <c r="BAE25" s="1962"/>
      <c r="BAF25" s="22"/>
      <c r="BAG25" s="31"/>
      <c r="BAH25" s="76"/>
      <c r="BAI25" s="78">
        <f t="shared" si="186"/>
        <v>0</v>
      </c>
      <c r="BAK25" s="1962"/>
      <c r="BAL25" s="1962"/>
      <c r="BAM25" s="22"/>
      <c r="BAN25" s="31"/>
      <c r="BAO25" s="76"/>
      <c r="BAP25" s="78">
        <f t="shared" si="187"/>
        <v>0</v>
      </c>
      <c r="BAR25" s="1962"/>
      <c r="BAS25" s="1962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62"/>
      <c r="C26" s="1917">
        <v>100000</v>
      </c>
      <c r="D26" s="31"/>
      <c r="E26" s="139"/>
      <c r="F26" s="131">
        <f t="shared" si="8"/>
        <v>2080100</v>
      </c>
      <c r="H26" s="405"/>
      <c r="I26" s="1962"/>
      <c r="J26" s="701"/>
      <c r="K26" s="31"/>
      <c r="L26" s="139"/>
      <c r="M26" s="131">
        <f t="shared" si="9"/>
        <v>20000</v>
      </c>
      <c r="O26" s="425"/>
      <c r="P26" s="1960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62"/>
      <c r="X26" s="22"/>
      <c r="Y26" s="31"/>
      <c r="Z26" s="76"/>
      <c r="AA26" s="78">
        <f t="shared" si="10"/>
        <v>1000</v>
      </c>
      <c r="AC26" s="31"/>
      <c r="AD26" s="1962"/>
      <c r="AE26" s="22"/>
      <c r="AF26" s="31"/>
      <c r="AG26" s="76"/>
      <c r="AH26" s="78">
        <f t="shared" si="11"/>
        <v>-100000</v>
      </c>
      <c r="AJ26" s="405"/>
      <c r="AK26" s="1962"/>
      <c r="AL26" s="22"/>
      <c r="AM26" s="31"/>
      <c r="AN26" s="76"/>
      <c r="AO26" s="78">
        <f t="shared" si="12"/>
        <v>90000</v>
      </c>
      <c r="AQ26" s="31"/>
      <c r="AR26" s="1962"/>
      <c r="AS26" s="22"/>
      <c r="AT26" s="31"/>
      <c r="AU26" s="76"/>
      <c r="AV26" s="78">
        <f t="shared" si="13"/>
        <v>0</v>
      </c>
      <c r="AX26" s="31"/>
      <c r="AY26" s="1962"/>
      <c r="AZ26" s="22"/>
      <c r="BA26" s="31"/>
      <c r="BB26" s="76"/>
      <c r="BC26" s="78">
        <f t="shared" si="14"/>
        <v>0</v>
      </c>
      <c r="BE26" s="31"/>
      <c r="BF26" s="1962"/>
      <c r="BG26" s="22"/>
      <c r="BH26" s="31"/>
      <c r="BI26" s="76"/>
      <c r="BJ26" s="78">
        <f t="shared" si="15"/>
        <v>0</v>
      </c>
      <c r="BL26" s="49"/>
      <c r="BM26" s="1960"/>
      <c r="BN26" s="104"/>
      <c r="BO26" s="49"/>
      <c r="BP26" s="139"/>
      <c r="BQ26" s="78">
        <f t="shared" si="16"/>
        <v>0</v>
      </c>
      <c r="BS26" s="31"/>
      <c r="BT26" s="1962"/>
      <c r="BU26" s="22"/>
      <c r="BV26" s="31"/>
      <c r="BW26" s="76"/>
      <c r="BX26" s="78">
        <f t="shared" si="17"/>
        <v>0</v>
      </c>
      <c r="BZ26" s="31"/>
      <c r="CA26" s="31"/>
      <c r="CB26" s="1962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62"/>
      <c r="CQ26" s="775"/>
      <c r="CR26" s="378"/>
      <c r="CS26" s="261"/>
      <c r="CT26" s="131">
        <f t="shared" si="20"/>
        <v>0</v>
      </c>
      <c r="CV26" s="321"/>
      <c r="CW26" s="1330"/>
      <c r="CX26" s="390"/>
      <c r="CY26" s="379"/>
      <c r="CZ26" s="1367"/>
      <c r="DA26" s="131">
        <f t="shared" si="190"/>
        <v>0</v>
      </c>
      <c r="DC26" s="31"/>
      <c r="DD26" s="1962"/>
      <c r="DE26" s="22"/>
      <c r="DF26" s="31"/>
      <c r="DG26" s="76"/>
      <c r="DH26" s="78">
        <f t="shared" si="21"/>
        <v>0</v>
      </c>
      <c r="DJ26" s="1962"/>
      <c r="DK26" s="1962"/>
      <c r="DL26" s="1962"/>
      <c r="DM26" s="22"/>
      <c r="DN26" s="31"/>
      <c r="DO26" s="76"/>
      <c r="DP26" s="78">
        <f t="shared" si="22"/>
        <v>0</v>
      </c>
      <c r="DR26" s="405"/>
      <c r="DS26" s="1962"/>
      <c r="DT26" s="22"/>
      <c r="DU26" s="322"/>
      <c r="DV26" s="76"/>
      <c r="DW26" s="78">
        <f t="shared" si="23"/>
        <v>0</v>
      </c>
      <c r="DY26" s="1962"/>
      <c r="DZ26" s="1962"/>
      <c r="EA26" s="22"/>
      <c r="EB26" s="31"/>
      <c r="EC26" s="76"/>
      <c r="ED26" s="78">
        <f t="shared" si="24"/>
        <v>0</v>
      </c>
      <c r="EF26" s="405"/>
      <c r="EG26" s="1962"/>
      <c r="EH26" s="22"/>
      <c r="EI26" s="31"/>
      <c r="EJ26" s="76"/>
      <c r="EK26" s="78">
        <f t="shared" si="25"/>
        <v>10936</v>
      </c>
      <c r="EM26" s="1962"/>
      <c r="EN26" s="1962"/>
      <c r="EO26" s="22"/>
      <c r="EP26" s="31"/>
      <c r="EQ26" s="76"/>
      <c r="ER26" s="78">
        <f t="shared" si="26"/>
        <v>0</v>
      </c>
      <c r="ET26" s="322"/>
      <c r="EU26" s="1962"/>
      <c r="EV26" s="22"/>
      <c r="EW26" s="49"/>
      <c r="EX26" s="76"/>
      <c r="EY26" s="78">
        <f t="shared" si="27"/>
        <v>0</v>
      </c>
      <c r="FA26" s="322"/>
      <c r="FB26" s="1962"/>
      <c r="FC26" s="22"/>
      <c r="FD26" s="49"/>
      <c r="FE26" s="76"/>
      <c r="FF26" s="78">
        <f t="shared" si="28"/>
        <v>0</v>
      </c>
      <c r="FH26" s="1962"/>
      <c r="FI26" s="1962"/>
      <c r="FJ26" s="22"/>
      <c r="FK26" s="31"/>
      <c r="FL26" s="76"/>
      <c r="FM26" s="78">
        <f t="shared" si="29"/>
        <v>0</v>
      </c>
      <c r="FO26" s="1962"/>
      <c r="FP26" s="1962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62"/>
      <c r="GE26" s="22"/>
      <c r="GF26" s="31"/>
      <c r="GG26" s="76"/>
      <c r="GH26" s="78">
        <f t="shared" si="32"/>
        <v>0</v>
      </c>
      <c r="GJ26" s="1962"/>
      <c r="GK26" s="1962"/>
      <c r="GL26" s="22"/>
      <c r="GM26" s="31"/>
      <c r="GN26" s="76"/>
      <c r="GO26" s="78">
        <f t="shared" si="33"/>
        <v>0</v>
      </c>
      <c r="GQ26" s="1962"/>
      <c r="GR26" s="1962"/>
      <c r="GS26" s="22"/>
      <c r="GT26" s="31"/>
      <c r="GU26" s="76"/>
      <c r="GV26" s="78">
        <f t="shared" si="34"/>
        <v>0</v>
      </c>
      <c r="GX26" s="31"/>
      <c r="GY26" s="1962"/>
      <c r="GZ26" s="22"/>
      <c r="HA26" s="31"/>
      <c r="HB26" s="76"/>
      <c r="HC26" s="78">
        <f t="shared" si="35"/>
        <v>0</v>
      </c>
      <c r="HE26" s="1962"/>
      <c r="HF26" s="1962"/>
      <c r="HG26" s="22"/>
      <c r="HH26" s="31"/>
      <c r="HI26" s="76"/>
      <c r="HJ26" s="78">
        <f t="shared" si="36"/>
        <v>0</v>
      </c>
      <c r="HL26" s="31"/>
      <c r="HM26" s="1962"/>
      <c r="HN26" s="22"/>
      <c r="HO26" s="31"/>
      <c r="HP26" s="76"/>
      <c r="HQ26" s="78">
        <f t="shared" si="37"/>
        <v>0</v>
      </c>
      <c r="HS26" s="31"/>
      <c r="HT26" s="1962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62"/>
      <c r="II26" s="104"/>
      <c r="IJ26" s="258"/>
      <c r="IK26" s="66"/>
      <c r="IL26" s="78">
        <f t="shared" si="40"/>
        <v>0</v>
      </c>
      <c r="IN26" s="1962"/>
      <c r="IO26" s="1962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62"/>
      <c r="JC26" s="1962"/>
      <c r="JD26" s="22"/>
      <c r="JE26" s="31"/>
      <c r="JF26" s="76"/>
      <c r="JG26" s="78">
        <f t="shared" si="43"/>
        <v>0</v>
      </c>
      <c r="JI26" s="31"/>
      <c r="JJ26" s="1962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60"/>
      <c r="JY26" s="104"/>
      <c r="JZ26" s="49"/>
      <c r="KA26" s="139"/>
      <c r="KB26" s="131">
        <f t="shared" si="45"/>
        <v>0</v>
      </c>
      <c r="KD26" s="49"/>
      <c r="KE26" s="1960"/>
      <c r="KF26" s="104"/>
      <c r="KG26" s="49"/>
      <c r="KH26" s="139"/>
      <c r="KI26" s="131">
        <f t="shared" si="46"/>
        <v>0</v>
      </c>
      <c r="KJ26" s="244"/>
      <c r="KK26" s="49"/>
      <c r="KL26" s="1960"/>
      <c r="KM26" s="104"/>
      <c r="KN26" s="49"/>
      <c r="KO26" s="139"/>
      <c r="KP26" s="131">
        <f t="shared" si="47"/>
        <v>0</v>
      </c>
      <c r="KQ26" s="244"/>
      <c r="KR26" s="425"/>
      <c r="KS26" s="1960"/>
      <c r="KT26" s="104"/>
      <c r="KU26" s="49"/>
      <c r="KV26" s="139"/>
      <c r="KW26" s="131">
        <f t="shared" si="48"/>
        <v>0</v>
      </c>
      <c r="KY26" s="49"/>
      <c r="KZ26" s="1960"/>
      <c r="LA26" s="104"/>
      <c r="LB26" s="49"/>
      <c r="LC26" s="139"/>
      <c r="LD26" s="131">
        <f t="shared" si="49"/>
        <v>0</v>
      </c>
      <c r="LF26" s="49"/>
      <c r="LG26" s="1960"/>
      <c r="LH26" s="104"/>
      <c r="LI26" s="49"/>
      <c r="LJ26" s="139"/>
      <c r="LK26" s="131">
        <f t="shared" si="50"/>
        <v>0</v>
      </c>
      <c r="LM26" s="405"/>
      <c r="LN26" s="1330"/>
      <c r="LO26" s="139"/>
      <c r="LP26" s="31"/>
      <c r="LQ26" s="139"/>
      <c r="LR26" s="131">
        <f t="shared" si="0"/>
        <v>0</v>
      </c>
      <c r="LT26" s="425"/>
      <c r="LU26" s="1960"/>
      <c r="LV26" s="104"/>
      <c r="LW26" s="49"/>
      <c r="LX26" s="139"/>
      <c r="LY26" s="78">
        <f t="shared" si="51"/>
        <v>0</v>
      </c>
      <c r="MA26" s="425"/>
      <c r="MB26" s="1960"/>
      <c r="MC26" s="104"/>
      <c r="MD26" s="49"/>
      <c r="ME26" s="139"/>
      <c r="MF26" s="131">
        <f t="shared" si="52"/>
        <v>0</v>
      </c>
      <c r="MH26" s="405"/>
      <c r="MI26" s="1962"/>
      <c r="MJ26" s="22"/>
      <c r="MK26" s="31"/>
      <c r="ML26" s="76"/>
      <c r="MM26" s="131">
        <f t="shared" si="53"/>
        <v>0</v>
      </c>
      <c r="MO26" s="1962"/>
      <c r="MP26" s="1962"/>
      <c r="MQ26" s="22"/>
      <c r="MR26" s="31"/>
      <c r="MS26" s="76"/>
      <c r="MT26" s="131">
        <f t="shared" si="54"/>
        <v>0</v>
      </c>
      <c r="MV26" s="31"/>
      <c r="MW26" s="1962"/>
      <c r="MX26" s="22"/>
      <c r="MY26" s="455"/>
      <c r="MZ26" s="22"/>
      <c r="NA26" s="131">
        <f t="shared" si="198"/>
        <v>20586.5</v>
      </c>
      <c r="NC26" s="31"/>
      <c r="ND26" s="1962"/>
      <c r="NE26" s="22"/>
      <c r="NF26" s="455"/>
      <c r="NG26" s="22"/>
      <c r="NH26" s="131">
        <f t="shared" si="55"/>
        <v>0</v>
      </c>
      <c r="NJ26" s="31"/>
      <c r="NK26" s="1963"/>
      <c r="NL26" s="701"/>
      <c r="NM26" s="31"/>
      <c r="NN26" s="76"/>
      <c r="NO26" s="131">
        <f t="shared" si="200"/>
        <v>0</v>
      </c>
      <c r="NQ26" s="425"/>
      <c r="NR26" s="1961"/>
      <c r="NS26" s="261"/>
      <c r="NT26" s="405"/>
      <c r="NU26" s="139"/>
      <c r="NV26" s="131">
        <f t="shared" si="57"/>
        <v>0</v>
      </c>
      <c r="NX26" s="1962"/>
      <c r="NY26" s="1962"/>
      <c r="NZ26" s="22"/>
      <c r="OA26" s="31"/>
      <c r="OB26" s="76"/>
      <c r="OC26" s="78">
        <f t="shared" si="58"/>
        <v>0</v>
      </c>
      <c r="OE26" s="1962"/>
      <c r="OF26" s="1962"/>
      <c r="OG26" s="22"/>
      <c r="OH26" s="31"/>
      <c r="OI26" s="76"/>
      <c r="OJ26" s="78">
        <f t="shared" si="59"/>
        <v>0</v>
      </c>
      <c r="OL26" s="1962"/>
      <c r="OM26" s="1962"/>
      <c r="ON26" s="22"/>
      <c r="OO26" s="31"/>
      <c r="OP26" s="76"/>
      <c r="OQ26" s="78">
        <f t="shared" si="60"/>
        <v>0</v>
      </c>
      <c r="OS26" s="1962"/>
      <c r="OT26" s="1962"/>
      <c r="OU26" s="22"/>
      <c r="OV26" s="31"/>
      <c r="OW26" s="76"/>
      <c r="OX26" s="78">
        <f t="shared" si="61"/>
        <v>0</v>
      </c>
      <c r="OZ26" s="1962"/>
      <c r="PA26" s="1962"/>
      <c r="PB26" s="22"/>
      <c r="PC26" s="31"/>
      <c r="PD26" s="76"/>
      <c r="PE26" s="78">
        <f t="shared" si="62"/>
        <v>0</v>
      </c>
      <c r="PG26" s="1962"/>
      <c r="PH26" s="1962"/>
      <c r="PI26" s="22"/>
      <c r="PJ26" s="31"/>
      <c r="PK26" s="76"/>
      <c r="PL26" s="78">
        <f t="shared" si="63"/>
        <v>0</v>
      </c>
      <c r="PN26" s="31"/>
      <c r="PO26" s="1962"/>
      <c r="PP26" s="22"/>
      <c r="PQ26" s="31"/>
      <c r="PR26" s="76"/>
      <c r="PS26" s="78">
        <f t="shared" si="64"/>
        <v>0</v>
      </c>
      <c r="PU26" s="1962"/>
      <c r="PV26" s="1962"/>
      <c r="PW26" s="22"/>
      <c r="PX26" s="31"/>
      <c r="PY26" s="76"/>
      <c r="PZ26" s="78">
        <f t="shared" si="65"/>
        <v>32916</v>
      </c>
      <c r="QB26" s="1962"/>
      <c r="QC26" s="1962"/>
      <c r="QD26" s="22"/>
      <c r="QE26" s="31"/>
      <c r="QF26" s="76"/>
      <c r="QG26" s="78">
        <f t="shared" si="66"/>
        <v>0</v>
      </c>
      <c r="QI26" s="405"/>
      <c r="QJ26" s="1962"/>
      <c r="QK26" s="22"/>
      <c r="QL26" s="31"/>
      <c r="QM26" s="76"/>
      <c r="QN26" s="78">
        <f t="shared" si="67"/>
        <v>0</v>
      </c>
      <c r="QP26" s="31"/>
      <c r="QQ26" s="1962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7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60"/>
      <c r="RL26" s="670"/>
      <c r="RM26" s="261"/>
      <c r="RN26" s="49"/>
      <c r="RO26" s="139"/>
      <c r="RP26" s="78">
        <f t="shared" si="71"/>
        <v>0</v>
      </c>
      <c r="RR26" s="1960"/>
      <c r="RS26" s="1961"/>
      <c r="RT26" s="261"/>
      <c r="RU26" s="49"/>
      <c r="RV26" s="139"/>
      <c r="RW26" s="78">
        <f t="shared" si="72"/>
        <v>11123</v>
      </c>
      <c r="RY26" s="1962"/>
      <c r="RZ26" s="1962"/>
      <c r="SA26" s="22"/>
      <c r="SB26" s="31"/>
      <c r="SC26" s="76"/>
      <c r="SD26" s="78">
        <f t="shared" si="195"/>
        <v>23250</v>
      </c>
      <c r="SF26" s="1962"/>
      <c r="SG26" s="1962"/>
      <c r="SH26" s="779"/>
      <c r="SI26" s="31"/>
      <c r="SJ26" s="76"/>
      <c r="SK26" s="78">
        <f t="shared" si="196"/>
        <v>0</v>
      </c>
      <c r="SM26" s="1962"/>
      <c r="SN26" s="1962"/>
      <c r="SO26" s="22"/>
      <c r="SP26" s="31"/>
      <c r="SQ26" s="76"/>
      <c r="SR26" s="78">
        <f t="shared" si="73"/>
        <v>0</v>
      </c>
      <c r="ST26" s="1962"/>
      <c r="SU26" s="1962"/>
      <c r="SV26" s="22"/>
      <c r="SW26" s="31"/>
      <c r="SX26" s="76"/>
      <c r="SY26" s="78">
        <f t="shared" si="74"/>
        <v>0</v>
      </c>
      <c r="TA26" s="405"/>
      <c r="TB26" s="1962"/>
      <c r="TC26" s="22"/>
      <c r="TD26" s="31"/>
      <c r="TE26" s="76"/>
      <c r="TF26" s="78">
        <f t="shared" si="75"/>
        <v>0</v>
      </c>
      <c r="TH26" s="1962"/>
      <c r="TI26" s="1962"/>
      <c r="TJ26" s="22"/>
      <c r="TK26" s="31"/>
      <c r="TL26" s="76"/>
      <c r="TM26" s="78">
        <f t="shared" si="201"/>
        <v>20668.5</v>
      </c>
      <c r="TO26" s="1962"/>
      <c r="TP26" s="1962"/>
      <c r="TQ26" s="779"/>
      <c r="TR26" s="31"/>
      <c r="TS26" s="76"/>
      <c r="TT26" s="78">
        <f t="shared" si="202"/>
        <v>0</v>
      </c>
      <c r="TV26" s="405"/>
      <c r="TW26" s="1962"/>
      <c r="TX26" s="779"/>
      <c r="TY26" s="31"/>
      <c r="TZ26" s="76"/>
      <c r="UA26" s="78">
        <f t="shared" si="203"/>
        <v>0</v>
      </c>
      <c r="UC26" s="405"/>
      <c r="UD26" s="1962"/>
      <c r="UE26" s="22"/>
      <c r="UF26" s="31"/>
      <c r="UG26" s="76"/>
      <c r="UH26" s="78">
        <f t="shared" si="79"/>
        <v>0</v>
      </c>
      <c r="UJ26" s="405"/>
      <c r="UK26" s="1962"/>
      <c r="UL26" s="22"/>
      <c r="UM26" s="31"/>
      <c r="UN26" s="76"/>
      <c r="UO26" s="78">
        <f t="shared" si="80"/>
        <v>0</v>
      </c>
      <c r="UQ26" s="405"/>
      <c r="UR26" s="1962"/>
      <c r="US26" s="22"/>
      <c r="UT26" s="31"/>
      <c r="UU26" s="76"/>
      <c r="UV26" s="78">
        <f t="shared" si="81"/>
        <v>0</v>
      </c>
      <c r="UX26" s="405"/>
      <c r="UY26" s="1962"/>
      <c r="UZ26" s="22"/>
      <c r="VA26" s="31"/>
      <c r="VB26" s="76"/>
      <c r="VC26" s="78">
        <f t="shared" si="82"/>
        <v>201</v>
      </c>
      <c r="VE26" s="31"/>
      <c r="VF26" s="1962"/>
      <c r="VG26" s="22"/>
      <c r="VH26" s="31"/>
      <c r="VI26" s="76"/>
      <c r="VJ26" s="78">
        <f t="shared" si="83"/>
        <v>47775</v>
      </c>
      <c r="VL26" s="1962"/>
      <c r="VM26" s="1962"/>
      <c r="VN26" s="22"/>
      <c r="VO26" s="31"/>
      <c r="VP26" s="76"/>
      <c r="VQ26" s="78">
        <f t="shared" si="84"/>
        <v>0</v>
      </c>
      <c r="VS26" s="1962"/>
      <c r="VT26" s="1962"/>
      <c r="VU26" s="22"/>
      <c r="VV26" s="31"/>
      <c r="VW26" s="76"/>
      <c r="VX26" s="78">
        <f t="shared" si="85"/>
        <v>0</v>
      </c>
      <c r="VZ26" s="405"/>
      <c r="WA26" s="1962"/>
      <c r="WB26" s="22"/>
      <c r="WC26" s="31"/>
      <c r="WD26" s="76"/>
      <c r="WE26" s="78">
        <f t="shared" si="86"/>
        <v>274.5</v>
      </c>
      <c r="WG26" s="1962"/>
      <c r="WH26" s="1962"/>
      <c r="WI26" s="22"/>
      <c r="WJ26" s="31"/>
      <c r="WK26" s="76"/>
      <c r="WL26" s="78">
        <f t="shared" si="87"/>
        <v>0</v>
      </c>
      <c r="WN26" s="31"/>
      <c r="WO26" s="1962"/>
      <c r="WP26" s="22"/>
      <c r="WQ26" s="31"/>
      <c r="WR26" s="76"/>
      <c r="WS26" s="78">
        <f t="shared" si="88"/>
        <v>0</v>
      </c>
      <c r="WU26" s="1962"/>
      <c r="WV26" s="1962"/>
      <c r="WW26" s="22"/>
      <c r="WX26" s="31"/>
      <c r="WY26" s="76"/>
      <c r="WZ26" s="78">
        <f t="shared" si="89"/>
        <v>0</v>
      </c>
      <c r="XB26" s="1960"/>
      <c r="XC26" s="1960"/>
      <c r="XD26" s="104"/>
      <c r="XE26" s="49"/>
      <c r="XF26" s="139"/>
      <c r="XG26" s="131">
        <f t="shared" si="90"/>
        <v>0</v>
      </c>
      <c r="XH26" s="244"/>
      <c r="XI26" s="31"/>
      <c r="XJ26" s="1962"/>
      <c r="XK26" s="22"/>
      <c r="XL26" s="31"/>
      <c r="XM26" s="76"/>
      <c r="XN26" s="78">
        <f t="shared" si="91"/>
        <v>0</v>
      </c>
      <c r="XP26" s="405"/>
      <c r="XQ26" s="1962"/>
      <c r="XR26" s="22"/>
      <c r="XS26" s="31"/>
      <c r="XT26" s="76"/>
      <c r="XU26" s="78">
        <f t="shared" si="92"/>
        <v>0</v>
      </c>
      <c r="XW26" s="31"/>
      <c r="XX26" s="1962"/>
      <c r="XY26" s="22"/>
      <c r="XZ26" s="31"/>
      <c r="YA26" s="76"/>
      <c r="YB26" s="131">
        <f t="shared" si="93"/>
        <v>0</v>
      </c>
      <c r="YD26" s="31"/>
      <c r="YE26" s="1962"/>
      <c r="YF26" s="22"/>
      <c r="YG26" s="31"/>
      <c r="YH26" s="76"/>
      <c r="YI26" s="131">
        <f t="shared" si="94"/>
        <v>0</v>
      </c>
      <c r="YK26" s="31"/>
      <c r="YL26" s="1962"/>
      <c r="YM26" s="22"/>
      <c r="YN26" s="31"/>
      <c r="YO26" s="76"/>
      <c r="YP26" s="131">
        <f t="shared" si="95"/>
        <v>0</v>
      </c>
      <c r="YR26" s="31"/>
      <c r="YS26" s="1962"/>
      <c r="YT26" s="22"/>
      <c r="YU26" s="31"/>
      <c r="YV26" s="76"/>
      <c r="YW26" s="78">
        <f t="shared" si="96"/>
        <v>0</v>
      </c>
      <c r="YY26" s="31"/>
      <c r="YZ26" s="1962"/>
      <c r="ZA26" s="22"/>
      <c r="ZB26" s="31"/>
      <c r="ZC26" s="76"/>
      <c r="ZD26" s="78">
        <f t="shared" si="97"/>
        <v>0</v>
      </c>
      <c r="ZF26" s="49"/>
      <c r="ZG26" s="1960"/>
      <c r="ZH26" s="104"/>
      <c r="ZI26" s="49"/>
      <c r="ZJ26" s="139"/>
      <c r="ZK26" s="78">
        <f t="shared" si="98"/>
        <v>0</v>
      </c>
      <c r="ZM26" s="1962"/>
      <c r="ZN26" s="1962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62"/>
      <c r="AAP26" s="1962"/>
      <c r="AAQ26" s="22"/>
      <c r="AAR26" s="31"/>
      <c r="AAS26" s="76"/>
      <c r="AAT26" s="78">
        <f t="shared" si="103"/>
        <v>0</v>
      </c>
      <c r="AAV26" s="405"/>
      <c r="AAW26" s="1962"/>
      <c r="AAX26" s="22"/>
      <c r="AAY26" s="31"/>
      <c r="AAZ26" s="76"/>
      <c r="ABA26" s="78">
        <f t="shared" si="104"/>
        <v>0</v>
      </c>
      <c r="ABC26" s="405"/>
      <c r="ABD26" s="1962"/>
      <c r="ABE26" s="22"/>
      <c r="ABF26" s="322"/>
      <c r="ABG26" s="76"/>
      <c r="ABH26" s="78">
        <f t="shared" si="105"/>
        <v>0</v>
      </c>
      <c r="ABJ26" s="31"/>
      <c r="ABK26" s="1962"/>
      <c r="ABL26" s="22"/>
      <c r="ABM26" s="31"/>
      <c r="ABN26" s="76"/>
      <c r="ABO26" s="78">
        <f t="shared" si="106"/>
        <v>0</v>
      </c>
      <c r="ABQ26" s="1962"/>
      <c r="ABR26" s="1962"/>
      <c r="ABS26" s="22"/>
      <c r="ABT26" s="31"/>
      <c r="ABU26" s="76"/>
      <c r="ABV26" s="78">
        <f t="shared" si="107"/>
        <v>0</v>
      </c>
      <c r="ABX26" s="1962"/>
      <c r="ABY26" s="1962"/>
      <c r="ABZ26" s="22"/>
      <c r="ACA26" s="31"/>
      <c r="ACB26" s="76"/>
      <c r="ACC26" s="78">
        <f t="shared" si="108"/>
        <v>0</v>
      </c>
      <c r="ACE26" s="322"/>
      <c r="ACF26" s="1962"/>
      <c r="ACG26" s="22"/>
      <c r="ACH26" s="405"/>
      <c r="ACI26" s="76"/>
      <c r="ACJ26" s="78">
        <f t="shared" si="109"/>
        <v>0</v>
      </c>
      <c r="ACL26" s="322"/>
      <c r="ACM26" s="1962"/>
      <c r="ACN26" s="22"/>
      <c r="ACO26" s="322"/>
      <c r="ACP26" s="76"/>
      <c r="ACQ26" s="78">
        <f t="shared" si="110"/>
        <v>0</v>
      </c>
      <c r="ACS26" s="31"/>
      <c r="ACT26" s="1962"/>
      <c r="ACU26" s="22"/>
      <c r="ACV26" s="31"/>
      <c r="ACW26" s="76"/>
      <c r="ACX26" s="78">
        <f t="shared" si="1"/>
        <v>0</v>
      </c>
      <c r="ACZ26" s="405"/>
      <c r="ADA26" s="1962"/>
      <c r="ADB26" s="22"/>
      <c r="ADC26" s="405"/>
      <c r="ADD26" s="76"/>
      <c r="ADE26" s="78">
        <f t="shared" si="111"/>
        <v>0</v>
      </c>
      <c r="ADG26" s="405"/>
      <c r="ADH26" s="1962"/>
      <c r="ADI26" s="22"/>
      <c r="ADJ26" s="322"/>
      <c r="ADK26" s="76"/>
      <c r="ADL26" s="78">
        <f t="shared" si="112"/>
        <v>0</v>
      </c>
      <c r="ADN26" s="1962"/>
      <c r="ADO26" s="1962"/>
      <c r="ADP26" s="22"/>
      <c r="ADQ26" s="31"/>
      <c r="ADR26" s="76"/>
      <c r="ADS26" s="131">
        <f t="shared" si="113"/>
        <v>0</v>
      </c>
      <c r="ADU26" s="322"/>
      <c r="ADV26" s="1962"/>
      <c r="ADW26" s="22"/>
      <c r="ADX26" s="405"/>
      <c r="ADY26" s="76"/>
      <c r="ADZ26" s="131">
        <f t="shared" si="114"/>
        <v>0</v>
      </c>
      <c r="AEB26" s="405"/>
      <c r="AEC26" s="1961"/>
      <c r="AED26" s="350"/>
      <c r="AEE26" s="31"/>
      <c r="AEF26" s="1358"/>
      <c r="AEG26" s="131">
        <f t="shared" si="115"/>
        <v>0</v>
      </c>
      <c r="AEI26" s="405"/>
      <c r="AEJ26" s="1961"/>
      <c r="AEK26" s="350"/>
      <c r="AEL26" s="31"/>
      <c r="AEM26" s="1358"/>
      <c r="AEN26" s="131">
        <f t="shared" si="116"/>
        <v>3380</v>
      </c>
      <c r="AEP26" s="405"/>
      <c r="AEQ26" s="1961"/>
      <c r="AER26" s="350"/>
      <c r="AES26" s="405"/>
      <c r="AET26" s="1358"/>
      <c r="AEU26" s="131">
        <f t="shared" si="117"/>
        <v>0</v>
      </c>
      <c r="AEW26" s="31"/>
      <c r="AEX26" s="1962"/>
      <c r="AEY26" s="22"/>
      <c r="AEZ26" s="31"/>
      <c r="AFA26" s="76"/>
      <c r="AFB26" s="78">
        <f t="shared" si="118"/>
        <v>0</v>
      </c>
      <c r="AFD26" s="1962"/>
      <c r="AFE26" s="1962"/>
      <c r="AFF26" s="22"/>
      <c r="AFG26" s="31"/>
      <c r="AFH26" s="76"/>
      <c r="AFI26" s="78">
        <f t="shared" si="119"/>
        <v>6523</v>
      </c>
      <c r="AFK26" s="405"/>
      <c r="AFL26" s="1962"/>
      <c r="AFM26" s="22"/>
      <c r="AFN26" s="31"/>
      <c r="AFO26" s="76"/>
      <c r="AFP26" s="78">
        <f t="shared" si="120"/>
        <v>0</v>
      </c>
      <c r="AFR26" s="405"/>
      <c r="AFS26" s="1962"/>
      <c r="AFT26" s="22"/>
      <c r="AFU26" s="31"/>
      <c r="AFV26" s="76"/>
      <c r="AFW26" s="78">
        <f t="shared" si="121"/>
        <v>0</v>
      </c>
      <c r="AFY26" s="31"/>
      <c r="AFZ26" s="1962"/>
      <c r="AGA26" s="22"/>
      <c r="AGB26" s="31"/>
      <c r="AGC26" s="76"/>
      <c r="AGD26" s="78">
        <f t="shared" si="122"/>
        <v>0</v>
      </c>
      <c r="AGF26" s="1962"/>
      <c r="AGG26" s="1962"/>
      <c r="AGH26" s="22"/>
      <c r="AGI26" s="31"/>
      <c r="AGJ26" s="76"/>
      <c r="AGK26" s="78">
        <f t="shared" si="123"/>
        <v>0</v>
      </c>
      <c r="AGM26" s="1962"/>
      <c r="AGN26" s="1962"/>
      <c r="AGO26" s="22"/>
      <c r="AGP26" s="31"/>
      <c r="AGQ26" s="76"/>
      <c r="AGR26" s="78">
        <f t="shared" si="124"/>
        <v>0</v>
      </c>
      <c r="AGT26" s="1962"/>
      <c r="AGU26" s="1962"/>
      <c r="AGV26" s="22"/>
      <c r="AGW26" s="31"/>
      <c r="AGX26" s="76"/>
      <c r="AGY26" s="78">
        <f t="shared" si="125"/>
        <v>0</v>
      </c>
      <c r="AHA26" s="31"/>
      <c r="AHB26" s="1962"/>
      <c r="AHC26" s="22"/>
      <c r="AHD26" s="31"/>
      <c r="AHE26" s="76"/>
      <c r="AHF26" s="78">
        <f t="shared" si="126"/>
        <v>0</v>
      </c>
      <c r="AHH26" s="1962"/>
      <c r="AHI26" s="1962"/>
      <c r="AHJ26" s="22"/>
      <c r="AHK26" s="31"/>
      <c r="AHL26" s="76"/>
      <c r="AHM26" s="78">
        <f t="shared" si="127"/>
        <v>37741</v>
      </c>
      <c r="AHO26" s="1962"/>
      <c r="AHP26" s="1962"/>
      <c r="AHQ26" s="22"/>
      <c r="AHR26" s="31"/>
      <c r="AHS26" s="76"/>
      <c r="AHT26" s="78">
        <f t="shared" si="128"/>
        <v>0</v>
      </c>
      <c r="AHV26" s="1962"/>
      <c r="AHW26" s="1962"/>
      <c r="AHX26" s="22"/>
      <c r="AHY26" s="31"/>
      <c r="AHZ26" s="76"/>
      <c r="AIA26" s="78">
        <f t="shared" si="129"/>
        <v>0</v>
      </c>
      <c r="AIC26" s="425"/>
      <c r="AID26" s="1960"/>
      <c r="AIE26" s="104"/>
      <c r="AIF26" s="49"/>
      <c r="AIG26" s="139"/>
      <c r="AIH26" s="78">
        <f t="shared" si="130"/>
        <v>0</v>
      </c>
      <c r="AIJ26" s="322"/>
      <c r="AIK26" s="1962"/>
      <c r="AIL26" s="22"/>
      <c r="AIM26" s="49"/>
      <c r="AIN26" s="76"/>
      <c r="AIO26" s="78">
        <f t="shared" si="131"/>
        <v>0</v>
      </c>
      <c r="AIQ26" s="405"/>
      <c r="AIR26" s="1962"/>
      <c r="AIS26" s="22"/>
      <c r="AIT26" s="31"/>
      <c r="AIU26" s="76"/>
      <c r="AIV26" s="78">
        <f t="shared" si="132"/>
        <v>0</v>
      </c>
      <c r="AIX26" s="1962"/>
      <c r="AIY26" s="1962"/>
      <c r="AIZ26" s="22"/>
      <c r="AJA26" s="31"/>
      <c r="AJB26" s="76"/>
      <c r="AJC26" s="78">
        <f t="shared" si="133"/>
        <v>0</v>
      </c>
      <c r="AJE26" s="49"/>
      <c r="AJF26" s="1960"/>
      <c r="AJG26" s="104"/>
      <c r="AJH26" s="49"/>
      <c r="AJI26" s="139"/>
      <c r="AJJ26" s="131">
        <f t="shared" si="134"/>
        <v>0</v>
      </c>
      <c r="AJL26" s="31"/>
      <c r="AJM26" s="1962"/>
      <c r="AJN26" s="22"/>
      <c r="AJO26" s="49"/>
      <c r="AJP26" s="76"/>
      <c r="AJQ26" s="78">
        <f t="shared" si="135"/>
        <v>0</v>
      </c>
      <c r="AJS26" s="49"/>
      <c r="AJT26" s="1960"/>
      <c r="AJU26" s="104"/>
      <c r="AJV26" s="49"/>
      <c r="AJW26" s="139"/>
      <c r="AJX26" s="131">
        <f t="shared" si="136"/>
        <v>0</v>
      </c>
      <c r="AJY26" s="244"/>
      <c r="AJZ26" s="1962"/>
      <c r="AKA26" s="1962"/>
      <c r="AKB26" s="22"/>
      <c r="AKC26" s="31"/>
      <c r="AKD26" s="76"/>
      <c r="AKE26" s="78">
        <f t="shared" si="137"/>
        <v>0</v>
      </c>
      <c r="AKG26" s="31"/>
      <c r="AKH26" s="1962"/>
      <c r="AKI26" s="22"/>
      <c r="AKJ26" s="31"/>
      <c r="AKK26" s="76"/>
      <c r="AKL26" s="78">
        <f t="shared" si="138"/>
        <v>0</v>
      </c>
      <c r="AKN26" s="31"/>
      <c r="AKO26" s="1962"/>
      <c r="AKP26" s="779"/>
      <c r="AKQ26" s="31"/>
      <c r="AKR26" s="76"/>
      <c r="AKS26" s="131">
        <f t="shared" si="139"/>
        <v>0</v>
      </c>
      <c r="AKU26" s="49"/>
      <c r="AKV26" s="1960"/>
      <c r="AKW26" s="104"/>
      <c r="AKX26" s="49"/>
      <c r="AKY26" s="139"/>
      <c r="AKZ26" s="78">
        <f t="shared" si="2"/>
        <v>0</v>
      </c>
      <c r="ALB26" s="1962" t="s">
        <v>170</v>
      </c>
      <c r="ALC26" s="1962"/>
      <c r="ALD26" s="22"/>
      <c r="ALE26" s="31"/>
      <c r="ALF26" s="76"/>
      <c r="ALG26" s="78">
        <f t="shared" si="140"/>
        <v>0</v>
      </c>
      <c r="ALI26" s="1962"/>
      <c r="ALJ26" s="1962"/>
      <c r="ALK26" s="22"/>
      <c r="ALL26" s="31"/>
      <c r="ALM26" s="76"/>
      <c r="ALN26" s="78">
        <f t="shared" si="141"/>
        <v>0</v>
      </c>
      <c r="ALP26" s="1962"/>
      <c r="ALQ26" s="1962"/>
      <c r="ALR26" s="22"/>
      <c r="ALS26" s="31"/>
      <c r="ALT26" s="76"/>
      <c r="ALU26" s="78">
        <f t="shared" si="142"/>
        <v>0</v>
      </c>
      <c r="ALW26" s="1962"/>
      <c r="ALX26" s="1962"/>
      <c r="ALY26" s="22"/>
      <c r="ALZ26" s="31"/>
      <c r="AMA26" s="76"/>
      <c r="AMB26" s="78">
        <f t="shared" si="143"/>
        <v>0</v>
      </c>
      <c r="AMD26" s="405"/>
      <c r="AME26" s="1962"/>
      <c r="AMF26" s="22"/>
      <c r="AMG26" s="405"/>
      <c r="AMH26" s="76"/>
      <c r="AMI26" s="78">
        <f t="shared" si="144"/>
        <v>0</v>
      </c>
      <c r="AMK26" s="31"/>
      <c r="AML26" s="1962"/>
      <c r="AMM26" s="22"/>
      <c r="AMN26" s="31"/>
      <c r="AMO26" s="76"/>
      <c r="AMP26" s="78">
        <f t="shared" si="145"/>
        <v>0</v>
      </c>
      <c r="AMR26" s="31"/>
      <c r="AMS26" s="1962"/>
      <c r="AMT26" s="22"/>
      <c r="AMU26" s="31"/>
      <c r="AMV26" s="76"/>
      <c r="AMW26" s="131">
        <f t="shared" si="3"/>
        <v>0</v>
      </c>
      <c r="AMY26" s="405"/>
      <c r="AMZ26" s="1962"/>
      <c r="ANA26" s="22"/>
      <c r="ANB26" s="322"/>
      <c r="ANC26" s="76"/>
      <c r="AND26" s="78">
        <f t="shared" si="146"/>
        <v>0</v>
      </c>
      <c r="ANF26" s="322"/>
      <c r="ANG26" s="1962"/>
      <c r="ANH26" s="22"/>
      <c r="ANI26" s="405"/>
      <c r="ANJ26" s="76"/>
      <c r="ANK26" s="78">
        <f t="shared" si="147"/>
        <v>0</v>
      </c>
      <c r="ANM26" s="31"/>
      <c r="ANN26" s="1962"/>
      <c r="ANO26" s="22"/>
      <c r="ANP26" s="31"/>
      <c r="ANQ26" s="76"/>
      <c r="ANR26" s="78">
        <f t="shared" si="148"/>
        <v>0</v>
      </c>
      <c r="ANT26" s="1962"/>
      <c r="ANU26" s="1962"/>
      <c r="ANV26" s="22"/>
      <c r="ANW26" s="31"/>
      <c r="ANX26" s="76"/>
      <c r="ANY26" s="78">
        <f t="shared" si="149"/>
        <v>0</v>
      </c>
      <c r="AOA26" s="1962"/>
      <c r="AOB26" s="1962"/>
      <c r="AOC26" s="22"/>
      <c r="AOD26" s="31"/>
      <c r="AOE26" s="76"/>
      <c r="AOF26" s="78">
        <f t="shared" si="150"/>
        <v>0</v>
      </c>
      <c r="AOH26" s="322"/>
      <c r="AOI26" s="1962"/>
      <c r="AOJ26" s="22"/>
      <c r="AOK26" s="405"/>
      <c r="AOL26" s="76"/>
      <c r="AOM26" s="78">
        <f t="shared" si="151"/>
        <v>0</v>
      </c>
      <c r="AOO26" s="1962"/>
      <c r="AOP26" s="1962"/>
      <c r="AOQ26" s="22"/>
      <c r="AOR26" s="322"/>
      <c r="AOS26" s="76"/>
      <c r="AOT26" s="78">
        <f t="shared" si="199"/>
        <v>4592</v>
      </c>
      <c r="AOV26" s="405"/>
      <c r="AOW26" s="1962"/>
      <c r="AOX26" s="22"/>
      <c r="AOY26" s="31"/>
      <c r="AOZ26" s="76"/>
      <c r="APA26" s="78">
        <f t="shared" si="152"/>
        <v>0</v>
      </c>
      <c r="APC26" s="322"/>
      <c r="APD26" s="1962"/>
      <c r="APE26" s="22"/>
      <c r="APF26" s="31"/>
      <c r="APG26" s="76"/>
      <c r="APH26" s="78">
        <f t="shared" si="153"/>
        <v>0</v>
      </c>
      <c r="APJ26" s="322"/>
      <c r="APK26" s="1962"/>
      <c r="APL26" s="22"/>
      <c r="APM26" s="31"/>
      <c r="APN26" s="76"/>
      <c r="APO26" s="78">
        <f t="shared" si="154"/>
        <v>0</v>
      </c>
      <c r="APQ26" s="1962"/>
      <c r="APR26" s="1962"/>
      <c r="APS26" s="22"/>
      <c r="APT26" s="31"/>
      <c r="APU26" s="76"/>
      <c r="APV26" s="78">
        <f t="shared" si="155"/>
        <v>0</v>
      </c>
      <c r="APX26" s="405"/>
      <c r="APY26" s="1330"/>
      <c r="APZ26" s="350"/>
      <c r="AQA26" s="405"/>
      <c r="AQB26" s="76"/>
      <c r="AQC26" s="131">
        <f t="shared" si="4"/>
        <v>0</v>
      </c>
      <c r="AQE26" s="31"/>
      <c r="AQF26" s="1330"/>
      <c r="AQG26" s="775"/>
      <c r="AQH26" s="31"/>
      <c r="AQI26" s="76"/>
      <c r="AQJ26" s="131">
        <f t="shared" si="5"/>
        <v>7383.5</v>
      </c>
      <c r="AQL26" s="31"/>
      <c r="AQM26" s="1330"/>
      <c r="AQN26" s="775"/>
      <c r="AQO26" s="31"/>
      <c r="AQP26" s="76"/>
      <c r="AQQ26" s="131">
        <f t="shared" si="6"/>
        <v>0</v>
      </c>
      <c r="AQS26" s="31"/>
      <c r="AQT26" s="1330"/>
      <c r="AQU26" s="775"/>
      <c r="AQV26" s="31"/>
      <c r="AQW26" s="76"/>
      <c r="AQX26" s="131">
        <f t="shared" si="156"/>
        <v>4518.5</v>
      </c>
      <c r="AQZ26" s="322"/>
      <c r="ARA26" s="1962"/>
      <c r="ARB26" s="779"/>
      <c r="ARC26" s="322"/>
      <c r="ARD26" s="76"/>
      <c r="ARE26" s="78">
        <f t="shared" si="157"/>
        <v>0</v>
      </c>
      <c r="ARG26" s="1962"/>
      <c r="ARH26" s="1962"/>
      <c r="ARI26" s="22"/>
      <c r="ARJ26" s="31"/>
      <c r="ARK26" s="76"/>
      <c r="ARL26" s="78">
        <f t="shared" si="158"/>
        <v>0</v>
      </c>
      <c r="ARN26" s="405"/>
      <c r="ARO26" s="1962"/>
      <c r="ARP26" s="22"/>
      <c r="ARQ26" s="405"/>
      <c r="ARR26" s="76"/>
      <c r="ARS26" s="78">
        <f t="shared" si="159"/>
        <v>0</v>
      </c>
      <c r="ARU26" s="405"/>
      <c r="ARV26" s="1962"/>
      <c r="ARW26" s="22"/>
      <c r="ARX26" s="322"/>
      <c r="ARY26" s="76"/>
      <c r="ARZ26" s="78">
        <f t="shared" si="7"/>
        <v>0</v>
      </c>
      <c r="ASB26" s="405"/>
      <c r="ASC26" s="1962"/>
      <c r="ASD26" s="22"/>
      <c r="ASE26" s="31"/>
      <c r="ASF26" s="76"/>
      <c r="ASG26" s="78">
        <f t="shared" si="160"/>
        <v>0</v>
      </c>
      <c r="ASI26" s="405"/>
      <c r="ASJ26" s="1962"/>
      <c r="ASK26" s="22"/>
      <c r="ASL26" s="31"/>
      <c r="ASM26" s="76"/>
      <c r="ASN26" s="131">
        <f t="shared" si="161"/>
        <v>0</v>
      </c>
      <c r="ASP26" s="31"/>
      <c r="ASQ26" s="1962"/>
      <c r="ASR26" s="22"/>
      <c r="ASS26" s="31"/>
      <c r="AST26" s="76"/>
      <c r="ASU26" s="131">
        <f t="shared" si="162"/>
        <v>0</v>
      </c>
      <c r="ASW26" s="31"/>
      <c r="ASX26" s="1962"/>
      <c r="ASY26" s="22"/>
      <c r="ASZ26" s="31"/>
      <c r="ATA26" s="76"/>
      <c r="ATB26" s="131">
        <f t="shared" si="163"/>
        <v>0</v>
      </c>
      <c r="ATD26" s="1962"/>
      <c r="ATE26" s="1962"/>
      <c r="ATF26" s="22"/>
      <c r="ATG26" s="31"/>
      <c r="ATH26" s="76"/>
      <c r="ATI26" s="78">
        <f t="shared" si="164"/>
        <v>0</v>
      </c>
      <c r="ATK26" s="322"/>
      <c r="ATL26" s="1962"/>
      <c r="ATM26" s="22"/>
      <c r="ATN26" s="31"/>
      <c r="ATO26" s="76"/>
      <c r="ATP26" s="78">
        <f t="shared" si="165"/>
        <v>0</v>
      </c>
      <c r="ATR26" s="322"/>
      <c r="ATS26" s="1962"/>
      <c r="ATT26" s="22"/>
      <c r="ATU26" s="31"/>
      <c r="ATV26" s="76"/>
      <c r="ATW26" s="78">
        <f t="shared" si="166"/>
        <v>0</v>
      </c>
      <c r="ATY26" s="322"/>
      <c r="ATZ26" s="1962"/>
      <c r="AUA26" s="22"/>
      <c r="AUB26" s="31"/>
      <c r="AUC26" s="76"/>
      <c r="AUD26" s="78">
        <f t="shared" si="167"/>
        <v>0</v>
      </c>
      <c r="AUF26" s="322"/>
      <c r="AUG26" s="1962"/>
      <c r="AUH26" s="22"/>
      <c r="AUI26" s="31"/>
      <c r="AUJ26" s="76"/>
      <c r="AUK26" s="78">
        <f t="shared" si="168"/>
        <v>0</v>
      </c>
      <c r="AUM26" s="31"/>
      <c r="AUN26" s="1337"/>
      <c r="AUO26" s="76"/>
      <c r="AUP26" s="31"/>
      <c r="AUQ26" s="139"/>
      <c r="AUR26" s="131">
        <f t="shared" si="169"/>
        <v>0</v>
      </c>
      <c r="AUT26" s="31"/>
      <c r="AUU26" s="1963"/>
      <c r="AUV26" s="76"/>
      <c r="AUW26" s="49"/>
      <c r="AUX26" s="76"/>
      <c r="AUY26" s="131">
        <f t="shared" si="170"/>
        <v>0</v>
      </c>
      <c r="AVA26" s="31"/>
      <c r="AVB26" s="1962"/>
      <c r="AVC26" s="22"/>
      <c r="AVD26" s="49"/>
      <c r="AVE26" s="76"/>
      <c r="AVF26" s="131">
        <f t="shared" si="171"/>
        <v>0</v>
      </c>
      <c r="AVH26" s="405"/>
      <c r="AVI26" s="1962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62"/>
      <c r="AVX26" s="1353"/>
      <c r="AVY26" s="31"/>
      <c r="AVZ26" s="1268"/>
      <c r="AWA26" s="78">
        <f t="shared" si="191"/>
        <v>0</v>
      </c>
      <c r="AWC26" s="1962"/>
      <c r="AWD26" s="1962"/>
      <c r="AWE26" s="1353"/>
      <c r="AWF26" s="31"/>
      <c r="AWG26" s="1268"/>
      <c r="AWH26" s="78">
        <f t="shared" si="192"/>
        <v>0</v>
      </c>
      <c r="AWJ26" s="1962"/>
      <c r="AWK26" s="1962"/>
      <c r="AWL26" s="22"/>
      <c r="AWM26" s="31"/>
      <c r="AWN26" s="76"/>
      <c r="AWO26" s="78">
        <f t="shared" si="193"/>
        <v>0</v>
      </c>
      <c r="AWQ26" s="321"/>
      <c r="AWR26" s="1960"/>
      <c r="AWS26" s="104"/>
      <c r="AWT26" s="49"/>
      <c r="AWU26" s="139"/>
      <c r="AWV26" s="131">
        <f t="shared" si="194"/>
        <v>0</v>
      </c>
      <c r="AWW26" s="244"/>
      <c r="AWX26" s="425"/>
      <c r="AWY26" s="1960"/>
      <c r="AWZ26" s="104"/>
      <c r="AXA26" s="49"/>
      <c r="AXB26" s="139"/>
      <c r="AXC26" s="78">
        <f t="shared" si="174"/>
        <v>30000</v>
      </c>
      <c r="AXE26" s="31"/>
      <c r="AXF26" s="1962"/>
      <c r="AXG26" s="22"/>
      <c r="AXH26" s="31"/>
      <c r="AXI26" s="76"/>
      <c r="AXJ26" s="78">
        <f t="shared" si="175"/>
        <v>0</v>
      </c>
      <c r="AXL26" s="31"/>
      <c r="AXM26" s="1962"/>
      <c r="AXN26" s="22"/>
      <c r="AXO26" s="31"/>
      <c r="AXP26" s="76"/>
      <c r="AXQ26" s="78">
        <f t="shared" si="176"/>
        <v>0</v>
      </c>
      <c r="AXS26" s="31"/>
      <c r="AXT26" s="1962"/>
      <c r="AXU26" s="22"/>
      <c r="AXV26" s="31"/>
      <c r="AXW26" s="76"/>
      <c r="AXX26" s="78">
        <f t="shared" si="177"/>
        <v>0</v>
      </c>
      <c r="AXZ26" s="31"/>
      <c r="AYA26" s="1962"/>
      <c r="AYB26" s="22"/>
      <c r="AYC26" s="31"/>
      <c r="AYD26" s="76"/>
      <c r="AYE26" s="78">
        <f t="shared" si="178"/>
        <v>0</v>
      </c>
      <c r="AYG26" s="405"/>
      <c r="AYH26" s="1962"/>
      <c r="AYI26" s="22"/>
      <c r="AYJ26" s="31"/>
      <c r="AYK26" s="76"/>
      <c r="AYL26" s="78">
        <f t="shared" si="179"/>
        <v>0</v>
      </c>
      <c r="AYN26" s="405"/>
      <c r="AYO26" s="1962"/>
      <c r="AYP26" s="22"/>
      <c r="AYQ26" s="31"/>
      <c r="AYR26" s="76"/>
      <c r="AYS26" s="78">
        <f t="shared" si="180"/>
        <v>0</v>
      </c>
      <c r="AYU26" s="405"/>
      <c r="AYV26" s="1962"/>
      <c r="AYW26" s="22"/>
      <c r="AYX26" s="405"/>
      <c r="AYY26" s="76"/>
      <c r="AYZ26" s="78">
        <f t="shared" si="181"/>
        <v>0</v>
      </c>
      <c r="AZB26" s="31"/>
      <c r="AZC26" s="1962"/>
      <c r="AZD26" s="22"/>
      <c r="AZE26" s="31"/>
      <c r="AZF26" s="76"/>
      <c r="AZG26" s="78">
        <f t="shared" si="182"/>
        <v>0</v>
      </c>
      <c r="AZI26" s="425"/>
      <c r="AZJ26" s="1960"/>
      <c r="AZK26" s="104"/>
      <c r="AZL26" s="425"/>
      <c r="AZM26" s="139"/>
      <c r="AZN26" s="78">
        <f t="shared" si="183"/>
        <v>0</v>
      </c>
      <c r="AZP26" s="425"/>
      <c r="AZQ26" s="1960"/>
      <c r="AZR26" s="104"/>
      <c r="AZS26" s="425"/>
      <c r="AZT26" s="139"/>
      <c r="AZU26" s="131">
        <f t="shared" si="184"/>
        <v>0</v>
      </c>
      <c r="AZV26" s="244"/>
      <c r="AZW26" s="1962"/>
      <c r="AZX26" s="1962"/>
      <c r="AZY26" s="22"/>
      <c r="AZZ26" s="31"/>
      <c r="BAA26" s="76"/>
      <c r="BAB26" s="78">
        <f t="shared" si="185"/>
        <v>0</v>
      </c>
      <c r="BAD26" s="1962"/>
      <c r="BAE26" s="1962"/>
      <c r="BAF26" s="22"/>
      <c r="BAG26" s="31"/>
      <c r="BAH26" s="76"/>
      <c r="BAI26" s="78">
        <f t="shared" si="186"/>
        <v>0</v>
      </c>
      <c r="BAK26" s="1962"/>
      <c r="BAL26" s="1962"/>
      <c r="BAM26" s="22"/>
      <c r="BAN26" s="31"/>
      <c r="BAO26" s="76"/>
      <c r="BAP26" s="78">
        <f t="shared" si="187"/>
        <v>0</v>
      </c>
      <c r="BAR26" s="1962"/>
      <c r="BAS26" s="1962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62"/>
      <c r="C27" s="1917">
        <v>100000</v>
      </c>
      <c r="D27" s="31"/>
      <c r="E27" s="139"/>
      <c r="F27" s="131">
        <f t="shared" si="8"/>
        <v>2180100</v>
      </c>
      <c r="H27" s="405"/>
      <c r="I27" s="1962"/>
      <c r="J27" s="701"/>
      <c r="K27" s="31"/>
      <c r="L27" s="139"/>
      <c r="M27" s="131">
        <f t="shared" si="9"/>
        <v>20000</v>
      </c>
      <c r="O27" s="425"/>
      <c r="P27" s="1960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62"/>
      <c r="X27" s="22"/>
      <c r="Y27" s="31"/>
      <c r="Z27" s="76"/>
      <c r="AA27" s="78">
        <f t="shared" si="10"/>
        <v>1000</v>
      </c>
      <c r="AC27" s="31"/>
      <c r="AD27" s="1962"/>
      <c r="AE27" s="22"/>
      <c r="AF27" s="31"/>
      <c r="AG27" s="76"/>
      <c r="AH27" s="78">
        <f t="shared" si="11"/>
        <v>-100000</v>
      </c>
      <c r="AJ27" s="405"/>
      <c r="AK27" s="1962"/>
      <c r="AL27" s="22"/>
      <c r="AM27" s="31"/>
      <c r="AN27" s="76"/>
      <c r="AO27" s="78">
        <f t="shared" si="12"/>
        <v>90000</v>
      </c>
      <c r="AQ27" s="31"/>
      <c r="AR27" s="1962"/>
      <c r="AS27" s="22"/>
      <c r="AT27" s="31"/>
      <c r="AU27" s="76"/>
      <c r="AV27" s="78">
        <f t="shared" si="13"/>
        <v>0</v>
      </c>
      <c r="AX27" s="31"/>
      <c r="AY27" s="1962"/>
      <c r="AZ27" s="22"/>
      <c r="BA27" s="31"/>
      <c r="BB27" s="76"/>
      <c r="BC27" s="78">
        <f t="shared" si="14"/>
        <v>0</v>
      </c>
      <c r="BE27" s="31"/>
      <c r="BF27" s="1962"/>
      <c r="BG27" s="22"/>
      <c r="BH27" s="31"/>
      <c r="BI27" s="76"/>
      <c r="BJ27" s="78">
        <f t="shared" si="15"/>
        <v>0</v>
      </c>
      <c r="BL27" s="31"/>
      <c r="BM27" s="1960"/>
      <c r="BN27" s="104"/>
      <c r="BO27" s="31"/>
      <c r="BP27" s="139"/>
      <c r="BQ27" s="78">
        <f t="shared" si="16"/>
        <v>0</v>
      </c>
      <c r="BS27" s="31"/>
      <c r="BT27" s="1962"/>
      <c r="BU27" s="22"/>
      <c r="BV27" s="31"/>
      <c r="BW27" s="76"/>
      <c r="BX27" s="78">
        <f t="shared" si="17"/>
        <v>0</v>
      </c>
      <c r="BZ27" s="31"/>
      <c r="CA27" s="31"/>
      <c r="CB27" s="1962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62"/>
      <c r="CQ27" s="775"/>
      <c r="CR27" s="378"/>
      <c r="CS27" s="261"/>
      <c r="CT27" s="131">
        <f t="shared" si="20"/>
        <v>0</v>
      </c>
      <c r="CV27" s="321"/>
      <c r="CW27" s="1330"/>
      <c r="CX27" s="390"/>
      <c r="CY27" s="379"/>
      <c r="CZ27" s="390"/>
      <c r="DA27" s="131">
        <f t="shared" si="190"/>
        <v>0</v>
      </c>
      <c r="DC27" s="31"/>
      <c r="DD27" s="1962"/>
      <c r="DE27" s="22"/>
      <c r="DF27" s="31"/>
      <c r="DG27" s="76"/>
      <c r="DH27" s="78">
        <f t="shared" si="21"/>
        <v>0</v>
      </c>
      <c r="DJ27" s="1962"/>
      <c r="DK27" s="1962"/>
      <c r="DL27" s="1962"/>
      <c r="DM27" s="22"/>
      <c r="DN27" s="31"/>
      <c r="DO27" s="76"/>
      <c r="DP27" s="78">
        <f t="shared" si="22"/>
        <v>0</v>
      </c>
      <c r="DR27" s="405"/>
      <c r="DS27" s="1962"/>
      <c r="DT27" s="22"/>
      <c r="DU27" s="322"/>
      <c r="DV27" s="76"/>
      <c r="DW27" s="78">
        <f t="shared" si="23"/>
        <v>0</v>
      </c>
      <c r="DY27" s="1962"/>
      <c r="DZ27" s="1962"/>
      <c r="EA27" s="22"/>
      <c r="EB27" s="31"/>
      <c r="EC27" s="76"/>
      <c r="ED27" s="78">
        <f t="shared" si="24"/>
        <v>0</v>
      </c>
      <c r="EF27" s="405"/>
      <c r="EG27" s="1962"/>
      <c r="EH27" s="22"/>
      <c r="EI27" s="31"/>
      <c r="EJ27" s="76"/>
      <c r="EK27" s="78">
        <f t="shared" si="25"/>
        <v>10936</v>
      </c>
      <c r="EM27" s="1962"/>
      <c r="EN27" s="1962"/>
      <c r="EO27" s="22"/>
      <c r="EP27" s="31"/>
      <c r="EQ27" s="76"/>
      <c r="ER27" s="78">
        <f t="shared" si="26"/>
        <v>0</v>
      </c>
      <c r="ET27" s="322"/>
      <c r="EU27" s="1962"/>
      <c r="EV27" s="22"/>
      <c r="EW27" s="31"/>
      <c r="EX27" s="76"/>
      <c r="EY27" s="78">
        <f t="shared" si="27"/>
        <v>0</v>
      </c>
      <c r="FA27" s="322"/>
      <c r="FB27" s="1962"/>
      <c r="FC27" s="22"/>
      <c r="FD27" s="31"/>
      <c r="FE27" s="76"/>
      <c r="FF27" s="78">
        <f t="shared" si="28"/>
        <v>0</v>
      </c>
      <c r="FH27" s="31"/>
      <c r="FI27" s="1962"/>
      <c r="FJ27" s="22"/>
      <c r="FK27" s="31"/>
      <c r="FL27" s="76"/>
      <c r="FM27" s="78">
        <f t="shared" si="29"/>
        <v>0</v>
      </c>
      <c r="FO27" s="31"/>
      <c r="FP27" s="1962"/>
      <c r="FQ27" s="22"/>
      <c r="FR27" s="31"/>
      <c r="FS27" s="76"/>
      <c r="FT27" s="78">
        <f t="shared" si="30"/>
        <v>0</v>
      </c>
      <c r="FV27" s="405">
        <v>39721</v>
      </c>
      <c r="FW27" s="1330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62"/>
      <c r="GE27" s="22"/>
      <c r="GF27" s="31"/>
      <c r="GG27" s="76"/>
      <c r="GH27" s="78">
        <f t="shared" si="32"/>
        <v>0</v>
      </c>
      <c r="GJ27" s="1962"/>
      <c r="GK27" s="1962"/>
      <c r="GL27" s="22"/>
      <c r="GM27" s="31"/>
      <c r="GN27" s="76"/>
      <c r="GO27" s="78">
        <f t="shared" si="33"/>
        <v>0</v>
      </c>
      <c r="GQ27" s="1962"/>
      <c r="GR27" s="1962"/>
      <c r="GS27" s="22"/>
      <c r="GT27" s="31"/>
      <c r="GU27" s="76"/>
      <c r="GV27" s="78">
        <f t="shared" si="34"/>
        <v>0</v>
      </c>
      <c r="GX27" s="31"/>
      <c r="GY27" s="1962"/>
      <c r="GZ27" s="22"/>
      <c r="HA27" s="31"/>
      <c r="HB27" s="76"/>
      <c r="HC27" s="78">
        <f t="shared" si="35"/>
        <v>0</v>
      </c>
      <c r="HE27" s="1962"/>
      <c r="HF27" s="1962"/>
      <c r="HG27" s="22"/>
      <c r="HH27" s="31"/>
      <c r="HI27" s="76"/>
      <c r="HJ27" s="78">
        <f t="shared" si="36"/>
        <v>0</v>
      </c>
      <c r="HL27" s="31"/>
      <c r="HM27" s="1962"/>
      <c r="HN27" s="22"/>
      <c r="HO27" s="31"/>
      <c r="HP27" s="139"/>
      <c r="HQ27" s="78">
        <f t="shared" si="37"/>
        <v>0</v>
      </c>
      <c r="HS27" s="31"/>
      <c r="HT27" s="1962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62"/>
      <c r="II27" s="104"/>
      <c r="IJ27" s="258"/>
      <c r="IK27" s="66"/>
      <c r="IL27" s="78">
        <f t="shared" si="40"/>
        <v>0</v>
      </c>
      <c r="IN27" s="1962"/>
      <c r="IO27" s="1962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62"/>
      <c r="JD27" s="22"/>
      <c r="JE27" s="31"/>
      <c r="JF27" s="76"/>
      <c r="JG27" s="78">
        <f t="shared" si="43"/>
        <v>0</v>
      </c>
      <c r="JI27" s="31"/>
      <c r="JJ27" s="1962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60"/>
      <c r="JY27" s="104"/>
      <c r="JZ27" s="533"/>
      <c r="KA27" s="139"/>
      <c r="KB27" s="131">
        <f t="shared" si="45"/>
        <v>0</v>
      </c>
      <c r="KD27" s="49"/>
      <c r="KE27" s="1960"/>
      <c r="KF27" s="104"/>
      <c r="KG27" s="533"/>
      <c r="KH27" s="139"/>
      <c r="KI27" s="131">
        <f t="shared" si="46"/>
        <v>0</v>
      </c>
      <c r="KJ27" s="244"/>
      <c r="KK27" s="49"/>
      <c r="KL27" s="1960"/>
      <c r="KM27" s="104"/>
      <c r="KN27" s="533"/>
      <c r="KO27" s="139"/>
      <c r="KP27" s="131">
        <f t="shared" si="47"/>
        <v>0</v>
      </c>
      <c r="KQ27" s="244"/>
      <c r="KR27" s="425"/>
      <c r="KS27" s="1960"/>
      <c r="KT27" s="104"/>
      <c r="KU27" s="336"/>
      <c r="KV27" s="139"/>
      <c r="KW27" s="131">
        <f t="shared" si="48"/>
        <v>0</v>
      </c>
      <c r="KY27" s="31"/>
      <c r="KZ27" s="1960"/>
      <c r="LA27" s="104"/>
      <c r="LB27" s="31"/>
      <c r="LC27" s="139"/>
      <c r="LD27" s="131">
        <f t="shared" si="49"/>
        <v>0</v>
      </c>
      <c r="LF27" s="861"/>
      <c r="LG27" s="1960"/>
      <c r="LH27" s="104"/>
      <c r="LI27" s="861"/>
      <c r="LJ27" s="139"/>
      <c r="LK27" s="131">
        <f t="shared" si="50"/>
        <v>0</v>
      </c>
      <c r="LM27" s="405"/>
      <c r="LN27" s="1330"/>
      <c r="LO27" s="139"/>
      <c r="LP27" s="31"/>
      <c r="LQ27" s="76"/>
      <c r="LR27" s="131">
        <f t="shared" si="0"/>
        <v>0</v>
      </c>
      <c r="LT27" s="425"/>
      <c r="LU27" s="1960"/>
      <c r="LV27" s="104"/>
      <c r="LW27" s="49"/>
      <c r="LX27" s="139"/>
      <c r="LY27" s="78">
        <f t="shared" si="51"/>
        <v>0</v>
      </c>
      <c r="MA27" s="425"/>
      <c r="MB27" s="1960"/>
      <c r="MC27" s="104"/>
      <c r="MD27" s="49"/>
      <c r="ME27" s="139"/>
      <c r="MF27" s="131">
        <f t="shared" si="52"/>
        <v>0</v>
      </c>
      <c r="MH27" s="405"/>
      <c r="MI27" s="1962"/>
      <c r="MJ27" s="22"/>
      <c r="MK27" s="31"/>
      <c r="ML27" s="76"/>
      <c r="MM27" s="131">
        <f t="shared" si="53"/>
        <v>0</v>
      </c>
      <c r="MO27" s="1962"/>
      <c r="MP27" s="1962"/>
      <c r="MQ27" s="22"/>
      <c r="MR27" s="31"/>
      <c r="MS27" s="76"/>
      <c r="MT27" s="131">
        <f t="shared" si="54"/>
        <v>0</v>
      </c>
      <c r="MV27" s="31"/>
      <c r="MW27" s="1962"/>
      <c r="MX27" s="104"/>
      <c r="MY27" s="455"/>
      <c r="MZ27" s="104"/>
      <c r="NA27" s="131">
        <f t="shared" si="198"/>
        <v>20586.5</v>
      </c>
      <c r="NC27" s="31"/>
      <c r="ND27" s="1962"/>
      <c r="NE27" s="104"/>
      <c r="NF27" s="455"/>
      <c r="NG27" s="104"/>
      <c r="NH27" s="131">
        <f t="shared" si="55"/>
        <v>0</v>
      </c>
      <c r="NJ27" s="31"/>
      <c r="NK27" s="1963"/>
      <c r="NL27" s="701"/>
      <c r="NM27" s="31"/>
      <c r="NN27" s="76"/>
      <c r="NO27" s="131">
        <f t="shared" si="200"/>
        <v>0</v>
      </c>
      <c r="NQ27" s="405"/>
      <c r="NR27" s="1963"/>
      <c r="NS27" s="775"/>
      <c r="NT27" s="405"/>
      <c r="NU27" s="76"/>
      <c r="NV27" s="131">
        <f t="shared" si="57"/>
        <v>0</v>
      </c>
      <c r="NX27" s="1962"/>
      <c r="NY27" s="1962"/>
      <c r="NZ27" s="22"/>
      <c r="OA27" s="31"/>
      <c r="OB27" s="76"/>
      <c r="OC27" s="78">
        <f t="shared" si="58"/>
        <v>0</v>
      </c>
      <c r="OE27" s="1962"/>
      <c r="OF27" s="1962"/>
      <c r="OG27" s="22"/>
      <c r="OH27" s="31"/>
      <c r="OI27" s="76"/>
      <c r="OJ27" s="78">
        <f t="shared" si="59"/>
        <v>0</v>
      </c>
      <c r="OL27" s="1962"/>
      <c r="OM27" s="1962"/>
      <c r="ON27" s="22"/>
      <c r="OO27" s="31"/>
      <c r="OP27" s="76"/>
      <c r="OQ27" s="78">
        <f t="shared" si="60"/>
        <v>0</v>
      </c>
      <c r="OS27" s="1962"/>
      <c r="OT27" s="1962"/>
      <c r="OU27" s="22"/>
      <c r="OV27" s="31"/>
      <c r="OW27" s="76"/>
      <c r="OX27" s="78">
        <f t="shared" si="61"/>
        <v>0</v>
      </c>
      <c r="OZ27" s="1962"/>
      <c r="PA27" s="1962"/>
      <c r="PB27" s="22"/>
      <c r="PC27" s="31"/>
      <c r="PD27" s="76"/>
      <c r="PE27" s="78">
        <f t="shared" si="62"/>
        <v>0</v>
      </c>
      <c r="PG27" s="1962"/>
      <c r="PH27" s="1962"/>
      <c r="PI27" s="22"/>
      <c r="PJ27" s="31"/>
      <c r="PK27" s="76"/>
      <c r="PL27" s="78">
        <f t="shared" si="63"/>
        <v>0</v>
      </c>
      <c r="PN27" s="31"/>
      <c r="PO27" s="1962"/>
      <c r="PP27" s="22"/>
      <c r="PQ27" s="31"/>
      <c r="PR27" s="76"/>
      <c r="PS27" s="78">
        <f t="shared" si="64"/>
        <v>0</v>
      </c>
      <c r="PU27" s="1962"/>
      <c r="PV27" s="1962"/>
      <c r="PW27" s="22"/>
      <c r="PX27" s="31"/>
      <c r="PY27" s="76"/>
      <c r="PZ27" s="78">
        <f t="shared" si="65"/>
        <v>32916</v>
      </c>
      <c r="QB27" s="1962"/>
      <c r="QC27" s="1962"/>
      <c r="QD27" s="22"/>
      <c r="QE27" s="31"/>
      <c r="QF27" s="76"/>
      <c r="QG27" s="78">
        <f t="shared" si="66"/>
        <v>0</v>
      </c>
      <c r="QI27" s="405"/>
      <c r="QJ27" s="1962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7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60"/>
      <c r="RL27" s="670"/>
      <c r="RM27" s="261"/>
      <c r="RN27" s="49"/>
      <c r="RO27" s="139"/>
      <c r="RP27" s="78">
        <f t="shared" si="71"/>
        <v>0</v>
      </c>
      <c r="RR27" s="1960"/>
      <c r="RS27" s="1961"/>
      <c r="RT27" s="261"/>
      <c r="RU27" s="49"/>
      <c r="RV27" s="139"/>
      <c r="RW27" s="78">
        <f t="shared" si="72"/>
        <v>11123</v>
      </c>
      <c r="RY27" s="1962"/>
      <c r="RZ27" s="1962"/>
      <c r="SA27" s="22"/>
      <c r="SB27" s="31"/>
      <c r="SC27" s="76"/>
      <c r="SD27" s="78">
        <f t="shared" si="195"/>
        <v>23250</v>
      </c>
      <c r="SF27" s="1962"/>
      <c r="SG27" s="1962"/>
      <c r="SH27" s="779"/>
      <c r="SI27" s="31"/>
      <c r="SJ27" s="76"/>
      <c r="SK27" s="78">
        <f t="shared" si="196"/>
        <v>0</v>
      </c>
      <c r="SM27" s="1962"/>
      <c r="SN27" s="1962"/>
      <c r="SO27" s="22"/>
      <c r="SP27" s="31"/>
      <c r="SQ27" s="76"/>
      <c r="SR27" s="78">
        <f t="shared" si="73"/>
        <v>0</v>
      </c>
      <c r="ST27" s="1962"/>
      <c r="SU27" s="1962"/>
      <c r="SV27" s="22"/>
      <c r="SW27" s="31"/>
      <c r="SX27" s="76"/>
      <c r="SY27" s="78">
        <f t="shared" si="74"/>
        <v>0</v>
      </c>
      <c r="TA27" s="405"/>
      <c r="TB27" s="1962"/>
      <c r="TC27" s="22"/>
      <c r="TD27" s="31"/>
      <c r="TE27" s="76"/>
      <c r="TF27" s="78">
        <f t="shared" si="75"/>
        <v>0</v>
      </c>
      <c r="TH27" s="1962"/>
      <c r="TI27" s="1962"/>
      <c r="TJ27" s="22"/>
      <c r="TK27" s="31"/>
      <c r="TL27" s="76"/>
      <c r="TM27" s="78">
        <f t="shared" si="201"/>
        <v>20668.5</v>
      </c>
      <c r="TO27" s="1962"/>
      <c r="TP27" s="1962"/>
      <c r="TQ27" s="779"/>
      <c r="TR27" s="31"/>
      <c r="TS27" s="76"/>
      <c r="TT27" s="78">
        <f t="shared" si="202"/>
        <v>0</v>
      </c>
      <c r="TV27" s="405"/>
      <c r="TW27" s="1962"/>
      <c r="TX27" s="779"/>
      <c r="TY27" s="31"/>
      <c r="TZ27" s="76"/>
      <c r="UA27" s="78">
        <f t="shared" si="203"/>
        <v>0</v>
      </c>
      <c r="UC27" s="405"/>
      <c r="UD27" s="1962"/>
      <c r="UE27" s="22"/>
      <c r="UF27" s="31"/>
      <c r="UG27" s="76"/>
      <c r="UH27" s="78">
        <f t="shared" si="79"/>
        <v>0</v>
      </c>
      <c r="UJ27" s="405"/>
      <c r="UK27" s="1962"/>
      <c r="UL27" s="22"/>
      <c r="UM27" s="31"/>
      <c r="UN27" s="76"/>
      <c r="UO27" s="78">
        <f t="shared" si="80"/>
        <v>0</v>
      </c>
      <c r="UQ27" s="405"/>
      <c r="UR27" s="1962"/>
      <c r="US27" s="22"/>
      <c r="UT27" s="31"/>
      <c r="UU27" s="76"/>
      <c r="UV27" s="78">
        <f t="shared" si="81"/>
        <v>0</v>
      </c>
      <c r="UX27" s="405"/>
      <c r="UY27" s="1962"/>
      <c r="UZ27" s="22"/>
      <c r="VA27" s="31"/>
      <c r="VB27" s="76"/>
      <c r="VC27" s="78">
        <f t="shared" si="82"/>
        <v>201</v>
      </c>
      <c r="VE27" s="31"/>
      <c r="VF27" s="1962"/>
      <c r="VG27" s="22"/>
      <c r="VH27" s="31"/>
      <c r="VI27" s="76"/>
      <c r="VJ27" s="78">
        <f t="shared" si="83"/>
        <v>47775</v>
      </c>
      <c r="VL27" s="1962"/>
      <c r="VM27" s="1962"/>
      <c r="VN27" s="22"/>
      <c r="VO27" s="31"/>
      <c r="VP27" s="76"/>
      <c r="VQ27" s="78">
        <f t="shared" si="84"/>
        <v>0</v>
      </c>
      <c r="VS27" s="1962"/>
      <c r="VT27" s="1962"/>
      <c r="VU27" s="22"/>
      <c r="VV27" s="31"/>
      <c r="VW27" s="76"/>
      <c r="VX27" s="78">
        <f t="shared" si="85"/>
        <v>0</v>
      </c>
      <c r="VZ27" s="405"/>
      <c r="WA27" s="1962"/>
      <c r="WB27" s="22"/>
      <c r="WC27" s="31"/>
      <c r="WD27" s="76"/>
      <c r="WE27" s="78">
        <f t="shared" si="86"/>
        <v>274.5</v>
      </c>
      <c r="WG27" s="1962"/>
      <c r="WH27" s="1962"/>
      <c r="WI27" s="22"/>
      <c r="WJ27" s="31"/>
      <c r="WK27" s="76"/>
      <c r="WL27" s="78">
        <f t="shared" si="87"/>
        <v>0</v>
      </c>
      <c r="WN27" s="31"/>
      <c r="WO27" s="1962"/>
      <c r="WP27" s="22"/>
      <c r="WQ27" s="31"/>
      <c r="WR27" s="76"/>
      <c r="WS27" s="78">
        <f t="shared" si="88"/>
        <v>0</v>
      </c>
      <c r="WU27" s="1962"/>
      <c r="WV27" s="1962"/>
      <c r="WW27" s="22"/>
      <c r="WX27" s="31"/>
      <c r="WY27" s="76"/>
      <c r="WZ27" s="78">
        <f t="shared" si="89"/>
        <v>0</v>
      </c>
      <c r="XB27" s="1960"/>
      <c r="XC27" s="1960"/>
      <c r="XD27" s="104"/>
      <c r="XE27" s="49"/>
      <c r="XF27" s="139"/>
      <c r="XG27" s="131">
        <f t="shared" si="90"/>
        <v>0</v>
      </c>
      <c r="XH27" s="244"/>
      <c r="XI27" s="1962"/>
      <c r="XJ27" s="1962"/>
      <c r="XK27" s="22"/>
      <c r="XL27" s="31"/>
      <c r="XM27" s="76"/>
      <c r="XN27" s="78">
        <f t="shared" si="91"/>
        <v>0</v>
      </c>
      <c r="XP27" s="405"/>
      <c r="XQ27" s="1962"/>
      <c r="XR27" s="22"/>
      <c r="XS27" s="31"/>
      <c r="XT27" s="76"/>
      <c r="XU27" s="78">
        <f t="shared" si="92"/>
        <v>0</v>
      </c>
      <c r="XW27" s="31"/>
      <c r="XX27" s="1962"/>
      <c r="XY27" s="22"/>
      <c r="XZ27" s="31"/>
      <c r="YA27" s="76"/>
      <c r="YB27" s="131">
        <f t="shared" si="93"/>
        <v>0</v>
      </c>
      <c r="YD27" s="31"/>
      <c r="YE27" s="1962"/>
      <c r="YF27" s="22"/>
      <c r="YG27" s="31"/>
      <c r="YH27" s="76"/>
      <c r="YI27" s="131">
        <f t="shared" si="94"/>
        <v>0</v>
      </c>
      <c r="YK27" s="31"/>
      <c r="YL27" s="1962"/>
      <c r="YM27" s="22"/>
      <c r="YN27" s="31"/>
      <c r="YO27" s="76"/>
      <c r="YP27" s="131">
        <f t="shared" si="95"/>
        <v>0</v>
      </c>
      <c r="YR27" s="31"/>
      <c r="YS27" s="1962"/>
      <c r="YT27" s="22"/>
      <c r="YU27" s="31"/>
      <c r="YV27" s="76"/>
      <c r="YW27" s="78">
        <f t="shared" si="96"/>
        <v>0</v>
      </c>
      <c r="YY27" s="31"/>
      <c r="YZ27" s="1962"/>
      <c r="ZA27" s="22"/>
      <c r="ZB27" s="31"/>
      <c r="ZC27" s="76"/>
      <c r="ZD27" s="78">
        <f t="shared" si="97"/>
        <v>0</v>
      </c>
      <c r="ZF27" s="49"/>
      <c r="ZG27" s="1960"/>
      <c r="ZH27" s="104"/>
      <c r="ZI27" s="49"/>
      <c r="ZJ27" s="139"/>
      <c r="ZK27" s="78">
        <f t="shared" si="98"/>
        <v>0</v>
      </c>
      <c r="ZM27" s="1962"/>
      <c r="ZN27" s="1962"/>
      <c r="ZO27" s="22"/>
      <c r="ZP27" s="31"/>
      <c r="ZQ27" s="76"/>
      <c r="ZR27" s="78">
        <f t="shared" si="99"/>
        <v>0</v>
      </c>
      <c r="ZT27" s="1962"/>
      <c r="ZU27" s="778"/>
      <c r="ZV27" s="22"/>
      <c r="ZW27" s="31"/>
      <c r="ZX27" s="76"/>
      <c r="ZY27" s="78">
        <f t="shared" si="100"/>
        <v>11212</v>
      </c>
      <c r="AAA27" s="1962"/>
      <c r="AAB27" s="778"/>
      <c r="AAC27" s="22"/>
      <c r="AAD27" s="31"/>
      <c r="AAE27" s="76"/>
      <c r="AAF27" s="78">
        <f t="shared" si="101"/>
        <v>0</v>
      </c>
      <c r="AAH27" s="1962"/>
      <c r="AAI27" s="778"/>
      <c r="AAJ27" s="22"/>
      <c r="AAK27" s="31"/>
      <c r="AAL27" s="76"/>
      <c r="AAM27" s="78">
        <f t="shared" si="102"/>
        <v>0</v>
      </c>
      <c r="AAO27" s="1962"/>
      <c r="AAP27" s="1962"/>
      <c r="AAQ27" s="22"/>
      <c r="AAR27" s="31"/>
      <c r="AAS27" s="76"/>
      <c r="AAT27" s="78">
        <f t="shared" si="103"/>
        <v>0</v>
      </c>
      <c r="AAV27" s="405"/>
      <c r="AAW27" s="1962"/>
      <c r="AAX27" s="22"/>
      <c r="AAY27" s="31"/>
      <c r="AAZ27" s="76"/>
      <c r="ABA27" s="78">
        <f t="shared" si="104"/>
        <v>0</v>
      </c>
      <c r="ABC27" s="405"/>
      <c r="ABD27" s="1962"/>
      <c r="ABE27" s="22"/>
      <c r="ABF27" s="322"/>
      <c r="ABG27" s="76"/>
      <c r="ABH27" s="78">
        <f t="shared" si="105"/>
        <v>0</v>
      </c>
      <c r="ABJ27" s="31"/>
      <c r="ABK27" s="1962"/>
      <c r="ABL27" s="22"/>
      <c r="ABM27" s="31"/>
      <c r="ABN27" s="76"/>
      <c r="ABO27" s="78">
        <f t="shared" si="106"/>
        <v>0</v>
      </c>
      <c r="ABQ27" s="1962"/>
      <c r="ABR27" s="1962"/>
      <c r="ABS27" s="22"/>
      <c r="ABT27" s="31"/>
      <c r="ABU27" s="76"/>
      <c r="ABV27" s="78">
        <f t="shared" si="107"/>
        <v>0</v>
      </c>
      <c r="ABX27" s="1962"/>
      <c r="ABY27" s="1962"/>
      <c r="ABZ27" s="22"/>
      <c r="ACA27" s="31"/>
      <c r="ACB27" s="76"/>
      <c r="ACC27" s="78">
        <f t="shared" si="108"/>
        <v>0</v>
      </c>
      <c r="ACE27" s="322"/>
      <c r="ACF27" s="1962"/>
      <c r="ACG27" s="22"/>
      <c r="ACH27" s="405"/>
      <c r="ACI27" s="76"/>
      <c r="ACJ27" s="78">
        <f t="shared" si="109"/>
        <v>0</v>
      </c>
      <c r="ACL27" s="322"/>
      <c r="ACM27" s="1962"/>
      <c r="ACN27" s="22"/>
      <c r="ACO27" s="322"/>
      <c r="ACP27" s="76"/>
      <c r="ACQ27" s="78">
        <f t="shared" si="110"/>
        <v>0</v>
      </c>
      <c r="ACS27" s="31"/>
      <c r="ACT27" s="1962"/>
      <c r="ACU27" s="22"/>
      <c r="ACV27" s="31"/>
      <c r="ACW27" s="76"/>
      <c r="ACX27" s="78">
        <f t="shared" si="1"/>
        <v>0</v>
      </c>
      <c r="ACZ27" s="405"/>
      <c r="ADA27" s="1962"/>
      <c r="ADB27" s="22"/>
      <c r="ADC27" s="405"/>
      <c r="ADD27" s="76"/>
      <c r="ADE27" s="78">
        <f t="shared" si="111"/>
        <v>0</v>
      </c>
      <c r="ADG27" s="405"/>
      <c r="ADH27" s="1962"/>
      <c r="ADI27" s="22"/>
      <c r="ADJ27" s="322"/>
      <c r="ADK27" s="76"/>
      <c r="ADL27" s="78">
        <f t="shared" si="112"/>
        <v>0</v>
      </c>
      <c r="ADN27" s="1962"/>
      <c r="ADO27" s="1962"/>
      <c r="ADP27" s="22"/>
      <c r="ADQ27" s="31"/>
      <c r="ADR27" s="76"/>
      <c r="ADS27" s="131">
        <f t="shared" si="113"/>
        <v>0</v>
      </c>
      <c r="ADU27" s="322"/>
      <c r="ADV27" s="1962"/>
      <c r="ADW27" s="22"/>
      <c r="ADX27" s="405"/>
      <c r="ADY27" s="76"/>
      <c r="ADZ27" s="131">
        <f t="shared" si="114"/>
        <v>0</v>
      </c>
      <c r="AEB27" s="405"/>
      <c r="AEC27" s="1963"/>
      <c r="AED27" s="789"/>
      <c r="AEE27" s="31"/>
      <c r="AEF27" s="1358"/>
      <c r="AEG27" s="131">
        <f t="shared" si="115"/>
        <v>0</v>
      </c>
      <c r="AEI27" s="405"/>
      <c r="AEJ27" s="1963"/>
      <c r="AEK27" s="789"/>
      <c r="AEL27" s="31"/>
      <c r="AEM27" s="1358"/>
      <c r="AEN27" s="131">
        <f t="shared" si="116"/>
        <v>3380</v>
      </c>
      <c r="AEP27" s="405"/>
      <c r="AEQ27" s="1963"/>
      <c r="AER27" s="789"/>
      <c r="AES27" s="405"/>
      <c r="AET27" s="1358"/>
      <c r="AEU27" s="131">
        <f t="shared" si="117"/>
        <v>0</v>
      </c>
      <c r="AEW27" s="31"/>
      <c r="AEX27" s="1962"/>
      <c r="AEY27" s="22"/>
      <c r="AEZ27" s="31"/>
      <c r="AFA27" s="76"/>
      <c r="AFB27" s="78">
        <f t="shared" si="118"/>
        <v>0</v>
      </c>
      <c r="AFD27" s="1962"/>
      <c r="AFE27" s="1962"/>
      <c r="AFF27" s="22"/>
      <c r="AFG27" s="31"/>
      <c r="AFH27" s="76"/>
      <c r="AFI27" s="78">
        <f t="shared" si="119"/>
        <v>6523</v>
      </c>
      <c r="AFK27" s="405"/>
      <c r="AFL27" s="1962"/>
      <c r="AFM27" s="22"/>
      <c r="AFN27" s="31"/>
      <c r="AFO27" s="76"/>
      <c r="AFP27" s="78">
        <f t="shared" si="120"/>
        <v>0</v>
      </c>
      <c r="AFR27" s="405"/>
      <c r="AFS27" s="1962"/>
      <c r="AFT27" s="22"/>
      <c r="AFU27" s="31"/>
      <c r="AFV27" s="76"/>
      <c r="AFW27" s="78">
        <f t="shared" si="121"/>
        <v>0</v>
      </c>
      <c r="AFY27" s="31"/>
      <c r="AFZ27" s="1962"/>
      <c r="AGA27" s="22"/>
      <c r="AGB27" s="31"/>
      <c r="AGC27" s="76"/>
      <c r="AGD27" s="78">
        <f t="shared" si="122"/>
        <v>0</v>
      </c>
      <c r="AGF27" s="1962"/>
      <c r="AGG27" s="1962"/>
      <c r="AGH27" s="22"/>
      <c r="AGI27" s="31"/>
      <c r="AGJ27" s="76"/>
      <c r="AGK27" s="78">
        <f t="shared" si="123"/>
        <v>0</v>
      </c>
      <c r="AGM27" s="1962"/>
      <c r="AGN27" s="1962"/>
      <c r="AGO27" s="22"/>
      <c r="AGP27" s="31"/>
      <c r="AGQ27" s="76"/>
      <c r="AGR27" s="78">
        <f t="shared" si="124"/>
        <v>0</v>
      </c>
      <c r="AGT27" s="1962"/>
      <c r="AGU27" s="1962"/>
      <c r="AGV27" s="22"/>
      <c r="AGW27" s="31"/>
      <c r="AGX27" s="76"/>
      <c r="AGY27" s="78">
        <f t="shared" si="125"/>
        <v>0</v>
      </c>
      <c r="AHA27" s="31"/>
      <c r="AHB27" s="1962"/>
      <c r="AHC27" s="22"/>
      <c r="AHD27" s="31"/>
      <c r="AHE27" s="76"/>
      <c r="AHF27" s="78">
        <f t="shared" si="126"/>
        <v>0</v>
      </c>
      <c r="AHH27" s="1962"/>
      <c r="AHI27" s="1962"/>
      <c r="AHJ27" s="22"/>
      <c r="AHK27" s="31"/>
      <c r="AHL27" s="76"/>
      <c r="AHM27" s="78">
        <f t="shared" si="127"/>
        <v>37741</v>
      </c>
      <c r="AHO27" s="1962"/>
      <c r="AHP27" s="1962"/>
      <c r="AHQ27" s="22"/>
      <c r="AHR27" s="31"/>
      <c r="AHS27" s="76"/>
      <c r="AHT27" s="78">
        <f t="shared" si="128"/>
        <v>0</v>
      </c>
      <c r="AHV27" s="1962"/>
      <c r="AHW27" s="1962"/>
      <c r="AHX27" s="22"/>
      <c r="AHY27" s="31"/>
      <c r="AHZ27" s="76"/>
      <c r="AIA27" s="78">
        <f t="shared" si="129"/>
        <v>0</v>
      </c>
      <c r="AIC27" s="425"/>
      <c r="AID27" s="1960"/>
      <c r="AIE27" s="104"/>
      <c r="AIF27" s="49"/>
      <c r="AIG27" s="139"/>
      <c r="AIH27" s="78">
        <f t="shared" si="130"/>
        <v>0</v>
      </c>
      <c r="AIJ27" s="322"/>
      <c r="AIK27" s="1962"/>
      <c r="AIL27" s="22"/>
      <c r="AIM27" s="49"/>
      <c r="AIN27" s="76"/>
      <c r="AIO27" s="78">
        <f t="shared" si="131"/>
        <v>0</v>
      </c>
      <c r="AIQ27" s="405"/>
      <c r="AIR27" s="1962"/>
      <c r="AIS27" s="22"/>
      <c r="AIT27" s="31"/>
      <c r="AIU27" s="76"/>
      <c r="AIV27" s="78">
        <f t="shared" si="132"/>
        <v>0</v>
      </c>
      <c r="AIX27" s="1962"/>
      <c r="AIY27" s="1962"/>
      <c r="AIZ27" s="22"/>
      <c r="AJA27" s="31"/>
      <c r="AJB27" s="76"/>
      <c r="AJC27" s="78">
        <f t="shared" si="133"/>
        <v>0</v>
      </c>
      <c r="AJE27" s="49"/>
      <c r="AJF27" s="1960"/>
      <c r="AJG27" s="104"/>
      <c r="AJH27" s="49"/>
      <c r="AJI27" s="139"/>
      <c r="AJJ27" s="131">
        <f t="shared" si="134"/>
        <v>0</v>
      </c>
      <c r="AJL27" s="31"/>
      <c r="AJM27" s="1962"/>
      <c r="AJN27" s="22"/>
      <c r="AJO27" s="49"/>
      <c r="AJP27" s="76"/>
      <c r="AJQ27" s="78">
        <f t="shared" si="135"/>
        <v>0</v>
      </c>
      <c r="AJS27" s="49"/>
      <c r="AJT27" s="1960"/>
      <c r="AJU27" s="104"/>
      <c r="AJV27" s="49"/>
      <c r="AJW27" s="139"/>
      <c r="AJX27" s="131">
        <f t="shared" si="136"/>
        <v>0</v>
      </c>
      <c r="AJY27" s="244"/>
      <c r="AJZ27" s="1962"/>
      <c r="AKA27" s="1962"/>
      <c r="AKB27" s="22"/>
      <c r="AKC27" s="31"/>
      <c r="AKD27" s="76"/>
      <c r="AKE27" s="78">
        <f t="shared" si="137"/>
        <v>0</v>
      </c>
      <c r="AKG27" s="31"/>
      <c r="AKH27" s="1962"/>
      <c r="AKI27" s="22"/>
      <c r="AKJ27" s="31"/>
      <c r="AKK27" s="76"/>
      <c r="AKL27" s="78">
        <f t="shared" si="138"/>
        <v>0</v>
      </c>
      <c r="AKN27" s="31"/>
      <c r="AKO27" s="1962"/>
      <c r="AKP27" s="779"/>
      <c r="AKQ27" s="31"/>
      <c r="AKR27" s="76"/>
      <c r="AKS27" s="131">
        <f t="shared" si="139"/>
        <v>0</v>
      </c>
      <c r="AKU27" s="49"/>
      <c r="AKV27" s="1960"/>
      <c r="AKW27" s="104"/>
      <c r="AKX27" s="49"/>
      <c r="AKY27" s="139"/>
      <c r="AKZ27" s="78">
        <f t="shared" si="2"/>
        <v>0</v>
      </c>
      <c r="ALB27" s="1962"/>
      <c r="ALC27" s="1962"/>
      <c r="ALD27" s="22"/>
      <c r="ALE27" s="31"/>
      <c r="ALF27" s="76"/>
      <c r="ALG27" s="78">
        <f t="shared" si="140"/>
        <v>0</v>
      </c>
      <c r="ALI27" s="1962"/>
      <c r="ALJ27" s="1962"/>
      <c r="ALK27" s="22"/>
      <c r="ALL27" s="31"/>
      <c r="ALM27" s="76"/>
      <c r="ALN27" s="78">
        <f t="shared" si="141"/>
        <v>0</v>
      </c>
      <c r="ALP27" s="1962"/>
      <c r="ALQ27" s="1962"/>
      <c r="ALR27" s="22"/>
      <c r="ALS27" s="31"/>
      <c r="ALT27" s="76"/>
      <c r="ALU27" s="78">
        <f t="shared" si="142"/>
        <v>0</v>
      </c>
      <c r="ALW27" s="1962"/>
      <c r="ALX27" s="1962"/>
      <c r="ALY27" s="22"/>
      <c r="ALZ27" s="31"/>
      <c r="AMA27" s="76"/>
      <c r="AMB27" s="78">
        <f t="shared" si="143"/>
        <v>0</v>
      </c>
      <c r="AMD27" s="405"/>
      <c r="AME27" s="1962"/>
      <c r="AMF27" s="22"/>
      <c r="AMG27" s="405"/>
      <c r="AMH27" s="76"/>
      <c r="AMI27" s="78">
        <f t="shared" si="144"/>
        <v>0</v>
      </c>
      <c r="AMK27" s="1962"/>
      <c r="AML27" s="1962"/>
      <c r="AMM27" s="22"/>
      <c r="AMN27" s="31"/>
      <c r="AMO27" s="76"/>
      <c r="AMP27" s="78">
        <f t="shared" si="145"/>
        <v>0</v>
      </c>
      <c r="AMR27" s="31"/>
      <c r="AMS27" s="1962"/>
      <c r="AMT27" s="22"/>
      <c r="AMU27" s="31"/>
      <c r="AMV27" s="76"/>
      <c r="AMW27" s="131">
        <f t="shared" si="3"/>
        <v>0</v>
      </c>
      <c r="AMY27" s="405"/>
      <c r="AMZ27" s="1962"/>
      <c r="ANA27" s="22"/>
      <c r="ANB27" s="322"/>
      <c r="ANC27" s="76"/>
      <c r="AND27" s="78">
        <f t="shared" si="146"/>
        <v>0</v>
      </c>
      <c r="ANF27" s="322"/>
      <c r="ANG27" s="1962"/>
      <c r="ANH27" s="22"/>
      <c r="ANI27" s="405"/>
      <c r="ANJ27" s="76"/>
      <c r="ANK27" s="78">
        <f t="shared" si="147"/>
        <v>0</v>
      </c>
      <c r="ANM27" s="31"/>
      <c r="ANN27" s="1962"/>
      <c r="ANO27" s="22"/>
      <c r="ANP27" s="31"/>
      <c r="ANQ27" s="76"/>
      <c r="ANR27" s="78">
        <f t="shared" si="148"/>
        <v>0</v>
      </c>
      <c r="ANT27" s="1962"/>
      <c r="ANU27" s="1962"/>
      <c r="ANV27" s="22"/>
      <c r="ANW27" s="31"/>
      <c r="ANX27" s="76"/>
      <c r="ANY27" s="78">
        <f t="shared" si="149"/>
        <v>0</v>
      </c>
      <c r="AOA27" s="1962"/>
      <c r="AOB27" s="1962"/>
      <c r="AOC27" s="22"/>
      <c r="AOD27" s="31"/>
      <c r="AOE27" s="76"/>
      <c r="AOF27" s="78">
        <f t="shared" si="150"/>
        <v>0</v>
      </c>
      <c r="AOH27" s="322"/>
      <c r="AOI27" s="1962"/>
      <c r="AOJ27" s="22"/>
      <c r="AOK27" s="405"/>
      <c r="AOL27" s="76"/>
      <c r="AOM27" s="78">
        <f t="shared" si="151"/>
        <v>0</v>
      </c>
      <c r="AOO27" s="1962"/>
      <c r="AOP27" s="1962"/>
      <c r="AOQ27" s="22"/>
      <c r="AOR27" s="322"/>
      <c r="AOS27" s="76"/>
      <c r="AOT27" s="78">
        <f t="shared" si="199"/>
        <v>4592</v>
      </c>
      <c r="AOV27" s="405"/>
      <c r="AOW27" s="1962"/>
      <c r="AOX27" s="22"/>
      <c r="AOY27" s="49"/>
      <c r="AOZ27" s="139"/>
      <c r="APA27" s="78">
        <f t="shared" si="152"/>
        <v>0</v>
      </c>
      <c r="APC27" s="322"/>
      <c r="APD27" s="1962"/>
      <c r="APE27" s="22"/>
      <c r="APF27" s="31"/>
      <c r="APG27" s="76"/>
      <c r="APH27" s="78">
        <f t="shared" si="153"/>
        <v>0</v>
      </c>
      <c r="APJ27" s="322"/>
      <c r="APK27" s="1962"/>
      <c r="APL27" s="22"/>
      <c r="APM27" s="31"/>
      <c r="APN27" s="76"/>
      <c r="APO27" s="78">
        <f t="shared" si="154"/>
        <v>0</v>
      </c>
      <c r="APQ27" s="1962"/>
      <c r="APR27" s="1962"/>
      <c r="APS27" s="22"/>
      <c r="APT27" s="31"/>
      <c r="APU27" s="76"/>
      <c r="APV27" s="78">
        <f t="shared" si="155"/>
        <v>0</v>
      </c>
      <c r="APX27" s="405"/>
      <c r="APY27" s="1962"/>
      <c r="APZ27" s="779"/>
      <c r="AQA27" s="405"/>
      <c r="AQB27" s="76"/>
      <c r="AQC27" s="131">
        <f t="shared" si="4"/>
        <v>0</v>
      </c>
      <c r="AQE27" s="1962"/>
      <c r="AQF27" s="1962"/>
      <c r="AQG27" s="22"/>
      <c r="AQH27" s="31"/>
      <c r="AQI27" s="76"/>
      <c r="AQJ27" s="131">
        <f t="shared" si="5"/>
        <v>7383.5</v>
      </c>
      <c r="AQL27" s="1962"/>
      <c r="AQM27" s="1962"/>
      <c r="AQN27" s="22"/>
      <c r="AQO27" s="31"/>
      <c r="AQP27" s="76"/>
      <c r="AQQ27" s="131">
        <f t="shared" si="6"/>
        <v>0</v>
      </c>
      <c r="AQS27" s="1962"/>
      <c r="AQT27" s="1962"/>
      <c r="AQU27" s="22"/>
      <c r="AQV27" s="31"/>
      <c r="AQW27" s="76"/>
      <c r="AQX27" s="131">
        <f t="shared" si="156"/>
        <v>4518.5</v>
      </c>
      <c r="AQZ27" s="322"/>
      <c r="ARA27" s="1962"/>
      <c r="ARB27" s="779"/>
      <c r="ARC27" s="322"/>
      <c r="ARD27" s="76"/>
      <c r="ARE27" s="78">
        <f t="shared" si="157"/>
        <v>0</v>
      </c>
      <c r="ARG27" s="1962"/>
      <c r="ARH27" s="1962"/>
      <c r="ARI27" s="22"/>
      <c r="ARJ27" s="31"/>
      <c r="ARK27" s="76"/>
      <c r="ARL27" s="78">
        <f t="shared" si="158"/>
        <v>0</v>
      </c>
      <c r="ARN27" s="405"/>
      <c r="ARO27" s="1962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62"/>
      <c r="ASD27" s="22"/>
      <c r="ASE27" s="31"/>
      <c r="ASF27" s="76"/>
      <c r="ASG27" s="78">
        <f t="shared" si="160"/>
        <v>0</v>
      </c>
      <c r="ASI27" s="405"/>
      <c r="ASJ27" s="1962"/>
      <c r="ASK27" s="22"/>
      <c r="ASL27" s="31"/>
      <c r="ASM27" s="76"/>
      <c r="ASN27" s="131">
        <f t="shared" si="161"/>
        <v>0</v>
      </c>
      <c r="ASP27" s="31"/>
      <c r="ASQ27" s="1962"/>
      <c r="ASR27" s="22"/>
      <c r="ASS27" s="31"/>
      <c r="AST27" s="76"/>
      <c r="ASU27" s="131">
        <f t="shared" si="162"/>
        <v>0</v>
      </c>
      <c r="ASW27" s="31"/>
      <c r="ASX27" s="1962"/>
      <c r="ASY27" s="22"/>
      <c r="ASZ27" s="31"/>
      <c r="ATA27" s="76"/>
      <c r="ATB27" s="131">
        <f t="shared" si="163"/>
        <v>0</v>
      </c>
      <c r="ATD27" s="1962"/>
      <c r="ATE27" s="1962"/>
      <c r="ATF27" s="22"/>
      <c r="ATG27" s="31"/>
      <c r="ATH27" s="76"/>
      <c r="ATI27" s="78">
        <f t="shared" si="164"/>
        <v>0</v>
      </c>
      <c r="ATK27" s="322"/>
      <c r="ATL27" s="1962"/>
      <c r="ATM27" s="22"/>
      <c r="ATN27" s="31"/>
      <c r="ATO27" s="76"/>
      <c r="ATP27" s="78">
        <f t="shared" si="165"/>
        <v>0</v>
      </c>
      <c r="ATR27" s="322"/>
      <c r="ATS27" s="1962"/>
      <c r="ATT27" s="22"/>
      <c r="ATU27" s="31"/>
      <c r="ATV27" s="76"/>
      <c r="ATW27" s="78">
        <f t="shared" si="166"/>
        <v>0</v>
      </c>
      <c r="ATY27" s="322"/>
      <c r="ATZ27" s="1962"/>
      <c r="AUA27" s="22"/>
      <c r="AUB27" s="31"/>
      <c r="AUC27" s="76"/>
      <c r="AUD27" s="78">
        <f t="shared" si="167"/>
        <v>0</v>
      </c>
      <c r="AUF27" s="322"/>
      <c r="AUG27" s="1962"/>
      <c r="AUH27" s="22"/>
      <c r="AUI27" s="31"/>
      <c r="AUJ27" s="76"/>
      <c r="AUK27" s="78">
        <f t="shared" si="168"/>
        <v>0</v>
      </c>
      <c r="AUM27" s="1962"/>
      <c r="AUN27" s="1337"/>
      <c r="AUP27" s="61"/>
      <c r="AUQ27" s="67"/>
      <c r="AUR27" s="131">
        <f t="shared" si="169"/>
        <v>0</v>
      </c>
      <c r="AUT27" s="31"/>
      <c r="AUU27" s="1963"/>
      <c r="AUV27" s="76"/>
      <c r="AUW27" s="49"/>
      <c r="AUX27" s="76"/>
      <c r="AUY27" s="131">
        <f t="shared" si="170"/>
        <v>0</v>
      </c>
      <c r="AVA27" s="31"/>
      <c r="AVB27" s="1962"/>
      <c r="AVC27" s="22"/>
      <c r="AVD27" s="49"/>
      <c r="AVE27" s="76"/>
      <c r="AVF27" s="131">
        <f t="shared" si="171"/>
        <v>0</v>
      </c>
      <c r="AVH27" s="405"/>
      <c r="AVI27" s="1962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62"/>
      <c r="AVX27" s="1353"/>
      <c r="AVY27" s="31"/>
      <c r="AVZ27" s="1268"/>
      <c r="AWA27" s="78">
        <f t="shared" si="191"/>
        <v>0</v>
      </c>
      <c r="AWC27" s="1962"/>
      <c r="AWD27" s="1962"/>
      <c r="AWE27" s="1353"/>
      <c r="AWF27" s="31"/>
      <c r="AWG27" s="1268"/>
      <c r="AWH27" s="78">
        <f t="shared" si="192"/>
        <v>0</v>
      </c>
      <c r="AWJ27" s="1962"/>
      <c r="AWK27" s="1962"/>
      <c r="AWL27" s="22"/>
      <c r="AWM27" s="31"/>
      <c r="AWN27" s="76"/>
      <c r="AWO27" s="78">
        <f t="shared" si="193"/>
        <v>0</v>
      </c>
      <c r="AWQ27" s="321"/>
      <c r="AWR27" s="1960"/>
      <c r="AWS27" s="104"/>
      <c r="AWT27" s="49"/>
      <c r="AWU27" s="139"/>
      <c r="AWV27" s="131">
        <f t="shared" si="194"/>
        <v>0</v>
      </c>
      <c r="AWW27" s="244"/>
      <c r="AWX27" s="425"/>
      <c r="AWY27" s="1960"/>
      <c r="AWZ27" s="104"/>
      <c r="AXA27" s="49"/>
      <c r="AXB27" s="139"/>
      <c r="AXC27" s="78">
        <f t="shared" si="174"/>
        <v>30000</v>
      </c>
      <c r="AXE27" s="31"/>
      <c r="AXF27" s="1962"/>
      <c r="AXG27" s="22"/>
      <c r="AXH27" s="31"/>
      <c r="AXI27" s="76"/>
      <c r="AXJ27" s="78">
        <f t="shared" si="175"/>
        <v>0</v>
      </c>
      <c r="AXL27" s="31"/>
      <c r="AXM27" s="1962"/>
      <c r="AXN27" s="22"/>
      <c r="AXO27" s="31"/>
      <c r="AXP27" s="76"/>
      <c r="AXQ27" s="78">
        <f t="shared" si="176"/>
        <v>0</v>
      </c>
      <c r="AXS27" s="31"/>
      <c r="AXT27" s="1962"/>
      <c r="AXU27" s="22"/>
      <c r="AXV27" s="31"/>
      <c r="AXW27" s="76"/>
      <c r="AXX27" s="78">
        <f t="shared" si="177"/>
        <v>0</v>
      </c>
      <c r="AXZ27" s="31"/>
      <c r="AYA27" s="1962"/>
      <c r="AYB27" s="22"/>
      <c r="AYC27" s="31"/>
      <c r="AYD27" s="76"/>
      <c r="AYE27" s="78">
        <f t="shared" si="178"/>
        <v>0</v>
      </c>
      <c r="AYG27" s="405"/>
      <c r="AYH27" s="1962"/>
      <c r="AYI27" s="22"/>
      <c r="AYJ27" s="31"/>
      <c r="AYK27" s="76"/>
      <c r="AYL27" s="78">
        <f t="shared" si="179"/>
        <v>0</v>
      </c>
      <c r="AYN27" s="405"/>
      <c r="AYO27" s="1962"/>
      <c r="AYP27" s="22"/>
      <c r="AYQ27" s="31"/>
      <c r="AYR27" s="76"/>
      <c r="AYS27" s="78">
        <f t="shared" si="180"/>
        <v>0</v>
      </c>
      <c r="AYU27" s="405"/>
      <c r="AYV27" s="1962"/>
      <c r="AYW27" s="22"/>
      <c r="AYX27" s="405"/>
      <c r="AYY27" s="76"/>
      <c r="AYZ27" s="78">
        <f t="shared" si="181"/>
        <v>0</v>
      </c>
      <c r="AZB27" s="31"/>
      <c r="AZC27" s="1962"/>
      <c r="AZD27" s="22"/>
      <c r="AZE27" s="31"/>
      <c r="AZF27" s="76"/>
      <c r="AZG27" s="78">
        <f t="shared" si="182"/>
        <v>0</v>
      </c>
      <c r="AZI27" s="425"/>
      <c r="AZJ27" s="1960"/>
      <c r="AZK27" s="104"/>
      <c r="AZL27" s="425"/>
      <c r="AZM27" s="139"/>
      <c r="AZN27" s="78">
        <f t="shared" si="183"/>
        <v>0</v>
      </c>
      <c r="AZP27" s="425"/>
      <c r="AZQ27" s="1960"/>
      <c r="AZR27" s="104"/>
      <c r="AZS27" s="425"/>
      <c r="AZT27" s="139"/>
      <c r="AZU27" s="131">
        <f t="shared" si="184"/>
        <v>0</v>
      </c>
      <c r="AZV27" s="244"/>
      <c r="AZW27" s="1962"/>
      <c r="AZX27" s="1962"/>
      <c r="AZY27" s="22"/>
      <c r="AZZ27" s="31"/>
      <c r="BAA27" s="76"/>
      <c r="BAB27" s="78">
        <f t="shared" si="185"/>
        <v>0</v>
      </c>
      <c r="BAD27" s="1962"/>
      <c r="BAE27" s="1962"/>
      <c r="BAF27" s="22"/>
      <c r="BAG27" s="31"/>
      <c r="BAH27" s="76"/>
      <c r="BAI27" s="78">
        <f t="shared" si="186"/>
        <v>0</v>
      </c>
      <c r="BAK27" s="1962"/>
      <c r="BAL27" s="1962"/>
      <c r="BAM27" s="22"/>
      <c r="BAN27" s="31"/>
      <c r="BAO27" s="76"/>
      <c r="BAP27" s="78">
        <f t="shared" si="187"/>
        <v>0</v>
      </c>
      <c r="BAR27" s="1962"/>
      <c r="BAS27" s="1962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62"/>
      <c r="C28" s="1917">
        <v>100000</v>
      </c>
      <c r="D28" s="31"/>
      <c r="E28" s="76"/>
      <c r="F28" s="131">
        <f t="shared" si="8"/>
        <v>2280100</v>
      </c>
      <c r="H28" s="405"/>
      <c r="I28" s="1962"/>
      <c r="J28" s="701"/>
      <c r="K28" s="31"/>
      <c r="L28" s="76"/>
      <c r="M28" s="131">
        <f t="shared" si="9"/>
        <v>20000</v>
      </c>
      <c r="O28" s="425"/>
      <c r="P28" s="1960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62"/>
      <c r="X28" s="22"/>
      <c r="Y28" s="31"/>
      <c r="Z28" s="76"/>
      <c r="AA28" s="78">
        <f t="shared" si="10"/>
        <v>1000</v>
      </c>
      <c r="AC28" s="1962"/>
      <c r="AD28" s="1962"/>
      <c r="AE28" s="22"/>
      <c r="AF28" s="31"/>
      <c r="AG28" s="76"/>
      <c r="AH28" s="78">
        <f t="shared" si="11"/>
        <v>-100000</v>
      </c>
      <c r="AJ28" s="405"/>
      <c r="AK28" s="1962"/>
      <c r="AL28" s="22"/>
      <c r="AM28" s="31"/>
      <c r="AN28" s="76"/>
      <c r="AO28" s="78">
        <f t="shared" si="12"/>
        <v>90000</v>
      </c>
      <c r="AQ28" s="1962"/>
      <c r="AR28" s="1962"/>
      <c r="AS28" s="22"/>
      <c r="AT28" s="31"/>
      <c r="AU28" s="76"/>
      <c r="AV28" s="78">
        <f t="shared" si="13"/>
        <v>0</v>
      </c>
      <c r="AX28" s="31"/>
      <c r="AY28" s="1962"/>
      <c r="AZ28" s="22"/>
      <c r="BA28" s="31"/>
      <c r="BB28" s="76"/>
      <c r="BC28" s="78">
        <f t="shared" si="14"/>
        <v>0</v>
      </c>
      <c r="BE28" s="1962"/>
      <c r="BF28" s="1962"/>
      <c r="BG28" s="22"/>
      <c r="BH28" s="31"/>
      <c r="BI28" s="76"/>
      <c r="BJ28" s="78">
        <f t="shared" si="15"/>
        <v>0</v>
      </c>
      <c r="BL28" s="31"/>
      <c r="BM28" s="1960"/>
      <c r="BN28" s="104"/>
      <c r="BO28" s="31"/>
      <c r="BP28" s="139"/>
      <c r="BQ28" s="78">
        <f t="shared" si="16"/>
        <v>0</v>
      </c>
      <c r="BS28" s="31"/>
      <c r="BT28" s="1962"/>
      <c r="BU28" s="22"/>
      <c r="BV28" s="31"/>
      <c r="BW28" s="76"/>
      <c r="BX28" s="78">
        <f t="shared" si="17"/>
        <v>0</v>
      </c>
      <c r="BZ28" s="31"/>
      <c r="CA28" s="31"/>
      <c r="CB28" s="1962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62"/>
      <c r="CQ28" s="775"/>
      <c r="CR28" s="378"/>
      <c r="CS28" s="261"/>
      <c r="CT28" s="131">
        <f t="shared" si="20"/>
        <v>0</v>
      </c>
      <c r="CV28" s="321"/>
      <c r="CW28" s="1330"/>
      <c r="CX28" s="390"/>
      <c r="CY28" s="379"/>
      <c r="CZ28" s="390"/>
      <c r="DA28" s="131">
        <f t="shared" si="190"/>
        <v>0</v>
      </c>
      <c r="DC28" s="31"/>
      <c r="DD28" s="1962"/>
      <c r="DE28" s="22"/>
      <c r="DF28" s="31"/>
      <c r="DG28" s="76"/>
      <c r="DH28" s="78">
        <f t="shared" si="21"/>
        <v>0</v>
      </c>
      <c r="DJ28" s="1962"/>
      <c r="DK28" s="1962"/>
      <c r="DL28" s="1962"/>
      <c r="DM28" s="22"/>
      <c r="DN28" s="31"/>
      <c r="DO28" s="76"/>
      <c r="DP28" s="78">
        <f t="shared" si="22"/>
        <v>0</v>
      </c>
      <c r="DR28" s="405"/>
      <c r="DS28" s="1962"/>
      <c r="DT28" s="22"/>
      <c r="DU28" s="322"/>
      <c r="DV28" s="76"/>
      <c r="DW28" s="78">
        <f t="shared" si="23"/>
        <v>0</v>
      </c>
      <c r="DY28" s="1962"/>
      <c r="DZ28" s="1962"/>
      <c r="EA28" s="22"/>
      <c r="EB28" s="31"/>
      <c r="EC28" s="76"/>
      <c r="ED28" s="78">
        <f t="shared" si="24"/>
        <v>0</v>
      </c>
      <c r="EF28" s="405"/>
      <c r="EG28" s="1962"/>
      <c r="EH28" s="22"/>
      <c r="EI28" s="31"/>
      <c r="EJ28" s="76"/>
      <c r="EK28" s="78">
        <f t="shared" si="25"/>
        <v>10936</v>
      </c>
      <c r="EM28" s="1962"/>
      <c r="EN28" s="1962"/>
      <c r="EO28" s="22"/>
      <c r="EP28" s="31"/>
      <c r="EQ28" s="76"/>
      <c r="ER28" s="78">
        <f t="shared" si="26"/>
        <v>0</v>
      </c>
      <c r="ET28" s="322"/>
      <c r="EU28" s="1962"/>
      <c r="EV28" s="22"/>
      <c r="EW28" s="31"/>
      <c r="EX28" s="76"/>
      <c r="EY28" s="78">
        <f t="shared" si="27"/>
        <v>0</v>
      </c>
      <c r="FA28" s="322"/>
      <c r="FB28" s="1962"/>
      <c r="FC28" s="22"/>
      <c r="FD28" s="31"/>
      <c r="FE28" s="76"/>
      <c r="FF28" s="78">
        <f t="shared" si="28"/>
        <v>0</v>
      </c>
      <c r="FH28" s="31"/>
      <c r="FI28" s="1962"/>
      <c r="FJ28" s="22"/>
      <c r="FK28" s="31"/>
      <c r="FL28" s="76"/>
      <c r="FM28" s="78">
        <f t="shared" si="29"/>
        <v>0</v>
      </c>
      <c r="FO28" s="31"/>
      <c r="FP28" s="1962"/>
      <c r="FQ28" s="22"/>
      <c r="FR28" s="31"/>
      <c r="FS28" s="76"/>
      <c r="FT28" s="78">
        <f t="shared" si="30"/>
        <v>0</v>
      </c>
      <c r="FV28" s="405">
        <v>39722</v>
      </c>
      <c r="FW28" s="1962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62"/>
      <c r="GE28" s="22"/>
      <c r="GF28" s="31"/>
      <c r="GG28" s="76"/>
      <c r="GH28" s="78">
        <f t="shared" si="32"/>
        <v>0</v>
      </c>
      <c r="GJ28" s="1962"/>
      <c r="GK28" s="1962"/>
      <c r="GL28" s="22"/>
      <c r="GM28" s="31"/>
      <c r="GN28" s="76"/>
      <c r="GO28" s="78">
        <f t="shared" si="33"/>
        <v>0</v>
      </c>
      <c r="GQ28" s="1962"/>
      <c r="GR28" s="1962"/>
      <c r="GS28" s="22"/>
      <c r="GT28" s="31"/>
      <c r="GU28" s="76"/>
      <c r="GV28" s="78">
        <f t="shared" si="34"/>
        <v>0</v>
      </c>
      <c r="GX28" s="31"/>
      <c r="GY28" s="1962"/>
      <c r="GZ28" s="22"/>
      <c r="HA28" s="31"/>
      <c r="HB28" s="76"/>
      <c r="HC28" s="78">
        <f t="shared" si="35"/>
        <v>0</v>
      </c>
      <c r="HE28" s="1962"/>
      <c r="HF28" s="1962"/>
      <c r="HG28" s="22"/>
      <c r="HH28" s="31"/>
      <c r="HI28" s="76"/>
      <c r="HJ28" s="78">
        <f t="shared" si="36"/>
        <v>0</v>
      </c>
      <c r="HL28" s="31"/>
      <c r="HM28" s="1962"/>
      <c r="HN28" s="22"/>
      <c r="HO28" s="31"/>
      <c r="HP28" s="76"/>
      <c r="HQ28" s="78">
        <f t="shared" si="37"/>
        <v>0</v>
      </c>
      <c r="HS28" s="31"/>
      <c r="HT28" s="1962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62"/>
      <c r="II28" s="104"/>
      <c r="IJ28" s="258"/>
      <c r="IK28" s="66"/>
      <c r="IL28" s="78">
        <f t="shared" si="40"/>
        <v>0</v>
      </c>
      <c r="IN28" s="1962"/>
      <c r="IO28" s="1962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62"/>
      <c r="JD28" s="22"/>
      <c r="JE28" s="31"/>
      <c r="JF28" s="76"/>
      <c r="JG28" s="78">
        <f t="shared" si="43"/>
        <v>0</v>
      </c>
      <c r="JI28" s="31"/>
      <c r="JJ28" s="1962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60"/>
      <c r="JY28" s="104"/>
      <c r="JZ28" s="534"/>
      <c r="KA28" s="139"/>
      <c r="KB28" s="131">
        <f t="shared" si="45"/>
        <v>0</v>
      </c>
      <c r="KD28" s="49"/>
      <c r="KE28" s="1960"/>
      <c r="KF28" s="104"/>
      <c r="KG28" s="534"/>
      <c r="KH28" s="139"/>
      <c r="KI28" s="131">
        <f t="shared" si="46"/>
        <v>0</v>
      </c>
      <c r="KJ28" s="244"/>
      <c r="KK28" s="49"/>
      <c r="KL28" s="1960"/>
      <c r="KM28" s="104"/>
      <c r="KN28" s="534"/>
      <c r="KO28" s="139"/>
      <c r="KP28" s="131">
        <f t="shared" si="47"/>
        <v>0</v>
      </c>
      <c r="KQ28" s="244"/>
      <c r="KR28" s="405"/>
      <c r="KS28" s="1960"/>
      <c r="KT28" s="104"/>
      <c r="KU28" s="31"/>
      <c r="KW28" s="131">
        <f t="shared" si="48"/>
        <v>0</v>
      </c>
      <c r="KY28" s="788"/>
      <c r="KZ28" s="1960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30"/>
      <c r="LO28" s="139"/>
      <c r="LP28" s="31"/>
      <c r="LQ28" s="139"/>
      <c r="LR28" s="131">
        <f t="shared" si="0"/>
        <v>0</v>
      </c>
      <c r="LT28" s="425"/>
      <c r="LU28" s="1960"/>
      <c r="LV28" s="104"/>
      <c r="LW28" s="49"/>
      <c r="LX28" s="139"/>
      <c r="LY28" s="78">
        <f t="shared" si="51"/>
        <v>0</v>
      </c>
      <c r="MA28" s="425"/>
      <c r="MB28" s="1960"/>
      <c r="MC28" s="104"/>
      <c r="MD28" s="49"/>
      <c r="ME28" s="139"/>
      <c r="MF28" s="131">
        <f t="shared" si="52"/>
        <v>0</v>
      </c>
      <c r="MH28" s="405"/>
      <c r="MI28" s="1962"/>
      <c r="MJ28" s="22"/>
      <c r="MK28" s="31"/>
      <c r="ML28" s="76"/>
      <c r="MM28" s="131">
        <f t="shared" si="53"/>
        <v>0</v>
      </c>
      <c r="MO28" s="1962"/>
      <c r="MP28" s="1962"/>
      <c r="MQ28" s="22"/>
      <c r="MR28" s="31"/>
      <c r="MS28" s="76"/>
      <c r="MT28" s="131">
        <f t="shared" si="54"/>
        <v>0</v>
      </c>
      <c r="MV28" s="31"/>
      <c r="MW28" s="1962"/>
      <c r="MX28" s="104"/>
      <c r="MY28" s="455"/>
      <c r="MZ28" s="104"/>
      <c r="NA28" s="131">
        <f t="shared" si="198"/>
        <v>20586.5</v>
      </c>
      <c r="NC28" s="31"/>
      <c r="ND28" s="1962"/>
      <c r="NE28" s="104"/>
      <c r="NF28" s="455"/>
      <c r="NG28" s="104"/>
      <c r="NH28" s="131">
        <f t="shared" si="55"/>
        <v>0</v>
      </c>
      <c r="NJ28" s="31"/>
      <c r="NK28" s="1963"/>
      <c r="NL28" s="701"/>
      <c r="NM28" s="31"/>
      <c r="NN28" s="76"/>
      <c r="NO28" s="131">
        <f t="shared" si="200"/>
        <v>0</v>
      </c>
      <c r="NQ28" s="405"/>
      <c r="NR28" s="1963"/>
      <c r="NS28" s="775"/>
      <c r="NT28" s="405"/>
      <c r="NU28" s="76"/>
      <c r="NV28" s="131">
        <f t="shared" si="57"/>
        <v>0</v>
      </c>
      <c r="NX28" s="1962"/>
      <c r="NY28" s="1962"/>
      <c r="NZ28" s="22"/>
      <c r="OA28" s="31"/>
      <c r="OB28" s="76"/>
      <c r="OC28" s="78">
        <f t="shared" si="58"/>
        <v>0</v>
      </c>
      <c r="OE28" s="1962"/>
      <c r="OF28" s="1962"/>
      <c r="OG28" s="22"/>
      <c r="OH28" s="31"/>
      <c r="OI28" s="76"/>
      <c r="OJ28" s="78">
        <f t="shared" si="59"/>
        <v>0</v>
      </c>
      <c r="OL28" s="1962"/>
      <c r="OM28" s="1962"/>
      <c r="ON28" s="22"/>
      <c r="OO28" s="31"/>
      <c r="OP28" s="76"/>
      <c r="OQ28" s="78">
        <f t="shared" si="60"/>
        <v>0</v>
      </c>
      <c r="OS28" s="1962"/>
      <c r="OT28" s="1962"/>
      <c r="OU28" s="22"/>
      <c r="OV28" s="31"/>
      <c r="OW28" s="76"/>
      <c r="OX28" s="78">
        <f t="shared" si="61"/>
        <v>0</v>
      </c>
      <c r="OZ28" s="1962"/>
      <c r="PA28" s="1962"/>
      <c r="PB28" s="22"/>
      <c r="PC28" s="31"/>
      <c r="PD28" s="76"/>
      <c r="PE28" s="78">
        <f t="shared" si="62"/>
        <v>0</v>
      </c>
      <c r="PG28" s="1962"/>
      <c r="PH28" s="1962"/>
      <c r="PI28" s="22"/>
      <c r="PJ28" s="31"/>
      <c r="PK28" s="76"/>
      <c r="PL28" s="78">
        <f t="shared" si="63"/>
        <v>0</v>
      </c>
      <c r="PN28" s="31"/>
      <c r="PO28" s="1962"/>
      <c r="PP28" s="22"/>
      <c r="PQ28" s="31"/>
      <c r="PR28" s="76"/>
      <c r="PS28" s="78">
        <f t="shared" si="64"/>
        <v>0</v>
      </c>
      <c r="PU28" s="1962"/>
      <c r="PV28" s="1962"/>
      <c r="PW28" s="22"/>
      <c r="PX28" s="31"/>
      <c r="PY28" s="76"/>
      <c r="PZ28" s="78">
        <f t="shared" si="65"/>
        <v>32916</v>
      </c>
      <c r="QB28" s="1962"/>
      <c r="QC28" s="1962"/>
      <c r="QD28" s="22"/>
      <c r="QE28" s="31"/>
      <c r="QF28" s="76"/>
      <c r="QG28" s="78">
        <f t="shared" si="66"/>
        <v>0</v>
      </c>
      <c r="QI28" s="405"/>
      <c r="QJ28" s="1962"/>
      <c r="QK28" s="22"/>
      <c r="QL28" s="31"/>
      <c r="QM28" s="76"/>
      <c r="QN28" s="78">
        <f t="shared" si="67"/>
        <v>0</v>
      </c>
      <c r="QP28" s="321"/>
      <c r="QQ28" s="1960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7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60"/>
      <c r="RL28" s="670"/>
      <c r="RM28" s="261"/>
      <c r="RN28" s="258"/>
      <c r="RO28" s="66"/>
      <c r="RP28" s="78">
        <f t="shared" si="71"/>
        <v>0</v>
      </c>
      <c r="RR28" s="1960"/>
      <c r="RS28" s="1961"/>
      <c r="RT28" s="261"/>
      <c r="RU28" s="258"/>
      <c r="RV28" s="66"/>
      <c r="RW28" s="78">
        <f t="shared" si="72"/>
        <v>11123</v>
      </c>
      <c r="RY28" s="1962"/>
      <c r="RZ28" s="1962"/>
      <c r="SA28" s="22"/>
      <c r="SB28" s="31"/>
      <c r="SC28" s="76"/>
      <c r="SD28" s="78">
        <f t="shared" si="195"/>
        <v>23250</v>
      </c>
      <c r="SF28" s="1962"/>
      <c r="SG28" s="1962"/>
      <c r="SH28" s="22"/>
      <c r="SI28" s="31"/>
      <c r="SJ28" s="76"/>
      <c r="SK28" s="78">
        <f t="shared" si="196"/>
        <v>0</v>
      </c>
      <c r="SM28" s="1962"/>
      <c r="SN28" s="1962"/>
      <c r="SO28" s="22"/>
      <c r="SP28" s="31"/>
      <c r="SQ28" s="76"/>
      <c r="SR28" s="78">
        <f t="shared" si="73"/>
        <v>0</v>
      </c>
      <c r="ST28" s="1962"/>
      <c r="SU28" s="1962"/>
      <c r="SV28" s="22"/>
      <c r="SW28" s="31"/>
      <c r="SX28" s="76"/>
      <c r="SY28" s="78">
        <f t="shared" si="74"/>
        <v>0</v>
      </c>
      <c r="TA28" s="405"/>
      <c r="TB28" s="1962"/>
      <c r="TC28" s="22"/>
      <c r="TD28" s="31"/>
      <c r="TE28" s="76"/>
      <c r="TF28" s="78">
        <f t="shared" si="75"/>
        <v>0</v>
      </c>
      <c r="TH28" s="1962"/>
      <c r="TI28" s="1962"/>
      <c r="TJ28" s="22"/>
      <c r="TK28" s="31"/>
      <c r="TL28" s="76"/>
      <c r="TM28" s="78">
        <f t="shared" si="201"/>
        <v>20668.5</v>
      </c>
      <c r="TO28" s="1962"/>
      <c r="TP28" s="1962"/>
      <c r="TQ28" s="779"/>
      <c r="TR28" s="31"/>
      <c r="TS28" s="76"/>
      <c r="TT28" s="78">
        <f t="shared" si="202"/>
        <v>0</v>
      </c>
      <c r="TV28" s="405"/>
      <c r="TW28" s="1962"/>
      <c r="TX28" s="22"/>
      <c r="TY28" s="31"/>
      <c r="TZ28" s="76"/>
      <c r="UA28" s="78">
        <f t="shared" si="203"/>
        <v>0</v>
      </c>
      <c r="UC28" s="405"/>
      <c r="UD28" s="1962"/>
      <c r="UE28" s="22"/>
      <c r="UF28" s="31"/>
      <c r="UG28" s="76"/>
      <c r="UH28" s="78">
        <f t="shared" si="79"/>
        <v>0</v>
      </c>
      <c r="UJ28" s="405"/>
      <c r="UK28" s="1962"/>
      <c r="UL28" s="22"/>
      <c r="UM28" s="31"/>
      <c r="UN28" s="76"/>
      <c r="UO28" s="78">
        <f t="shared" si="80"/>
        <v>0</v>
      </c>
      <c r="UQ28" s="405"/>
      <c r="UR28" s="1962"/>
      <c r="US28" s="22"/>
      <c r="UT28" s="31"/>
      <c r="UU28" s="76"/>
      <c r="UV28" s="78">
        <f t="shared" si="81"/>
        <v>0</v>
      </c>
      <c r="UX28" s="405"/>
      <c r="UY28" s="1962"/>
      <c r="UZ28" s="22"/>
      <c r="VA28" s="31"/>
      <c r="VB28" s="76"/>
      <c r="VC28" s="78">
        <f t="shared" si="82"/>
        <v>201</v>
      </c>
      <c r="VE28" s="31"/>
      <c r="VF28" s="1962"/>
      <c r="VG28" s="22"/>
      <c r="VH28" s="31"/>
      <c r="VI28" s="76"/>
      <c r="VJ28" s="78">
        <f t="shared" si="83"/>
        <v>47775</v>
      </c>
      <c r="VL28" s="1962"/>
      <c r="VM28" s="1962"/>
      <c r="VN28" s="22"/>
      <c r="VO28" s="31"/>
      <c r="VP28" s="76"/>
      <c r="VQ28" s="78">
        <f t="shared" si="84"/>
        <v>0</v>
      </c>
      <c r="VS28" s="1962"/>
      <c r="VT28" s="1962"/>
      <c r="VU28" s="22"/>
      <c r="VV28" s="31"/>
      <c r="VW28" s="76"/>
      <c r="VX28" s="78">
        <f t="shared" si="85"/>
        <v>0</v>
      </c>
      <c r="VZ28" s="405"/>
      <c r="WA28" s="1962"/>
      <c r="WB28" s="22"/>
      <c r="WC28" s="31"/>
      <c r="WD28" s="76"/>
      <c r="WE28" s="78">
        <f t="shared" si="86"/>
        <v>274.5</v>
      </c>
      <c r="WG28" s="1962"/>
      <c r="WH28" s="1962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62"/>
      <c r="WV28" s="1962"/>
      <c r="WW28" s="22"/>
      <c r="WX28" s="31"/>
      <c r="WY28" s="76"/>
      <c r="WZ28" s="78">
        <f t="shared" si="89"/>
        <v>0</v>
      </c>
      <c r="XB28" s="1960"/>
      <c r="XC28" s="1960"/>
      <c r="XD28" s="104"/>
      <c r="XE28" s="49"/>
      <c r="XF28" s="139"/>
      <c r="XG28" s="131">
        <f t="shared" si="90"/>
        <v>0</v>
      </c>
      <c r="XH28" s="244"/>
      <c r="XI28" s="1962"/>
      <c r="XJ28" s="1962"/>
      <c r="XK28" s="22"/>
      <c r="XL28" s="31"/>
      <c r="XM28" s="76"/>
      <c r="XN28" s="78">
        <f t="shared" si="91"/>
        <v>0</v>
      </c>
      <c r="XP28" s="405"/>
      <c r="XQ28" s="1962"/>
      <c r="XR28" s="22"/>
      <c r="XS28" s="31"/>
      <c r="XT28" s="76"/>
      <c r="XU28" s="78">
        <f t="shared" si="92"/>
        <v>0</v>
      </c>
      <c r="XW28" s="31"/>
      <c r="XX28" s="1962"/>
      <c r="XY28" s="22"/>
      <c r="XZ28" s="31"/>
      <c r="YA28" s="76"/>
      <c r="YB28" s="131">
        <f t="shared" si="93"/>
        <v>0</v>
      </c>
      <c r="YD28" s="31"/>
      <c r="YE28" s="1962"/>
      <c r="YF28" s="22"/>
      <c r="YG28" s="31"/>
      <c r="YH28" s="76"/>
      <c r="YI28" s="131">
        <f t="shared" si="94"/>
        <v>0</v>
      </c>
      <c r="YK28" s="31"/>
      <c r="YL28" s="1962"/>
      <c r="YM28" s="22"/>
      <c r="YN28" s="31"/>
      <c r="YO28" s="76"/>
      <c r="YP28" s="131">
        <f t="shared" si="95"/>
        <v>0</v>
      </c>
      <c r="YR28" s="31"/>
      <c r="YS28" s="1962"/>
      <c r="YT28" s="22"/>
      <c r="YU28" s="31"/>
      <c r="YV28" s="76"/>
      <c r="YW28" s="78">
        <f t="shared" si="96"/>
        <v>0</v>
      </c>
      <c r="YY28" s="31"/>
      <c r="YZ28" s="1962"/>
      <c r="ZA28" s="22"/>
      <c r="ZB28" s="31"/>
      <c r="ZC28" s="76"/>
      <c r="ZD28" s="78">
        <f t="shared" si="97"/>
        <v>0</v>
      </c>
      <c r="ZF28" s="49"/>
      <c r="ZG28" s="1960"/>
      <c r="ZH28" s="104"/>
      <c r="ZI28" s="49"/>
      <c r="ZJ28" s="139"/>
      <c r="ZK28" s="78">
        <f t="shared" si="98"/>
        <v>0</v>
      </c>
      <c r="ZM28" s="1962"/>
      <c r="ZN28" s="1962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62"/>
      <c r="AAP28" s="1962"/>
      <c r="AAQ28" s="22"/>
      <c r="AAR28" s="31"/>
      <c r="AAS28" s="76"/>
      <c r="AAT28" s="78">
        <f t="shared" si="103"/>
        <v>0</v>
      </c>
      <c r="AAV28" s="405"/>
      <c r="AAW28" s="1962"/>
      <c r="AAX28" s="22"/>
      <c r="AAY28" s="31"/>
      <c r="AAZ28" s="76"/>
      <c r="ABA28" s="78">
        <f t="shared" si="104"/>
        <v>0</v>
      </c>
      <c r="ABC28" s="405"/>
      <c r="ABD28" s="1962"/>
      <c r="ABE28" s="22"/>
      <c r="ABF28" s="322"/>
      <c r="ABG28" s="76"/>
      <c r="ABH28" s="78">
        <f t="shared" si="105"/>
        <v>0</v>
      </c>
      <c r="ABJ28" s="31"/>
      <c r="ABK28" s="1962"/>
      <c r="ABL28" s="22"/>
      <c r="ABM28" s="31"/>
      <c r="ABN28" s="76"/>
      <c r="ABO28" s="78">
        <f t="shared" si="106"/>
        <v>0</v>
      </c>
      <c r="ABQ28" s="1962"/>
      <c r="ABR28" s="1962"/>
      <c r="ABS28" s="22"/>
      <c r="ABT28" s="31"/>
      <c r="ABU28" s="76"/>
      <c r="ABV28" s="78">
        <f t="shared" si="107"/>
        <v>0</v>
      </c>
      <c r="ABX28" s="1962"/>
      <c r="ABY28" s="1962"/>
      <c r="ABZ28" s="22"/>
      <c r="ACA28" s="31"/>
      <c r="ACB28" s="76"/>
      <c r="ACC28" s="78">
        <f t="shared" si="108"/>
        <v>0</v>
      </c>
      <c r="ACE28" s="322"/>
      <c r="ACF28" s="1962"/>
      <c r="ACG28" s="22"/>
      <c r="ACH28" s="405"/>
      <c r="ACI28" s="76"/>
      <c r="ACJ28" s="78">
        <f t="shared" si="109"/>
        <v>0</v>
      </c>
      <c r="ACL28" s="322"/>
      <c r="ACM28" s="1962"/>
      <c r="ACN28" s="22"/>
      <c r="ACO28" s="322"/>
      <c r="ACP28" s="76"/>
      <c r="ACQ28" s="78">
        <f t="shared" si="110"/>
        <v>0</v>
      </c>
      <c r="ACS28" s="31"/>
      <c r="ACT28" s="1962"/>
      <c r="ACU28" s="22"/>
      <c r="ACV28" s="31"/>
      <c r="ACW28" s="76"/>
      <c r="ACX28" s="78">
        <f t="shared" si="1"/>
        <v>0</v>
      </c>
      <c r="ACZ28" s="405"/>
      <c r="ADA28" s="1962"/>
      <c r="ADB28" s="22"/>
      <c r="ADC28" s="405"/>
      <c r="ADD28" s="76"/>
      <c r="ADE28" s="78">
        <f t="shared" si="111"/>
        <v>0</v>
      </c>
      <c r="ADG28" s="405"/>
      <c r="ADH28" s="1962"/>
      <c r="ADI28" s="22"/>
      <c r="ADJ28" s="322"/>
      <c r="ADK28" s="76"/>
      <c r="ADL28" s="78">
        <f t="shared" si="112"/>
        <v>0</v>
      </c>
      <c r="ADN28" s="1962"/>
      <c r="ADO28" s="1962"/>
      <c r="ADP28" s="22"/>
      <c r="ADQ28" s="31"/>
      <c r="ADR28" s="76"/>
      <c r="ADS28" s="131">
        <f t="shared" si="113"/>
        <v>0</v>
      </c>
      <c r="ADU28" s="322"/>
      <c r="ADV28" s="1962"/>
      <c r="ADW28" s="22"/>
      <c r="ADX28" s="405"/>
      <c r="ADY28" s="76"/>
      <c r="ADZ28" s="131">
        <f t="shared" si="114"/>
        <v>0</v>
      </c>
      <c r="AEB28" s="405"/>
      <c r="AEC28" s="1961"/>
      <c r="AED28" s="350"/>
      <c r="AEE28" s="31"/>
      <c r="AEF28" s="1358"/>
      <c r="AEG28" s="131">
        <f t="shared" si="115"/>
        <v>0</v>
      </c>
      <c r="AEI28" s="405"/>
      <c r="AEJ28" s="1961"/>
      <c r="AEK28" s="350"/>
      <c r="AEL28" s="31"/>
      <c r="AEM28" s="1358"/>
      <c r="AEN28" s="131">
        <f t="shared" si="116"/>
        <v>3380</v>
      </c>
      <c r="AEP28" s="405"/>
      <c r="AEQ28" s="1961"/>
      <c r="AER28" s="350"/>
      <c r="AES28" s="405"/>
      <c r="AET28" s="1358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62"/>
      <c r="AFE28" s="1962"/>
      <c r="AFF28" s="22"/>
      <c r="AFG28" s="31"/>
      <c r="AFH28" s="76"/>
      <c r="AFI28" s="78">
        <f t="shared" si="119"/>
        <v>6523</v>
      </c>
      <c r="AFK28" s="405"/>
      <c r="AFL28" s="1962"/>
      <c r="AFM28" s="22"/>
      <c r="AFN28" s="31"/>
      <c r="AFO28" s="76"/>
      <c r="AFP28" s="78">
        <f t="shared" si="120"/>
        <v>0</v>
      </c>
      <c r="AFR28" s="405"/>
      <c r="AFS28" s="1962"/>
      <c r="AFT28" s="22"/>
      <c r="AFU28" s="31"/>
      <c r="AFV28" s="76"/>
      <c r="AFW28" s="78">
        <f t="shared" si="121"/>
        <v>0</v>
      </c>
      <c r="AFY28" s="31"/>
      <c r="AFZ28" s="1962"/>
      <c r="AGA28" s="22"/>
      <c r="AGB28" s="49"/>
      <c r="AGC28" s="139"/>
      <c r="AGD28" s="78">
        <f t="shared" si="122"/>
        <v>0</v>
      </c>
      <c r="AGF28" s="1962"/>
      <c r="AGG28" s="1962"/>
      <c r="AGH28" s="22"/>
      <c r="AGI28" s="31"/>
      <c r="AGJ28" s="76"/>
      <c r="AGK28" s="78">
        <f t="shared" si="123"/>
        <v>0</v>
      </c>
      <c r="AGM28" s="31"/>
      <c r="AGN28" s="1962"/>
      <c r="AGO28" s="22"/>
      <c r="AGP28" s="31"/>
      <c r="AGQ28" s="76"/>
      <c r="AGR28" s="78">
        <f t="shared" si="124"/>
        <v>0</v>
      </c>
      <c r="AGT28" s="31"/>
      <c r="AGU28" s="1962"/>
      <c r="AGV28" s="22"/>
      <c r="AGW28" s="31"/>
      <c r="AGX28" s="76"/>
      <c r="AGY28" s="78">
        <f t="shared" si="125"/>
        <v>0</v>
      </c>
      <c r="AHA28" s="31"/>
      <c r="AHB28" s="1962"/>
      <c r="AHC28" s="22"/>
      <c r="AHD28" s="31"/>
      <c r="AHE28" s="76"/>
      <c r="AHF28" s="78">
        <f t="shared" si="126"/>
        <v>0</v>
      </c>
      <c r="AHH28" s="1962"/>
      <c r="AHI28" s="1962"/>
      <c r="AHJ28" s="22"/>
      <c r="AHK28" s="31"/>
      <c r="AHL28" s="76"/>
      <c r="AHM28" s="78">
        <f t="shared" si="127"/>
        <v>37741</v>
      </c>
      <c r="AHO28" s="1962"/>
      <c r="AHP28" s="1962"/>
      <c r="AHQ28" s="22"/>
      <c r="AHR28" s="31"/>
      <c r="AHS28" s="76"/>
      <c r="AHT28" s="78">
        <f t="shared" si="128"/>
        <v>0</v>
      </c>
      <c r="AHV28" s="1962"/>
      <c r="AHW28" s="1962"/>
      <c r="AHX28" s="22"/>
      <c r="AHY28" s="31"/>
      <c r="AHZ28" s="76"/>
      <c r="AIA28" s="78">
        <f t="shared" si="129"/>
        <v>0</v>
      </c>
      <c r="AIC28" s="425"/>
      <c r="AID28" s="1960"/>
      <c r="AIE28" s="104"/>
      <c r="AIF28" s="49"/>
      <c r="AIG28" s="139"/>
      <c r="AIH28" s="78">
        <f t="shared" si="130"/>
        <v>0</v>
      </c>
      <c r="AIJ28" s="322"/>
      <c r="AIK28" s="1962"/>
      <c r="AIL28" s="22"/>
      <c r="AIM28" s="49"/>
      <c r="AIN28" s="76"/>
      <c r="AIO28" s="78">
        <f t="shared" si="131"/>
        <v>0</v>
      </c>
      <c r="AIQ28" s="405"/>
      <c r="AIR28" s="1962"/>
      <c r="AIS28" s="22"/>
      <c r="AIT28" s="31"/>
      <c r="AIU28" s="76"/>
      <c r="AIV28" s="78">
        <f t="shared" si="132"/>
        <v>0</v>
      </c>
      <c r="AIX28" s="1962"/>
      <c r="AIY28" s="1962"/>
      <c r="AIZ28" s="22"/>
      <c r="AJA28" s="31"/>
      <c r="AJB28" s="76"/>
      <c r="AJC28" s="78">
        <f t="shared" si="133"/>
        <v>0</v>
      </c>
      <c r="AJE28" s="49"/>
      <c r="AJF28" s="1960"/>
      <c r="AJG28" s="104"/>
      <c r="AJH28" s="49"/>
      <c r="AJI28" s="139"/>
      <c r="AJJ28" s="131">
        <f t="shared" si="134"/>
        <v>0</v>
      </c>
      <c r="AJL28" s="31"/>
      <c r="AJM28" s="1962"/>
      <c r="AJN28" s="22"/>
      <c r="AJO28" s="31"/>
      <c r="AJP28" s="76"/>
      <c r="AJQ28" s="78">
        <f t="shared" si="135"/>
        <v>0</v>
      </c>
      <c r="AJS28" s="49"/>
      <c r="AJT28" s="1960"/>
      <c r="AJU28" s="104"/>
      <c r="AJV28" s="49"/>
      <c r="AJW28" s="139"/>
      <c r="AJX28" s="131">
        <f t="shared" si="136"/>
        <v>0</v>
      </c>
      <c r="AJY28" s="244"/>
      <c r="AJZ28" s="1962"/>
      <c r="AKA28" s="1962"/>
      <c r="AKB28" s="22"/>
      <c r="AKC28" s="31"/>
      <c r="AKD28" s="76"/>
      <c r="AKE28" s="78">
        <f t="shared" si="137"/>
        <v>0</v>
      </c>
      <c r="AKG28" s="31"/>
      <c r="AKH28" s="1962"/>
      <c r="AKI28" s="22"/>
      <c r="AKJ28" s="31"/>
      <c r="AKK28" s="76"/>
      <c r="AKL28" s="78">
        <f t="shared" si="138"/>
        <v>0</v>
      </c>
      <c r="AKN28" s="31"/>
      <c r="AKO28" s="1962"/>
      <c r="AKP28" s="779"/>
      <c r="AKQ28" s="31"/>
      <c r="AKR28" s="76"/>
      <c r="AKS28" s="131">
        <f t="shared" si="139"/>
        <v>0</v>
      </c>
      <c r="AKU28" s="49"/>
      <c r="AKV28" s="1960"/>
      <c r="AKW28" s="104"/>
      <c r="AKX28" s="49"/>
      <c r="AKY28" s="139"/>
      <c r="AKZ28" s="78">
        <f t="shared" si="2"/>
        <v>0</v>
      </c>
      <c r="ALB28" s="1962"/>
      <c r="ALC28" s="1962"/>
      <c r="ALD28" s="22"/>
      <c r="ALE28" s="31"/>
      <c r="ALF28" s="76"/>
      <c r="ALG28" s="78">
        <f t="shared" si="140"/>
        <v>0</v>
      </c>
      <c r="ALI28" s="1962"/>
      <c r="ALJ28" s="1962"/>
      <c r="ALK28" s="22"/>
      <c r="ALL28" s="31"/>
      <c r="ALM28" s="76"/>
      <c r="ALN28" s="78">
        <f t="shared" si="141"/>
        <v>0</v>
      </c>
      <c r="ALP28" s="1962"/>
      <c r="ALQ28" s="1962"/>
      <c r="ALR28" s="22"/>
      <c r="ALS28" s="31"/>
      <c r="ALT28" s="76"/>
      <c r="ALU28" s="78">
        <f t="shared" si="142"/>
        <v>0</v>
      </c>
      <c r="ALW28" s="1962"/>
      <c r="ALX28" s="1962"/>
      <c r="ALY28" s="22"/>
      <c r="ALZ28" s="31"/>
      <c r="AMA28" s="76"/>
      <c r="AMB28" s="78">
        <f t="shared" si="143"/>
        <v>0</v>
      </c>
      <c r="AMD28" s="405"/>
      <c r="AME28" s="1962"/>
      <c r="AMF28" s="22"/>
      <c r="AMG28" s="405"/>
      <c r="AMH28" s="76"/>
      <c r="AMI28" s="78">
        <f t="shared" si="144"/>
        <v>0</v>
      </c>
      <c r="AMK28" s="1962"/>
      <c r="AML28" s="1962"/>
      <c r="AMM28" s="22"/>
      <c r="AMN28" s="31"/>
      <c r="AMO28" s="76"/>
      <c r="AMP28" s="78">
        <f t="shared" si="145"/>
        <v>0</v>
      </c>
      <c r="AMR28" s="31"/>
      <c r="AMS28" s="1962"/>
      <c r="AMT28" s="22"/>
      <c r="AMU28" s="31"/>
      <c r="AMV28" s="76"/>
      <c r="AMW28" s="131">
        <f t="shared" si="3"/>
        <v>0</v>
      </c>
      <c r="AMY28" s="405"/>
      <c r="AMZ28" s="1962"/>
      <c r="ANA28" s="22"/>
      <c r="ANB28" s="322"/>
      <c r="ANC28" s="76"/>
      <c r="AND28" s="78">
        <f t="shared" si="146"/>
        <v>0</v>
      </c>
      <c r="ANF28" s="322"/>
      <c r="ANG28" s="1962"/>
      <c r="ANH28" s="22"/>
      <c r="ANI28" s="405"/>
      <c r="ANJ28" s="76"/>
      <c r="ANK28" s="78">
        <f t="shared" si="147"/>
        <v>0</v>
      </c>
      <c r="ANM28" s="31"/>
      <c r="ANN28" s="1962"/>
      <c r="ANO28" s="22"/>
      <c r="ANP28" s="31"/>
      <c r="ANQ28" s="76"/>
      <c r="ANR28" s="78">
        <f t="shared" si="148"/>
        <v>0</v>
      </c>
      <c r="ANT28" s="1962"/>
      <c r="ANU28" s="1962"/>
      <c r="ANV28" s="22"/>
      <c r="ANW28" s="31"/>
      <c r="ANX28" s="76"/>
      <c r="ANY28" s="78">
        <f t="shared" si="149"/>
        <v>0</v>
      </c>
      <c r="AOA28" s="1962"/>
      <c r="AOB28" s="1962"/>
      <c r="AOC28" s="22"/>
      <c r="AOD28" s="31"/>
      <c r="AOE28" s="76"/>
      <c r="AOF28" s="78">
        <f t="shared" si="150"/>
        <v>0</v>
      </c>
      <c r="AOH28" s="322"/>
      <c r="AOI28" s="1962"/>
      <c r="AOJ28" s="22"/>
      <c r="AOK28" s="405"/>
      <c r="AOL28" s="76"/>
      <c r="AOM28" s="78">
        <f t="shared" si="151"/>
        <v>0</v>
      </c>
      <c r="AOO28" s="1962"/>
      <c r="AOP28" s="1962"/>
      <c r="AOQ28" s="22"/>
      <c r="AOR28" s="322"/>
      <c r="AOS28" s="76"/>
      <c r="AOT28" s="78">
        <f t="shared" si="199"/>
        <v>4592</v>
      </c>
      <c r="AOV28" s="405"/>
      <c r="AOW28" s="1962"/>
      <c r="AOX28" s="22"/>
      <c r="AOY28" s="31"/>
      <c r="AOZ28" s="76"/>
      <c r="APA28" s="78">
        <f t="shared" si="152"/>
        <v>0</v>
      </c>
      <c r="APC28" s="322"/>
      <c r="APD28" s="1962"/>
      <c r="APE28" s="22"/>
      <c r="APF28" s="31"/>
      <c r="APG28" s="76"/>
      <c r="APH28" s="78">
        <f t="shared" si="153"/>
        <v>0</v>
      </c>
      <c r="APJ28" s="322"/>
      <c r="APK28" s="1962"/>
      <c r="APL28" s="22"/>
      <c r="APM28" s="31"/>
      <c r="APN28" s="76"/>
      <c r="APO28" s="78">
        <f t="shared" si="154"/>
        <v>0</v>
      </c>
      <c r="APQ28" s="1962"/>
      <c r="APR28" s="1962"/>
      <c r="APS28" s="22"/>
      <c r="APT28" s="31"/>
      <c r="APU28" s="76"/>
      <c r="APV28" s="78">
        <f t="shared" si="155"/>
        <v>0</v>
      </c>
      <c r="APX28" s="405"/>
      <c r="APY28" s="1962"/>
      <c r="APZ28" s="22"/>
      <c r="AQA28" s="405"/>
      <c r="AQB28" s="76"/>
      <c r="AQC28" s="131">
        <f>AQC27+APZ28-AQB28</f>
        <v>0</v>
      </c>
      <c r="AQE28" s="1962"/>
      <c r="AQG28" s="775"/>
      <c r="AQH28" s="31"/>
      <c r="AQI28" s="76"/>
      <c r="AQJ28" s="131">
        <f t="shared" si="5"/>
        <v>7383.5</v>
      </c>
      <c r="AQL28" s="1962"/>
      <c r="AQN28" s="775"/>
      <c r="AQO28" s="31"/>
      <c r="AQP28" s="76"/>
      <c r="AQQ28" s="131">
        <f t="shared" si="6"/>
        <v>0</v>
      </c>
      <c r="AQS28" s="1962"/>
      <c r="AQU28" s="775"/>
      <c r="AQV28" s="31"/>
      <c r="AQW28" s="76"/>
      <c r="AQX28" s="131">
        <f t="shared" si="156"/>
        <v>4518.5</v>
      </c>
      <c r="AQZ28" s="322"/>
      <c r="ARA28" s="1962"/>
      <c r="ARB28" s="779"/>
      <c r="ARC28" s="322"/>
      <c r="ARD28" s="76"/>
      <c r="ARE28" s="78">
        <f t="shared" si="157"/>
        <v>0</v>
      </c>
      <c r="ARG28" s="1962"/>
      <c r="ARH28" s="1962"/>
      <c r="ARI28" s="22"/>
      <c r="ARJ28" s="31"/>
      <c r="ARK28" s="76"/>
      <c r="ARL28" s="78">
        <f t="shared" si="158"/>
        <v>0</v>
      </c>
      <c r="ARN28" s="405"/>
      <c r="ARO28" s="1962"/>
      <c r="ARP28" s="22"/>
      <c r="ARQ28" s="405"/>
      <c r="ARR28" s="76"/>
      <c r="ARS28" s="78">
        <f t="shared" si="159"/>
        <v>0</v>
      </c>
      <c r="ARU28" s="405"/>
      <c r="ARV28" s="1962"/>
      <c r="ARW28" s="22"/>
      <c r="ARX28" s="322"/>
      <c r="ARY28" s="76"/>
      <c r="ARZ28" s="78">
        <f t="shared" si="7"/>
        <v>0</v>
      </c>
      <c r="ASB28" s="405"/>
      <c r="ASC28" s="1962"/>
      <c r="ASD28" s="22"/>
      <c r="ASE28" s="31"/>
      <c r="ASF28" s="76"/>
      <c r="ASG28" s="78">
        <f t="shared" si="160"/>
        <v>0</v>
      </c>
      <c r="ASI28" s="405"/>
      <c r="ASJ28" s="1962"/>
      <c r="ASK28" s="22"/>
      <c r="ASL28" s="31"/>
      <c r="ASM28" s="76"/>
      <c r="ASN28" s="131">
        <f t="shared" si="161"/>
        <v>0</v>
      </c>
      <c r="ASP28" s="31"/>
      <c r="ASQ28" s="1962"/>
      <c r="ASR28" s="22"/>
      <c r="ASS28" s="31"/>
      <c r="AST28" s="76"/>
      <c r="ASU28" s="131">
        <f t="shared" si="162"/>
        <v>0</v>
      </c>
      <c r="ASW28" s="31"/>
      <c r="ASX28" s="1962"/>
      <c r="ASY28" s="22"/>
      <c r="ASZ28" s="31"/>
      <c r="ATA28" s="76"/>
      <c r="ATB28" s="131">
        <f t="shared" si="163"/>
        <v>0</v>
      </c>
      <c r="ATD28" s="1962"/>
      <c r="ATE28" s="1962"/>
      <c r="ATF28" s="22"/>
      <c r="ATG28" s="31"/>
      <c r="ATH28" s="76"/>
      <c r="ATI28" s="78">
        <f t="shared" si="164"/>
        <v>0</v>
      </c>
      <c r="ATK28" s="322"/>
      <c r="ATL28" s="1962"/>
      <c r="ATM28" s="22"/>
      <c r="ATN28" s="31"/>
      <c r="ATO28" s="76"/>
      <c r="ATP28" s="78">
        <f t="shared" si="165"/>
        <v>0</v>
      </c>
      <c r="ATR28" s="322"/>
      <c r="ATS28" s="1962"/>
      <c r="ATT28" s="22"/>
      <c r="ATU28" s="31"/>
      <c r="ATV28" s="76"/>
      <c r="ATW28" s="78">
        <f t="shared" si="166"/>
        <v>0</v>
      </c>
      <c r="ATY28" s="322"/>
      <c r="ATZ28" s="1962"/>
      <c r="AUA28" s="22"/>
      <c r="AUB28" s="31"/>
      <c r="AUC28" s="76"/>
      <c r="AUD28" s="78">
        <f t="shared" si="167"/>
        <v>0</v>
      </c>
      <c r="AUF28" s="788"/>
      <c r="AUG28" s="1337"/>
      <c r="AUH28" s="139"/>
      <c r="AUI28" s="31"/>
      <c r="AUJ28" s="139"/>
      <c r="AUK28" s="131">
        <f t="shared" si="168"/>
        <v>0</v>
      </c>
      <c r="AUM28" s="31"/>
      <c r="AUN28" s="1337"/>
      <c r="AUO28" s="76"/>
      <c r="AUP28" s="61"/>
      <c r="AUQ28" s="67"/>
      <c r="AUR28" s="131">
        <f t="shared" si="169"/>
        <v>0</v>
      </c>
      <c r="AUT28" s="31"/>
      <c r="AUU28" s="1963"/>
      <c r="AUV28" s="76"/>
      <c r="AUW28" s="31"/>
      <c r="AUX28" s="139"/>
      <c r="AUY28" s="131">
        <f t="shared" si="170"/>
        <v>0</v>
      </c>
      <c r="AVA28" s="31"/>
      <c r="AVB28" s="1962"/>
      <c r="AVC28" s="22"/>
      <c r="AVD28" s="31"/>
      <c r="AVE28" s="139"/>
      <c r="AVF28" s="131">
        <f t="shared" si="171"/>
        <v>0</v>
      </c>
      <c r="AVH28" s="405"/>
      <c r="AVI28" s="1962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62"/>
      <c r="AVX28" s="1353"/>
      <c r="AVY28" s="31"/>
      <c r="AVZ28" s="1268"/>
      <c r="AWA28" s="78">
        <f t="shared" si="191"/>
        <v>0</v>
      </c>
      <c r="AWC28" s="1962"/>
      <c r="AWD28" s="1962"/>
      <c r="AWE28" s="1353"/>
      <c r="AWF28" s="31"/>
      <c r="AWG28" s="1268"/>
      <c r="AWH28" s="78">
        <f t="shared" si="192"/>
        <v>0</v>
      </c>
      <c r="AWJ28" s="1962"/>
      <c r="AWK28" s="1962"/>
      <c r="AWL28" s="22"/>
      <c r="AWM28" s="31"/>
      <c r="AWN28" s="76"/>
      <c r="AWO28" s="78">
        <f t="shared" si="193"/>
        <v>0</v>
      </c>
      <c r="AWQ28" s="321"/>
      <c r="AWR28" s="1960"/>
      <c r="AWS28" s="104"/>
      <c r="AWT28" s="49"/>
      <c r="AWU28" s="139"/>
      <c r="AWV28" s="131">
        <f t="shared" si="194"/>
        <v>0</v>
      </c>
      <c r="AWW28" s="244"/>
      <c r="AWX28" s="425"/>
      <c r="AWY28" s="1960"/>
      <c r="AWZ28" s="104"/>
      <c r="AXA28" s="49"/>
      <c r="AXB28" s="139"/>
      <c r="AXC28" s="78">
        <f t="shared" si="174"/>
        <v>30000</v>
      </c>
      <c r="AXE28" s="31"/>
      <c r="AXF28" s="1962"/>
      <c r="AXG28" s="22"/>
      <c r="AXH28" s="31"/>
      <c r="AXI28" s="76"/>
      <c r="AXJ28" s="78">
        <f t="shared" si="175"/>
        <v>0</v>
      </c>
      <c r="AXL28" s="31"/>
      <c r="AXM28" s="1962"/>
      <c r="AXN28" s="22"/>
      <c r="AXO28" s="31"/>
      <c r="AXP28" s="76"/>
      <c r="AXQ28" s="78">
        <f t="shared" si="176"/>
        <v>0</v>
      </c>
      <c r="AXS28" s="31"/>
      <c r="AXT28" s="1962"/>
      <c r="AXU28" s="22"/>
      <c r="AXV28" s="31"/>
      <c r="AXW28" s="76"/>
      <c r="AXX28" s="78">
        <f t="shared" si="177"/>
        <v>0</v>
      </c>
      <c r="AXZ28" s="31"/>
      <c r="AYA28" s="1962"/>
      <c r="AYB28" s="22"/>
      <c r="AYC28" s="31"/>
      <c r="AYD28" s="76"/>
      <c r="AYE28" s="78">
        <f t="shared" si="178"/>
        <v>0</v>
      </c>
      <c r="AYG28" s="405"/>
      <c r="AYH28" s="1962"/>
      <c r="AYI28" s="22"/>
      <c r="AYJ28" s="31"/>
      <c r="AYK28" s="76"/>
      <c r="AYL28" s="78">
        <f t="shared" si="179"/>
        <v>0</v>
      </c>
      <c r="AYN28" s="405"/>
      <c r="AYO28" s="1962"/>
      <c r="AYP28" s="22"/>
      <c r="AYQ28" s="31"/>
      <c r="AYR28" s="76"/>
      <c r="AYS28" s="78">
        <f t="shared" si="180"/>
        <v>0</v>
      </c>
      <c r="AYU28" s="405"/>
      <c r="AYV28" s="1962"/>
      <c r="AYW28" s="22"/>
      <c r="AYX28" s="405"/>
      <c r="AYY28" s="76"/>
      <c r="AYZ28" s="78">
        <f t="shared" si="181"/>
        <v>0</v>
      </c>
      <c r="AZB28" s="31"/>
      <c r="AZC28" s="1962"/>
      <c r="AZD28" s="22"/>
      <c r="AZE28" s="31"/>
      <c r="AZF28" s="76"/>
      <c r="AZG28" s="78">
        <f t="shared" si="182"/>
        <v>0</v>
      </c>
      <c r="AZI28" s="425"/>
      <c r="AZJ28" s="1960"/>
      <c r="AZK28" s="104"/>
      <c r="AZL28" s="425"/>
      <c r="AZM28" s="139"/>
      <c r="AZN28" s="78">
        <f t="shared" si="183"/>
        <v>0</v>
      </c>
      <c r="AZP28" s="425"/>
      <c r="AZQ28" s="1960"/>
      <c r="AZR28" s="104"/>
      <c r="AZS28" s="425"/>
      <c r="AZT28" s="139"/>
      <c r="AZU28" s="131">
        <f t="shared" si="184"/>
        <v>0</v>
      </c>
      <c r="AZV28" s="244"/>
      <c r="AZW28" s="1962"/>
      <c r="AZX28" s="1962"/>
      <c r="AZY28" s="22"/>
      <c r="AZZ28" s="31"/>
      <c r="BAA28" s="76"/>
      <c r="BAB28" s="78">
        <f t="shared" si="185"/>
        <v>0</v>
      </c>
      <c r="BAD28" s="1962"/>
      <c r="BAE28" s="1962"/>
      <c r="BAF28" s="22"/>
      <c r="BAG28" s="31"/>
      <c r="BAH28" s="76"/>
      <c r="BAI28" s="78">
        <f t="shared" si="186"/>
        <v>0</v>
      </c>
      <c r="BAK28" s="1962"/>
      <c r="BAL28" s="1962"/>
      <c r="BAM28" s="22"/>
      <c r="BAN28" s="31"/>
      <c r="BAO28" s="76"/>
      <c r="BAP28" s="78">
        <f t="shared" si="187"/>
        <v>0</v>
      </c>
      <c r="BAR28" s="1962"/>
      <c r="BAS28" s="1962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62"/>
      <c r="C29" s="1935">
        <v>100000</v>
      </c>
      <c r="D29" s="31"/>
      <c r="E29" s="139"/>
      <c r="F29" s="131">
        <f t="shared" si="8"/>
        <v>2380100</v>
      </c>
      <c r="H29" s="405"/>
      <c r="I29" s="1962"/>
      <c r="J29" s="701"/>
      <c r="K29" s="31"/>
      <c r="L29" s="139"/>
      <c r="M29" s="131">
        <f t="shared" si="9"/>
        <v>20000</v>
      </c>
      <c r="O29" s="425"/>
      <c r="P29" s="1960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62"/>
      <c r="X29" s="22"/>
      <c r="Y29" s="31"/>
      <c r="Z29" s="76"/>
      <c r="AA29" s="78">
        <f t="shared" si="10"/>
        <v>1000</v>
      </c>
      <c r="AC29" s="1962"/>
      <c r="AD29" s="1962"/>
      <c r="AE29" s="22"/>
      <c r="AF29" s="31"/>
      <c r="AG29" s="76"/>
      <c r="AH29" s="78">
        <f t="shared" si="11"/>
        <v>-100000</v>
      </c>
      <c r="AJ29" s="405"/>
      <c r="AK29" s="1962"/>
      <c r="AL29" s="22"/>
      <c r="AM29" s="31"/>
      <c r="AN29" s="76"/>
      <c r="AO29" s="78">
        <f t="shared" si="12"/>
        <v>90000</v>
      </c>
      <c r="AQ29" s="1962"/>
      <c r="AR29" s="1962"/>
      <c r="AS29" s="22"/>
      <c r="AT29" s="31"/>
      <c r="AU29" s="76"/>
      <c r="AV29" s="78">
        <f t="shared" si="13"/>
        <v>0</v>
      </c>
      <c r="AX29" s="1962"/>
      <c r="AY29" s="1962"/>
      <c r="AZ29" s="22"/>
      <c r="BA29" s="31"/>
      <c r="BB29" s="76"/>
      <c r="BC29" s="78">
        <f t="shared" si="14"/>
        <v>0</v>
      </c>
      <c r="BE29" s="1962"/>
      <c r="BF29" s="1962"/>
      <c r="BG29" s="22"/>
      <c r="BH29" s="31"/>
      <c r="BI29" s="76"/>
      <c r="BJ29" s="78">
        <f t="shared" si="15"/>
        <v>0</v>
      </c>
      <c r="BL29" s="31"/>
      <c r="BM29" s="1960"/>
      <c r="BN29" s="104"/>
      <c r="BO29" s="31"/>
      <c r="BP29" s="139"/>
      <c r="BQ29" s="78">
        <f t="shared" si="16"/>
        <v>0</v>
      </c>
      <c r="BS29" s="1962"/>
      <c r="BT29" s="1962"/>
      <c r="BU29" s="22"/>
      <c r="BV29" s="31"/>
      <c r="BW29" s="76"/>
      <c r="BX29" s="78">
        <f t="shared" si="17"/>
        <v>0</v>
      </c>
      <c r="BZ29" s="1962"/>
      <c r="CA29" s="1962"/>
      <c r="CB29" s="1962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60"/>
      <c r="CQ29" s="261"/>
      <c r="CR29" s="378"/>
      <c r="CS29" s="261"/>
      <c r="CT29" s="131">
        <f t="shared" si="20"/>
        <v>0</v>
      </c>
      <c r="CV29" s="321"/>
      <c r="CW29" s="1330"/>
      <c r="CX29" s="390"/>
      <c r="CY29" s="379"/>
      <c r="CZ29" s="390"/>
      <c r="DA29" s="131">
        <f t="shared" si="190"/>
        <v>0</v>
      </c>
      <c r="DC29" s="31"/>
      <c r="DD29" s="1962"/>
      <c r="DE29" s="22"/>
      <c r="DF29" s="31"/>
      <c r="DG29" s="76"/>
      <c r="DH29" s="78">
        <f t="shared" si="21"/>
        <v>0</v>
      </c>
      <c r="DJ29" s="1962"/>
      <c r="DK29" s="1962"/>
      <c r="DL29" s="1962"/>
      <c r="DM29" s="22"/>
      <c r="DN29" s="31"/>
      <c r="DO29" s="76"/>
      <c r="DP29" s="78">
        <f t="shared" si="22"/>
        <v>0</v>
      </c>
      <c r="DR29" s="405"/>
      <c r="DS29" s="1962"/>
      <c r="DT29" s="22"/>
      <c r="DU29" s="322"/>
      <c r="DV29" s="76"/>
      <c r="DW29" s="78">
        <f t="shared" si="23"/>
        <v>0</v>
      </c>
      <c r="DY29" s="1962"/>
      <c r="DZ29" s="1962"/>
      <c r="EA29" s="22"/>
      <c r="EB29" s="31"/>
      <c r="EC29" s="76"/>
      <c r="ED29" s="78">
        <f t="shared" si="24"/>
        <v>0</v>
      </c>
      <c r="EF29" s="405"/>
      <c r="EG29" s="1962"/>
      <c r="EH29" s="22"/>
      <c r="EI29" s="31"/>
      <c r="EJ29" s="76"/>
      <c r="EK29" s="78">
        <f t="shared" si="25"/>
        <v>10936</v>
      </c>
      <c r="EM29" s="1962"/>
      <c r="EN29" s="1962"/>
      <c r="EO29" s="22"/>
      <c r="EP29" s="31"/>
      <c r="EQ29" s="76"/>
      <c r="ER29" s="78">
        <f t="shared" si="26"/>
        <v>0</v>
      </c>
      <c r="ET29" s="322"/>
      <c r="EU29" s="1962"/>
      <c r="EV29" s="22"/>
      <c r="EW29" s="31"/>
      <c r="EX29" s="76"/>
      <c r="EY29" s="78">
        <f t="shared" si="27"/>
        <v>0</v>
      </c>
      <c r="FA29" s="322"/>
      <c r="FB29" s="1962"/>
      <c r="FC29" s="22"/>
      <c r="FD29" s="31"/>
      <c r="FE29" s="76"/>
      <c r="FF29" s="78">
        <f t="shared" si="28"/>
        <v>0</v>
      </c>
      <c r="FH29" s="31"/>
      <c r="FI29" s="1962"/>
      <c r="FJ29" s="22"/>
      <c r="FK29" s="31"/>
      <c r="FL29" s="76"/>
      <c r="FM29" s="78">
        <f t="shared" si="29"/>
        <v>0</v>
      </c>
      <c r="FO29" s="31"/>
      <c r="FP29" s="1962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62"/>
      <c r="GE29" s="22"/>
      <c r="GF29" s="31"/>
      <c r="GG29" s="76"/>
      <c r="GH29" s="78">
        <f t="shared" si="32"/>
        <v>0</v>
      </c>
      <c r="GJ29" s="1962"/>
      <c r="GK29" s="1962"/>
      <c r="GL29" s="22"/>
      <c r="GM29" s="31"/>
      <c r="GN29" s="76"/>
      <c r="GO29" s="78">
        <f t="shared" si="33"/>
        <v>0</v>
      </c>
      <c r="GQ29" s="1962"/>
      <c r="GR29" s="1962"/>
      <c r="GS29" s="22"/>
      <c r="GT29" s="31"/>
      <c r="GU29" s="76"/>
      <c r="GV29" s="78">
        <f t="shared" si="34"/>
        <v>0</v>
      </c>
      <c r="GX29" s="31"/>
      <c r="GY29" s="1962"/>
      <c r="GZ29" s="22"/>
      <c r="HA29" s="31"/>
      <c r="HB29" s="76"/>
      <c r="HC29" s="78">
        <f t="shared" si="35"/>
        <v>0</v>
      </c>
      <c r="HE29" s="1962"/>
      <c r="HF29" s="1962"/>
      <c r="HG29" s="22"/>
      <c r="HH29" s="31"/>
      <c r="HI29" s="76"/>
      <c r="HJ29" s="78">
        <f t="shared" si="36"/>
        <v>0</v>
      </c>
      <c r="HL29" s="31"/>
      <c r="HM29" s="1962"/>
      <c r="HN29" s="22"/>
      <c r="HO29" s="31"/>
      <c r="HP29" s="76"/>
      <c r="HQ29" s="78">
        <f t="shared" si="37"/>
        <v>0</v>
      </c>
      <c r="HS29" s="31"/>
      <c r="HT29" s="1962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62"/>
      <c r="II29" s="104"/>
      <c r="IJ29" s="258"/>
      <c r="IK29" s="66"/>
      <c r="IL29" s="78">
        <f t="shared" si="40"/>
        <v>0</v>
      </c>
      <c r="IN29" s="1962"/>
      <c r="IO29" s="1962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62"/>
      <c r="JD29" s="22"/>
      <c r="JE29" s="31"/>
      <c r="JF29" s="76"/>
      <c r="JG29" s="78">
        <f t="shared" si="43"/>
        <v>0</v>
      </c>
      <c r="JI29" s="31"/>
      <c r="JJ29" s="1962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60"/>
      <c r="JY29" s="104"/>
      <c r="JZ29" s="534"/>
      <c r="KA29" s="139"/>
      <c r="KB29" s="131">
        <f t="shared" si="45"/>
        <v>0</v>
      </c>
      <c r="KD29" s="49"/>
      <c r="KE29" s="1960"/>
      <c r="KF29" s="104"/>
      <c r="KG29" s="534"/>
      <c r="KH29" s="139"/>
      <c r="KI29" s="131">
        <f t="shared" si="46"/>
        <v>0</v>
      </c>
      <c r="KJ29" s="244"/>
      <c r="KK29" s="49"/>
      <c r="KL29" s="1960"/>
      <c r="KM29" s="104"/>
      <c r="KN29" s="534"/>
      <c r="KO29" s="139"/>
      <c r="KP29" s="131">
        <f t="shared" si="47"/>
        <v>0</v>
      </c>
      <c r="KQ29" s="244"/>
      <c r="KR29" s="405"/>
      <c r="KS29" s="1960"/>
      <c r="KT29" s="104"/>
      <c r="KU29" s="31"/>
      <c r="KV29" s="139"/>
      <c r="KW29" s="131">
        <f t="shared" si="48"/>
        <v>0</v>
      </c>
      <c r="KY29" s="788"/>
      <c r="KZ29" s="1960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30"/>
      <c r="LO29" s="139"/>
      <c r="LP29" s="31"/>
      <c r="LQ29" s="76"/>
      <c r="LR29" s="131">
        <f t="shared" si="0"/>
        <v>0</v>
      </c>
      <c r="LT29" s="425"/>
      <c r="LU29" s="1960"/>
      <c r="LV29" s="104"/>
      <c r="LW29" s="49"/>
      <c r="LX29" s="139"/>
      <c r="LY29" s="78">
        <f t="shared" si="51"/>
        <v>0</v>
      </c>
      <c r="MA29" s="425"/>
      <c r="MB29" s="1960"/>
      <c r="MC29" s="104"/>
      <c r="MD29" s="49"/>
      <c r="ME29" s="139"/>
      <c r="MF29" s="131">
        <f t="shared" si="52"/>
        <v>0</v>
      </c>
      <c r="MH29" s="405"/>
      <c r="MI29" s="1962"/>
      <c r="MJ29" s="22"/>
      <c r="MK29" s="31"/>
      <c r="ML29" s="76"/>
      <c r="MM29" s="131">
        <f t="shared" si="53"/>
        <v>0</v>
      </c>
      <c r="MO29" s="1962"/>
      <c r="MP29" s="1962"/>
      <c r="MQ29" s="22"/>
      <c r="MR29" s="31"/>
      <c r="MS29" s="76"/>
      <c r="MT29" s="131">
        <f t="shared" si="54"/>
        <v>0</v>
      </c>
      <c r="MV29" s="31"/>
      <c r="MW29" s="1962"/>
      <c r="MX29" s="104"/>
      <c r="MY29" s="455"/>
      <c r="MZ29" s="104"/>
      <c r="NA29" s="131">
        <f t="shared" si="198"/>
        <v>20586.5</v>
      </c>
      <c r="NC29" s="31"/>
      <c r="ND29" s="1962"/>
      <c r="NE29" s="104"/>
      <c r="NF29" s="455"/>
      <c r="NG29" s="104"/>
      <c r="NH29" s="131">
        <f t="shared" si="55"/>
        <v>0</v>
      </c>
      <c r="NJ29" s="31"/>
      <c r="NK29" s="1963"/>
      <c r="NL29" s="701"/>
      <c r="NM29" s="31"/>
      <c r="NN29" s="76"/>
      <c r="NO29" s="131">
        <f t="shared" si="200"/>
        <v>0</v>
      </c>
      <c r="NQ29" s="405"/>
      <c r="NR29" s="1963"/>
      <c r="NS29" s="775"/>
      <c r="NT29" s="405"/>
      <c r="NU29" s="76"/>
      <c r="NV29" s="131">
        <f t="shared" si="57"/>
        <v>0</v>
      </c>
      <c r="NX29" s="1962"/>
      <c r="NY29" s="1962"/>
      <c r="NZ29" s="22"/>
      <c r="OA29" s="31"/>
      <c r="OB29" s="76"/>
      <c r="OC29" s="78">
        <f t="shared" si="58"/>
        <v>0</v>
      </c>
      <c r="OE29" s="1962"/>
      <c r="OF29" s="1962"/>
      <c r="OG29" s="22"/>
      <c r="OH29" s="31"/>
      <c r="OI29" s="76"/>
      <c r="OJ29" s="78">
        <f t="shared" si="59"/>
        <v>0</v>
      </c>
      <c r="OL29" s="1962"/>
      <c r="OM29" s="1962"/>
      <c r="ON29" s="22"/>
      <c r="OO29" s="31"/>
      <c r="OP29" s="76"/>
      <c r="OQ29" s="78">
        <f t="shared" si="60"/>
        <v>0</v>
      </c>
      <c r="OS29" s="1962"/>
      <c r="OT29" s="1962"/>
      <c r="OU29" s="22"/>
      <c r="OV29" s="31"/>
      <c r="OW29" s="76"/>
      <c r="OX29" s="78">
        <f t="shared" si="61"/>
        <v>0</v>
      </c>
      <c r="OZ29" s="1962"/>
      <c r="PA29" s="1962"/>
      <c r="PB29" s="22"/>
      <c r="PC29" s="31"/>
      <c r="PD29" s="76"/>
      <c r="PE29" s="78">
        <f t="shared" si="62"/>
        <v>0</v>
      </c>
      <c r="PG29" s="1962"/>
      <c r="PH29" s="1962"/>
      <c r="PI29" s="22"/>
      <c r="PJ29" s="31"/>
      <c r="PK29" s="76"/>
      <c r="PL29" s="78">
        <f t="shared" si="63"/>
        <v>0</v>
      </c>
      <c r="PN29" s="31"/>
      <c r="PO29" s="1962"/>
      <c r="PP29" s="22"/>
      <c r="PQ29" s="31"/>
      <c r="PR29" s="76"/>
      <c r="PS29" s="78">
        <f t="shared" si="64"/>
        <v>0</v>
      </c>
      <c r="PU29" s="1962"/>
      <c r="PV29" s="1962"/>
      <c r="PW29" s="22"/>
      <c r="PX29" s="31"/>
      <c r="PY29" s="76"/>
      <c r="PZ29" s="78">
        <f t="shared" si="65"/>
        <v>32916</v>
      </c>
      <c r="QB29" s="1962"/>
      <c r="QC29" s="1962"/>
      <c r="QD29" s="22"/>
      <c r="QE29" s="31"/>
      <c r="QF29" s="76"/>
      <c r="QG29" s="78">
        <f t="shared" si="66"/>
        <v>0</v>
      </c>
      <c r="QI29" s="405"/>
      <c r="QJ29" s="1962"/>
      <c r="QK29" s="22"/>
      <c r="QL29" s="31"/>
      <c r="QM29" s="76"/>
      <c r="QN29" s="78">
        <f t="shared" si="67"/>
        <v>0</v>
      </c>
      <c r="QP29" s="321"/>
      <c r="QQ29" s="1960"/>
      <c r="QR29" s="390"/>
      <c r="QS29" s="321">
        <v>41159</v>
      </c>
      <c r="QT29" s="139">
        <v>100</v>
      </c>
      <c r="QU29" s="525">
        <f t="shared" si="68"/>
        <v>23544.5</v>
      </c>
      <c r="QW29" s="1362"/>
      <c r="QX29" s="1363"/>
      <c r="QY29" s="701"/>
      <c r="QZ29" s="49"/>
      <c r="RA29" s="139"/>
      <c r="RB29" s="131">
        <f t="shared" si="69"/>
        <v>0</v>
      </c>
      <c r="RD29" s="1960"/>
      <c r="RE29" s="670"/>
      <c r="RF29" s="261"/>
      <c r="RG29" s="258"/>
      <c r="RH29" s="66"/>
      <c r="RI29" s="78">
        <f t="shared" si="70"/>
        <v>0</v>
      </c>
      <c r="RK29" s="1960"/>
      <c r="RL29" s="670"/>
      <c r="RM29" s="261"/>
      <c r="RN29" s="258"/>
      <c r="RO29" s="66"/>
      <c r="RP29" s="78">
        <f t="shared" si="71"/>
        <v>0</v>
      </c>
      <c r="RR29" s="1960"/>
      <c r="RS29" s="1961"/>
      <c r="RT29" s="261"/>
      <c r="RU29" s="258"/>
      <c r="RV29" s="66"/>
      <c r="RW29" s="78">
        <f t="shared" si="72"/>
        <v>11123</v>
      </c>
      <c r="RY29" s="1962"/>
      <c r="RZ29" s="1962"/>
      <c r="SA29" s="22"/>
      <c r="SB29" s="31"/>
      <c r="SC29" s="76"/>
      <c r="SD29" s="78">
        <f t="shared" si="195"/>
        <v>23250</v>
      </c>
      <c r="SF29" s="1962"/>
      <c r="SG29" s="1962"/>
      <c r="SH29" s="22"/>
      <c r="SI29" s="31"/>
      <c r="SJ29" s="76"/>
      <c r="SK29" s="78">
        <f t="shared" si="196"/>
        <v>0</v>
      </c>
      <c r="SM29" s="1962"/>
      <c r="SN29" s="1962"/>
      <c r="SO29" s="22"/>
      <c r="SP29" s="31"/>
      <c r="SQ29" s="76"/>
      <c r="SR29" s="78">
        <f t="shared" si="73"/>
        <v>0</v>
      </c>
      <c r="ST29" s="1962"/>
      <c r="SU29" s="1962"/>
      <c r="SV29" s="22"/>
      <c r="SW29" s="31"/>
      <c r="SX29" s="76"/>
      <c r="SY29" s="78">
        <f t="shared" si="74"/>
        <v>0</v>
      </c>
      <c r="TA29" s="405"/>
      <c r="TB29" s="1962"/>
      <c r="TC29" s="22"/>
      <c r="TD29" s="31"/>
      <c r="TE29" s="76"/>
      <c r="TF29" s="78">
        <f t="shared" si="75"/>
        <v>0</v>
      </c>
      <c r="TH29" s="1962"/>
      <c r="TI29" s="1962"/>
      <c r="TJ29" s="22"/>
      <c r="TK29" s="31"/>
      <c r="TL29" s="76"/>
      <c r="TM29" s="78">
        <f t="shared" si="201"/>
        <v>20668.5</v>
      </c>
      <c r="TO29" s="1962"/>
      <c r="TP29" s="1962"/>
      <c r="TQ29" s="779"/>
      <c r="TR29" s="31"/>
      <c r="TS29" s="76"/>
      <c r="TT29" s="78">
        <f t="shared" si="202"/>
        <v>0</v>
      </c>
      <c r="TV29" s="405"/>
      <c r="TW29" s="1962"/>
      <c r="TX29" s="22"/>
      <c r="TY29" s="31"/>
      <c r="TZ29" s="76"/>
      <c r="UA29" s="78">
        <f t="shared" si="203"/>
        <v>0</v>
      </c>
      <c r="UC29" s="405"/>
      <c r="UD29" s="1962"/>
      <c r="UE29" s="22"/>
      <c r="UF29" s="31"/>
      <c r="UG29" s="76"/>
      <c r="UH29" s="78">
        <f t="shared" si="79"/>
        <v>0</v>
      </c>
      <c r="UJ29" s="405"/>
      <c r="UK29" s="1962"/>
      <c r="UL29" s="22"/>
      <c r="UM29" s="31"/>
      <c r="UN29" s="76"/>
      <c r="UO29" s="78">
        <f t="shared" si="80"/>
        <v>0</v>
      </c>
      <c r="UQ29" s="405"/>
      <c r="UR29" s="1962"/>
      <c r="US29" s="22"/>
      <c r="UT29" s="31"/>
      <c r="UU29" s="76"/>
      <c r="UV29" s="78">
        <f t="shared" si="81"/>
        <v>0</v>
      </c>
      <c r="UX29" s="405"/>
      <c r="UY29" s="1962"/>
      <c r="UZ29" s="22"/>
      <c r="VA29" s="31"/>
      <c r="VB29" s="76"/>
      <c r="VC29" s="78">
        <f t="shared" si="82"/>
        <v>201</v>
      </c>
      <c r="VE29" s="31"/>
      <c r="VF29" s="1962"/>
      <c r="VG29" s="22"/>
      <c r="VH29" s="31"/>
      <c r="VI29" s="76"/>
      <c r="VJ29" s="78">
        <f t="shared" si="83"/>
        <v>47775</v>
      </c>
      <c r="VL29" s="1962"/>
      <c r="VM29" s="1962"/>
      <c r="VN29" s="22"/>
      <c r="VO29" s="31"/>
      <c r="VP29" s="76"/>
      <c r="VQ29" s="78">
        <f t="shared" si="84"/>
        <v>0</v>
      </c>
      <c r="VS29" s="1962"/>
      <c r="VT29" s="1962"/>
      <c r="VU29" s="22"/>
      <c r="VV29" s="31"/>
      <c r="VW29" s="76"/>
      <c r="VX29" s="78">
        <f t="shared" si="85"/>
        <v>0</v>
      </c>
      <c r="VZ29" s="405"/>
      <c r="WA29" s="1962"/>
      <c r="WB29" s="22"/>
      <c r="WC29" s="31"/>
      <c r="WD29" s="76"/>
      <c r="WE29" s="78">
        <f t="shared" si="86"/>
        <v>274.5</v>
      </c>
      <c r="WG29" s="1962"/>
      <c r="WH29" s="1962"/>
      <c r="WI29" s="22"/>
      <c r="WJ29" s="31"/>
      <c r="WK29" s="76"/>
      <c r="WL29" s="78">
        <f t="shared" si="87"/>
        <v>0</v>
      </c>
      <c r="WN29" s="31"/>
      <c r="WO29" s="1962"/>
      <c r="WP29" s="22"/>
      <c r="WQ29" s="31"/>
      <c r="WR29" s="76"/>
      <c r="WS29" s="78">
        <f t="shared" si="88"/>
        <v>0</v>
      </c>
      <c r="WU29" s="1962"/>
      <c r="WV29" s="1962"/>
      <c r="WW29" s="22"/>
      <c r="WX29" s="31"/>
      <c r="WY29" s="76"/>
      <c r="WZ29" s="78">
        <f t="shared" si="89"/>
        <v>0</v>
      </c>
      <c r="XB29" s="1960"/>
      <c r="XC29" s="1960"/>
      <c r="XD29" s="104"/>
      <c r="XE29" s="49"/>
      <c r="XF29" s="139"/>
      <c r="XG29" s="131">
        <f t="shared" si="90"/>
        <v>0</v>
      </c>
      <c r="XH29" s="244"/>
      <c r="XI29" s="1962"/>
      <c r="XJ29" s="1962"/>
      <c r="XK29" s="22"/>
      <c r="XL29" s="31"/>
      <c r="XM29" s="76"/>
      <c r="XN29" s="78">
        <f t="shared" si="91"/>
        <v>0</v>
      </c>
      <c r="XP29" s="405"/>
      <c r="XQ29" s="1962"/>
      <c r="XR29" s="22"/>
      <c r="XS29" s="31"/>
      <c r="XT29" s="76"/>
      <c r="XU29" s="78">
        <f t="shared" si="92"/>
        <v>0</v>
      </c>
      <c r="XW29" s="31"/>
      <c r="XX29" s="1962"/>
      <c r="XY29" s="22"/>
      <c r="XZ29" s="31"/>
      <c r="YA29" s="76"/>
      <c r="YB29" s="78">
        <f t="shared" si="93"/>
        <v>0</v>
      </c>
      <c r="YD29" s="31"/>
      <c r="YE29" s="1962"/>
      <c r="YF29" s="22"/>
      <c r="YG29" s="31"/>
      <c r="YH29" s="76"/>
      <c r="YI29" s="78">
        <f t="shared" si="94"/>
        <v>0</v>
      </c>
      <c r="YK29" s="31"/>
      <c r="YL29" s="1962"/>
      <c r="YM29" s="22"/>
      <c r="YN29" s="31"/>
      <c r="YO29" s="76"/>
      <c r="YP29" s="78">
        <f t="shared" si="95"/>
        <v>0</v>
      </c>
      <c r="YR29" s="31"/>
      <c r="YS29" s="1962"/>
      <c r="YT29" s="22"/>
      <c r="YU29" s="31"/>
      <c r="YV29" s="76"/>
      <c r="YW29" s="78">
        <f t="shared" si="96"/>
        <v>0</v>
      </c>
      <c r="YY29" s="31"/>
      <c r="YZ29" s="1962"/>
      <c r="ZA29" s="22"/>
      <c r="ZB29" s="31"/>
      <c r="ZC29" s="76"/>
      <c r="ZD29" s="78">
        <f t="shared" si="97"/>
        <v>0</v>
      </c>
      <c r="ZF29" s="49"/>
      <c r="ZG29" s="1960"/>
      <c r="ZH29" s="104"/>
      <c r="ZI29" s="49"/>
      <c r="ZJ29" s="139"/>
      <c r="ZK29" s="78">
        <f t="shared" si="98"/>
        <v>0</v>
      </c>
      <c r="ZM29" s="1962"/>
      <c r="ZN29" s="1962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62"/>
      <c r="AAP29" s="1962"/>
      <c r="AAQ29" s="22"/>
      <c r="AAR29" s="31"/>
      <c r="AAS29" s="76"/>
      <c r="AAT29" s="78">
        <f t="shared" si="103"/>
        <v>0</v>
      </c>
      <c r="AAV29" s="405"/>
      <c r="AAW29" s="1962"/>
      <c r="AAX29" s="22"/>
      <c r="AAY29" s="31"/>
      <c r="AAZ29" s="76"/>
      <c r="ABA29" s="78">
        <f t="shared" si="104"/>
        <v>0</v>
      </c>
      <c r="ABC29" s="405"/>
      <c r="ABD29" s="1962"/>
      <c r="ABE29" s="22"/>
      <c r="ABF29" s="322"/>
      <c r="ABG29" s="76"/>
      <c r="ABH29" s="78">
        <f t="shared" si="105"/>
        <v>0</v>
      </c>
      <c r="ABJ29" s="31"/>
      <c r="ABK29" s="1962"/>
      <c r="ABL29" s="22"/>
      <c r="ABM29" s="31"/>
      <c r="ABN29" s="76"/>
      <c r="ABO29" s="78">
        <f t="shared" si="106"/>
        <v>0</v>
      </c>
      <c r="ABQ29" s="1962"/>
      <c r="ABR29" s="1962"/>
      <c r="ABS29" s="22"/>
      <c r="ABT29" s="31"/>
      <c r="ABU29" s="76"/>
      <c r="ABV29" s="78">
        <f t="shared" si="107"/>
        <v>0</v>
      </c>
      <c r="ABX29" s="1962"/>
      <c r="ABY29" s="1962"/>
      <c r="ABZ29" s="22"/>
      <c r="ACA29" s="31"/>
      <c r="ACB29" s="76"/>
      <c r="ACC29" s="78">
        <f t="shared" si="108"/>
        <v>0</v>
      </c>
      <c r="ACE29" s="322"/>
      <c r="ACF29" s="1962"/>
      <c r="ACG29" s="22"/>
      <c r="ACH29" s="405"/>
      <c r="ACI29" s="76"/>
      <c r="ACJ29" s="78">
        <f t="shared" si="109"/>
        <v>0</v>
      </c>
      <c r="ACL29" s="322"/>
      <c r="ACM29" s="1962"/>
      <c r="ACN29" s="22"/>
      <c r="ACO29" s="322"/>
      <c r="ACP29" s="76"/>
      <c r="ACQ29" s="78">
        <f t="shared" si="110"/>
        <v>0</v>
      </c>
      <c r="ACS29" s="31"/>
      <c r="ACT29" s="1962"/>
      <c r="ACU29" s="22"/>
      <c r="ACV29" s="31"/>
      <c r="ACW29" s="76"/>
      <c r="ACX29" s="78">
        <f t="shared" si="1"/>
        <v>0</v>
      </c>
      <c r="ACZ29" s="405"/>
      <c r="ADA29" s="1962"/>
      <c r="ADB29" s="22"/>
      <c r="ADC29" s="405"/>
      <c r="ADD29" s="76"/>
      <c r="ADE29" s="78">
        <f t="shared" si="111"/>
        <v>0</v>
      </c>
      <c r="ADG29" s="405"/>
      <c r="ADH29" s="1962"/>
      <c r="ADI29" s="22"/>
      <c r="ADJ29" s="322"/>
      <c r="ADK29" s="76"/>
      <c r="ADL29" s="78">
        <f t="shared" si="112"/>
        <v>0</v>
      </c>
      <c r="ADN29" s="1962"/>
      <c r="ADO29" s="1962"/>
      <c r="ADP29" s="22"/>
      <c r="ADQ29" s="31"/>
      <c r="ADR29" s="76"/>
      <c r="ADS29" s="131">
        <f t="shared" si="113"/>
        <v>0</v>
      </c>
      <c r="ADU29" s="322"/>
      <c r="ADV29" s="1962"/>
      <c r="ADW29" s="22"/>
      <c r="ADX29" s="405"/>
      <c r="ADY29" s="76"/>
      <c r="ADZ29" s="131">
        <f t="shared" si="114"/>
        <v>0</v>
      </c>
      <c r="AEB29" s="405"/>
      <c r="AEC29" s="1961"/>
      <c r="AED29" s="350"/>
      <c r="AEE29" s="31"/>
      <c r="AEF29" s="1358"/>
      <c r="AEG29" s="131">
        <f t="shared" si="115"/>
        <v>0</v>
      </c>
      <c r="AEI29" s="405"/>
      <c r="AEJ29" s="1961"/>
      <c r="AEK29" s="350"/>
      <c r="AEL29" s="31"/>
      <c r="AEM29" s="1358"/>
      <c r="AEN29" s="131">
        <f t="shared" si="116"/>
        <v>3380</v>
      </c>
      <c r="AEP29" s="405"/>
      <c r="AEQ29" s="1961"/>
      <c r="AER29" s="350"/>
      <c r="AES29" s="405"/>
      <c r="AET29" s="1358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62"/>
      <c r="AFE29" s="1962"/>
      <c r="AFF29" s="22"/>
      <c r="AFG29" s="31"/>
      <c r="AFH29" s="76"/>
      <c r="AFI29" s="78">
        <f t="shared" si="119"/>
        <v>6523</v>
      </c>
      <c r="AFK29" s="405"/>
      <c r="AFL29" s="1962"/>
      <c r="AFM29" s="22"/>
      <c r="AFN29" s="31"/>
      <c r="AFO29" s="76"/>
      <c r="AFP29" s="78">
        <f t="shared" si="120"/>
        <v>0</v>
      </c>
      <c r="AFR29" s="405"/>
      <c r="AFS29" s="1962"/>
      <c r="AFT29" s="22"/>
      <c r="AFU29" s="31"/>
      <c r="AFV29" s="76"/>
      <c r="AFW29" s="78">
        <f t="shared" si="121"/>
        <v>0</v>
      </c>
      <c r="AFY29" s="31"/>
      <c r="AFZ29" s="1962"/>
      <c r="AGA29" s="22"/>
      <c r="AGB29" s="49"/>
      <c r="AGC29" s="139"/>
      <c r="AGD29" s="78">
        <f t="shared" si="122"/>
        <v>0</v>
      </c>
      <c r="AGF29" s="1962"/>
      <c r="AGG29" s="1962"/>
      <c r="AGH29" s="22"/>
      <c r="AGI29" s="31"/>
      <c r="AGJ29" s="76"/>
      <c r="AGK29" s="78">
        <f t="shared" si="123"/>
        <v>0</v>
      </c>
      <c r="AGM29" s="1962"/>
      <c r="AGN29" s="1962"/>
      <c r="AGO29" s="22"/>
      <c r="AGP29" s="31"/>
      <c r="AGQ29" s="76"/>
      <c r="AGR29" s="78">
        <f t="shared" si="124"/>
        <v>0</v>
      </c>
      <c r="AGT29" s="1962"/>
      <c r="AGU29" s="1962"/>
      <c r="AGV29" s="22"/>
      <c r="AGW29" s="31"/>
      <c r="AGX29" s="76"/>
      <c r="AGY29" s="78">
        <f t="shared" si="125"/>
        <v>0</v>
      </c>
      <c r="AHA29" s="31"/>
      <c r="AHB29" s="1962"/>
      <c r="AHC29" s="22"/>
      <c r="AHD29" s="31"/>
      <c r="AHE29" s="76"/>
      <c r="AHF29" s="78">
        <f t="shared" si="126"/>
        <v>0</v>
      </c>
      <c r="AHH29" s="1962"/>
      <c r="AHI29" s="1962"/>
      <c r="AHJ29" s="22"/>
      <c r="AHK29" s="31"/>
      <c r="AHL29" s="76"/>
      <c r="AHM29" s="78">
        <f t="shared" si="127"/>
        <v>37741</v>
      </c>
      <c r="AHO29" s="1962"/>
      <c r="AHP29" s="1962"/>
      <c r="AHQ29" s="22"/>
      <c r="AHR29" s="31"/>
      <c r="AHS29" s="76"/>
      <c r="AHT29" s="78">
        <f t="shared" si="128"/>
        <v>0</v>
      </c>
      <c r="AHV29" s="1962"/>
      <c r="AHW29" s="1962"/>
      <c r="AHX29" s="22"/>
      <c r="AHY29" s="31"/>
      <c r="AHZ29" s="76"/>
      <c r="AIA29" s="78">
        <f t="shared" si="129"/>
        <v>0</v>
      </c>
      <c r="AIC29" s="425"/>
      <c r="AID29" s="1960"/>
      <c r="AIE29" s="104"/>
      <c r="AIF29" s="49"/>
      <c r="AIG29" s="139"/>
      <c r="AIH29" s="78">
        <f t="shared" si="130"/>
        <v>0</v>
      </c>
      <c r="AIJ29" s="322"/>
      <c r="AIK29" s="1962"/>
      <c r="AIL29" s="22"/>
      <c r="AIM29" s="49"/>
      <c r="AIN29" s="76"/>
      <c r="AIO29" s="78">
        <f t="shared" si="131"/>
        <v>0</v>
      </c>
      <c r="AIQ29" s="405"/>
      <c r="AIR29" s="1962"/>
      <c r="AIS29" s="22"/>
      <c r="AIT29" s="31"/>
      <c r="AIU29" s="76"/>
      <c r="AIV29" s="78">
        <f t="shared" si="132"/>
        <v>0</v>
      </c>
      <c r="AIX29" s="1962"/>
      <c r="AIY29" s="1962"/>
      <c r="AIZ29" s="22"/>
      <c r="AJA29" s="31"/>
      <c r="AJB29" s="76"/>
      <c r="AJC29" s="78">
        <f t="shared" si="133"/>
        <v>0</v>
      </c>
      <c r="AJE29" s="49"/>
      <c r="AJF29" s="1960"/>
      <c r="AJG29" s="104"/>
      <c r="AJH29" s="49"/>
      <c r="AJI29" s="139"/>
      <c r="AJJ29" s="131">
        <f t="shared" si="134"/>
        <v>0</v>
      </c>
      <c r="AJL29" s="31"/>
      <c r="AJM29" s="1962"/>
      <c r="AJN29" s="22"/>
      <c r="AJO29" s="31"/>
      <c r="AJP29" s="76"/>
      <c r="AJQ29" s="78">
        <f t="shared" si="135"/>
        <v>0</v>
      </c>
      <c r="AJS29" s="49"/>
      <c r="AJT29" s="1960"/>
      <c r="AJU29" s="104"/>
      <c r="AJV29" s="49"/>
      <c r="AJW29" s="139"/>
      <c r="AJX29" s="131">
        <f t="shared" si="136"/>
        <v>0</v>
      </c>
      <c r="AJY29" s="244"/>
      <c r="AJZ29" s="1962"/>
      <c r="AKA29" s="1962"/>
      <c r="AKB29" s="22"/>
      <c r="AKC29" s="31"/>
      <c r="AKD29" s="76"/>
      <c r="AKE29" s="78">
        <f t="shared" si="137"/>
        <v>0</v>
      </c>
      <c r="AKG29" s="31"/>
      <c r="AKH29" s="1962"/>
      <c r="AKI29" s="22"/>
      <c r="AKJ29" s="31"/>
      <c r="AKK29" s="76"/>
      <c r="AKL29" s="78">
        <f t="shared" si="138"/>
        <v>0</v>
      </c>
      <c r="AKN29" s="31"/>
      <c r="AKO29" s="1962"/>
      <c r="AKP29" s="779"/>
      <c r="AKQ29" s="31"/>
      <c r="AKR29" s="76"/>
      <c r="AKS29" s="78">
        <f t="shared" si="139"/>
        <v>0</v>
      </c>
      <c r="AKU29" s="49"/>
      <c r="AKV29" s="1960"/>
      <c r="AKW29" s="104"/>
      <c r="AKX29" s="49"/>
      <c r="AKY29" s="139"/>
      <c r="AKZ29" s="78">
        <f t="shared" si="2"/>
        <v>0</v>
      </c>
      <c r="ALB29" s="1962"/>
      <c r="ALC29" s="1962"/>
      <c r="ALD29" s="22"/>
      <c r="ALE29" s="31"/>
      <c r="ALF29" s="76"/>
      <c r="ALG29" s="78">
        <f t="shared" si="140"/>
        <v>0</v>
      </c>
      <c r="ALI29" s="1962"/>
      <c r="ALJ29" s="1962"/>
      <c r="ALK29" s="22"/>
      <c r="ALL29" s="31"/>
      <c r="ALM29" s="76"/>
      <c r="ALN29" s="78">
        <f t="shared" si="141"/>
        <v>0</v>
      </c>
      <c r="ALP29" s="1962"/>
      <c r="ALQ29" s="1962"/>
      <c r="ALR29" s="22"/>
      <c r="ALS29" s="31"/>
      <c r="ALT29" s="76"/>
      <c r="ALU29" s="78">
        <f t="shared" si="142"/>
        <v>0</v>
      </c>
      <c r="ALW29" s="1962"/>
      <c r="ALX29" s="1962"/>
      <c r="ALY29" s="22"/>
      <c r="ALZ29" s="31"/>
      <c r="AMA29" s="76"/>
      <c r="AMB29" s="78">
        <f t="shared" si="143"/>
        <v>0</v>
      </c>
      <c r="AMD29" s="405"/>
      <c r="AME29" s="1962"/>
      <c r="AMF29" s="22"/>
      <c r="AMG29" s="405"/>
      <c r="AMH29" s="76"/>
      <c r="AMI29" s="78">
        <f t="shared" si="144"/>
        <v>0</v>
      </c>
      <c r="AMK29" s="1962"/>
      <c r="AML29" s="1962"/>
      <c r="AMM29" s="22"/>
      <c r="AMN29" s="31"/>
      <c r="AMO29" s="76"/>
      <c r="AMP29" s="78">
        <f t="shared" si="145"/>
        <v>0</v>
      </c>
      <c r="AMR29" s="31"/>
      <c r="AMS29" s="1962"/>
      <c r="AMT29" s="104"/>
      <c r="AMU29" s="31"/>
      <c r="AMV29" s="76"/>
      <c r="AMW29" s="131">
        <f t="shared" si="3"/>
        <v>0</v>
      </c>
      <c r="AMY29" s="405"/>
      <c r="AMZ29" s="1962"/>
      <c r="ANA29" s="22"/>
      <c r="ANB29" s="322"/>
      <c r="ANC29" s="76"/>
      <c r="AND29" s="78">
        <f t="shared" si="146"/>
        <v>0</v>
      </c>
      <c r="ANF29" s="322"/>
      <c r="ANG29" s="1962"/>
      <c r="ANH29" s="22"/>
      <c r="ANI29" s="405"/>
      <c r="ANJ29" s="76"/>
      <c r="ANK29" s="78">
        <f t="shared" si="147"/>
        <v>0</v>
      </c>
      <c r="ANM29" s="31"/>
      <c r="ANN29" s="1962"/>
      <c r="ANO29" s="22"/>
      <c r="ANP29" s="31"/>
      <c r="ANQ29" s="76"/>
      <c r="ANR29" s="78">
        <f t="shared" si="148"/>
        <v>0</v>
      </c>
      <c r="ANT29" s="1962"/>
      <c r="ANU29" s="1962"/>
      <c r="ANV29" s="22"/>
      <c r="ANW29" s="31"/>
      <c r="ANX29" s="76"/>
      <c r="ANY29" s="78">
        <f t="shared" si="149"/>
        <v>0</v>
      </c>
      <c r="AOA29" s="1962"/>
      <c r="AOB29" s="1962"/>
      <c r="AOC29" s="22"/>
      <c r="AOD29" s="31"/>
      <c r="AOE29" s="76"/>
      <c r="AOF29" s="78">
        <f t="shared" si="150"/>
        <v>0</v>
      </c>
      <c r="AOH29" s="322"/>
      <c r="AOI29" s="1962"/>
      <c r="AOJ29" s="22"/>
      <c r="AOK29" s="405"/>
      <c r="AOL29" s="76"/>
      <c r="AOM29" s="78">
        <f t="shared" si="151"/>
        <v>0</v>
      </c>
      <c r="AOO29" s="1962"/>
      <c r="AOP29" s="1962"/>
      <c r="AOQ29" s="22"/>
      <c r="AOR29" s="322"/>
      <c r="AOS29" s="76"/>
      <c r="AOT29" s="78">
        <f t="shared" si="199"/>
        <v>4592</v>
      </c>
      <c r="AOV29" s="405"/>
      <c r="AOW29" s="1962"/>
      <c r="AOX29" s="22"/>
      <c r="AOY29" s="31"/>
      <c r="AOZ29" s="76"/>
      <c r="APA29" s="78">
        <f t="shared" si="152"/>
        <v>0</v>
      </c>
      <c r="APC29" s="322"/>
      <c r="APD29" s="1962"/>
      <c r="APE29" s="22"/>
      <c r="APF29" s="31"/>
      <c r="APG29" s="76"/>
      <c r="APH29" s="78">
        <f t="shared" si="153"/>
        <v>0</v>
      </c>
      <c r="APJ29" s="322"/>
      <c r="APK29" s="1962"/>
      <c r="APL29" s="22"/>
      <c r="APM29" s="31"/>
      <c r="APN29" s="76"/>
      <c r="APO29" s="78">
        <f t="shared" si="154"/>
        <v>0</v>
      </c>
      <c r="APQ29" s="1962"/>
      <c r="APR29" s="1962"/>
      <c r="APS29" s="22"/>
      <c r="APT29" s="31"/>
      <c r="APU29" s="76"/>
      <c r="APV29" s="78">
        <f t="shared" si="155"/>
        <v>0</v>
      </c>
      <c r="APX29" s="405"/>
      <c r="APY29" s="1962"/>
      <c r="APZ29" s="22"/>
      <c r="AQA29" s="405"/>
      <c r="AQB29" s="76"/>
      <c r="AQC29" s="131">
        <f>AQC28+APZ29-AQB29</f>
        <v>0</v>
      </c>
      <c r="AQE29" s="1962"/>
      <c r="AQG29" s="775"/>
      <c r="AQH29" s="31"/>
      <c r="AQI29" s="76"/>
      <c r="AQJ29" s="131">
        <f t="shared" si="5"/>
        <v>7383.5</v>
      </c>
      <c r="AQL29" s="1962"/>
      <c r="AQN29" s="775"/>
      <c r="AQO29" s="31"/>
      <c r="AQP29" s="76"/>
      <c r="AQQ29" s="131">
        <f t="shared" si="6"/>
        <v>0</v>
      </c>
      <c r="AQS29" s="1962"/>
      <c r="AQU29" s="775"/>
      <c r="AQV29" s="31"/>
      <c r="AQW29" s="76"/>
      <c r="AQX29" s="131">
        <f t="shared" si="156"/>
        <v>4518.5</v>
      </c>
      <c r="AQZ29" s="322"/>
      <c r="ARA29" s="1962"/>
      <c r="ARB29" s="779"/>
      <c r="ARC29" s="322"/>
      <c r="ARD29" s="76"/>
      <c r="ARE29" s="78">
        <f t="shared" si="157"/>
        <v>0</v>
      </c>
      <c r="ARG29" s="1962"/>
      <c r="ARH29" s="1962"/>
      <c r="ARI29" s="22"/>
      <c r="ARJ29" s="31"/>
      <c r="ARK29" s="76"/>
      <c r="ARL29" s="78">
        <f t="shared" si="158"/>
        <v>0</v>
      </c>
      <c r="ARN29" s="405"/>
      <c r="ARO29" s="1962"/>
      <c r="ARP29" s="22"/>
      <c r="ARQ29" s="405"/>
      <c r="ARR29" s="76"/>
      <c r="ARS29" s="78">
        <f t="shared" si="159"/>
        <v>0</v>
      </c>
      <c r="ARU29" s="405"/>
      <c r="ARV29" s="1962"/>
      <c r="ARW29" s="22"/>
      <c r="ARX29" s="322"/>
      <c r="ARY29" s="76"/>
      <c r="ARZ29" s="78">
        <f t="shared" si="7"/>
        <v>0</v>
      </c>
      <c r="ASB29" s="405"/>
      <c r="ASC29" s="1962"/>
      <c r="ASD29" s="22"/>
      <c r="ASE29" s="31"/>
      <c r="ASF29" s="76"/>
      <c r="ASG29" s="78">
        <f t="shared" si="160"/>
        <v>0</v>
      </c>
      <c r="ASI29" s="405"/>
      <c r="ASJ29" s="1962"/>
      <c r="ASK29" s="22"/>
      <c r="ASL29" s="31"/>
      <c r="ASM29" s="76"/>
      <c r="ASN29" s="131">
        <f t="shared" si="161"/>
        <v>0</v>
      </c>
      <c r="ASP29" s="31"/>
      <c r="ASQ29" s="1962"/>
      <c r="ASR29" s="22"/>
      <c r="ASS29" s="31"/>
      <c r="AST29" s="76"/>
      <c r="ASU29" s="131">
        <f t="shared" si="162"/>
        <v>0</v>
      </c>
      <c r="ASW29" s="31"/>
      <c r="ASX29" s="1962"/>
      <c r="ASY29" s="22"/>
      <c r="ASZ29" s="31"/>
      <c r="ATA29" s="76"/>
      <c r="ATB29" s="131">
        <f t="shared" si="163"/>
        <v>0</v>
      </c>
      <c r="ATD29" s="1962"/>
      <c r="ATE29" s="1962"/>
      <c r="ATF29" s="22"/>
      <c r="ATG29" s="31"/>
      <c r="ATH29" s="76"/>
      <c r="ATI29" s="78">
        <f t="shared" si="164"/>
        <v>0</v>
      </c>
      <c r="ATK29" s="322"/>
      <c r="ATL29" s="1962"/>
      <c r="ATM29" s="22"/>
      <c r="ATN29" s="31"/>
      <c r="ATO29" s="76"/>
      <c r="ATP29" s="78">
        <f t="shared" si="165"/>
        <v>0</v>
      </c>
      <c r="ATR29" s="322"/>
      <c r="ATS29" s="1962"/>
      <c r="ATT29" s="22"/>
      <c r="ATU29" s="31"/>
      <c r="ATV29" s="76"/>
      <c r="ATW29" s="78">
        <f t="shared" si="166"/>
        <v>0</v>
      </c>
      <c r="ATY29" s="322"/>
      <c r="ATZ29" s="1962"/>
      <c r="AUA29" s="22"/>
      <c r="AUB29" s="31"/>
      <c r="AUC29" s="76"/>
      <c r="AUD29" s="78">
        <f t="shared" si="167"/>
        <v>0</v>
      </c>
      <c r="AUF29" s="788"/>
      <c r="AUG29" s="1330"/>
      <c r="AUH29" s="139"/>
      <c r="AUI29" s="61"/>
      <c r="AUJ29" s="67"/>
      <c r="AUK29" s="131">
        <f t="shared" si="168"/>
        <v>0</v>
      </c>
      <c r="AUM29" s="31"/>
      <c r="AUN29" s="1337"/>
      <c r="AUO29" s="76"/>
      <c r="AUP29" s="258"/>
      <c r="AUQ29" s="67"/>
      <c r="AUR29" s="131">
        <f t="shared" si="169"/>
        <v>0</v>
      </c>
      <c r="AUT29" s="31"/>
      <c r="AUU29" s="1963"/>
      <c r="AUV29" s="76"/>
      <c r="AUW29" s="31"/>
      <c r="AUX29" s="76"/>
      <c r="AUY29" s="131">
        <f t="shared" si="170"/>
        <v>0</v>
      </c>
      <c r="AVA29" s="31"/>
      <c r="AVB29" s="1962"/>
      <c r="AVC29" s="22"/>
      <c r="AVD29" s="31"/>
      <c r="AVE29" s="76"/>
      <c r="AVF29" s="131">
        <f t="shared" si="171"/>
        <v>0</v>
      </c>
      <c r="AVH29" s="405"/>
      <c r="AVI29" s="1962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62"/>
      <c r="AVX29" s="1353"/>
      <c r="AVY29" s="31"/>
      <c r="AVZ29" s="1268"/>
      <c r="AWA29" s="78">
        <f t="shared" si="191"/>
        <v>0</v>
      </c>
      <c r="AWC29" s="1962"/>
      <c r="AWD29" s="1962"/>
      <c r="AWE29" s="1353"/>
      <c r="AWF29" s="31"/>
      <c r="AWG29" s="1268"/>
      <c r="AWH29" s="78">
        <f t="shared" si="192"/>
        <v>0</v>
      </c>
      <c r="AWJ29" s="1962"/>
      <c r="AWK29" s="1962"/>
      <c r="AWL29" s="22"/>
      <c r="AWM29" s="31"/>
      <c r="AWN29" s="76"/>
      <c r="AWO29" s="78">
        <f t="shared" si="193"/>
        <v>0</v>
      </c>
      <c r="AWQ29" s="321"/>
      <c r="AWR29" s="1960"/>
      <c r="AWS29" s="104"/>
      <c r="AWT29" s="49"/>
      <c r="AWU29" s="139"/>
      <c r="AWV29" s="131">
        <f t="shared" si="194"/>
        <v>0</v>
      </c>
      <c r="AWW29" s="244"/>
      <c r="AWX29" s="425"/>
      <c r="AWY29" s="1960"/>
      <c r="AWZ29" s="104"/>
      <c r="AXA29" s="49"/>
      <c r="AXB29" s="139"/>
      <c r="AXC29" s="78">
        <f t="shared" si="174"/>
        <v>30000</v>
      </c>
      <c r="AXE29" s="31"/>
      <c r="AXF29" s="1962"/>
      <c r="AXG29" s="22"/>
      <c r="AXH29" s="31"/>
      <c r="AXI29" s="76"/>
      <c r="AXJ29" s="78">
        <f t="shared" si="175"/>
        <v>0</v>
      </c>
      <c r="AXL29" s="31"/>
      <c r="AXM29" s="1962"/>
      <c r="AXN29" s="22"/>
      <c r="AXO29" s="31"/>
      <c r="AXP29" s="76"/>
      <c r="AXQ29" s="78">
        <f t="shared" si="176"/>
        <v>0</v>
      </c>
      <c r="AXS29" s="31"/>
      <c r="AXT29" s="1962"/>
      <c r="AXU29" s="22"/>
      <c r="AXV29" s="31"/>
      <c r="AXW29" s="76"/>
      <c r="AXX29" s="78">
        <f t="shared" si="177"/>
        <v>0</v>
      </c>
      <c r="AXZ29" s="31"/>
      <c r="AYA29" s="1962"/>
      <c r="AYB29" s="22"/>
      <c r="AYC29" s="31"/>
      <c r="AYD29" s="76"/>
      <c r="AYE29" s="78">
        <f t="shared" si="178"/>
        <v>0</v>
      </c>
      <c r="AYG29" s="405"/>
      <c r="AYH29" s="1962"/>
      <c r="AYI29" s="22"/>
      <c r="AYJ29" s="31"/>
      <c r="AYK29" s="76"/>
      <c r="AYL29" s="78">
        <f t="shared" si="179"/>
        <v>0</v>
      </c>
      <c r="AYN29" s="405"/>
      <c r="AYO29" s="1962"/>
      <c r="AYP29" s="22"/>
      <c r="AYQ29" s="31"/>
      <c r="AYR29" s="76"/>
      <c r="AYS29" s="78">
        <f t="shared" si="180"/>
        <v>0</v>
      </c>
      <c r="AYU29" s="405"/>
      <c r="AYV29" s="1962"/>
      <c r="AYW29" s="22"/>
      <c r="AYX29" s="405"/>
      <c r="AYY29" s="76"/>
      <c r="AYZ29" s="78">
        <f t="shared" si="181"/>
        <v>0</v>
      </c>
      <c r="AZB29" s="31"/>
      <c r="AZC29" s="1962"/>
      <c r="AZD29" s="22"/>
      <c r="AZE29" s="31"/>
      <c r="AZF29" s="76"/>
      <c r="AZG29" s="78">
        <f t="shared" si="182"/>
        <v>0</v>
      </c>
      <c r="AZI29" s="425"/>
      <c r="AZJ29" s="1960"/>
      <c r="AZK29" s="104"/>
      <c r="AZL29" s="425"/>
      <c r="AZM29" s="139"/>
      <c r="AZN29" s="78">
        <f t="shared" si="183"/>
        <v>0</v>
      </c>
      <c r="AZP29" s="425"/>
      <c r="AZQ29" s="1960"/>
      <c r="AZR29" s="104"/>
      <c r="AZS29" s="425"/>
      <c r="AZT29" s="139"/>
      <c r="AZU29" s="131">
        <f t="shared" si="184"/>
        <v>0</v>
      </c>
      <c r="AZV29" s="244"/>
      <c r="AZW29" s="1962"/>
      <c r="AZX29" s="1962"/>
      <c r="AZY29" s="22"/>
      <c r="AZZ29" s="31"/>
      <c r="BAA29" s="76"/>
      <c r="BAB29" s="78">
        <f t="shared" si="185"/>
        <v>0</v>
      </c>
      <c r="BAD29" s="1962"/>
      <c r="BAE29" s="1962"/>
      <c r="BAF29" s="22"/>
      <c r="BAG29" s="31"/>
      <c r="BAH29" s="76"/>
      <c r="BAI29" s="78">
        <f t="shared" si="186"/>
        <v>0</v>
      </c>
      <c r="BAK29" s="1962"/>
      <c r="BAL29" s="1962"/>
      <c r="BAM29" s="22"/>
      <c r="BAN29" s="31"/>
      <c r="BAO29" s="76"/>
      <c r="BAP29" s="78">
        <f t="shared" si="187"/>
        <v>0</v>
      </c>
      <c r="BAR29" s="1962"/>
      <c r="BAS29" s="1962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62"/>
      <c r="C30" s="1917">
        <v>100000</v>
      </c>
      <c r="D30" s="31"/>
      <c r="E30" s="76"/>
      <c r="F30" s="131">
        <f t="shared" si="8"/>
        <v>2480100</v>
      </c>
      <c r="H30" s="405"/>
      <c r="I30" s="1962"/>
      <c r="J30" s="701"/>
      <c r="K30" s="31"/>
      <c r="L30" s="76"/>
      <c r="M30" s="131">
        <f t="shared" si="9"/>
        <v>20000</v>
      </c>
      <c r="O30" s="425"/>
      <c r="P30" s="1960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62"/>
      <c r="X30" s="22"/>
      <c r="Y30" s="31"/>
      <c r="Z30" s="76"/>
      <c r="AA30" s="78">
        <f t="shared" si="10"/>
        <v>1000</v>
      </c>
      <c r="AC30" s="1962"/>
      <c r="AD30" s="1962"/>
      <c r="AE30" s="22"/>
      <c r="AF30" s="31"/>
      <c r="AG30" s="76"/>
      <c r="AH30" s="78">
        <f t="shared" si="11"/>
        <v>-100000</v>
      </c>
      <c r="AJ30" s="405"/>
      <c r="AK30" s="1962"/>
      <c r="AL30" s="22"/>
      <c r="AM30" s="31"/>
      <c r="AN30" s="76"/>
      <c r="AO30" s="78">
        <f t="shared" si="12"/>
        <v>90000</v>
      </c>
      <c r="AQ30" s="1962"/>
      <c r="AR30" s="1962"/>
      <c r="AS30" s="22"/>
      <c r="AT30" s="31"/>
      <c r="AU30" s="76"/>
      <c r="AV30" s="78">
        <f t="shared" si="13"/>
        <v>0</v>
      </c>
      <c r="AX30" s="31"/>
      <c r="AY30" s="1962"/>
      <c r="AZ30" s="22"/>
      <c r="BA30" s="31"/>
      <c r="BB30" s="76"/>
      <c r="BC30" s="78">
        <f t="shared" si="14"/>
        <v>0</v>
      </c>
      <c r="BE30" s="1962"/>
      <c r="BF30" s="1962"/>
      <c r="BG30" s="22"/>
      <c r="BH30" s="31"/>
      <c r="BI30" s="76"/>
      <c r="BJ30" s="78">
        <f t="shared" si="15"/>
        <v>0</v>
      </c>
      <c r="BL30" s="31"/>
      <c r="BM30" s="1960"/>
      <c r="BN30" s="104"/>
      <c r="BO30" s="31"/>
      <c r="BP30" s="139"/>
      <c r="BQ30" s="78">
        <f t="shared" si="16"/>
        <v>0</v>
      </c>
      <c r="BS30" s="1962"/>
      <c r="BT30" s="1962"/>
      <c r="BU30" s="22"/>
      <c r="BV30" s="31"/>
      <c r="BW30" s="76"/>
      <c r="BX30" s="78">
        <f t="shared" si="17"/>
        <v>0</v>
      </c>
      <c r="BZ30" s="1962"/>
      <c r="CA30" s="1962"/>
      <c r="CB30" s="1962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60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62"/>
      <c r="DE30" s="22"/>
      <c r="DF30" s="31"/>
      <c r="DG30" s="76"/>
      <c r="DH30" s="78">
        <f t="shared" si="21"/>
        <v>0</v>
      </c>
      <c r="DJ30" s="1962"/>
      <c r="DK30" s="1962"/>
      <c r="DL30" s="1962"/>
      <c r="DM30" s="22"/>
      <c r="DN30" s="31"/>
      <c r="DO30" s="76"/>
      <c r="DP30" s="78">
        <f t="shared" si="22"/>
        <v>0</v>
      </c>
      <c r="DR30" s="405"/>
      <c r="DS30" s="1962"/>
      <c r="DT30" s="22"/>
      <c r="DU30" s="322"/>
      <c r="DV30" s="76"/>
      <c r="DW30" s="78">
        <f t="shared" si="23"/>
        <v>0</v>
      </c>
      <c r="DY30" s="1962"/>
      <c r="DZ30" s="1962"/>
      <c r="EA30" s="22"/>
      <c r="EB30" s="31"/>
      <c r="EC30" s="76"/>
      <c r="ED30" s="78">
        <f t="shared" si="24"/>
        <v>0</v>
      </c>
      <c r="EF30" s="405"/>
      <c r="EG30" s="1962"/>
      <c r="EH30" s="22"/>
      <c r="EI30" s="31"/>
      <c r="EJ30" s="76"/>
      <c r="EK30" s="78">
        <f t="shared" si="25"/>
        <v>10936</v>
      </c>
      <c r="EM30" s="1962"/>
      <c r="EN30" s="1962"/>
      <c r="EO30" s="22"/>
      <c r="EP30" s="31"/>
      <c r="EQ30" s="76"/>
      <c r="ER30" s="78">
        <f t="shared" si="26"/>
        <v>0</v>
      </c>
      <c r="ET30" s="322"/>
      <c r="EU30" s="1962"/>
      <c r="EV30" s="22"/>
      <c r="EW30" s="31"/>
      <c r="EX30" s="76"/>
      <c r="EY30" s="78">
        <f t="shared" si="27"/>
        <v>0</v>
      </c>
      <c r="FA30" s="322"/>
      <c r="FB30" s="1962"/>
      <c r="FC30" s="22"/>
      <c r="FD30" s="31"/>
      <c r="FE30" s="76"/>
      <c r="FF30" s="78">
        <f t="shared" si="28"/>
        <v>0</v>
      </c>
      <c r="FH30" s="31"/>
      <c r="FI30" s="1962"/>
      <c r="FJ30" s="22"/>
      <c r="FK30" s="31"/>
      <c r="FL30" s="76"/>
      <c r="FM30" s="78">
        <f t="shared" si="29"/>
        <v>0</v>
      </c>
      <c r="FO30" s="31"/>
      <c r="FP30" s="1962"/>
      <c r="FQ30" s="22"/>
      <c r="FR30" s="31"/>
      <c r="FS30" s="76"/>
      <c r="FT30" s="78">
        <f t="shared" si="30"/>
        <v>0</v>
      </c>
      <c r="FV30" s="405">
        <v>39723</v>
      </c>
      <c r="FW30" s="1962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62"/>
      <c r="GE30" s="22"/>
      <c r="GF30" s="31"/>
      <c r="GG30" s="76"/>
      <c r="GH30" s="78">
        <f t="shared" si="32"/>
        <v>0</v>
      </c>
      <c r="GJ30" s="1962"/>
      <c r="GK30" s="1962"/>
      <c r="GL30" s="22"/>
      <c r="GM30" s="31"/>
      <c r="GN30" s="76"/>
      <c r="GO30" s="78">
        <f t="shared" si="33"/>
        <v>0</v>
      </c>
      <c r="GQ30" s="1962"/>
      <c r="GR30" s="1962"/>
      <c r="GS30" s="22"/>
      <c r="GT30" s="31"/>
      <c r="GU30" s="76"/>
      <c r="GV30" s="78">
        <f t="shared" si="34"/>
        <v>0</v>
      </c>
      <c r="GX30" s="31"/>
      <c r="GY30" s="1962"/>
      <c r="GZ30" s="22"/>
      <c r="HA30" s="31"/>
      <c r="HB30" s="76"/>
      <c r="HC30" s="78">
        <f t="shared" si="35"/>
        <v>0</v>
      </c>
      <c r="HE30" s="1962"/>
      <c r="HF30" s="1962"/>
      <c r="HG30" s="22"/>
      <c r="HH30" s="31"/>
      <c r="HI30" s="76"/>
      <c r="HJ30" s="78">
        <f t="shared" si="36"/>
        <v>0</v>
      </c>
      <c r="HL30" s="31"/>
      <c r="HM30" s="1962"/>
      <c r="HN30" s="22"/>
      <c r="HO30" s="31"/>
      <c r="HP30" s="76"/>
      <c r="HQ30" s="78">
        <f t="shared" si="37"/>
        <v>0</v>
      </c>
      <c r="HS30" s="31"/>
      <c r="HT30" s="1962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30"/>
      <c r="II30" s="139"/>
      <c r="IJ30" s="49"/>
      <c r="IK30" s="139"/>
      <c r="IL30" s="78">
        <f t="shared" si="40"/>
        <v>0</v>
      </c>
      <c r="IN30" s="1962"/>
      <c r="IO30" s="1962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62"/>
      <c r="JD30" s="22"/>
      <c r="JE30" s="31"/>
      <c r="JF30" s="76"/>
      <c r="JG30" s="78">
        <f t="shared" si="43"/>
        <v>0</v>
      </c>
      <c r="JI30" s="31"/>
      <c r="JJ30" s="1962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60"/>
      <c r="JY30" s="104"/>
      <c r="JZ30" s="534"/>
      <c r="KA30" s="139"/>
      <c r="KB30" s="131">
        <f t="shared" si="45"/>
        <v>0</v>
      </c>
      <c r="KD30" s="49"/>
      <c r="KE30" s="1960"/>
      <c r="KF30" s="104"/>
      <c r="KG30" s="534"/>
      <c r="KH30" s="139"/>
      <c r="KI30" s="131">
        <f t="shared" si="46"/>
        <v>0</v>
      </c>
      <c r="KJ30" s="244"/>
      <c r="KK30" s="49"/>
      <c r="KL30" s="1960"/>
      <c r="KM30" s="104"/>
      <c r="KN30" s="534"/>
      <c r="KO30" s="139"/>
      <c r="KP30" s="131">
        <f t="shared" si="47"/>
        <v>0</v>
      </c>
      <c r="KQ30" s="244"/>
      <c r="KR30" s="405"/>
      <c r="KS30" s="1960"/>
      <c r="KT30" s="104"/>
      <c r="KU30" s="31"/>
      <c r="KV30" s="701"/>
      <c r="KW30" s="131">
        <f t="shared" si="48"/>
        <v>0</v>
      </c>
      <c r="KY30" s="788"/>
      <c r="KZ30" s="1960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30"/>
      <c r="LO30" s="139"/>
      <c r="LP30" s="31"/>
      <c r="LQ30" s="76"/>
      <c r="LR30" s="131">
        <f t="shared" si="0"/>
        <v>0</v>
      </c>
      <c r="LT30" s="425"/>
      <c r="LU30" s="1960"/>
      <c r="LV30" s="104"/>
      <c r="LW30" s="49"/>
      <c r="LX30" s="139"/>
      <c r="LY30" s="78">
        <f t="shared" si="51"/>
        <v>0</v>
      </c>
      <c r="MA30" s="425"/>
      <c r="MB30" s="1960"/>
      <c r="MC30" s="104"/>
      <c r="MD30" s="49"/>
      <c r="ME30" s="139"/>
      <c r="MF30" s="131">
        <f t="shared" si="52"/>
        <v>0</v>
      </c>
      <c r="MH30" s="405"/>
      <c r="MI30" s="1962"/>
      <c r="MJ30" s="22"/>
      <c r="MK30" s="31"/>
      <c r="ML30" s="76"/>
      <c r="MM30" s="131">
        <f t="shared" si="53"/>
        <v>0</v>
      </c>
      <c r="MO30" s="1962"/>
      <c r="MP30" s="1962"/>
      <c r="MQ30" s="22"/>
      <c r="MR30" s="31"/>
      <c r="MS30" s="76"/>
      <c r="MT30" s="131">
        <f t="shared" si="54"/>
        <v>0</v>
      </c>
      <c r="MV30" s="31"/>
      <c r="MW30" s="1962"/>
      <c r="MX30" s="104"/>
      <c r="MY30" s="1368"/>
      <c r="MZ30" s="76"/>
      <c r="NA30" s="131">
        <f t="shared" si="198"/>
        <v>20586.5</v>
      </c>
      <c r="NC30" s="31"/>
      <c r="ND30" s="1962"/>
      <c r="NE30" s="104"/>
      <c r="NF30" s="1368"/>
      <c r="NG30" s="76"/>
      <c r="NH30" s="131">
        <f t="shared" si="55"/>
        <v>0</v>
      </c>
      <c r="NJ30" s="31"/>
      <c r="NK30" s="1963"/>
      <c r="NL30" s="789"/>
      <c r="NM30" s="31"/>
      <c r="NN30" s="76"/>
      <c r="NO30" s="131">
        <f>NO29+NL30-NN30</f>
        <v>0</v>
      </c>
      <c r="NQ30" s="405"/>
      <c r="NR30" s="1961"/>
      <c r="NS30" s="139"/>
      <c r="NT30" s="405"/>
      <c r="NU30" s="76"/>
      <c r="NV30" s="131">
        <f t="shared" si="57"/>
        <v>0</v>
      </c>
      <c r="NX30" s="1962"/>
      <c r="NY30" s="1962"/>
      <c r="NZ30" s="22"/>
      <c r="OA30" s="31"/>
      <c r="OB30" s="76"/>
      <c r="OC30" s="78">
        <f t="shared" si="58"/>
        <v>0</v>
      </c>
      <c r="OE30" s="1962"/>
      <c r="OF30" s="1962"/>
      <c r="OG30" s="22"/>
      <c r="OH30" s="31"/>
      <c r="OI30" s="76"/>
      <c r="OJ30" s="78">
        <f t="shared" si="59"/>
        <v>0</v>
      </c>
      <c r="OL30" s="1962"/>
      <c r="OM30" s="1962"/>
      <c r="ON30" s="22"/>
      <c r="OO30" s="31"/>
      <c r="OP30" s="76"/>
      <c r="OQ30" s="78">
        <f t="shared" si="60"/>
        <v>0</v>
      </c>
      <c r="OS30" s="1962"/>
      <c r="OT30" s="1962"/>
      <c r="OU30" s="22"/>
      <c r="OV30" s="31"/>
      <c r="OW30" s="76"/>
      <c r="OX30" s="78">
        <f t="shared" si="61"/>
        <v>0</v>
      </c>
      <c r="OZ30" s="1962"/>
      <c r="PA30" s="1962"/>
      <c r="PB30" s="22"/>
      <c r="PC30" s="31"/>
      <c r="PD30" s="76"/>
      <c r="PE30" s="78">
        <f t="shared" si="62"/>
        <v>0</v>
      </c>
      <c r="PG30" s="1962"/>
      <c r="PH30" s="1962"/>
      <c r="PI30" s="22"/>
      <c r="PJ30" s="31"/>
      <c r="PK30" s="76"/>
      <c r="PL30" s="78">
        <f t="shared" si="63"/>
        <v>0</v>
      </c>
      <c r="PN30" s="31"/>
      <c r="PO30" s="1962"/>
      <c r="PP30" s="22"/>
      <c r="PQ30" s="31"/>
      <c r="PR30" s="76"/>
      <c r="PS30" s="78">
        <f t="shared" si="64"/>
        <v>0</v>
      </c>
      <c r="PU30" s="1962"/>
      <c r="PV30" s="1962"/>
      <c r="PW30" s="22"/>
      <c r="PX30" s="31"/>
      <c r="PY30" s="76"/>
      <c r="PZ30" s="78">
        <f t="shared" si="65"/>
        <v>32916</v>
      </c>
      <c r="QB30" s="1962"/>
      <c r="QC30" s="1962"/>
      <c r="QD30" s="22"/>
      <c r="QE30" s="31"/>
      <c r="QF30" s="76"/>
      <c r="QG30" s="78">
        <f t="shared" si="66"/>
        <v>0</v>
      </c>
      <c r="QI30" s="405"/>
      <c r="QJ30" s="1962"/>
      <c r="QK30" s="22"/>
      <c r="QL30" s="31"/>
      <c r="QM30" s="76"/>
      <c r="QN30" s="78">
        <f t="shared" si="67"/>
        <v>0</v>
      </c>
      <c r="QP30" s="321"/>
      <c r="QQ30" s="1960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7"/>
      <c r="QY30" s="701"/>
      <c r="QZ30" s="49"/>
      <c r="RA30" s="139"/>
      <c r="RB30" s="131">
        <f t="shared" si="69"/>
        <v>0</v>
      </c>
      <c r="RD30" s="1960"/>
      <c r="RE30" s="670"/>
      <c r="RF30" s="261"/>
      <c r="RG30" s="258"/>
      <c r="RH30" s="66"/>
      <c r="RI30" s="78">
        <f t="shared" si="70"/>
        <v>0</v>
      </c>
      <c r="RK30" s="1960"/>
      <c r="RL30" s="670"/>
      <c r="RM30" s="261"/>
      <c r="RN30" s="258"/>
      <c r="RO30" s="66"/>
      <c r="RP30" s="78">
        <f t="shared" si="71"/>
        <v>0</v>
      </c>
      <c r="RR30" s="1960"/>
      <c r="RS30" s="1961"/>
      <c r="RT30" s="261"/>
      <c r="RU30" s="258"/>
      <c r="RV30" s="66"/>
      <c r="RW30" s="78">
        <f t="shared" si="72"/>
        <v>11123</v>
      </c>
      <c r="RY30" s="1962"/>
      <c r="RZ30" s="1962"/>
      <c r="SA30" s="22"/>
      <c r="SB30" s="31"/>
      <c r="SC30" s="76"/>
      <c r="SD30" s="78">
        <f t="shared" si="195"/>
        <v>23250</v>
      </c>
      <c r="SF30" s="1962"/>
      <c r="SG30" s="1962"/>
      <c r="SH30" s="22"/>
      <c r="SI30" s="31"/>
      <c r="SJ30" s="76"/>
      <c r="SK30" s="78">
        <f t="shared" si="196"/>
        <v>0</v>
      </c>
      <c r="SM30" s="1962"/>
      <c r="SN30" s="1962"/>
      <c r="SO30" s="22"/>
      <c r="SP30" s="31"/>
      <c r="SQ30" s="76"/>
      <c r="SR30" s="78">
        <f t="shared" si="73"/>
        <v>0</v>
      </c>
      <c r="ST30" s="1962"/>
      <c r="SU30" s="1962"/>
      <c r="SV30" s="22"/>
      <c r="SW30" s="31"/>
      <c r="SX30" s="76"/>
      <c r="SY30" s="78">
        <f t="shared" si="74"/>
        <v>0</v>
      </c>
      <c r="TA30" s="405"/>
      <c r="TB30" s="1962"/>
      <c r="TC30" s="22"/>
      <c r="TD30" s="31"/>
      <c r="TE30" s="76"/>
      <c r="TF30" s="78">
        <f t="shared" si="75"/>
        <v>0</v>
      </c>
      <c r="TH30" s="1962"/>
      <c r="TI30" s="1962"/>
      <c r="TJ30" s="22"/>
      <c r="TK30" s="31"/>
      <c r="TL30" s="76"/>
      <c r="TM30" s="78">
        <f t="shared" si="201"/>
        <v>20668.5</v>
      </c>
      <c r="TO30" s="1962"/>
      <c r="TP30" s="1962"/>
      <c r="TQ30" s="779"/>
      <c r="TR30" s="31"/>
      <c r="TS30" s="76"/>
      <c r="TT30" s="78">
        <f t="shared" si="202"/>
        <v>0</v>
      </c>
      <c r="TV30" s="405"/>
      <c r="TW30" s="1962"/>
      <c r="TX30" s="22"/>
      <c r="TY30" s="31"/>
      <c r="TZ30" s="76"/>
      <c r="UA30" s="78">
        <f t="shared" si="203"/>
        <v>0</v>
      </c>
      <c r="UC30" s="405"/>
      <c r="UD30" s="1962"/>
      <c r="UE30" s="22"/>
      <c r="UF30" s="31"/>
      <c r="UG30" s="76"/>
      <c r="UH30" s="78">
        <f t="shared" si="79"/>
        <v>0</v>
      </c>
      <c r="UJ30" s="405"/>
      <c r="UK30" s="1962"/>
      <c r="UL30" s="22"/>
      <c r="UM30" s="31"/>
      <c r="UN30" s="76"/>
      <c r="UO30" s="78">
        <f t="shared" si="80"/>
        <v>0</v>
      </c>
      <c r="UQ30" s="405"/>
      <c r="UR30" s="1962"/>
      <c r="US30" s="22"/>
      <c r="UT30" s="31"/>
      <c r="UU30" s="76"/>
      <c r="UV30" s="78">
        <f t="shared" si="81"/>
        <v>0</v>
      </c>
      <c r="UX30" s="405"/>
      <c r="UY30" s="1962"/>
      <c r="UZ30" s="22"/>
      <c r="VA30" s="31"/>
      <c r="VB30" s="76"/>
      <c r="VC30" s="78">
        <f t="shared" si="82"/>
        <v>201</v>
      </c>
      <c r="VE30" s="1962"/>
      <c r="VF30" s="1962"/>
      <c r="VG30" s="22"/>
      <c r="VH30" s="31"/>
      <c r="VI30" s="76"/>
      <c r="VJ30" s="78">
        <f t="shared" si="83"/>
        <v>47775</v>
      </c>
      <c r="VL30" s="1962"/>
      <c r="VM30" s="1962"/>
      <c r="VN30" s="22"/>
      <c r="VO30" s="31"/>
      <c r="VP30" s="76"/>
      <c r="VQ30" s="78">
        <f t="shared" si="84"/>
        <v>0</v>
      </c>
      <c r="VS30" s="1962"/>
      <c r="VT30" s="1962"/>
      <c r="VU30" s="22"/>
      <c r="VV30" s="31"/>
      <c r="VW30" s="76"/>
      <c r="VX30" s="78">
        <f t="shared" si="85"/>
        <v>0</v>
      </c>
      <c r="VZ30" s="405"/>
      <c r="WA30" s="1962"/>
      <c r="WB30" s="22"/>
      <c r="WC30" s="31"/>
      <c r="WD30" s="76"/>
      <c r="WE30" s="78">
        <f t="shared" si="86"/>
        <v>274.5</v>
      </c>
      <c r="WG30" s="1962"/>
      <c r="WH30" s="1962"/>
      <c r="WI30" s="22"/>
      <c r="WJ30" s="31"/>
      <c r="WK30" s="76"/>
      <c r="WL30" s="78">
        <f t="shared" si="87"/>
        <v>0</v>
      </c>
      <c r="WN30" s="31"/>
      <c r="WO30" s="1962"/>
      <c r="WP30" s="22"/>
      <c r="WQ30" s="31"/>
      <c r="WR30" s="76"/>
      <c r="WS30" s="78">
        <f t="shared" si="88"/>
        <v>0</v>
      </c>
      <c r="WU30" s="1962"/>
      <c r="WV30" s="1962"/>
      <c r="WW30" s="22"/>
      <c r="WX30" s="31"/>
      <c r="WY30" s="76"/>
      <c r="WZ30" s="78">
        <f t="shared" si="89"/>
        <v>0</v>
      </c>
      <c r="XB30" s="1960"/>
      <c r="XC30" s="1960"/>
      <c r="XD30" s="104"/>
      <c r="XE30" s="49"/>
      <c r="XF30" s="139"/>
      <c r="XG30" s="131">
        <f t="shared" si="90"/>
        <v>0</v>
      </c>
      <c r="XH30" s="244"/>
      <c r="XI30" s="1962"/>
      <c r="XJ30" s="1962"/>
      <c r="XK30" s="22"/>
      <c r="XL30" s="31"/>
      <c r="XM30" s="76"/>
      <c r="XN30" s="78">
        <f t="shared" si="91"/>
        <v>0</v>
      </c>
      <c r="XP30" s="405"/>
      <c r="XQ30" s="1962"/>
      <c r="XR30" s="22"/>
      <c r="XS30" s="31"/>
      <c r="XT30" s="76"/>
      <c r="XU30" s="78">
        <f t="shared" si="92"/>
        <v>0</v>
      </c>
      <c r="XW30" s="1962"/>
      <c r="XX30" s="1962"/>
      <c r="XY30" s="22"/>
      <c r="XZ30" s="31"/>
      <c r="YA30" s="76"/>
      <c r="YB30" s="78">
        <f t="shared" si="93"/>
        <v>0</v>
      </c>
      <c r="YD30" s="1962"/>
      <c r="YE30" s="1962"/>
      <c r="YF30" s="22"/>
      <c r="YG30" s="31"/>
      <c r="YH30" s="76"/>
      <c r="YI30" s="78">
        <f t="shared" si="94"/>
        <v>0</v>
      </c>
      <c r="YK30" s="31"/>
      <c r="YL30" s="1962"/>
      <c r="YM30" s="22"/>
      <c r="YN30" s="31"/>
      <c r="YO30" s="76"/>
      <c r="YP30" s="78">
        <f t="shared" si="95"/>
        <v>0</v>
      </c>
      <c r="YR30" s="31"/>
      <c r="YS30" s="1962"/>
      <c r="YT30" s="22"/>
      <c r="YU30" s="31"/>
      <c r="YV30" s="76"/>
      <c r="YW30" s="78">
        <f t="shared" si="96"/>
        <v>0</v>
      </c>
      <c r="YY30" s="31"/>
      <c r="YZ30" s="1962"/>
      <c r="ZA30" s="22"/>
      <c r="ZB30" s="31"/>
      <c r="ZC30" s="76"/>
      <c r="ZD30" s="78">
        <f t="shared" si="97"/>
        <v>0</v>
      </c>
      <c r="ZF30" s="49"/>
      <c r="ZG30" s="1960"/>
      <c r="ZH30" s="104"/>
      <c r="ZI30" s="49"/>
      <c r="ZJ30" s="139"/>
      <c r="ZK30" s="78">
        <f t="shared" si="98"/>
        <v>0</v>
      </c>
      <c r="ZM30" s="1962"/>
      <c r="ZN30" s="1962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62"/>
      <c r="AAP30" s="1962"/>
      <c r="AAQ30" s="22"/>
      <c r="AAR30" s="31"/>
      <c r="AAS30" s="76"/>
      <c r="AAT30" s="78">
        <f t="shared" si="103"/>
        <v>0</v>
      </c>
      <c r="AAV30" s="405"/>
      <c r="AAW30" s="1962"/>
      <c r="AAX30" s="22"/>
      <c r="AAY30" s="31"/>
      <c r="AAZ30" s="76"/>
      <c r="ABA30" s="78">
        <f t="shared" si="104"/>
        <v>0</v>
      </c>
      <c r="ABC30" s="405"/>
      <c r="ABD30" s="1962"/>
      <c r="ABE30" s="22"/>
      <c r="ABF30" s="322"/>
      <c r="ABG30" s="76"/>
      <c r="ABH30" s="78">
        <f t="shared" si="105"/>
        <v>0</v>
      </c>
      <c r="ABJ30" s="31"/>
      <c r="ABK30" s="1962"/>
      <c r="ABL30" s="22"/>
      <c r="ABM30" s="31"/>
      <c r="ABN30" s="76"/>
      <c r="ABO30" s="78">
        <f t="shared" si="106"/>
        <v>0</v>
      </c>
      <c r="ABQ30" s="1962"/>
      <c r="ABR30" s="1962"/>
      <c r="ABS30" s="22"/>
      <c r="ABT30" s="31"/>
      <c r="ABU30" s="76"/>
      <c r="ABV30" s="78">
        <f t="shared" si="107"/>
        <v>0</v>
      </c>
      <c r="ABX30" s="1962"/>
      <c r="ABY30" s="1962"/>
      <c r="ABZ30" s="22"/>
      <c r="ACA30" s="31"/>
      <c r="ACB30" s="76"/>
      <c r="ACC30" s="78">
        <f t="shared" si="108"/>
        <v>0</v>
      </c>
      <c r="ACE30" s="322"/>
      <c r="ACF30" s="1962"/>
      <c r="ACG30" s="22"/>
      <c r="ACH30" s="405"/>
      <c r="ACI30" s="76"/>
      <c r="ACJ30" s="78">
        <f t="shared" si="109"/>
        <v>0</v>
      </c>
      <c r="ACL30" s="322"/>
      <c r="ACM30" s="1962"/>
      <c r="ACN30" s="22"/>
      <c r="ACO30" s="322"/>
      <c r="ACP30" s="76"/>
      <c r="ACQ30" s="78">
        <f t="shared" si="110"/>
        <v>0</v>
      </c>
      <c r="ACS30" s="31"/>
      <c r="ACT30" s="1962"/>
      <c r="ACU30" s="22"/>
      <c r="ACV30" s="31"/>
      <c r="ACW30" s="76"/>
      <c r="ACX30" s="78">
        <f t="shared" si="1"/>
        <v>0</v>
      </c>
      <c r="ACZ30" s="405"/>
      <c r="ADA30" s="1962"/>
      <c r="ADB30" s="22"/>
      <c r="ADC30" s="405"/>
      <c r="ADD30" s="76"/>
      <c r="ADE30" s="78">
        <f t="shared" si="111"/>
        <v>0</v>
      </c>
      <c r="ADG30" s="405"/>
      <c r="ADH30" s="1962"/>
      <c r="ADI30" s="22"/>
      <c r="ADJ30" s="322"/>
      <c r="ADK30" s="76"/>
      <c r="ADL30" s="78">
        <f t="shared" si="112"/>
        <v>0</v>
      </c>
      <c r="ADN30" s="1962"/>
      <c r="ADO30" s="1962"/>
      <c r="ADP30" s="22"/>
      <c r="ADQ30" s="31"/>
      <c r="ADR30" s="76"/>
      <c r="ADS30" s="78">
        <f t="shared" si="113"/>
        <v>0</v>
      </c>
      <c r="ADU30" s="322"/>
      <c r="ADV30" s="1962"/>
      <c r="ADW30" s="22"/>
      <c r="ADX30" s="405"/>
      <c r="ADY30" s="76"/>
      <c r="ADZ30" s="78">
        <f t="shared" si="114"/>
        <v>0</v>
      </c>
      <c r="AEB30" s="405"/>
      <c r="AEC30" s="1963"/>
      <c r="AED30" s="789"/>
      <c r="AEE30" s="31"/>
      <c r="AEF30" s="1358"/>
      <c r="AEG30" s="131">
        <f t="shared" si="115"/>
        <v>0</v>
      </c>
      <c r="AEI30" s="405"/>
      <c r="AEJ30" s="1963"/>
      <c r="AEK30" s="789"/>
      <c r="AEL30" s="31"/>
      <c r="AEM30" s="1358"/>
      <c r="AEN30" s="131">
        <f t="shared" si="116"/>
        <v>3380</v>
      </c>
      <c r="AEP30" s="405"/>
      <c r="AEQ30" s="1963"/>
      <c r="AER30" s="789"/>
      <c r="AES30" s="405"/>
      <c r="AET30" s="1358"/>
      <c r="AEU30" s="131">
        <f t="shared" si="117"/>
        <v>0</v>
      </c>
      <c r="AEW30" s="1962"/>
      <c r="AEX30" s="1962"/>
      <c r="AEY30" s="22"/>
      <c r="AEZ30" s="31"/>
      <c r="AFA30" s="76"/>
      <c r="AFB30" s="78">
        <f t="shared" si="118"/>
        <v>0</v>
      </c>
      <c r="AFD30" s="1962"/>
      <c r="AFE30" s="1962"/>
      <c r="AFF30" s="22"/>
      <c r="AFG30" s="31"/>
      <c r="AFH30" s="76"/>
      <c r="AFI30" s="78">
        <f t="shared" si="119"/>
        <v>6523</v>
      </c>
      <c r="AFK30" s="405"/>
      <c r="AFL30" s="1962"/>
      <c r="AFM30" s="22"/>
      <c r="AFN30" s="31"/>
      <c r="AFO30" s="76"/>
      <c r="AFP30" s="78">
        <f t="shared" si="120"/>
        <v>0</v>
      </c>
      <c r="AFR30" s="405"/>
      <c r="AFS30" s="1962"/>
      <c r="AFT30" s="22"/>
      <c r="AFU30" s="31"/>
      <c r="AFV30" s="76"/>
      <c r="AFW30" s="78">
        <f t="shared" si="121"/>
        <v>0</v>
      </c>
      <c r="AFY30" s="31"/>
      <c r="AFZ30" s="1962"/>
      <c r="AGA30" s="22"/>
      <c r="AGB30" s="31"/>
      <c r="AGC30" s="76"/>
      <c r="AGD30" s="78">
        <f t="shared" si="122"/>
        <v>0</v>
      </c>
      <c r="AGF30" s="1962"/>
      <c r="AGG30" s="1962"/>
      <c r="AGH30" s="22"/>
      <c r="AGI30" s="31"/>
      <c r="AGJ30" s="76"/>
      <c r="AGK30" s="78">
        <f t="shared" si="123"/>
        <v>0</v>
      </c>
      <c r="AGM30" s="1962"/>
      <c r="AGN30" s="1962"/>
      <c r="AGO30" s="22"/>
      <c r="AGP30" s="31"/>
      <c r="AGQ30" s="76"/>
      <c r="AGR30" s="78">
        <f t="shared" si="124"/>
        <v>0</v>
      </c>
      <c r="AGT30" s="1962"/>
      <c r="AGU30" s="1962"/>
      <c r="AGV30" s="22"/>
      <c r="AGW30" s="31"/>
      <c r="AGX30" s="76"/>
      <c r="AGY30" s="78">
        <f t="shared" si="125"/>
        <v>0</v>
      </c>
      <c r="AHA30" s="31"/>
      <c r="AHB30" s="1962"/>
      <c r="AHC30" s="22"/>
      <c r="AHD30" s="31"/>
      <c r="AHE30" s="76"/>
      <c r="AHF30" s="78">
        <f t="shared" si="126"/>
        <v>0</v>
      </c>
      <c r="AHH30" s="1962"/>
      <c r="AHI30" s="1962"/>
      <c r="AHJ30" s="22"/>
      <c r="AHK30" s="31"/>
      <c r="AHL30" s="76"/>
      <c r="AHM30" s="78">
        <f t="shared" si="127"/>
        <v>37741</v>
      </c>
      <c r="AHO30" s="1962"/>
      <c r="AHP30" s="1962"/>
      <c r="AHQ30" s="22"/>
      <c r="AHR30" s="31"/>
      <c r="AHS30" s="76"/>
      <c r="AHT30" s="78">
        <f t="shared" si="128"/>
        <v>0</v>
      </c>
      <c r="AHV30" s="1962"/>
      <c r="AHW30" s="1962"/>
      <c r="AHX30" s="22"/>
      <c r="AHY30" s="31"/>
      <c r="AHZ30" s="76"/>
      <c r="AIA30" s="78">
        <f t="shared" si="129"/>
        <v>0</v>
      </c>
      <c r="AIC30" s="425"/>
      <c r="AID30" s="1960"/>
      <c r="AIE30" s="104"/>
      <c r="AIF30" s="49"/>
      <c r="AIG30" s="139"/>
      <c r="AIH30" s="78">
        <f t="shared" si="130"/>
        <v>0</v>
      </c>
      <c r="AIJ30" s="322"/>
      <c r="AIK30" s="1962"/>
      <c r="AIL30" s="22"/>
      <c r="AIM30" s="49"/>
      <c r="AIN30" s="76"/>
      <c r="AIO30" s="78">
        <f t="shared" si="131"/>
        <v>0</v>
      </c>
      <c r="AIQ30" s="405"/>
      <c r="AIR30" s="1962"/>
      <c r="AIS30" s="22"/>
      <c r="AIT30" s="31"/>
      <c r="AIU30" s="76"/>
      <c r="AIV30" s="78">
        <f t="shared" si="132"/>
        <v>0</v>
      </c>
      <c r="AIX30" s="1962"/>
      <c r="AIY30" s="1962"/>
      <c r="AIZ30" s="22"/>
      <c r="AJA30" s="31"/>
      <c r="AJB30" s="76"/>
      <c r="AJC30" s="78">
        <f t="shared" si="133"/>
        <v>0</v>
      </c>
      <c r="AJE30" s="49"/>
      <c r="AJF30" s="1960"/>
      <c r="AJG30" s="104"/>
      <c r="AJH30" s="49"/>
      <c r="AJI30" s="139"/>
      <c r="AJJ30" s="131">
        <f t="shared" si="134"/>
        <v>0</v>
      </c>
      <c r="AJL30" s="31"/>
      <c r="AJM30" s="1962"/>
      <c r="AJN30" s="22"/>
      <c r="AJO30" s="31"/>
      <c r="AJP30" s="76"/>
      <c r="AJQ30" s="78">
        <f t="shared" si="135"/>
        <v>0</v>
      </c>
      <c r="AJS30" s="49"/>
      <c r="AJT30" s="1960"/>
      <c r="AJU30" s="104"/>
      <c r="AJV30" s="49"/>
      <c r="AJW30" s="139"/>
      <c r="AJX30" s="131">
        <f t="shared" si="136"/>
        <v>0</v>
      </c>
      <c r="AJY30" s="244"/>
      <c r="AJZ30" s="1962"/>
      <c r="AKA30" s="1962"/>
      <c r="AKB30" s="22"/>
      <c r="AKC30" s="31"/>
      <c r="AKD30" s="76"/>
      <c r="AKE30" s="78">
        <f t="shared" si="137"/>
        <v>0</v>
      </c>
      <c r="AKG30" s="31"/>
      <c r="AKH30" s="1962"/>
      <c r="AKI30" s="22"/>
      <c r="AKJ30" s="31"/>
      <c r="AKK30" s="76"/>
      <c r="AKL30" s="78">
        <f t="shared" si="138"/>
        <v>0</v>
      </c>
      <c r="AKN30" s="31"/>
      <c r="AKO30" s="1962"/>
      <c r="AKP30" s="779"/>
      <c r="AKQ30" s="31"/>
      <c r="AKR30" s="76"/>
      <c r="AKS30" s="78">
        <f t="shared" si="139"/>
        <v>0</v>
      </c>
      <c r="AKU30" s="49"/>
      <c r="AKV30" s="1960"/>
      <c r="AKW30" s="104"/>
      <c r="AKX30" s="49"/>
      <c r="AKY30" s="139"/>
      <c r="AKZ30" s="78">
        <f t="shared" si="2"/>
        <v>0</v>
      </c>
      <c r="ALB30" s="1962"/>
      <c r="ALC30" s="1962"/>
      <c r="ALD30" s="22"/>
      <c r="ALE30" s="31"/>
      <c r="ALF30" s="76"/>
      <c r="ALG30" s="78">
        <f t="shared" si="140"/>
        <v>0</v>
      </c>
      <c r="ALI30" s="1962"/>
      <c r="ALJ30" s="1962"/>
      <c r="ALK30" s="22"/>
      <c r="ALL30" s="31"/>
      <c r="ALM30" s="76"/>
      <c r="ALN30" s="78">
        <f t="shared" si="141"/>
        <v>0</v>
      </c>
      <c r="ALP30" s="1962"/>
      <c r="ALQ30" s="1962"/>
      <c r="ALR30" s="22"/>
      <c r="ALS30" s="31"/>
      <c r="ALT30" s="76"/>
      <c r="ALU30" s="78">
        <f t="shared" si="142"/>
        <v>0</v>
      </c>
      <c r="ALW30" s="1962"/>
      <c r="ALX30" s="1962"/>
      <c r="ALY30" s="22"/>
      <c r="ALZ30" s="31"/>
      <c r="AMA30" s="76"/>
      <c r="AMB30" s="78">
        <f t="shared" si="143"/>
        <v>0</v>
      </c>
      <c r="AMD30" s="405"/>
      <c r="AME30" s="1962"/>
      <c r="AMF30" s="22"/>
      <c r="AMG30" s="405"/>
      <c r="AMH30" s="76"/>
      <c r="AMI30" s="78">
        <f t="shared" si="144"/>
        <v>0</v>
      </c>
      <c r="AMK30" s="1962"/>
      <c r="AML30" s="1962"/>
      <c r="AMM30" s="22"/>
      <c r="AMN30" s="31"/>
      <c r="AMO30" s="76"/>
      <c r="AMP30" s="78">
        <f t="shared" si="145"/>
        <v>0</v>
      </c>
      <c r="AMR30" s="31"/>
      <c r="AMS30" s="1962"/>
      <c r="AMT30" s="22"/>
      <c r="AMU30" s="31"/>
      <c r="AMV30" s="76"/>
      <c r="AMW30" s="131">
        <f t="shared" si="3"/>
        <v>0</v>
      </c>
      <c r="AMY30" s="405"/>
      <c r="AMZ30" s="1962"/>
      <c r="ANA30" s="22"/>
      <c r="ANB30" s="322"/>
      <c r="ANC30" s="76"/>
      <c r="AND30" s="78">
        <f t="shared" si="146"/>
        <v>0</v>
      </c>
      <c r="ANF30" s="322"/>
      <c r="ANG30" s="1962"/>
      <c r="ANH30" s="22"/>
      <c r="ANI30" s="405"/>
      <c r="ANJ30" s="76"/>
      <c r="ANK30" s="78">
        <f t="shared" si="147"/>
        <v>0</v>
      </c>
      <c r="ANM30" s="31"/>
      <c r="ANN30" s="1962"/>
      <c r="ANO30" s="22"/>
      <c r="ANP30" s="31"/>
      <c r="ANQ30" s="76"/>
      <c r="ANR30" s="78">
        <f t="shared" si="148"/>
        <v>0</v>
      </c>
      <c r="ANT30" s="1962"/>
      <c r="ANU30" s="1962"/>
      <c r="ANV30" s="22"/>
      <c r="ANW30" s="31"/>
      <c r="ANX30" s="76"/>
      <c r="ANY30" s="78">
        <f t="shared" si="149"/>
        <v>0</v>
      </c>
      <c r="AOA30" s="1962"/>
      <c r="AOB30" s="1962"/>
      <c r="AOC30" s="22"/>
      <c r="AOD30" s="31"/>
      <c r="AOE30" s="76"/>
      <c r="AOF30" s="78">
        <f t="shared" si="150"/>
        <v>0</v>
      </c>
      <c r="AOH30" s="322"/>
      <c r="AOI30" s="1962"/>
      <c r="AOJ30" s="22"/>
      <c r="AOK30" s="405"/>
      <c r="AOL30" s="76"/>
      <c r="AOM30" s="78">
        <f t="shared" si="151"/>
        <v>0</v>
      </c>
      <c r="AOO30" s="1962"/>
      <c r="AOP30" s="1962"/>
      <c r="AOQ30" s="22"/>
      <c r="AOR30" s="322"/>
      <c r="AOS30" s="76"/>
      <c r="AOT30" s="78">
        <f t="shared" si="199"/>
        <v>4592</v>
      </c>
      <c r="AOV30" s="405"/>
      <c r="AOW30" s="1962"/>
      <c r="AOX30" s="22"/>
      <c r="AOY30" s="31"/>
      <c r="AOZ30" s="76"/>
      <c r="APA30" s="78">
        <f t="shared" si="152"/>
        <v>0</v>
      </c>
      <c r="APC30" s="322"/>
      <c r="APD30" s="1962"/>
      <c r="APE30" s="22"/>
      <c r="APF30" s="31"/>
      <c r="APG30" s="76"/>
      <c r="APH30" s="78">
        <f t="shared" si="153"/>
        <v>0</v>
      </c>
      <c r="APJ30" s="322"/>
      <c r="APK30" s="1962"/>
      <c r="APL30" s="22"/>
      <c r="APM30" s="31"/>
      <c r="APN30" s="76"/>
      <c r="APO30" s="78">
        <f t="shared" si="154"/>
        <v>0</v>
      </c>
      <c r="APQ30" s="1962"/>
      <c r="APR30" s="1962"/>
      <c r="APS30" s="22"/>
      <c r="APT30" s="31"/>
      <c r="APU30" s="76"/>
      <c r="APV30" s="78">
        <f t="shared" si="155"/>
        <v>0</v>
      </c>
      <c r="APX30" s="405"/>
      <c r="APY30" s="1962"/>
      <c r="APZ30" s="22"/>
      <c r="AQA30" s="405"/>
      <c r="AQB30" s="76"/>
      <c r="AQC30" s="131">
        <f>AQC29+APZ30-AQB30</f>
        <v>0</v>
      </c>
      <c r="AQE30" s="1962"/>
      <c r="AQG30" s="775"/>
      <c r="AQH30" s="31"/>
      <c r="AQI30" s="76"/>
      <c r="AQJ30" s="131">
        <f t="shared" si="5"/>
        <v>7383.5</v>
      </c>
      <c r="AQL30" s="1962"/>
      <c r="AQN30" s="775"/>
      <c r="AQO30" s="31"/>
      <c r="AQP30" s="76"/>
      <c r="AQQ30" s="131">
        <f t="shared" si="6"/>
        <v>0</v>
      </c>
      <c r="AQS30" s="1962"/>
      <c r="AQU30" s="775"/>
      <c r="AQV30" s="31"/>
      <c r="AQW30" s="76"/>
      <c r="AQX30" s="131">
        <f t="shared" si="156"/>
        <v>4518.5</v>
      </c>
      <c r="AQZ30" s="322"/>
      <c r="ARA30" s="1962"/>
      <c r="ARB30" s="779"/>
      <c r="ARC30" s="322"/>
      <c r="ARD30" s="76"/>
      <c r="ARE30" s="78">
        <f t="shared" si="157"/>
        <v>0</v>
      </c>
      <c r="ARG30" s="1962"/>
      <c r="ARH30" s="1962"/>
      <c r="ARI30" s="22"/>
      <c r="ARJ30" s="31"/>
      <c r="ARK30" s="76"/>
      <c r="ARL30" s="78">
        <f t="shared" si="158"/>
        <v>0</v>
      </c>
      <c r="ARN30" s="405"/>
      <c r="ARO30" s="1962"/>
      <c r="ARP30" s="22"/>
      <c r="ARQ30" s="405"/>
      <c r="ARR30" s="76"/>
      <c r="ARS30" s="78">
        <f t="shared" si="159"/>
        <v>0</v>
      </c>
      <c r="ARU30" s="405"/>
      <c r="ARV30" s="1962"/>
      <c r="ARW30" s="22"/>
      <c r="ARX30" s="322"/>
      <c r="ARY30" s="76"/>
      <c r="ARZ30" s="78">
        <f t="shared" si="7"/>
        <v>0</v>
      </c>
      <c r="ASB30" s="405"/>
      <c r="ASC30" s="1962"/>
      <c r="ASD30" s="22"/>
      <c r="ASE30" s="31"/>
      <c r="ASF30" s="76"/>
      <c r="ASG30" s="78">
        <f t="shared" si="160"/>
        <v>0</v>
      </c>
      <c r="ASI30" s="405"/>
      <c r="ASJ30" s="1962"/>
      <c r="ASK30" s="22"/>
      <c r="ASL30" s="31"/>
      <c r="ASM30" s="76"/>
      <c r="ASN30" s="131">
        <f t="shared" si="161"/>
        <v>0</v>
      </c>
      <c r="ASP30" s="31"/>
      <c r="ASQ30" s="1962"/>
      <c r="ASR30" s="22"/>
      <c r="ASS30" s="31"/>
      <c r="AST30" s="76"/>
      <c r="ASU30" s="131">
        <f t="shared" si="162"/>
        <v>0</v>
      </c>
      <c r="ASW30" s="1962"/>
      <c r="ASX30" s="1962"/>
      <c r="ASY30" s="22"/>
      <c r="ASZ30" s="31"/>
      <c r="ATA30" s="76"/>
      <c r="ATB30" s="131">
        <f t="shared" si="163"/>
        <v>0</v>
      </c>
      <c r="ATD30" s="1962"/>
      <c r="ATE30" s="1962"/>
      <c r="ATF30" s="22"/>
      <c r="ATG30" s="31"/>
      <c r="ATH30" s="76"/>
      <c r="ATI30" s="78">
        <f t="shared" si="164"/>
        <v>0</v>
      </c>
      <c r="ATK30" s="322"/>
      <c r="ATL30" s="1962"/>
      <c r="ATM30" s="22"/>
      <c r="ATN30" s="31"/>
      <c r="ATO30" s="76"/>
      <c r="ATP30" s="78">
        <f t="shared" si="165"/>
        <v>0</v>
      </c>
      <c r="ATR30" s="322"/>
      <c r="ATS30" s="1962"/>
      <c r="ATT30" s="22"/>
      <c r="ATU30" s="31"/>
      <c r="ATV30" s="76"/>
      <c r="ATW30" s="78">
        <f t="shared" si="166"/>
        <v>0</v>
      </c>
      <c r="ATY30" s="322"/>
      <c r="ATZ30" s="1962"/>
      <c r="AUA30" s="22"/>
      <c r="AUB30" s="31"/>
      <c r="AUC30" s="76"/>
      <c r="AUD30" s="78">
        <f t="shared" si="167"/>
        <v>0</v>
      </c>
      <c r="AUF30" s="788"/>
      <c r="AUG30" s="1337"/>
      <c r="AUH30" s="775"/>
      <c r="AUI30" s="61"/>
      <c r="AUJ30" s="67"/>
      <c r="AUK30" s="131">
        <f t="shared" si="168"/>
        <v>0</v>
      </c>
      <c r="AUM30" s="31"/>
      <c r="AUN30" s="1337"/>
      <c r="AUO30" s="76"/>
      <c r="AUP30" s="61"/>
      <c r="AUQ30" s="67"/>
      <c r="AUR30" s="131">
        <f t="shared" si="169"/>
        <v>0</v>
      </c>
      <c r="AUT30" s="31"/>
      <c r="AUU30" s="1963"/>
      <c r="AUV30" s="76"/>
      <c r="AUW30" s="31"/>
      <c r="AUX30" s="76"/>
      <c r="AUY30" s="78">
        <f t="shared" si="170"/>
        <v>0</v>
      </c>
      <c r="AVA30" s="31"/>
      <c r="AVB30" s="1962"/>
      <c r="AVC30" s="22"/>
      <c r="AVD30" s="31"/>
      <c r="AVE30" s="76"/>
      <c r="AVF30" s="78">
        <f t="shared" si="171"/>
        <v>0</v>
      </c>
      <c r="AVH30" s="405"/>
      <c r="AVI30" s="1962"/>
      <c r="AVJ30" s="22"/>
      <c r="AVK30" s="31"/>
      <c r="AVL30" s="76"/>
      <c r="AVM30" s="78">
        <f t="shared" si="172"/>
        <v>2512.5</v>
      </c>
      <c r="AVO30" s="322"/>
      <c r="AVP30" s="811"/>
      <c r="AVR30" s="1962"/>
      <c r="AVT30" s="131">
        <f t="shared" si="173"/>
        <v>0</v>
      </c>
      <c r="AVV30" s="405"/>
      <c r="AVW30" s="1962"/>
      <c r="AVX30" s="1353"/>
      <c r="AVY30" s="31"/>
      <c r="AVZ30" s="1268"/>
      <c r="AWA30" s="78">
        <f t="shared" si="191"/>
        <v>0</v>
      </c>
      <c r="AWC30" s="1962"/>
      <c r="AWD30" s="1962"/>
      <c r="AWE30" s="1353"/>
      <c r="AWF30" s="31"/>
      <c r="AWG30" s="1268"/>
      <c r="AWH30" s="78">
        <f t="shared" si="192"/>
        <v>0</v>
      </c>
      <c r="AWJ30" s="1962"/>
      <c r="AWK30" s="1962"/>
      <c r="AWL30" s="22"/>
      <c r="AWM30" s="31"/>
      <c r="AWN30" s="76"/>
      <c r="AWO30" s="78">
        <f t="shared" si="193"/>
        <v>0</v>
      </c>
      <c r="AWQ30" s="321"/>
      <c r="AWR30" s="1960"/>
      <c r="AWS30" s="104"/>
      <c r="AWT30" s="49"/>
      <c r="AWU30" s="139"/>
      <c r="AWV30" s="131">
        <f t="shared" si="194"/>
        <v>0</v>
      </c>
      <c r="AWW30" s="244"/>
      <c r="AWX30" s="425"/>
      <c r="AWY30" s="1960"/>
      <c r="AWZ30" s="104"/>
      <c r="AXA30" s="49"/>
      <c r="AXB30" s="139"/>
      <c r="AXC30" s="78">
        <f t="shared" si="174"/>
        <v>30000</v>
      </c>
      <c r="AXE30" s="31"/>
      <c r="AXF30" s="1962"/>
      <c r="AXG30" s="22"/>
      <c r="AXH30" s="31"/>
      <c r="AXI30" s="76"/>
      <c r="AXJ30" s="78">
        <f t="shared" si="175"/>
        <v>0</v>
      </c>
      <c r="AXL30" s="31"/>
      <c r="AXM30" s="1962"/>
      <c r="AXN30" s="22"/>
      <c r="AXO30" s="31"/>
      <c r="AXP30" s="76"/>
      <c r="AXQ30" s="78">
        <f t="shared" si="176"/>
        <v>0</v>
      </c>
      <c r="AXS30" s="31"/>
      <c r="AXT30" s="1962"/>
      <c r="AXU30" s="22"/>
      <c r="AXV30" s="31"/>
      <c r="AXW30" s="76"/>
      <c r="AXX30" s="78">
        <f t="shared" si="177"/>
        <v>0</v>
      </c>
      <c r="AXZ30" s="31"/>
      <c r="AYA30" s="1962"/>
      <c r="AYB30" s="22"/>
      <c r="AYC30" s="31"/>
      <c r="AYD30" s="76"/>
      <c r="AYE30" s="78">
        <f t="shared" si="178"/>
        <v>0</v>
      </c>
      <c r="AYG30" s="405"/>
      <c r="AYH30" s="1962"/>
      <c r="AYI30" s="22"/>
      <c r="AYJ30" s="31"/>
      <c r="AYK30" s="76"/>
      <c r="AYL30" s="78">
        <f t="shared" si="179"/>
        <v>0</v>
      </c>
      <c r="AYN30" s="405"/>
      <c r="AYO30" s="1962"/>
      <c r="AYP30" s="22"/>
      <c r="AYQ30" s="31"/>
      <c r="AYR30" s="76"/>
      <c r="AYS30" s="78">
        <f t="shared" si="180"/>
        <v>0</v>
      </c>
      <c r="AYU30" s="405"/>
      <c r="AYV30" s="1962"/>
      <c r="AYW30" s="22"/>
      <c r="AYX30" s="405"/>
      <c r="AYY30" s="76"/>
      <c r="AYZ30" s="78">
        <f t="shared" si="181"/>
        <v>0</v>
      </c>
      <c r="AZB30" s="31"/>
      <c r="AZC30" s="1962"/>
      <c r="AZD30" s="22"/>
      <c r="AZE30" s="31"/>
      <c r="AZF30" s="76"/>
      <c r="AZG30" s="78">
        <f t="shared" si="182"/>
        <v>0</v>
      </c>
      <c r="AZI30" s="425"/>
      <c r="AZJ30" s="1960"/>
      <c r="AZK30" s="104"/>
      <c r="AZL30" s="425"/>
      <c r="AZM30" s="139"/>
      <c r="AZN30" s="78">
        <f t="shared" si="183"/>
        <v>0</v>
      </c>
      <c r="AZP30" s="425"/>
      <c r="AZQ30" s="1960"/>
      <c r="AZR30" s="104"/>
      <c r="AZS30" s="425"/>
      <c r="AZT30" s="139"/>
      <c r="AZU30" s="131">
        <f t="shared" si="184"/>
        <v>0</v>
      </c>
      <c r="AZV30" s="244"/>
      <c r="AZW30" s="1962"/>
      <c r="AZX30" s="1962"/>
      <c r="AZY30" s="22"/>
      <c r="AZZ30" s="31"/>
      <c r="BAA30" s="76"/>
      <c r="BAB30" s="78">
        <f t="shared" si="185"/>
        <v>0</v>
      </c>
      <c r="BAD30" s="1962"/>
      <c r="BAE30" s="1962"/>
      <c r="BAF30" s="22"/>
      <c r="BAG30" s="31"/>
      <c r="BAH30" s="76"/>
      <c r="BAI30" s="78">
        <f t="shared" si="186"/>
        <v>0</v>
      </c>
      <c r="BAK30" s="1962"/>
      <c r="BAL30" s="1962"/>
      <c r="BAM30" s="22"/>
      <c r="BAN30" s="31"/>
      <c r="BAO30" s="76"/>
      <c r="BAP30" s="78">
        <f t="shared" si="187"/>
        <v>0</v>
      </c>
      <c r="BAR30" s="1962"/>
      <c r="BAS30" s="1962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62"/>
      <c r="C31" s="1936">
        <v>100000</v>
      </c>
      <c r="D31" s="31"/>
      <c r="E31" s="139"/>
      <c r="F31" s="131">
        <f t="shared" si="8"/>
        <v>2580100</v>
      </c>
      <c r="H31" s="788"/>
      <c r="I31" s="1962"/>
      <c r="J31" s="350"/>
      <c r="K31" s="31"/>
      <c r="L31" s="139"/>
      <c r="M31" s="131">
        <f t="shared" si="9"/>
        <v>20000</v>
      </c>
      <c r="O31" s="425"/>
      <c r="P31" s="1960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62"/>
      <c r="X31" s="22"/>
      <c r="Y31" s="31"/>
      <c r="Z31" s="76"/>
      <c r="AA31" s="78">
        <f t="shared" si="10"/>
        <v>1000</v>
      </c>
      <c r="AC31" s="1962"/>
      <c r="AD31" s="1962"/>
      <c r="AE31" s="22"/>
      <c r="AF31" s="31"/>
      <c r="AG31" s="76"/>
      <c r="AH31" s="78">
        <f t="shared" si="11"/>
        <v>-100000</v>
      </c>
      <c r="AJ31" s="405"/>
      <c r="AK31" s="1962"/>
      <c r="AL31" s="22"/>
      <c r="AM31" s="31"/>
      <c r="AN31" s="76"/>
      <c r="AO31" s="78">
        <f t="shared" si="12"/>
        <v>90000</v>
      </c>
      <c r="AQ31" s="1962"/>
      <c r="AR31" s="1962"/>
      <c r="AS31" s="22"/>
      <c r="AT31" s="31"/>
      <c r="AU31" s="76"/>
      <c r="AV31" s="78">
        <f t="shared" si="13"/>
        <v>0</v>
      </c>
      <c r="AX31" s="31"/>
      <c r="AY31" s="1962"/>
      <c r="AZ31" s="22"/>
      <c r="BA31" s="31"/>
      <c r="BB31" s="76"/>
      <c r="BC31" s="78">
        <f t="shared" si="14"/>
        <v>0</v>
      </c>
      <c r="BE31" s="1962"/>
      <c r="BF31" s="1962"/>
      <c r="BG31" s="22"/>
      <c r="BH31" s="31"/>
      <c r="BI31" s="76"/>
      <c r="BJ31" s="78">
        <f t="shared" si="15"/>
        <v>0</v>
      </c>
      <c r="BL31" s="49"/>
      <c r="BM31" s="1960"/>
      <c r="BN31" s="104"/>
      <c r="BO31" s="49"/>
      <c r="BP31" s="139"/>
      <c r="BQ31" s="78">
        <f t="shared" si="16"/>
        <v>0</v>
      </c>
      <c r="BS31" s="1962"/>
      <c r="BT31" s="1962"/>
      <c r="BU31" s="22"/>
      <c r="BV31" s="31"/>
      <c r="BW31" s="76"/>
      <c r="BX31" s="78">
        <f t="shared" si="17"/>
        <v>0</v>
      </c>
      <c r="BZ31" s="1962"/>
      <c r="CA31" s="1962"/>
      <c r="CB31" s="1962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60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62"/>
      <c r="DE31" s="22"/>
      <c r="DF31" s="31"/>
      <c r="DG31" s="76"/>
      <c r="DH31" s="78">
        <f t="shared" si="21"/>
        <v>0</v>
      </c>
      <c r="DJ31" s="1962"/>
      <c r="DK31" s="1962"/>
      <c r="DL31" s="1962"/>
      <c r="DM31" s="22"/>
      <c r="DN31" s="31"/>
      <c r="DO31" s="76"/>
      <c r="DP31" s="78">
        <f t="shared" si="22"/>
        <v>0</v>
      </c>
      <c r="DR31" s="405"/>
      <c r="DS31" s="1962"/>
      <c r="DT31" s="22"/>
      <c r="DU31" s="322"/>
      <c r="DV31" s="76"/>
      <c r="DW31" s="78">
        <f t="shared" si="23"/>
        <v>0</v>
      </c>
      <c r="DY31" s="1962"/>
      <c r="DZ31" s="1962"/>
      <c r="EA31" s="22"/>
      <c r="EB31" s="31"/>
      <c r="EC31" s="76"/>
      <c r="ED31" s="78">
        <f t="shared" si="24"/>
        <v>0</v>
      </c>
      <c r="EF31" s="405"/>
      <c r="EG31" s="1962"/>
      <c r="EH31" s="22"/>
      <c r="EI31" s="31"/>
      <c r="EJ31" s="76"/>
      <c r="EK31" s="78">
        <f t="shared" si="25"/>
        <v>10936</v>
      </c>
      <c r="EM31" s="1962"/>
      <c r="EN31" s="1962"/>
      <c r="EO31" s="22"/>
      <c r="EP31" s="31"/>
      <c r="EQ31" s="76"/>
      <c r="ER31" s="78">
        <f t="shared" si="26"/>
        <v>0</v>
      </c>
      <c r="ET31" s="322"/>
      <c r="EU31" s="1962"/>
      <c r="EV31" s="22"/>
      <c r="EW31" s="31"/>
      <c r="EX31" s="76"/>
      <c r="EY31" s="78">
        <f t="shared" si="27"/>
        <v>0</v>
      </c>
      <c r="FA31" s="322"/>
      <c r="FB31" s="1962"/>
      <c r="FC31" s="22"/>
      <c r="FD31" s="31"/>
      <c r="FE31" s="76"/>
      <c r="FF31" s="78">
        <f t="shared" si="28"/>
        <v>0</v>
      </c>
      <c r="FH31" s="1962"/>
      <c r="FI31" s="1962"/>
      <c r="FJ31" s="22"/>
      <c r="FK31" s="31"/>
      <c r="FL31" s="76"/>
      <c r="FM31" s="78">
        <f t="shared" si="29"/>
        <v>0</v>
      </c>
      <c r="FO31" s="1962"/>
      <c r="FP31" s="1962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62"/>
      <c r="GE31" s="22"/>
      <c r="GF31" s="31"/>
      <c r="GG31" s="76"/>
      <c r="GH31" s="78">
        <f t="shared" si="32"/>
        <v>0</v>
      </c>
      <c r="GJ31" s="1962"/>
      <c r="GK31" s="1962"/>
      <c r="GL31" s="22"/>
      <c r="GM31" s="31"/>
      <c r="GN31" s="76"/>
      <c r="GO31" s="78">
        <f t="shared" si="33"/>
        <v>0</v>
      </c>
      <c r="GQ31" s="1962"/>
      <c r="GR31" s="1962"/>
      <c r="GS31" s="22"/>
      <c r="GT31" s="31"/>
      <c r="GU31" s="76"/>
      <c r="GV31" s="78">
        <f t="shared" si="34"/>
        <v>0</v>
      </c>
      <c r="GX31" s="31"/>
      <c r="GY31" s="1962"/>
      <c r="GZ31" s="22"/>
      <c r="HA31" s="31"/>
      <c r="HB31" s="76"/>
      <c r="HC31" s="78">
        <f t="shared" si="35"/>
        <v>0</v>
      </c>
      <c r="HE31" s="1962"/>
      <c r="HF31" s="1962"/>
      <c r="HG31" s="22"/>
      <c r="HH31" s="31"/>
      <c r="HI31" s="76"/>
      <c r="HJ31" s="78">
        <f t="shared" si="36"/>
        <v>0</v>
      </c>
      <c r="HL31" s="31"/>
      <c r="HM31" s="1962"/>
      <c r="HN31" s="22"/>
      <c r="HO31" s="31"/>
      <c r="HP31" s="76"/>
      <c r="HQ31" s="78">
        <f t="shared" si="37"/>
        <v>0</v>
      </c>
      <c r="HS31" s="31"/>
      <c r="HT31" s="1962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62"/>
      <c r="II31" s="104"/>
      <c r="IJ31" s="49"/>
      <c r="IK31" s="139"/>
      <c r="IL31" s="78">
        <f t="shared" si="40"/>
        <v>0</v>
      </c>
      <c r="IN31" s="1962"/>
      <c r="IO31" s="1962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62"/>
      <c r="JC31" s="1962"/>
      <c r="JD31" s="22"/>
      <c r="JE31" s="31"/>
      <c r="JF31" s="76"/>
      <c r="JG31" s="78">
        <f t="shared" si="43"/>
        <v>0</v>
      </c>
      <c r="JI31" s="31"/>
      <c r="JJ31" s="1962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62"/>
      <c r="JY31" s="22"/>
      <c r="JZ31" s="788"/>
      <c r="KA31" s="76"/>
      <c r="KB31" s="131">
        <f t="shared" si="45"/>
        <v>0</v>
      </c>
      <c r="KD31" s="49"/>
      <c r="KE31" s="1960"/>
      <c r="KF31" s="104"/>
      <c r="KG31" s="572"/>
      <c r="KH31" s="139"/>
      <c r="KI31" s="131">
        <f t="shared" si="46"/>
        <v>0</v>
      </c>
      <c r="KJ31" s="244"/>
      <c r="KK31" s="49"/>
      <c r="KL31" s="1960"/>
      <c r="KM31" s="104"/>
      <c r="KN31" s="572"/>
      <c r="KO31" s="139"/>
      <c r="KP31" s="131">
        <f t="shared" si="47"/>
        <v>0</v>
      </c>
      <c r="KQ31" s="244"/>
      <c r="KR31" s="405"/>
      <c r="KS31" s="1962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62"/>
      <c r="LG31" s="1962"/>
      <c r="LH31" s="22"/>
      <c r="LI31" s="31"/>
      <c r="LJ31" s="76"/>
      <c r="LK31" s="131">
        <f t="shared" si="50"/>
        <v>0</v>
      </c>
      <c r="LM31" s="405"/>
      <c r="LN31" s="1330"/>
      <c r="LO31" s="139"/>
      <c r="LP31" s="31"/>
      <c r="LQ31" s="139"/>
      <c r="LR31" s="131">
        <f t="shared" si="0"/>
        <v>0</v>
      </c>
      <c r="LT31" s="425"/>
      <c r="LU31" s="1960"/>
      <c r="LV31" s="104"/>
      <c r="LW31" s="49"/>
      <c r="LX31" s="139"/>
      <c r="LY31" s="78">
        <f t="shared" si="51"/>
        <v>0</v>
      </c>
      <c r="MA31" s="425"/>
      <c r="MB31" s="1960"/>
      <c r="MC31" s="104"/>
      <c r="MD31" s="49"/>
      <c r="ME31" s="139"/>
      <c r="MF31" s="131">
        <f t="shared" si="52"/>
        <v>0</v>
      </c>
      <c r="MH31" s="405"/>
      <c r="MI31" s="1962"/>
      <c r="MJ31" s="22"/>
      <c r="MK31" s="31"/>
      <c r="ML31" s="76"/>
      <c r="MM31" s="131">
        <f t="shared" si="53"/>
        <v>0</v>
      </c>
      <c r="MO31" s="1962"/>
      <c r="MP31" s="1962"/>
      <c r="MQ31" s="22"/>
      <c r="MR31" s="31"/>
      <c r="MS31" s="76"/>
      <c r="MT31" s="131">
        <f t="shared" si="54"/>
        <v>0</v>
      </c>
      <c r="MV31" s="31"/>
      <c r="MW31" s="1962"/>
      <c r="MX31" s="104"/>
      <c r="MY31" s="1368"/>
      <c r="MZ31" s="76"/>
      <c r="NA31" s="131">
        <f t="shared" si="198"/>
        <v>20586.5</v>
      </c>
      <c r="NC31" s="31"/>
      <c r="ND31" s="1962"/>
      <c r="NE31" s="104"/>
      <c r="NF31" s="1368"/>
      <c r="NG31" s="76"/>
      <c r="NH31" s="131">
        <f t="shared" si="55"/>
        <v>0</v>
      </c>
      <c r="NJ31" s="31"/>
      <c r="NK31" s="1963"/>
      <c r="NL31" s="789"/>
      <c r="NM31" s="31"/>
      <c r="NN31" s="76"/>
      <c r="NO31" s="131">
        <f t="shared" ref="NO31:NO43" si="204">NO30+NL31-NN31</f>
        <v>0</v>
      </c>
      <c r="NQ31" s="405"/>
      <c r="NR31" s="1963"/>
      <c r="NS31" s="76"/>
      <c r="NT31" s="405"/>
      <c r="NU31" s="76"/>
      <c r="NV31" s="131">
        <f t="shared" si="57"/>
        <v>0</v>
      </c>
      <c r="NX31" s="1962"/>
      <c r="NY31" s="1962"/>
      <c r="NZ31" s="22"/>
      <c r="OA31" s="31"/>
      <c r="OB31" s="76"/>
      <c r="OC31" s="78">
        <f t="shared" si="58"/>
        <v>0</v>
      </c>
      <c r="OE31" s="1962"/>
      <c r="OF31" s="1962"/>
      <c r="OG31" s="22"/>
      <c r="OH31" s="31"/>
      <c r="OI31" s="76"/>
      <c r="OJ31" s="78">
        <f t="shared" si="59"/>
        <v>0</v>
      </c>
      <c r="OL31" s="1962"/>
      <c r="OM31" s="1962"/>
      <c r="ON31" s="22"/>
      <c r="OO31" s="31"/>
      <c r="OP31" s="76"/>
      <c r="OQ31" s="78">
        <f t="shared" si="60"/>
        <v>0</v>
      </c>
      <c r="OS31" s="1962"/>
      <c r="OT31" s="1962"/>
      <c r="OU31" s="22"/>
      <c r="OV31" s="31"/>
      <c r="OW31" s="76"/>
      <c r="OX31" s="78">
        <f t="shared" si="61"/>
        <v>0</v>
      </c>
      <c r="OZ31" s="1962"/>
      <c r="PA31" s="1962"/>
      <c r="PB31" s="22"/>
      <c r="PC31" s="31"/>
      <c r="PD31" s="76"/>
      <c r="PE31" s="78">
        <f t="shared" si="62"/>
        <v>0</v>
      </c>
      <c r="PG31" s="1962"/>
      <c r="PH31" s="1962"/>
      <c r="PI31" s="22"/>
      <c r="PJ31" s="31"/>
      <c r="PK31" s="76"/>
      <c r="PL31" s="78">
        <f t="shared" si="63"/>
        <v>0</v>
      </c>
      <c r="PN31" s="31"/>
      <c r="PO31" s="1962"/>
      <c r="PP31" s="22"/>
      <c r="PQ31" s="31"/>
      <c r="PR31" s="76"/>
      <c r="PS31" s="78">
        <f t="shared" si="64"/>
        <v>0</v>
      </c>
      <c r="PU31" s="1962"/>
      <c r="PV31" s="1962"/>
      <c r="PW31" s="22"/>
      <c r="PX31" s="31"/>
      <c r="PY31" s="76"/>
      <c r="PZ31" s="78">
        <f t="shared" si="65"/>
        <v>32916</v>
      </c>
      <c r="QB31" s="1962"/>
      <c r="QC31" s="1962"/>
      <c r="QD31" s="22"/>
      <c r="QE31" s="31"/>
      <c r="QF31" s="76"/>
      <c r="QG31" s="78">
        <f t="shared" si="66"/>
        <v>0</v>
      </c>
      <c r="QI31" s="405"/>
      <c r="QJ31" s="1962"/>
      <c r="QK31" s="22"/>
      <c r="QL31" s="31"/>
      <c r="QM31" s="76"/>
      <c r="QN31" s="78">
        <f t="shared" si="67"/>
        <v>0</v>
      </c>
      <c r="QP31" s="322"/>
      <c r="QQ31" s="1962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7"/>
      <c r="QY31" s="701"/>
      <c r="QZ31" s="31"/>
      <c r="RA31" s="139"/>
      <c r="RB31" s="131">
        <f t="shared" si="69"/>
        <v>0</v>
      </c>
      <c r="RD31" s="1960"/>
      <c r="RE31" s="670"/>
      <c r="RF31" s="261"/>
      <c r="RG31" s="258"/>
      <c r="RH31" s="66"/>
      <c r="RI31" s="78">
        <f t="shared" si="70"/>
        <v>0</v>
      </c>
      <c r="RK31" s="1960"/>
      <c r="RL31" s="670"/>
      <c r="RM31" s="261"/>
      <c r="RN31" s="258"/>
      <c r="RO31" s="66"/>
      <c r="RP31" s="78">
        <f t="shared" si="71"/>
        <v>0</v>
      </c>
      <c r="RR31" s="1960"/>
      <c r="RS31" s="1961"/>
      <c r="RT31" s="261"/>
      <c r="RU31" s="258"/>
      <c r="RV31" s="66"/>
      <c r="RW31" s="78">
        <f t="shared" si="72"/>
        <v>11123</v>
      </c>
      <c r="RY31" s="1962"/>
      <c r="RZ31" s="1962"/>
      <c r="SA31" s="22"/>
      <c r="SB31" s="31"/>
      <c r="SC31" s="76"/>
      <c r="SD31" s="78">
        <f t="shared" si="195"/>
        <v>23250</v>
      </c>
      <c r="SF31" s="1962"/>
      <c r="SG31" s="1962"/>
      <c r="SH31" s="22"/>
      <c r="SI31" s="31"/>
      <c r="SJ31" s="76"/>
      <c r="SK31" s="78">
        <f t="shared" si="196"/>
        <v>0</v>
      </c>
      <c r="SM31" s="1962"/>
      <c r="SN31" s="1962"/>
      <c r="SO31" s="22"/>
      <c r="SP31" s="31"/>
      <c r="SQ31" s="76"/>
      <c r="SR31" s="78">
        <f t="shared" si="73"/>
        <v>0</v>
      </c>
      <c r="ST31" s="1962"/>
      <c r="SU31" s="1962"/>
      <c r="SV31" s="22"/>
      <c r="SW31" s="31"/>
      <c r="SX31" s="76"/>
      <c r="SY31" s="78">
        <f t="shared" si="74"/>
        <v>0</v>
      </c>
      <c r="TA31" s="405"/>
      <c r="TB31" s="1962"/>
      <c r="TC31" s="22"/>
      <c r="TD31" s="31"/>
      <c r="TE31" s="76"/>
      <c r="TF31" s="78">
        <f t="shared" si="75"/>
        <v>0</v>
      </c>
      <c r="TH31" s="1962"/>
      <c r="TI31" s="1962"/>
      <c r="TJ31" s="22"/>
      <c r="TK31" s="31"/>
      <c r="TL31" s="76"/>
      <c r="TM31" s="78">
        <f t="shared" si="201"/>
        <v>20668.5</v>
      </c>
      <c r="TO31" s="1962"/>
      <c r="TP31" s="1962"/>
      <c r="TQ31" s="779"/>
      <c r="TR31" s="31"/>
      <c r="TS31" s="76"/>
      <c r="TT31" s="78">
        <f t="shared" si="202"/>
        <v>0</v>
      </c>
      <c r="TV31" s="405"/>
      <c r="TW31" s="1962"/>
      <c r="TX31" s="22"/>
      <c r="TY31" s="31"/>
      <c r="TZ31" s="76"/>
      <c r="UA31" s="78">
        <f t="shared" si="203"/>
        <v>0</v>
      </c>
      <c r="UC31" s="405"/>
      <c r="UD31" s="1962"/>
      <c r="UE31" s="22"/>
      <c r="UF31" s="31"/>
      <c r="UG31" s="76"/>
      <c r="UH31" s="78">
        <f t="shared" si="79"/>
        <v>0</v>
      </c>
      <c r="UJ31" s="405"/>
      <c r="UK31" s="1962"/>
      <c r="UL31" s="22"/>
      <c r="UM31" s="31"/>
      <c r="UN31" s="76"/>
      <c r="UO31" s="78">
        <f t="shared" si="80"/>
        <v>0</v>
      </c>
      <c r="UQ31" s="405"/>
      <c r="UR31" s="1962"/>
      <c r="US31" s="22"/>
      <c r="UT31" s="31"/>
      <c r="UU31" s="76"/>
      <c r="UV31" s="78">
        <f t="shared" si="81"/>
        <v>0</v>
      </c>
      <c r="UX31" s="405"/>
      <c r="UY31" s="1962"/>
      <c r="UZ31" s="22"/>
      <c r="VA31" s="31"/>
      <c r="VB31" s="76"/>
      <c r="VC31" s="78">
        <f t="shared" si="82"/>
        <v>201</v>
      </c>
      <c r="VE31" s="1962"/>
      <c r="VF31" s="1962"/>
      <c r="VG31" s="22"/>
      <c r="VH31" s="31"/>
      <c r="VI31" s="76"/>
      <c r="VJ31" s="78">
        <f t="shared" si="83"/>
        <v>47775</v>
      </c>
      <c r="VL31" s="1962"/>
      <c r="VM31" s="1962"/>
      <c r="VN31" s="22"/>
      <c r="VO31" s="31"/>
      <c r="VP31" s="76"/>
      <c r="VQ31" s="78">
        <f t="shared" si="84"/>
        <v>0</v>
      </c>
      <c r="VS31" s="1962"/>
      <c r="VT31" s="1962"/>
      <c r="VU31" s="22"/>
      <c r="VV31" s="31"/>
      <c r="VW31" s="76"/>
      <c r="VX31" s="78">
        <f t="shared" si="85"/>
        <v>0</v>
      </c>
      <c r="VZ31" s="405"/>
      <c r="WA31" s="1962"/>
      <c r="WB31" s="22"/>
      <c r="WC31" s="31"/>
      <c r="WD31" s="76"/>
      <c r="WE31" s="78">
        <f t="shared" si="86"/>
        <v>274.5</v>
      </c>
      <c r="WG31" s="1962"/>
      <c r="WH31" s="1962"/>
      <c r="WI31" s="22"/>
      <c r="WJ31" s="31"/>
      <c r="WK31" s="76"/>
      <c r="WL31" s="78">
        <f t="shared" si="87"/>
        <v>0</v>
      </c>
      <c r="WN31" s="31"/>
      <c r="WO31" s="1962"/>
      <c r="WP31" s="22"/>
      <c r="WQ31" s="31"/>
      <c r="WR31" s="76"/>
      <c r="WS31" s="78">
        <f t="shared" si="88"/>
        <v>0</v>
      </c>
      <c r="WU31" s="1962"/>
      <c r="WV31" s="1962"/>
      <c r="WW31" s="22"/>
      <c r="WX31" s="31"/>
      <c r="WY31" s="76"/>
      <c r="WZ31" s="78">
        <f t="shared" si="89"/>
        <v>0</v>
      </c>
      <c r="XB31" s="1960"/>
      <c r="XC31" s="1960"/>
      <c r="XD31" s="104"/>
      <c r="XE31" s="49"/>
      <c r="XF31" s="139"/>
      <c r="XG31" s="131">
        <f t="shared" si="90"/>
        <v>0</v>
      </c>
      <c r="XH31" s="244"/>
      <c r="XI31" s="1962"/>
      <c r="XJ31" s="1962"/>
      <c r="XK31" s="22"/>
      <c r="XL31" s="31"/>
      <c r="XM31" s="76"/>
      <c r="XN31" s="78">
        <f t="shared" si="91"/>
        <v>0</v>
      </c>
      <c r="XP31" s="405"/>
      <c r="XQ31" s="1962"/>
      <c r="XR31" s="22"/>
      <c r="XS31" s="31"/>
      <c r="XT31" s="76"/>
      <c r="XU31" s="78">
        <f t="shared" si="92"/>
        <v>0</v>
      </c>
      <c r="XW31" s="1962"/>
      <c r="XX31" s="1962"/>
      <c r="XY31" s="22"/>
      <c r="XZ31" s="31"/>
      <c r="YA31" s="76"/>
      <c r="YB31" s="78">
        <f t="shared" si="93"/>
        <v>0</v>
      </c>
      <c r="YD31" s="1962"/>
      <c r="YE31" s="1962"/>
      <c r="YF31" s="22"/>
      <c r="YG31" s="31"/>
      <c r="YH31" s="76"/>
      <c r="YI31" s="78">
        <f t="shared" si="94"/>
        <v>0</v>
      </c>
      <c r="YK31" s="31"/>
      <c r="YL31" s="1962"/>
      <c r="YM31" s="22"/>
      <c r="YN31" s="31"/>
      <c r="YO31" s="76"/>
      <c r="YP31" s="78">
        <f t="shared" si="95"/>
        <v>0</v>
      </c>
      <c r="YR31" s="31"/>
      <c r="YS31" s="1962"/>
      <c r="YT31" s="22"/>
      <c r="YU31" s="31"/>
      <c r="YV31" s="76"/>
      <c r="YW31" s="78">
        <f t="shared" si="96"/>
        <v>0</v>
      </c>
      <c r="YY31" s="31"/>
      <c r="YZ31" s="1962"/>
      <c r="ZA31" s="22"/>
      <c r="ZB31" s="31"/>
      <c r="ZC31" s="76"/>
      <c r="ZD31" s="78">
        <f t="shared" si="97"/>
        <v>0</v>
      </c>
      <c r="ZF31" s="49"/>
      <c r="ZG31" s="1960"/>
      <c r="ZH31" s="104"/>
      <c r="ZI31" s="49"/>
      <c r="ZJ31" s="139"/>
      <c r="ZK31" s="78">
        <f t="shared" si="98"/>
        <v>0</v>
      </c>
      <c r="ZM31" s="1962"/>
      <c r="ZN31" s="1962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62"/>
      <c r="AAP31" s="1962"/>
      <c r="AAQ31" s="22"/>
      <c r="AAR31" s="31"/>
      <c r="AAS31" s="76"/>
      <c r="AAT31" s="78">
        <f t="shared" si="103"/>
        <v>0</v>
      </c>
      <c r="AAV31" s="405"/>
      <c r="AAW31" s="1962"/>
      <c r="AAX31" s="22"/>
      <c r="AAY31" s="31"/>
      <c r="AAZ31" s="76"/>
      <c r="ABA31" s="78">
        <f t="shared" si="104"/>
        <v>0</v>
      </c>
      <c r="ABC31" s="405"/>
      <c r="ABD31" s="1962"/>
      <c r="ABE31" s="22"/>
      <c r="ABF31" s="322"/>
      <c r="ABG31" s="76"/>
      <c r="ABH31" s="78">
        <f t="shared" si="105"/>
        <v>0</v>
      </c>
      <c r="ABJ31" s="31"/>
      <c r="ABK31" s="1962"/>
      <c r="ABL31" s="22"/>
      <c r="ABM31" s="31"/>
      <c r="ABN31" s="76"/>
      <c r="ABO31" s="78">
        <f t="shared" si="106"/>
        <v>0</v>
      </c>
      <c r="ABQ31" s="1962"/>
      <c r="ABR31" s="1962"/>
      <c r="ABS31" s="22"/>
      <c r="ABT31" s="31"/>
      <c r="ABU31" s="76"/>
      <c r="ABV31" s="78">
        <f t="shared" si="107"/>
        <v>0</v>
      </c>
      <c r="ABX31" s="1962"/>
      <c r="ABY31" s="1962"/>
      <c r="ABZ31" s="22"/>
      <c r="ACA31" s="31"/>
      <c r="ACB31" s="76"/>
      <c r="ACC31" s="78">
        <f t="shared" si="108"/>
        <v>0</v>
      </c>
      <c r="ACE31" s="322"/>
      <c r="ACF31" s="1962"/>
      <c r="ACG31" s="22"/>
      <c r="ACH31" s="405"/>
      <c r="ACI31" s="76"/>
      <c r="ACJ31" s="78">
        <f t="shared" si="109"/>
        <v>0</v>
      </c>
      <c r="ACL31" s="322"/>
      <c r="ACM31" s="1962"/>
      <c r="ACN31" s="22"/>
      <c r="ACO31" s="322"/>
      <c r="ACP31" s="76"/>
      <c r="ACQ31" s="78">
        <f t="shared" si="110"/>
        <v>0</v>
      </c>
      <c r="ACS31" s="31"/>
      <c r="ACT31" s="1962"/>
      <c r="ACU31" s="22"/>
      <c r="ACV31" s="31"/>
      <c r="ACW31" s="76"/>
      <c r="ACX31" s="78">
        <f t="shared" si="1"/>
        <v>0</v>
      </c>
      <c r="ACZ31" s="405"/>
      <c r="ADA31" s="1962"/>
      <c r="ADB31" s="22"/>
      <c r="ADC31" s="405"/>
      <c r="ADD31" s="76"/>
      <c r="ADE31" s="78">
        <f t="shared" si="111"/>
        <v>0</v>
      </c>
      <c r="ADG31" s="405"/>
      <c r="ADH31" s="1962"/>
      <c r="ADI31" s="22"/>
      <c r="ADJ31" s="322"/>
      <c r="ADK31" s="76"/>
      <c r="ADL31" s="78">
        <f t="shared" si="112"/>
        <v>0</v>
      </c>
      <c r="ADN31" s="1962"/>
      <c r="ADO31" s="1962"/>
      <c r="ADP31" s="22"/>
      <c r="ADQ31" s="31"/>
      <c r="ADR31" s="76"/>
      <c r="ADS31" s="78">
        <f t="shared" si="113"/>
        <v>0</v>
      </c>
      <c r="ADU31" s="322"/>
      <c r="ADV31" s="1962"/>
      <c r="ADW31" s="22"/>
      <c r="ADX31" s="405"/>
      <c r="ADY31" s="76"/>
      <c r="ADZ31" s="78">
        <f t="shared" si="114"/>
        <v>0</v>
      </c>
      <c r="AEB31" s="405"/>
      <c r="AEC31" s="1963"/>
      <c r="AED31" s="789"/>
      <c r="AEE31" s="31"/>
      <c r="AEF31" s="1369"/>
      <c r="AEG31" s="131">
        <f t="shared" si="115"/>
        <v>0</v>
      </c>
      <c r="AEI31" s="405"/>
      <c r="AEJ31" s="1963"/>
      <c r="AEK31" s="789"/>
      <c r="AEL31" s="31"/>
      <c r="AEM31" s="1369"/>
      <c r="AEN31" s="131">
        <f t="shared" si="116"/>
        <v>3380</v>
      </c>
      <c r="AEP31" s="405"/>
      <c r="AEQ31" s="1963"/>
      <c r="AER31" s="789"/>
      <c r="AES31" s="405"/>
      <c r="AET31" s="1369"/>
      <c r="AEU31" s="131">
        <f t="shared" si="117"/>
        <v>0</v>
      </c>
      <c r="AEW31" s="1962"/>
      <c r="AEX31" s="1962"/>
      <c r="AEY31" s="22"/>
      <c r="AEZ31" s="31"/>
      <c r="AFA31" s="76"/>
      <c r="AFB31" s="78">
        <f t="shared" si="118"/>
        <v>0</v>
      </c>
      <c r="AFD31" s="1962"/>
      <c r="AFE31" s="1962"/>
      <c r="AFF31" s="22"/>
      <c r="AFG31" s="31"/>
      <c r="AFH31" s="76"/>
      <c r="AFI31" s="78">
        <f t="shared" si="119"/>
        <v>6523</v>
      </c>
      <c r="AFK31" s="405"/>
      <c r="AFL31" s="1962"/>
      <c r="AFM31" s="22"/>
      <c r="AFN31" s="31"/>
      <c r="AFO31" s="76"/>
      <c r="AFP31" s="78">
        <f t="shared" si="120"/>
        <v>0</v>
      </c>
      <c r="AFR31" s="405"/>
      <c r="AFS31" s="1962"/>
      <c r="AFT31" s="22"/>
      <c r="AFU31" s="31"/>
      <c r="AFV31" s="76"/>
      <c r="AFW31" s="78">
        <f t="shared" si="121"/>
        <v>0</v>
      </c>
      <c r="AFY31" s="31"/>
      <c r="AFZ31" s="1962"/>
      <c r="AGA31" s="22"/>
      <c r="AGB31" s="31"/>
      <c r="AGC31" s="76"/>
      <c r="AGD31" s="78">
        <f t="shared" si="122"/>
        <v>0</v>
      </c>
      <c r="AGF31" s="1962"/>
      <c r="AGG31" s="1962"/>
      <c r="AGH31" s="22"/>
      <c r="AGI31" s="31"/>
      <c r="AGJ31" s="76"/>
      <c r="AGK31" s="78">
        <f t="shared" si="123"/>
        <v>0</v>
      </c>
      <c r="AGM31" s="1962"/>
      <c r="AGN31" s="1962"/>
      <c r="AGO31" s="22"/>
      <c r="AGP31" s="31"/>
      <c r="AGQ31" s="76"/>
      <c r="AGR31" s="78">
        <f t="shared" si="124"/>
        <v>0</v>
      </c>
      <c r="AGT31" s="1962"/>
      <c r="AGU31" s="1962"/>
      <c r="AGV31" s="22"/>
      <c r="AGW31" s="31"/>
      <c r="AGX31" s="76"/>
      <c r="AGY31" s="78">
        <f t="shared" si="125"/>
        <v>0</v>
      </c>
      <c r="AHA31" s="31"/>
      <c r="AHB31" s="1962"/>
      <c r="AHC31" s="22"/>
      <c r="AHD31" s="31"/>
      <c r="AHE31" s="76"/>
      <c r="AHF31" s="78">
        <f t="shared" si="126"/>
        <v>0</v>
      </c>
      <c r="AHH31" s="1962"/>
      <c r="AHI31" s="1962"/>
      <c r="AHJ31" s="22"/>
      <c r="AHK31" s="31"/>
      <c r="AHL31" s="76"/>
      <c r="AHM31" s="78">
        <f t="shared" si="127"/>
        <v>37741</v>
      </c>
      <c r="AHO31" s="1962"/>
      <c r="AHP31" s="1962"/>
      <c r="AHQ31" s="22"/>
      <c r="AHR31" s="31"/>
      <c r="AHS31" s="76"/>
      <c r="AHT31" s="78">
        <f t="shared" si="128"/>
        <v>0</v>
      </c>
      <c r="AHV31" s="1962"/>
      <c r="AHW31" s="1962"/>
      <c r="AHX31" s="22"/>
      <c r="AHY31" s="31"/>
      <c r="AHZ31" s="76"/>
      <c r="AIA31" s="78">
        <f t="shared" si="129"/>
        <v>0</v>
      </c>
      <c r="AIC31" s="425"/>
      <c r="AID31" s="1960"/>
      <c r="AIE31" s="104"/>
      <c r="AIF31" s="49"/>
      <c r="AIG31" s="139"/>
      <c r="AIH31" s="78">
        <f t="shared" si="130"/>
        <v>0</v>
      </c>
      <c r="AIJ31" s="322"/>
      <c r="AIK31" s="1962"/>
      <c r="AIL31" s="22"/>
      <c r="AIM31" s="49"/>
      <c r="AIN31" s="76"/>
      <c r="AIO31" s="78">
        <f t="shared" si="131"/>
        <v>0</v>
      </c>
      <c r="AIQ31" s="405"/>
      <c r="AIR31" s="1962"/>
      <c r="AIS31" s="22"/>
      <c r="AIT31" s="31"/>
      <c r="AIU31" s="76"/>
      <c r="AIV31" s="78">
        <f t="shared" si="132"/>
        <v>0</v>
      </c>
      <c r="AIX31" s="1962"/>
      <c r="AIY31" s="1962"/>
      <c r="AIZ31" s="22"/>
      <c r="AJA31" s="31"/>
      <c r="AJB31" s="76"/>
      <c r="AJC31" s="78">
        <f t="shared" si="133"/>
        <v>0</v>
      </c>
      <c r="AJE31" s="49"/>
      <c r="AJF31" s="1960"/>
      <c r="AJG31" s="104"/>
      <c r="AJH31" s="49"/>
      <c r="AJI31" s="139"/>
      <c r="AJJ31" s="131">
        <f t="shared" si="134"/>
        <v>0</v>
      </c>
      <c r="AJL31" s="31"/>
      <c r="AJM31" s="1962"/>
      <c r="AJN31" s="22"/>
      <c r="AJO31" s="31"/>
      <c r="AJP31" s="76"/>
      <c r="AJQ31" s="78">
        <f t="shared" si="135"/>
        <v>0</v>
      </c>
      <c r="AJS31" s="49"/>
      <c r="AJT31" s="1960"/>
      <c r="AJU31" s="104"/>
      <c r="AJV31" s="49"/>
      <c r="AJW31" s="139"/>
      <c r="AJX31" s="131">
        <f t="shared" si="136"/>
        <v>0</v>
      </c>
      <c r="AJY31" s="244"/>
      <c r="AJZ31" s="1962"/>
      <c r="AKA31" s="1962"/>
      <c r="AKB31" s="22"/>
      <c r="AKC31" s="31"/>
      <c r="AKD31" s="76"/>
      <c r="AKE31" s="78">
        <f t="shared" si="137"/>
        <v>0</v>
      </c>
      <c r="AKG31" s="31"/>
      <c r="AKH31" s="1962"/>
      <c r="AKI31" s="22"/>
      <c r="AKJ31" s="31"/>
      <c r="AKK31" s="76"/>
      <c r="AKL31" s="78">
        <f t="shared" si="138"/>
        <v>0</v>
      </c>
      <c r="AKN31" s="31"/>
      <c r="AKO31" s="1962"/>
      <c r="AKP31" s="779"/>
      <c r="AKQ31" s="31"/>
      <c r="AKR31" s="76"/>
      <c r="AKS31" s="78">
        <f t="shared" si="139"/>
        <v>0</v>
      </c>
      <c r="AKU31" s="49"/>
      <c r="AKV31" s="1960"/>
      <c r="AKW31" s="104"/>
      <c r="AKX31" s="49"/>
      <c r="AKY31" s="139"/>
      <c r="AKZ31" s="78">
        <f t="shared" si="2"/>
        <v>0</v>
      </c>
      <c r="ALB31" s="1962"/>
      <c r="ALC31" s="1962"/>
      <c r="ALD31" s="22"/>
      <c r="ALE31" s="31"/>
      <c r="ALF31" s="76"/>
      <c r="ALG31" s="78">
        <f t="shared" si="140"/>
        <v>0</v>
      </c>
      <c r="ALI31" s="1962"/>
      <c r="ALJ31" s="1962"/>
      <c r="ALK31" s="22"/>
      <c r="ALL31" s="31"/>
      <c r="ALM31" s="76"/>
      <c r="ALN31" s="78">
        <f t="shared" si="141"/>
        <v>0</v>
      </c>
      <c r="ALP31" s="1962"/>
      <c r="ALQ31" s="1962"/>
      <c r="ALR31" s="22"/>
      <c r="ALS31" s="31"/>
      <c r="ALT31" s="76"/>
      <c r="ALU31" s="78">
        <f t="shared" si="142"/>
        <v>0</v>
      </c>
      <c r="ALW31" s="1962"/>
      <c r="ALX31" s="1962"/>
      <c r="ALY31" s="22"/>
      <c r="ALZ31" s="31"/>
      <c r="AMA31" s="76"/>
      <c r="AMB31" s="78">
        <f t="shared" si="143"/>
        <v>0</v>
      </c>
      <c r="AMD31" s="405"/>
      <c r="AME31" s="1962"/>
      <c r="AMF31" s="22"/>
      <c r="AMG31" s="405"/>
      <c r="AMH31" s="76"/>
      <c r="AMI31" s="78">
        <f t="shared" si="144"/>
        <v>0</v>
      </c>
      <c r="AMK31" s="1962"/>
      <c r="AML31" s="1962"/>
      <c r="AMM31" s="22"/>
      <c r="AMN31" s="31"/>
      <c r="AMO31" s="76"/>
      <c r="AMP31" s="78">
        <f t="shared" si="145"/>
        <v>0</v>
      </c>
      <c r="AMR31" s="31"/>
      <c r="AMS31" s="1962"/>
      <c r="AMT31" s="22"/>
      <c r="AMU31" s="31"/>
      <c r="AMV31" s="76"/>
      <c r="AMW31" s="131">
        <f t="shared" si="3"/>
        <v>0</v>
      </c>
      <c r="AMY31" s="405"/>
      <c r="AMZ31" s="1962"/>
      <c r="ANA31" s="22"/>
      <c r="ANB31" s="322"/>
      <c r="ANC31" s="76"/>
      <c r="AND31" s="78">
        <f t="shared" si="146"/>
        <v>0</v>
      </c>
      <c r="ANF31" s="322"/>
      <c r="ANG31" s="1962"/>
      <c r="ANH31" s="22"/>
      <c r="ANI31" s="405"/>
      <c r="ANJ31" s="76"/>
      <c r="ANK31" s="78">
        <f t="shared" si="147"/>
        <v>0</v>
      </c>
      <c r="ANM31" s="31"/>
      <c r="ANN31" s="1962"/>
      <c r="ANO31" s="22"/>
      <c r="ANP31" s="31"/>
      <c r="ANQ31" s="76"/>
      <c r="ANR31" s="78">
        <f t="shared" si="148"/>
        <v>0</v>
      </c>
      <c r="ANT31" s="1962"/>
      <c r="ANU31" s="1962"/>
      <c r="ANV31" s="22"/>
      <c r="ANW31" s="31"/>
      <c r="ANX31" s="76"/>
      <c r="ANY31" s="78">
        <f t="shared" si="149"/>
        <v>0</v>
      </c>
      <c r="AOA31" s="1962"/>
      <c r="AOB31" s="1962"/>
      <c r="AOC31" s="22"/>
      <c r="AOD31" s="31"/>
      <c r="AOE31" s="76"/>
      <c r="AOF31" s="78">
        <f t="shared" si="150"/>
        <v>0</v>
      </c>
      <c r="AOH31" s="322"/>
      <c r="AOI31" s="1962"/>
      <c r="AOJ31" s="22"/>
      <c r="AOK31" s="405"/>
      <c r="AOL31" s="76"/>
      <c r="AOM31" s="78">
        <f t="shared" si="151"/>
        <v>0</v>
      </c>
      <c r="AOO31" s="1962"/>
      <c r="AOP31" s="1962"/>
      <c r="AOQ31" s="22"/>
      <c r="AOR31" s="322"/>
      <c r="AOS31" s="76"/>
      <c r="AOT31" s="78">
        <f t="shared" si="199"/>
        <v>4592</v>
      </c>
      <c r="AOV31" s="405"/>
      <c r="AOW31" s="1962"/>
      <c r="AOX31" s="22"/>
      <c r="AOY31" s="31"/>
      <c r="AOZ31" s="76"/>
      <c r="APA31" s="78">
        <f t="shared" si="152"/>
        <v>0</v>
      </c>
      <c r="APC31" s="322"/>
      <c r="APD31" s="1962"/>
      <c r="APE31" s="22"/>
      <c r="APF31" s="31"/>
      <c r="APG31" s="76"/>
      <c r="APH31" s="78">
        <f t="shared" si="153"/>
        <v>0</v>
      </c>
      <c r="APJ31" s="322"/>
      <c r="APK31" s="1962"/>
      <c r="APL31" s="22"/>
      <c r="APM31" s="31"/>
      <c r="APN31" s="76"/>
      <c r="APO31" s="78">
        <f t="shared" si="154"/>
        <v>0</v>
      </c>
      <c r="APQ31" s="1962"/>
      <c r="APR31" s="1962"/>
      <c r="APS31" s="22"/>
      <c r="APT31" s="31"/>
      <c r="APU31" s="76"/>
      <c r="APV31" s="78">
        <f t="shared" si="155"/>
        <v>0</v>
      </c>
      <c r="APX31" s="405"/>
      <c r="APY31" s="1962"/>
      <c r="APZ31" s="22"/>
      <c r="AQA31" s="405"/>
      <c r="AQB31" s="76"/>
      <c r="AQC31" s="131">
        <f>AQC30+APZ31-AQB31</f>
        <v>0</v>
      </c>
      <c r="AQE31" s="1962"/>
      <c r="AQG31" s="775"/>
      <c r="AQH31" s="31"/>
      <c r="AQI31" s="76"/>
      <c r="AQJ31" s="131">
        <f t="shared" si="5"/>
        <v>7383.5</v>
      </c>
      <c r="AQL31" s="1962"/>
      <c r="AQN31" s="775"/>
      <c r="AQO31" s="31"/>
      <c r="AQP31" s="76"/>
      <c r="AQQ31" s="131">
        <f t="shared" si="6"/>
        <v>0</v>
      </c>
      <c r="AQS31" s="1962"/>
      <c r="AQU31" s="775"/>
      <c r="AQV31" s="31"/>
      <c r="AQW31" s="76"/>
      <c r="AQX31" s="131">
        <f t="shared" si="156"/>
        <v>4518.5</v>
      </c>
      <c r="AQZ31" s="322"/>
      <c r="ARA31" s="1962"/>
      <c r="ARB31" s="779"/>
      <c r="ARC31" s="322"/>
      <c r="ARD31" s="76"/>
      <c r="ARE31" s="78">
        <f t="shared" si="157"/>
        <v>0</v>
      </c>
      <c r="ARG31" s="1962"/>
      <c r="ARH31" s="1962"/>
      <c r="ARI31" s="22"/>
      <c r="ARJ31" s="31"/>
      <c r="ARK31" s="76"/>
      <c r="ARL31" s="78">
        <f t="shared" si="158"/>
        <v>0</v>
      </c>
      <c r="ARN31" s="405"/>
      <c r="ARO31" s="1962"/>
      <c r="ARP31" s="22"/>
      <c r="ARQ31" s="405"/>
      <c r="ARR31" s="76"/>
      <c r="ARS31" s="78">
        <f t="shared" si="159"/>
        <v>0</v>
      </c>
      <c r="ARU31" s="405"/>
      <c r="ARV31" s="1962"/>
      <c r="ARW31" s="22"/>
      <c r="ARX31" s="322"/>
      <c r="ARY31" s="76"/>
      <c r="ARZ31" s="78">
        <f t="shared" si="7"/>
        <v>0</v>
      </c>
      <c r="ASB31" s="405"/>
      <c r="ASC31" s="1962"/>
      <c r="ASD31" s="22"/>
      <c r="ASE31" s="31"/>
      <c r="ASF31" s="76"/>
      <c r="ASG31" s="78">
        <f t="shared" si="160"/>
        <v>0</v>
      </c>
      <c r="ASI31" s="405"/>
      <c r="ASJ31" s="1962"/>
      <c r="ASK31" s="22"/>
      <c r="ASL31" s="31"/>
      <c r="ASM31" s="76"/>
      <c r="ASN31" s="131">
        <f t="shared" si="161"/>
        <v>0</v>
      </c>
      <c r="ASP31" s="31"/>
      <c r="ASQ31" s="1962"/>
      <c r="ASR31" s="22"/>
      <c r="ASS31" s="31"/>
      <c r="AST31" s="76"/>
      <c r="ASU31" s="131">
        <f t="shared" si="162"/>
        <v>0</v>
      </c>
      <c r="ASW31" s="1962"/>
      <c r="ASX31" s="1962"/>
      <c r="ASY31" s="22"/>
      <c r="ASZ31" s="31"/>
      <c r="ATA31" s="76"/>
      <c r="ATB31" s="131">
        <f t="shared" si="163"/>
        <v>0</v>
      </c>
      <c r="ATD31" s="1962"/>
      <c r="ATE31" s="1962"/>
      <c r="ATF31" s="22"/>
      <c r="ATG31" s="31"/>
      <c r="ATH31" s="76"/>
      <c r="ATI31" s="78">
        <f t="shared" si="164"/>
        <v>0</v>
      </c>
      <c r="ATK31" s="322"/>
      <c r="ATL31" s="1962"/>
      <c r="ATM31" s="22"/>
      <c r="ATN31" s="31"/>
      <c r="ATO31" s="76"/>
      <c r="ATP31" s="78">
        <f t="shared" si="165"/>
        <v>0</v>
      </c>
      <c r="ATR31" s="322"/>
      <c r="ATS31" s="1962"/>
      <c r="ATT31" s="22"/>
      <c r="ATU31" s="31"/>
      <c r="ATV31" s="76"/>
      <c r="ATW31" s="78">
        <f t="shared" si="166"/>
        <v>0</v>
      </c>
      <c r="ATY31" s="322"/>
      <c r="ATZ31" s="1962"/>
      <c r="AUA31" s="22"/>
      <c r="AUB31" s="31"/>
      <c r="AUC31" s="76"/>
      <c r="AUD31" s="78">
        <f t="shared" si="167"/>
        <v>0</v>
      </c>
      <c r="AUF31" s="788"/>
      <c r="AUG31" s="1330"/>
      <c r="AUH31" s="139"/>
      <c r="AUI31" s="788"/>
      <c r="AUJ31" s="139"/>
      <c r="AUK31" s="131">
        <f t="shared" si="168"/>
        <v>0</v>
      </c>
      <c r="AUM31" s="31"/>
      <c r="AUN31" s="1337"/>
      <c r="AUO31" s="76"/>
      <c r="AUP31" s="72"/>
      <c r="AUQ31" s="67"/>
      <c r="AUR31" s="131">
        <f t="shared" si="169"/>
        <v>0</v>
      </c>
      <c r="AUT31" s="31"/>
      <c r="AUU31" s="1963"/>
      <c r="AUV31" s="76"/>
      <c r="AUW31" s="31"/>
      <c r="AUX31" s="76"/>
      <c r="AUY31" s="78">
        <f t="shared" si="170"/>
        <v>0</v>
      </c>
      <c r="AVA31" s="31"/>
      <c r="AVB31" s="1962"/>
      <c r="AVC31" s="22"/>
      <c r="AVD31" s="31"/>
      <c r="AVE31" s="76"/>
      <c r="AVF31" s="78">
        <f t="shared" si="171"/>
        <v>0</v>
      </c>
      <c r="AVH31" s="405"/>
      <c r="AVI31" s="1962"/>
      <c r="AVJ31" s="22"/>
      <c r="AVK31" s="31"/>
      <c r="AVL31" s="76"/>
      <c r="AVM31" s="78">
        <f t="shared" si="172"/>
        <v>2512.5</v>
      </c>
      <c r="AVO31" s="322"/>
      <c r="AVP31" s="811"/>
      <c r="AVR31" s="1962"/>
      <c r="AVT31" s="131">
        <f t="shared" si="173"/>
        <v>0</v>
      </c>
      <c r="AVV31" s="405"/>
      <c r="AVW31" s="1962"/>
      <c r="AVX31" s="1353"/>
      <c r="AVY31" s="1370"/>
      <c r="AVZ31" s="1268"/>
      <c r="AWA31" s="78">
        <f t="shared" si="191"/>
        <v>0</v>
      </c>
      <c r="AWC31" s="1962"/>
      <c r="AWD31" s="1962"/>
      <c r="AWE31" s="1353"/>
      <c r="AWF31" s="1370"/>
      <c r="AWG31" s="1268"/>
      <c r="AWH31" s="78">
        <f t="shared" si="192"/>
        <v>0</v>
      </c>
      <c r="AWJ31" s="1962"/>
      <c r="AWK31" s="1962"/>
      <c r="AWL31" s="22"/>
      <c r="AWM31" s="31"/>
      <c r="AWN31" s="76"/>
      <c r="AWO31" s="78">
        <f t="shared" si="193"/>
        <v>0</v>
      </c>
      <c r="AWQ31" s="321"/>
      <c r="AWR31" s="1960"/>
      <c r="AWS31" s="104"/>
      <c r="AWT31" s="49"/>
      <c r="AWU31" s="139"/>
      <c r="AWV31" s="131">
        <f t="shared" si="194"/>
        <v>0</v>
      </c>
      <c r="AWW31" s="244"/>
      <c r="AWX31" s="425"/>
      <c r="AWY31" s="1960"/>
      <c r="AWZ31" s="104"/>
      <c r="AXA31" s="49"/>
      <c r="AXB31" s="139"/>
      <c r="AXC31" s="78">
        <f t="shared" si="174"/>
        <v>30000</v>
      </c>
      <c r="AXE31" s="31"/>
      <c r="AXF31" s="1962"/>
      <c r="AXG31" s="22"/>
      <c r="AXH31" s="31"/>
      <c r="AXI31" s="76"/>
      <c r="AXJ31" s="78">
        <f t="shared" si="175"/>
        <v>0</v>
      </c>
      <c r="AXL31" s="31"/>
      <c r="AXM31" s="1962"/>
      <c r="AXN31" s="22"/>
      <c r="AXO31" s="31"/>
      <c r="AXP31" s="76"/>
      <c r="AXQ31" s="78">
        <f t="shared" si="176"/>
        <v>0</v>
      </c>
      <c r="AXS31" s="31"/>
      <c r="AXT31" s="1962"/>
      <c r="AXU31" s="22"/>
      <c r="AXV31" s="31"/>
      <c r="AXW31" s="76"/>
      <c r="AXX31" s="78">
        <f t="shared" si="177"/>
        <v>0</v>
      </c>
      <c r="AXZ31" s="31"/>
      <c r="AYA31" s="1962"/>
      <c r="AYB31" s="22"/>
      <c r="AYC31" s="31"/>
      <c r="AYD31" s="76"/>
      <c r="AYE31" s="78">
        <f t="shared" si="178"/>
        <v>0</v>
      </c>
      <c r="AYG31" s="405"/>
      <c r="AYH31" s="1962"/>
      <c r="AYI31" s="22"/>
      <c r="AYJ31" s="31"/>
      <c r="AYK31" s="76"/>
      <c r="AYL31" s="78">
        <f t="shared" si="179"/>
        <v>0</v>
      </c>
      <c r="AYN31" s="405"/>
      <c r="AYO31" s="1962"/>
      <c r="AYP31" s="22"/>
      <c r="AYQ31" s="31"/>
      <c r="AYR31" s="76"/>
      <c r="AYS31" s="78">
        <f t="shared" si="180"/>
        <v>0</v>
      </c>
      <c r="AYU31" s="405"/>
      <c r="AYV31" s="1962"/>
      <c r="AYW31" s="22"/>
      <c r="AYX31" s="405"/>
      <c r="AYY31" s="76"/>
      <c r="AYZ31" s="78">
        <f t="shared" si="181"/>
        <v>0</v>
      </c>
      <c r="AZB31" s="31"/>
      <c r="AZC31" s="1962"/>
      <c r="AZD31" s="22"/>
      <c r="AZE31" s="31"/>
      <c r="AZF31" s="76"/>
      <c r="AZG31" s="78">
        <f t="shared" si="182"/>
        <v>0</v>
      </c>
      <c r="AZI31" s="425"/>
      <c r="AZJ31" s="1960"/>
      <c r="AZK31" s="104"/>
      <c r="AZL31" s="425"/>
      <c r="AZM31" s="139"/>
      <c r="AZN31" s="78">
        <f t="shared" si="183"/>
        <v>0</v>
      </c>
      <c r="AZP31" s="425"/>
      <c r="AZQ31" s="1960"/>
      <c r="AZR31" s="104"/>
      <c r="AZS31" s="425"/>
      <c r="AZT31" s="139"/>
      <c r="AZU31" s="131">
        <f t="shared" si="184"/>
        <v>0</v>
      </c>
      <c r="AZV31" s="244"/>
      <c r="AZW31" s="1962"/>
      <c r="AZX31" s="1962"/>
      <c r="AZY31" s="22"/>
      <c r="AZZ31" s="31"/>
      <c r="BAA31" s="76"/>
      <c r="BAB31" s="78">
        <f t="shared" si="185"/>
        <v>0</v>
      </c>
      <c r="BAD31" s="1962"/>
      <c r="BAE31" s="1962"/>
      <c r="BAF31" s="22"/>
      <c r="BAG31" s="31"/>
      <c r="BAH31" s="76"/>
      <c r="BAI31" s="78">
        <f t="shared" si="186"/>
        <v>0</v>
      </c>
      <c r="BAK31" s="1962"/>
      <c r="BAL31" s="1962"/>
      <c r="BAM31" s="22"/>
      <c r="BAN31" s="31"/>
      <c r="BAO31" s="76"/>
      <c r="BAP31" s="78">
        <f t="shared" si="187"/>
        <v>0</v>
      </c>
      <c r="BAR31" s="1962"/>
      <c r="BAS31" s="1962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62"/>
      <c r="C32" s="1936">
        <v>100000</v>
      </c>
      <c r="D32" s="31"/>
      <c r="E32" s="139"/>
      <c r="F32" s="131">
        <f t="shared" si="8"/>
        <v>2680100</v>
      </c>
      <c r="H32" s="788"/>
      <c r="I32" s="1962"/>
      <c r="J32" s="701"/>
      <c r="K32" s="31"/>
      <c r="L32" s="139"/>
      <c r="M32" s="131">
        <f t="shared" si="9"/>
        <v>20000</v>
      </c>
      <c r="O32" s="425"/>
      <c r="P32" s="1960"/>
      <c r="Q32" s="104"/>
      <c r="R32" s="548"/>
      <c r="S32" s="2064"/>
      <c r="T32" s="78">
        <f t="shared" si="189"/>
        <v>15000</v>
      </c>
      <c r="V32" s="322"/>
      <c r="W32" s="1962"/>
      <c r="X32" s="22"/>
      <c r="Y32" s="31"/>
      <c r="Z32" s="76"/>
      <c r="AA32" s="78">
        <f t="shared" si="10"/>
        <v>1000</v>
      </c>
      <c r="AC32" s="1962"/>
      <c r="AD32" s="1962"/>
      <c r="AE32" s="22"/>
      <c r="AF32" s="31"/>
      <c r="AG32" s="76"/>
      <c r="AH32" s="78">
        <f t="shared" si="11"/>
        <v>-100000</v>
      </c>
      <c r="AJ32" s="405"/>
      <c r="AK32" s="1962"/>
      <c r="AL32" s="22"/>
      <c r="AM32" s="31"/>
      <c r="AN32" s="76"/>
      <c r="AO32" s="78">
        <f t="shared" si="12"/>
        <v>90000</v>
      </c>
      <c r="AQ32" s="1962"/>
      <c r="AR32" s="1962"/>
      <c r="AS32" s="22"/>
      <c r="AT32" s="31"/>
      <c r="AU32" s="76"/>
      <c r="AV32" s="78">
        <f t="shared" si="13"/>
        <v>0</v>
      </c>
      <c r="AX32" s="31"/>
      <c r="AY32" s="1962"/>
      <c r="AZ32" s="22"/>
      <c r="BA32" s="31"/>
      <c r="BB32" s="76"/>
      <c r="BC32" s="78">
        <f t="shared" si="14"/>
        <v>0</v>
      </c>
      <c r="BE32" s="1962"/>
      <c r="BF32" s="1962"/>
      <c r="BG32" s="22"/>
      <c r="BH32" s="31"/>
      <c r="BI32" s="76"/>
      <c r="BJ32" s="78">
        <f t="shared" si="15"/>
        <v>0</v>
      </c>
      <c r="BL32" s="31"/>
      <c r="BM32" s="1960"/>
      <c r="BN32" s="104"/>
      <c r="BO32" s="31"/>
      <c r="BP32" s="139"/>
      <c r="BQ32" s="78">
        <f t="shared" si="16"/>
        <v>0</v>
      </c>
      <c r="BS32" s="1962"/>
      <c r="BT32" s="1962"/>
      <c r="BU32" s="22"/>
      <c r="BV32" s="31"/>
      <c r="BW32" s="76"/>
      <c r="BX32" s="78">
        <f t="shared" si="17"/>
        <v>0</v>
      </c>
      <c r="BZ32" s="1962"/>
      <c r="CA32" s="1962"/>
      <c r="CB32" s="1962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60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62"/>
      <c r="DE32" s="22"/>
      <c r="DF32" s="31"/>
      <c r="DG32" s="76"/>
      <c r="DH32" s="78">
        <f t="shared" si="21"/>
        <v>0</v>
      </c>
      <c r="DJ32" s="1962"/>
      <c r="DK32" s="1962"/>
      <c r="DL32" s="1962"/>
      <c r="DM32" s="22"/>
      <c r="DN32" s="31"/>
      <c r="DO32" s="76"/>
      <c r="DP32" s="78">
        <f t="shared" si="22"/>
        <v>0</v>
      </c>
      <c r="DR32" s="405"/>
      <c r="DS32" s="1962"/>
      <c r="DT32" s="22"/>
      <c r="DU32" s="322"/>
      <c r="DV32" s="76"/>
      <c r="DW32" s="78">
        <f t="shared" si="23"/>
        <v>0</v>
      </c>
      <c r="DY32" s="1962"/>
      <c r="DZ32" s="1962"/>
      <c r="EA32" s="22"/>
      <c r="EB32" s="31"/>
      <c r="EC32" s="76"/>
      <c r="ED32" s="78">
        <f t="shared" si="24"/>
        <v>0</v>
      </c>
      <c r="EF32" s="405"/>
      <c r="EG32" s="1962"/>
      <c r="EH32" s="22"/>
      <c r="EI32" s="31"/>
      <c r="EJ32" s="76"/>
      <c r="EK32" s="78">
        <f t="shared" si="25"/>
        <v>10936</v>
      </c>
      <c r="EM32" s="1962"/>
      <c r="EN32" s="1962"/>
      <c r="EO32" s="22"/>
      <c r="EP32" s="31"/>
      <c r="EQ32" s="76"/>
      <c r="ER32" s="78">
        <f t="shared" si="26"/>
        <v>0</v>
      </c>
      <c r="ET32" s="322"/>
      <c r="EU32" s="1962"/>
      <c r="EV32" s="22"/>
      <c r="EW32" s="31"/>
      <c r="EX32" s="76"/>
      <c r="EY32" s="78">
        <f t="shared" si="27"/>
        <v>0</v>
      </c>
      <c r="FA32" s="322"/>
      <c r="FB32" s="1962"/>
      <c r="FC32" s="22"/>
      <c r="FD32" s="31"/>
      <c r="FE32" s="76"/>
      <c r="FF32" s="78">
        <f t="shared" si="28"/>
        <v>0</v>
      </c>
      <c r="FH32" s="31"/>
      <c r="FI32" s="1962"/>
      <c r="FJ32" s="22"/>
      <c r="FK32" s="31"/>
      <c r="FL32" s="76"/>
      <c r="FM32" s="78">
        <f t="shared" si="29"/>
        <v>0</v>
      </c>
      <c r="FO32" s="31"/>
      <c r="FP32" s="1962"/>
      <c r="FQ32" s="22"/>
      <c r="FR32" s="31"/>
      <c r="FS32" s="76"/>
      <c r="FT32" s="78">
        <f t="shared" si="30"/>
        <v>0</v>
      </c>
      <c r="FV32" s="405">
        <v>39724</v>
      </c>
      <c r="FW32" s="1962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62"/>
      <c r="GE32" s="22"/>
      <c r="GF32" s="31"/>
      <c r="GG32" s="76"/>
      <c r="GH32" s="78">
        <f t="shared" si="32"/>
        <v>0</v>
      </c>
      <c r="GJ32" s="1962"/>
      <c r="GK32" s="1962"/>
      <c r="GL32" s="22"/>
      <c r="GM32" s="31"/>
      <c r="GN32" s="76"/>
      <c r="GO32" s="78">
        <f t="shared" si="33"/>
        <v>0</v>
      </c>
      <c r="GQ32" s="1962"/>
      <c r="GR32" s="1962"/>
      <c r="GS32" s="22"/>
      <c r="GT32" s="31"/>
      <c r="GU32" s="76"/>
      <c r="GV32" s="78">
        <f t="shared" si="34"/>
        <v>0</v>
      </c>
      <c r="GX32" s="31"/>
      <c r="GY32" s="1962"/>
      <c r="GZ32" s="22"/>
      <c r="HA32" s="31"/>
      <c r="HB32" s="76"/>
      <c r="HC32" s="78">
        <f t="shared" si="35"/>
        <v>0</v>
      </c>
      <c r="HE32" s="1962"/>
      <c r="HF32" s="1962"/>
      <c r="HG32" s="22"/>
      <c r="HH32" s="31"/>
      <c r="HI32" s="76"/>
      <c r="HJ32" s="78">
        <f t="shared" si="36"/>
        <v>0</v>
      </c>
      <c r="HL32" s="31"/>
      <c r="HM32" s="1962"/>
      <c r="HN32" s="22"/>
      <c r="HO32" s="31"/>
      <c r="HP32" s="76"/>
      <c r="HQ32" s="78">
        <f t="shared" si="37"/>
        <v>0</v>
      </c>
      <c r="HS32" s="31"/>
      <c r="HT32" s="1962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62"/>
      <c r="II32" s="104"/>
      <c r="IJ32" s="49"/>
      <c r="IK32" s="139"/>
      <c r="IL32" s="78">
        <f t="shared" si="40"/>
        <v>0</v>
      </c>
      <c r="IN32" s="1962"/>
      <c r="IO32" s="1962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62"/>
      <c r="JD32" s="22"/>
      <c r="JE32" s="31"/>
      <c r="JF32" s="76"/>
      <c r="JG32" s="78">
        <f t="shared" si="43"/>
        <v>0</v>
      </c>
      <c r="JI32" s="31"/>
      <c r="JJ32" s="1962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62"/>
      <c r="JY32" s="22"/>
      <c r="JZ32" s="788"/>
      <c r="KA32" s="76"/>
      <c r="KB32" s="131">
        <f t="shared" si="45"/>
        <v>0</v>
      </c>
      <c r="KD32" s="572"/>
      <c r="KE32" s="1960"/>
      <c r="KF32" s="104"/>
      <c r="KG32" s="572"/>
      <c r="KH32" s="139"/>
      <c r="KI32" s="131">
        <f t="shared" si="46"/>
        <v>0</v>
      </c>
      <c r="KJ32" s="244"/>
      <c r="KK32" s="572"/>
      <c r="KL32" s="1960"/>
      <c r="KM32" s="104"/>
      <c r="KN32" s="572"/>
      <c r="KO32" s="139"/>
      <c r="KP32" s="131">
        <f t="shared" si="47"/>
        <v>0</v>
      </c>
      <c r="KQ32" s="244"/>
      <c r="KR32" s="405"/>
      <c r="KS32" s="1962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62"/>
      <c r="LG32" s="1962"/>
      <c r="LH32" s="22"/>
      <c r="LI32" s="31"/>
      <c r="LJ32" s="76"/>
      <c r="LK32" s="131">
        <f t="shared" si="50"/>
        <v>0</v>
      </c>
      <c r="LM32" s="405"/>
      <c r="LN32" s="1962"/>
      <c r="LO32" s="22"/>
      <c r="LP32" s="31"/>
      <c r="LQ32" s="76"/>
      <c r="LR32" s="131">
        <f t="shared" si="0"/>
        <v>0</v>
      </c>
      <c r="LT32" s="425"/>
      <c r="LU32" s="1960"/>
      <c r="LV32" s="104"/>
      <c r="LW32" s="49"/>
      <c r="LX32" s="139"/>
      <c r="LY32" s="78">
        <f t="shared" si="51"/>
        <v>0</v>
      </c>
      <c r="MA32" s="425"/>
      <c r="MB32" s="1960"/>
      <c r="MC32" s="104"/>
      <c r="MD32" s="49"/>
      <c r="ME32" s="139"/>
      <c r="MF32" s="131">
        <f t="shared" si="52"/>
        <v>0</v>
      </c>
      <c r="MH32" s="405"/>
      <c r="MI32" s="1962"/>
      <c r="MJ32" s="22"/>
      <c r="MK32" s="31"/>
      <c r="ML32" s="76"/>
      <c r="MM32" s="131">
        <f t="shared" si="53"/>
        <v>0</v>
      </c>
      <c r="MO32" s="1962"/>
      <c r="MP32" s="1962"/>
      <c r="MQ32" s="22"/>
      <c r="MR32" s="31"/>
      <c r="MS32" s="76"/>
      <c r="MT32" s="131">
        <f t="shared" si="54"/>
        <v>0</v>
      </c>
      <c r="MV32" s="31"/>
      <c r="MW32" s="1962"/>
      <c r="MX32" s="104"/>
      <c r="MY32" s="1368"/>
      <c r="MZ32" s="76"/>
      <c r="NA32" s="131">
        <f t="shared" si="198"/>
        <v>20586.5</v>
      </c>
      <c r="NC32" s="31"/>
      <c r="ND32" s="1962"/>
      <c r="NE32" s="104"/>
      <c r="NF32" s="1368"/>
      <c r="NG32" s="76"/>
      <c r="NH32" s="131">
        <f t="shared" si="55"/>
        <v>0</v>
      </c>
      <c r="NJ32" s="31"/>
      <c r="NK32" s="1963"/>
      <c r="NL32" s="789"/>
      <c r="NM32" s="31"/>
      <c r="NN32" s="76"/>
      <c r="NO32" s="131">
        <f t="shared" si="204"/>
        <v>0</v>
      </c>
      <c r="NQ32" s="405"/>
      <c r="NR32" s="1963"/>
      <c r="NS32" s="76"/>
      <c r="NT32" s="405"/>
      <c r="NU32" s="76"/>
      <c r="NV32" s="131">
        <f t="shared" si="57"/>
        <v>0</v>
      </c>
      <c r="NX32" s="1962"/>
      <c r="NY32" s="1962"/>
      <c r="NZ32" s="22"/>
      <c r="OA32" s="31"/>
      <c r="OB32" s="76"/>
      <c r="OC32" s="78">
        <f t="shared" si="58"/>
        <v>0</v>
      </c>
      <c r="OE32" s="1962"/>
      <c r="OF32" s="1962"/>
      <c r="OG32" s="22"/>
      <c r="OH32" s="31"/>
      <c r="OI32" s="76"/>
      <c r="OJ32" s="78">
        <f t="shared" si="59"/>
        <v>0</v>
      </c>
      <c r="OL32" s="1962"/>
      <c r="OM32" s="1962"/>
      <c r="ON32" s="22"/>
      <c r="OO32" s="31"/>
      <c r="OP32" s="76"/>
      <c r="OQ32" s="78">
        <f t="shared" si="60"/>
        <v>0</v>
      </c>
      <c r="OS32" s="1962"/>
      <c r="OT32" s="1962"/>
      <c r="OU32" s="22"/>
      <c r="OV32" s="31"/>
      <c r="OW32" s="76"/>
      <c r="OX32" s="78">
        <f t="shared" si="61"/>
        <v>0</v>
      </c>
      <c r="OZ32" s="1962"/>
      <c r="PA32" s="1962"/>
      <c r="PB32" s="22"/>
      <c r="PC32" s="31"/>
      <c r="PD32" s="76"/>
      <c r="PE32" s="78">
        <f t="shared" si="62"/>
        <v>0</v>
      </c>
      <c r="PG32" s="1962"/>
      <c r="PH32" s="1962"/>
      <c r="PI32" s="22"/>
      <c r="PJ32" s="31"/>
      <c r="PK32" s="76"/>
      <c r="PL32" s="78">
        <f t="shared" si="63"/>
        <v>0</v>
      </c>
      <c r="PN32" s="31"/>
      <c r="PO32" s="1962"/>
      <c r="PP32" s="22"/>
      <c r="PQ32" s="31"/>
      <c r="PR32" s="76"/>
      <c r="PS32" s="78">
        <f t="shared" si="64"/>
        <v>0</v>
      </c>
      <c r="PU32" s="1962"/>
      <c r="PV32" s="1962"/>
      <c r="PW32" s="22"/>
      <c r="PX32" s="31"/>
      <c r="PY32" s="76"/>
      <c r="PZ32" s="78">
        <f t="shared" si="65"/>
        <v>32916</v>
      </c>
      <c r="QB32" s="1962"/>
      <c r="QC32" s="1962"/>
      <c r="QD32" s="22"/>
      <c r="QE32" s="31"/>
      <c r="QF32" s="76"/>
      <c r="QG32" s="78">
        <f t="shared" si="66"/>
        <v>0</v>
      </c>
      <c r="QI32" s="405"/>
      <c r="QJ32" s="1962"/>
      <c r="QK32" s="22"/>
      <c r="QL32" s="31"/>
      <c r="QM32" s="76"/>
      <c r="QN32" s="78">
        <f t="shared" si="67"/>
        <v>0</v>
      </c>
      <c r="QP32" s="322"/>
      <c r="QQ32" s="1962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7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61"/>
      <c r="RT32" s="139"/>
      <c r="RU32" s="87"/>
      <c r="RV32" s="66"/>
      <c r="RW32" s="78">
        <f t="shared" si="72"/>
        <v>11123</v>
      </c>
      <c r="RY32" s="1962"/>
      <c r="RZ32" s="1962"/>
      <c r="SA32" s="22"/>
      <c r="SB32" s="31"/>
      <c r="SC32" s="76"/>
      <c r="SD32" s="78">
        <f t="shared" si="195"/>
        <v>23250</v>
      </c>
      <c r="SF32" s="1962"/>
      <c r="SG32" s="1962"/>
      <c r="SH32" s="22"/>
      <c r="SI32" s="31"/>
      <c r="SJ32" s="76"/>
      <c r="SK32" s="78">
        <f t="shared" si="196"/>
        <v>0</v>
      </c>
      <c r="SM32" s="1962"/>
      <c r="SN32" s="1962"/>
      <c r="SO32" s="22"/>
      <c r="SP32" s="31"/>
      <c r="SQ32" s="76"/>
      <c r="SR32" s="78">
        <f t="shared" si="73"/>
        <v>0</v>
      </c>
      <c r="ST32" s="1962"/>
      <c r="SU32" s="1962"/>
      <c r="SV32" s="22"/>
      <c r="SW32" s="31"/>
      <c r="SX32" s="76"/>
      <c r="SY32" s="78">
        <f t="shared" si="74"/>
        <v>0</v>
      </c>
      <c r="TA32" s="405"/>
      <c r="TB32" s="1962"/>
      <c r="TC32" s="22"/>
      <c r="TD32" s="31"/>
      <c r="TE32" s="76"/>
      <c r="TF32" s="78">
        <f t="shared" si="75"/>
        <v>0</v>
      </c>
      <c r="TH32" s="1962"/>
      <c r="TI32" s="1962"/>
      <c r="TJ32" s="22"/>
      <c r="TK32" s="31"/>
      <c r="TL32" s="76"/>
      <c r="TM32" s="78">
        <f t="shared" si="201"/>
        <v>20668.5</v>
      </c>
      <c r="TO32" s="1962"/>
      <c r="TP32" s="1962"/>
      <c r="TQ32" s="779"/>
      <c r="TR32" s="31"/>
      <c r="TS32" s="76"/>
      <c r="TT32" s="78">
        <f t="shared" si="202"/>
        <v>0</v>
      </c>
      <c r="TV32" s="405"/>
      <c r="TW32" s="1962"/>
      <c r="TX32" s="22"/>
      <c r="TY32" s="31"/>
      <c r="TZ32" s="76"/>
      <c r="UA32" s="78">
        <f t="shared" si="203"/>
        <v>0</v>
      </c>
      <c r="UC32" s="405"/>
      <c r="UD32" s="1962"/>
      <c r="UE32" s="22"/>
      <c r="UF32" s="31"/>
      <c r="UG32" s="76"/>
      <c r="UH32" s="78">
        <f t="shared" si="79"/>
        <v>0</v>
      </c>
      <c r="UJ32" s="405"/>
      <c r="UK32" s="1962"/>
      <c r="UL32" s="22"/>
      <c r="UM32" s="31"/>
      <c r="UN32" s="76"/>
      <c r="UO32" s="78">
        <f t="shared" si="80"/>
        <v>0</v>
      </c>
      <c r="UQ32" s="405"/>
      <c r="UR32" s="1962"/>
      <c r="US32" s="22"/>
      <c r="UT32" s="31"/>
      <c r="UU32" s="76"/>
      <c r="UV32" s="78">
        <f t="shared" si="81"/>
        <v>0</v>
      </c>
      <c r="UX32" s="405"/>
      <c r="UY32" s="1962"/>
      <c r="UZ32" s="22"/>
      <c r="VA32" s="31"/>
      <c r="VB32" s="76"/>
      <c r="VC32" s="78">
        <f t="shared" si="82"/>
        <v>201</v>
      </c>
      <c r="VE32" s="1962"/>
      <c r="VF32" s="1962"/>
      <c r="VG32" s="22"/>
      <c r="VH32" s="31"/>
      <c r="VI32" s="76"/>
      <c r="VJ32" s="78">
        <f t="shared" si="83"/>
        <v>47775</v>
      </c>
      <c r="VL32" s="1962"/>
      <c r="VM32" s="1962"/>
      <c r="VN32" s="22"/>
      <c r="VO32" s="31"/>
      <c r="VP32" s="76"/>
      <c r="VQ32" s="78">
        <f t="shared" si="84"/>
        <v>0</v>
      </c>
      <c r="VS32" s="1962"/>
      <c r="VT32" s="1962"/>
      <c r="VU32" s="22"/>
      <c r="VV32" s="31"/>
      <c r="VW32" s="76"/>
      <c r="VX32" s="78">
        <f t="shared" si="85"/>
        <v>0</v>
      </c>
      <c r="VZ32" s="405"/>
      <c r="WA32" s="1962"/>
      <c r="WB32" s="22"/>
      <c r="WC32" s="31"/>
      <c r="WD32" s="76"/>
      <c r="WE32" s="78">
        <f t="shared" si="86"/>
        <v>274.5</v>
      </c>
      <c r="WG32" s="1962"/>
      <c r="WH32" s="1962"/>
      <c r="WI32" s="22"/>
      <c r="WJ32" s="31"/>
      <c r="WK32" s="76"/>
      <c r="WL32" s="78">
        <f t="shared" si="87"/>
        <v>0</v>
      </c>
      <c r="WN32" s="31"/>
      <c r="WO32" s="1962"/>
      <c r="WP32" s="22"/>
      <c r="WQ32" s="31"/>
      <c r="WR32" s="76"/>
      <c r="WS32" s="78">
        <f t="shared" si="88"/>
        <v>0</v>
      </c>
      <c r="WU32" s="1962"/>
      <c r="WV32" s="1962"/>
      <c r="WW32" s="22"/>
      <c r="WX32" s="31"/>
      <c r="WY32" s="76"/>
      <c r="WZ32" s="78">
        <f t="shared" si="89"/>
        <v>0</v>
      </c>
      <c r="XB32" s="1960"/>
      <c r="XC32" s="1960"/>
      <c r="XD32" s="104"/>
      <c r="XE32" s="49"/>
      <c r="XF32" s="139"/>
      <c r="XG32" s="131">
        <f t="shared" si="90"/>
        <v>0</v>
      </c>
      <c r="XH32" s="244"/>
      <c r="XI32" s="1962"/>
      <c r="XJ32" s="1962"/>
      <c r="XK32" s="22"/>
      <c r="XL32" s="31"/>
      <c r="XM32" s="76"/>
      <c r="XN32" s="78">
        <f t="shared" si="91"/>
        <v>0</v>
      </c>
      <c r="XP32" s="405"/>
      <c r="XQ32" s="1962"/>
      <c r="XR32" s="22"/>
      <c r="XS32" s="31"/>
      <c r="XT32" s="76"/>
      <c r="XU32" s="78">
        <f t="shared" si="92"/>
        <v>0</v>
      </c>
      <c r="XW32" s="1962"/>
      <c r="XX32" s="1962"/>
      <c r="XY32" s="22"/>
      <c r="XZ32" s="31"/>
      <c r="YA32" s="76"/>
      <c r="YB32" s="78">
        <f t="shared" si="93"/>
        <v>0</v>
      </c>
      <c r="YD32" s="1962"/>
      <c r="YE32" s="1962"/>
      <c r="YF32" s="22"/>
      <c r="YG32" s="31"/>
      <c r="YH32" s="76"/>
      <c r="YI32" s="78">
        <f t="shared" si="94"/>
        <v>0</v>
      </c>
      <c r="YK32" s="31"/>
      <c r="YL32" s="1962"/>
      <c r="YM32" s="22"/>
      <c r="YN32" s="31"/>
      <c r="YO32" s="76"/>
      <c r="YP32" s="78">
        <f t="shared" si="95"/>
        <v>0</v>
      </c>
      <c r="YR32" s="1962"/>
      <c r="YS32" s="1962"/>
      <c r="YT32" s="22"/>
      <c r="YU32" s="31"/>
      <c r="YV32" s="76"/>
      <c r="YW32" s="78">
        <f t="shared" si="96"/>
        <v>0</v>
      </c>
      <c r="YY32" s="1962"/>
      <c r="YZ32" s="1962"/>
      <c r="ZA32" s="22"/>
      <c r="ZB32" s="31"/>
      <c r="ZC32" s="76"/>
      <c r="ZD32" s="78">
        <f t="shared" si="97"/>
        <v>0</v>
      </c>
      <c r="ZF32" s="49"/>
      <c r="ZG32" s="1960"/>
      <c r="ZH32" s="104"/>
      <c r="ZI32" s="49"/>
      <c r="ZJ32" s="139"/>
      <c r="ZK32" s="78">
        <f t="shared" si="98"/>
        <v>0</v>
      </c>
      <c r="ZM32" s="1962"/>
      <c r="ZN32" s="1962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62"/>
      <c r="AAP32" s="1962"/>
      <c r="AAQ32" s="22"/>
      <c r="AAR32" s="31"/>
      <c r="AAS32" s="76"/>
      <c r="AAT32" s="78">
        <f t="shared" si="103"/>
        <v>0</v>
      </c>
      <c r="AAV32" s="405"/>
      <c r="AAW32" s="1962"/>
      <c r="AAX32" s="22"/>
      <c r="AAY32" s="31"/>
      <c r="AAZ32" s="76"/>
      <c r="ABA32" s="78">
        <f t="shared" si="104"/>
        <v>0</v>
      </c>
      <c r="ABC32" s="405"/>
      <c r="ABD32" s="1962"/>
      <c r="ABE32" s="22"/>
      <c r="ABF32" s="322"/>
      <c r="ABG32" s="76"/>
      <c r="ABH32" s="78">
        <f t="shared" si="105"/>
        <v>0</v>
      </c>
      <c r="ABJ32" s="1962"/>
      <c r="ABK32" s="1962"/>
      <c r="ABL32" s="22"/>
      <c r="ABM32" s="31"/>
      <c r="ABN32" s="76"/>
      <c r="ABO32" s="78">
        <f t="shared" si="106"/>
        <v>0</v>
      </c>
      <c r="ABQ32" s="1962"/>
      <c r="ABR32" s="1962"/>
      <c r="ABS32" s="22"/>
      <c r="ABT32" s="31"/>
      <c r="ABU32" s="76"/>
      <c r="ABV32" s="78">
        <f t="shared" si="107"/>
        <v>0</v>
      </c>
      <c r="ABX32" s="1962"/>
      <c r="ABY32" s="1962"/>
      <c r="ABZ32" s="22"/>
      <c r="ACA32" s="31"/>
      <c r="ACB32" s="76"/>
      <c r="ACC32" s="78">
        <f t="shared" si="108"/>
        <v>0</v>
      </c>
      <c r="ACE32" s="322"/>
      <c r="ACF32" s="1962"/>
      <c r="ACG32" s="22"/>
      <c r="ACH32" s="405"/>
      <c r="ACI32" s="76"/>
      <c r="ACJ32" s="78">
        <f t="shared" si="109"/>
        <v>0</v>
      </c>
      <c r="ACL32" s="322"/>
      <c r="ACM32" s="1962"/>
      <c r="ACN32" s="22"/>
      <c r="ACO32" s="322"/>
      <c r="ACP32" s="76"/>
      <c r="ACQ32" s="78">
        <f t="shared" si="110"/>
        <v>0</v>
      </c>
      <c r="ACS32" s="31"/>
      <c r="ACT32" s="1962"/>
      <c r="ACU32" s="22"/>
      <c r="ACV32" s="31"/>
      <c r="ACW32" s="76"/>
      <c r="ACX32" s="78">
        <f t="shared" si="1"/>
        <v>0</v>
      </c>
      <c r="ACZ32" s="405"/>
      <c r="ADA32" s="1962"/>
      <c r="ADB32" s="22"/>
      <c r="ADC32" s="405"/>
      <c r="ADD32" s="76"/>
      <c r="ADE32" s="78">
        <f t="shared" si="111"/>
        <v>0</v>
      </c>
      <c r="ADG32" s="405"/>
      <c r="ADH32" s="1962"/>
      <c r="ADI32" s="22"/>
      <c r="ADJ32" s="322"/>
      <c r="ADK32" s="76"/>
      <c r="ADL32" s="78">
        <f t="shared" si="112"/>
        <v>0</v>
      </c>
      <c r="ADN32" s="1962"/>
      <c r="ADO32" s="1962"/>
      <c r="ADP32" s="22"/>
      <c r="ADQ32" s="31"/>
      <c r="ADR32" s="76"/>
      <c r="ADS32" s="78">
        <f t="shared" si="113"/>
        <v>0</v>
      </c>
      <c r="ADU32" s="322"/>
      <c r="ADV32" s="1962"/>
      <c r="ADW32" s="22"/>
      <c r="ADX32" s="405"/>
      <c r="ADY32" s="76"/>
      <c r="ADZ32" s="78">
        <f t="shared" si="114"/>
        <v>0</v>
      </c>
      <c r="AEB32" s="405"/>
      <c r="AEC32" s="1963"/>
      <c r="AED32" s="789"/>
      <c r="AEE32" s="31"/>
      <c r="AEF32" s="1369"/>
      <c r="AEG32" s="131">
        <f t="shared" si="115"/>
        <v>0</v>
      </c>
      <c r="AEI32" s="405"/>
      <c r="AEJ32" s="1963"/>
      <c r="AEK32" s="789"/>
      <c r="AEL32" s="31"/>
      <c r="AEM32" s="1369"/>
      <c r="AEN32" s="131">
        <f t="shared" si="116"/>
        <v>3380</v>
      </c>
      <c r="AEP32" s="405"/>
      <c r="AEQ32" s="1963"/>
      <c r="AER32" s="789"/>
      <c r="AES32" s="405"/>
      <c r="AET32" s="1369"/>
      <c r="AEU32" s="131">
        <f t="shared" si="117"/>
        <v>0</v>
      </c>
      <c r="AEW32" s="1962"/>
      <c r="AEX32" s="1962"/>
      <c r="AEY32" s="22"/>
      <c r="AEZ32" s="31"/>
      <c r="AFA32" s="76"/>
      <c r="AFB32" s="78">
        <f t="shared" si="118"/>
        <v>0</v>
      </c>
      <c r="AFD32" s="1962"/>
      <c r="AFE32" s="1962"/>
      <c r="AFF32" s="22"/>
      <c r="AFG32" s="31"/>
      <c r="AFH32" s="76"/>
      <c r="AFI32" s="78">
        <f t="shared" si="119"/>
        <v>6523</v>
      </c>
      <c r="AFK32" s="405"/>
      <c r="AFL32" s="1962"/>
      <c r="AFM32" s="22"/>
      <c r="AFN32" s="31"/>
      <c r="AFO32" s="76"/>
      <c r="AFP32" s="78">
        <f t="shared" si="120"/>
        <v>0</v>
      </c>
      <c r="AFR32" s="405"/>
      <c r="AFS32" s="1962"/>
      <c r="AFT32" s="22"/>
      <c r="AFU32" s="31"/>
      <c r="AFV32" s="76"/>
      <c r="AFW32" s="78">
        <f t="shared" si="121"/>
        <v>0</v>
      </c>
      <c r="AFY32" s="31"/>
      <c r="AFZ32" s="1962"/>
      <c r="AGA32" s="22"/>
      <c r="AGB32" s="31"/>
      <c r="AGC32" s="76"/>
      <c r="AGD32" s="78">
        <f t="shared" si="122"/>
        <v>0</v>
      </c>
      <c r="AGF32" s="1962"/>
      <c r="AGG32" s="1962"/>
      <c r="AGH32" s="22"/>
      <c r="AGI32" s="31"/>
      <c r="AGJ32" s="76"/>
      <c r="AGK32" s="78">
        <f t="shared" si="123"/>
        <v>0</v>
      </c>
      <c r="AGM32" s="1962"/>
      <c r="AGN32" s="1962"/>
      <c r="AGO32" s="22"/>
      <c r="AGP32" s="31"/>
      <c r="AGQ32" s="76"/>
      <c r="AGR32" s="78">
        <f t="shared" si="124"/>
        <v>0</v>
      </c>
      <c r="AGT32" s="1962"/>
      <c r="AGU32" s="1962"/>
      <c r="AGV32" s="22"/>
      <c r="AGW32" s="31"/>
      <c r="AGX32" s="76"/>
      <c r="AGY32" s="78">
        <f t="shared" si="125"/>
        <v>0</v>
      </c>
      <c r="AHA32" s="1962"/>
      <c r="AHB32" s="1962"/>
      <c r="AHC32" s="22"/>
      <c r="AHD32" s="31"/>
      <c r="AHE32" s="76"/>
      <c r="AHF32" s="78">
        <f t="shared" si="126"/>
        <v>0</v>
      </c>
      <c r="AHH32" s="1962"/>
      <c r="AHI32" s="1962"/>
      <c r="AHJ32" s="22"/>
      <c r="AHK32" s="31"/>
      <c r="AHL32" s="76"/>
      <c r="AHM32" s="78">
        <f t="shared" si="127"/>
        <v>37741</v>
      </c>
      <c r="AHO32" s="1962"/>
      <c r="AHP32" s="1962"/>
      <c r="AHQ32" s="22"/>
      <c r="AHR32" s="31"/>
      <c r="AHS32" s="76"/>
      <c r="AHT32" s="78">
        <f t="shared" si="128"/>
        <v>0</v>
      </c>
      <c r="AHV32" s="1962"/>
      <c r="AHW32" s="1962"/>
      <c r="AHX32" s="22"/>
      <c r="AHY32" s="31"/>
      <c r="AHZ32" s="76"/>
      <c r="AIA32" s="78">
        <f t="shared" si="129"/>
        <v>0</v>
      </c>
      <c r="AIC32" s="425"/>
      <c r="AID32" s="1960"/>
      <c r="AIE32" s="104"/>
      <c r="AIF32" s="49"/>
      <c r="AIG32" s="139"/>
      <c r="AIH32" s="78">
        <f t="shared" si="130"/>
        <v>0</v>
      </c>
      <c r="AIJ32" s="322"/>
      <c r="AIK32" s="1962"/>
      <c r="AIL32" s="22"/>
      <c r="AIM32" s="49"/>
      <c r="AIN32" s="76"/>
      <c r="AIO32" s="78">
        <f t="shared" si="131"/>
        <v>0</v>
      </c>
      <c r="AIQ32" s="405"/>
      <c r="AIR32" s="1962"/>
      <c r="AIS32" s="22"/>
      <c r="AIT32" s="31"/>
      <c r="AIU32" s="76"/>
      <c r="AIV32" s="78">
        <f t="shared" si="132"/>
        <v>0</v>
      </c>
      <c r="AIX32" s="1962"/>
      <c r="AIY32" s="1962"/>
      <c r="AIZ32" s="22"/>
      <c r="AJA32" s="31"/>
      <c r="AJB32" s="76"/>
      <c r="AJC32" s="78">
        <f t="shared" si="133"/>
        <v>0</v>
      </c>
      <c r="AJE32" s="49"/>
      <c r="AJF32" s="1960"/>
      <c r="AJG32" s="104"/>
      <c r="AJH32" s="49"/>
      <c r="AJI32" s="139"/>
      <c r="AJJ32" s="131">
        <f t="shared" si="134"/>
        <v>0</v>
      </c>
      <c r="AJL32" s="31"/>
      <c r="AJM32" s="1962"/>
      <c r="AJN32" s="22"/>
      <c r="AJO32" s="31"/>
      <c r="AJP32" s="76"/>
      <c r="AJQ32" s="78">
        <f t="shared" si="135"/>
        <v>0</v>
      </c>
      <c r="AJS32" s="49"/>
      <c r="AJT32" s="1960"/>
      <c r="AJU32" s="104"/>
      <c r="AJV32" s="49"/>
      <c r="AJW32" s="139"/>
      <c r="AJX32" s="131">
        <f t="shared" si="136"/>
        <v>0</v>
      </c>
      <c r="AJY32" s="244"/>
      <c r="AJZ32" s="1962"/>
      <c r="AKA32" s="1962"/>
      <c r="AKB32" s="22"/>
      <c r="AKC32" s="31"/>
      <c r="AKD32" s="76"/>
      <c r="AKE32" s="78">
        <f t="shared" si="137"/>
        <v>0</v>
      </c>
      <c r="AKG32" s="31"/>
      <c r="AKH32" s="1962"/>
      <c r="AKI32" s="22"/>
      <c r="AKJ32" s="31"/>
      <c r="AKK32" s="76"/>
      <c r="AKL32" s="78">
        <f t="shared" si="138"/>
        <v>0</v>
      </c>
      <c r="AKN32" s="1962"/>
      <c r="AKO32" s="1962"/>
      <c r="AKP32" s="779"/>
      <c r="AKQ32" s="31"/>
      <c r="AKR32" s="76"/>
      <c r="AKS32" s="78">
        <f t="shared" si="139"/>
        <v>0</v>
      </c>
      <c r="AKU32" s="49"/>
      <c r="AKV32" s="1960"/>
      <c r="AKW32" s="104"/>
      <c r="AKX32" s="49"/>
      <c r="AKY32" s="139"/>
      <c r="AKZ32" s="78">
        <f t="shared" si="2"/>
        <v>0</v>
      </c>
      <c r="ALB32" s="1962"/>
      <c r="ALC32" s="1962"/>
      <c r="ALD32" s="22"/>
      <c r="ALE32" s="31"/>
      <c r="ALF32" s="76"/>
      <c r="ALG32" s="78">
        <f t="shared" si="140"/>
        <v>0</v>
      </c>
      <c r="ALI32" s="1962"/>
      <c r="ALJ32" s="1962"/>
      <c r="ALK32" s="22"/>
      <c r="ALL32" s="31"/>
      <c r="ALM32" s="76"/>
      <c r="ALN32" s="78">
        <f t="shared" si="141"/>
        <v>0</v>
      </c>
      <c r="ALP32" s="1962"/>
      <c r="ALQ32" s="1962"/>
      <c r="ALR32" s="22"/>
      <c r="ALS32" s="31"/>
      <c r="ALT32" s="76"/>
      <c r="ALU32" s="78">
        <f t="shared" si="142"/>
        <v>0</v>
      </c>
      <c r="ALW32" s="1962"/>
      <c r="ALX32" s="1962"/>
      <c r="ALY32" s="22"/>
      <c r="ALZ32" s="31"/>
      <c r="AMA32" s="76"/>
      <c r="AMB32" s="78">
        <f t="shared" si="143"/>
        <v>0</v>
      </c>
      <c r="AMD32" s="405"/>
      <c r="AME32" s="1962"/>
      <c r="AMF32" s="22"/>
      <c r="AMG32" s="405"/>
      <c r="AMH32" s="76"/>
      <c r="AMI32" s="78">
        <f t="shared" si="144"/>
        <v>0</v>
      </c>
      <c r="AMK32" s="1962"/>
      <c r="AML32" s="1962"/>
      <c r="AMM32" s="22"/>
      <c r="AMN32" s="31"/>
      <c r="AMO32" s="76"/>
      <c r="AMP32" s="78">
        <f t="shared" si="145"/>
        <v>0</v>
      </c>
      <c r="AMR32" s="31"/>
      <c r="AMS32" s="1962"/>
      <c r="AMT32" s="104"/>
      <c r="AMU32" s="31"/>
      <c r="AMV32" s="76"/>
      <c r="AMW32" s="131">
        <f t="shared" si="3"/>
        <v>0</v>
      </c>
      <c r="AMY32" s="405"/>
      <c r="AMZ32" s="1962"/>
      <c r="ANA32" s="22"/>
      <c r="ANB32" s="322"/>
      <c r="ANC32" s="76"/>
      <c r="AND32" s="78">
        <f t="shared" si="146"/>
        <v>0</v>
      </c>
      <c r="ANF32" s="322"/>
      <c r="ANG32" s="1962"/>
      <c r="ANH32" s="22"/>
      <c r="ANI32" s="405"/>
      <c r="ANJ32" s="76"/>
      <c r="ANK32" s="78">
        <f t="shared" si="147"/>
        <v>0</v>
      </c>
      <c r="ANM32" s="31"/>
      <c r="ANN32" s="1962"/>
      <c r="ANO32" s="22"/>
      <c r="ANP32" s="31"/>
      <c r="ANQ32" s="76"/>
      <c r="ANR32" s="78">
        <f t="shared" si="148"/>
        <v>0</v>
      </c>
      <c r="ANT32" s="1962"/>
      <c r="ANU32" s="1962"/>
      <c r="ANV32" s="22"/>
      <c r="ANW32" s="31"/>
      <c r="ANX32" s="76"/>
      <c r="ANY32" s="78">
        <f t="shared" si="149"/>
        <v>0</v>
      </c>
      <c r="AOA32" s="1962"/>
      <c r="AOB32" s="1962"/>
      <c r="AOC32" s="22"/>
      <c r="AOD32" s="31"/>
      <c r="AOE32" s="76"/>
      <c r="AOF32" s="78">
        <f t="shared" si="150"/>
        <v>0</v>
      </c>
      <c r="AOH32" s="322"/>
      <c r="AOI32" s="1962"/>
      <c r="AOJ32" s="22"/>
      <c r="AOK32" s="405"/>
      <c r="AOL32" s="76"/>
      <c r="AOM32" s="78">
        <f t="shared" si="151"/>
        <v>0</v>
      </c>
      <c r="AOO32" s="1962"/>
      <c r="AOP32" s="1962"/>
      <c r="AOQ32" s="22"/>
      <c r="AOR32" s="31"/>
      <c r="AOS32" s="76"/>
      <c r="AOT32" s="78">
        <f t="shared" si="199"/>
        <v>4592</v>
      </c>
      <c r="AOV32" s="405"/>
      <c r="AOW32" s="1962"/>
      <c r="AOX32" s="22"/>
      <c r="AOY32" s="31"/>
      <c r="AOZ32" s="76"/>
      <c r="APA32" s="78">
        <f t="shared" si="152"/>
        <v>0</v>
      </c>
      <c r="APC32" s="322"/>
      <c r="APD32" s="1962"/>
      <c r="APE32" s="22"/>
      <c r="APF32" s="31"/>
      <c r="APG32" s="76"/>
      <c r="APH32" s="78">
        <f t="shared" si="153"/>
        <v>0</v>
      </c>
      <c r="APJ32" s="322"/>
      <c r="APK32" s="1962"/>
      <c r="APL32" s="22"/>
      <c r="APM32" s="31"/>
      <c r="APN32" s="76"/>
      <c r="APO32" s="78">
        <f t="shared" si="154"/>
        <v>0</v>
      </c>
      <c r="APQ32" s="1962"/>
      <c r="APR32" s="1962"/>
      <c r="APS32" s="22"/>
      <c r="APT32" s="31"/>
      <c r="APU32" s="76"/>
      <c r="APV32" s="78">
        <f t="shared" si="155"/>
        <v>0</v>
      </c>
      <c r="APX32" s="405"/>
      <c r="APY32" s="1962"/>
      <c r="APZ32" s="22"/>
      <c r="AQA32" s="405"/>
      <c r="AQB32" s="76"/>
      <c r="AQC32" s="78">
        <f t="shared" ref="AQC32:AQC44" si="205">AQC31+APZ32-AQB32</f>
        <v>0</v>
      </c>
      <c r="AQE32" s="1962"/>
      <c r="AQG32" s="775"/>
      <c r="AQH32" s="31"/>
      <c r="AQI32" s="76"/>
      <c r="AQJ32" s="131">
        <f t="shared" si="5"/>
        <v>7383.5</v>
      </c>
      <c r="AQL32" s="1962"/>
      <c r="AQN32" s="775"/>
      <c r="AQO32" s="31"/>
      <c r="AQP32" s="76"/>
      <c r="AQQ32" s="131">
        <f t="shared" si="6"/>
        <v>0</v>
      </c>
      <c r="AQS32" s="1962"/>
      <c r="AQU32" s="775"/>
      <c r="AQV32" s="31"/>
      <c r="AQW32" s="76"/>
      <c r="AQX32" s="131">
        <f t="shared" si="156"/>
        <v>4518.5</v>
      </c>
      <c r="AQZ32" s="322"/>
      <c r="ARA32" s="1962"/>
      <c r="ARB32" s="779"/>
      <c r="ARC32" s="322"/>
      <c r="ARD32" s="76"/>
      <c r="ARE32" s="78">
        <f t="shared" si="157"/>
        <v>0</v>
      </c>
      <c r="ARG32" s="1962"/>
      <c r="ARH32" s="1962"/>
      <c r="ARI32" s="22"/>
      <c r="ARJ32" s="31"/>
      <c r="ARK32" s="76"/>
      <c r="ARL32" s="78">
        <f t="shared" si="158"/>
        <v>0</v>
      </c>
      <c r="ARN32" s="405"/>
      <c r="ARO32" s="1962"/>
      <c r="ARP32" s="22"/>
      <c r="ARQ32" s="405"/>
      <c r="ARR32" s="76"/>
      <c r="ARS32" s="78">
        <f t="shared" si="159"/>
        <v>0</v>
      </c>
      <c r="ARU32" s="405"/>
      <c r="ARV32" s="1962"/>
      <c r="ARW32" s="22"/>
      <c r="ARX32" s="322"/>
      <c r="ARY32" s="76"/>
      <c r="ARZ32" s="78">
        <f t="shared" si="7"/>
        <v>0</v>
      </c>
      <c r="ASB32" s="405"/>
      <c r="ASC32" s="1962"/>
      <c r="ASD32" s="22"/>
      <c r="ASE32" s="31"/>
      <c r="ASF32" s="76"/>
      <c r="ASG32" s="78">
        <f t="shared" si="160"/>
        <v>0</v>
      </c>
      <c r="ASI32" s="405"/>
      <c r="ASJ32" s="1962"/>
      <c r="ASK32" s="22"/>
      <c r="ASL32" s="31"/>
      <c r="ASM32" s="76"/>
      <c r="ASN32" s="131">
        <f t="shared" si="161"/>
        <v>0</v>
      </c>
      <c r="ASP32" s="31"/>
      <c r="ASQ32" s="1962"/>
      <c r="ASR32" s="22"/>
      <c r="ASS32" s="31"/>
      <c r="AST32" s="76"/>
      <c r="ASU32" s="131">
        <f t="shared" si="162"/>
        <v>0</v>
      </c>
      <c r="ASW32" s="1962"/>
      <c r="ASX32" s="1962"/>
      <c r="ASY32" s="22"/>
      <c r="ASZ32" s="31"/>
      <c r="ATA32" s="76"/>
      <c r="ATB32" s="131">
        <f t="shared" si="163"/>
        <v>0</v>
      </c>
      <c r="ATD32" s="1962"/>
      <c r="ATE32" s="1962"/>
      <c r="ATF32" s="22"/>
      <c r="ATG32" s="31"/>
      <c r="ATH32" s="76"/>
      <c r="ATI32" s="78">
        <f t="shared" si="164"/>
        <v>0</v>
      </c>
      <c r="ATK32" s="322"/>
      <c r="ATL32" s="1962"/>
      <c r="ATM32" s="22"/>
      <c r="ATN32" s="31"/>
      <c r="ATO32" s="76"/>
      <c r="ATP32" s="78">
        <f t="shared" si="165"/>
        <v>0</v>
      </c>
      <c r="ATR32" s="322"/>
      <c r="ATS32" s="1962"/>
      <c r="ATT32" s="22"/>
      <c r="ATU32" s="31"/>
      <c r="ATV32" s="76"/>
      <c r="ATW32" s="78">
        <f t="shared" si="166"/>
        <v>0</v>
      </c>
      <c r="ATY32" s="322"/>
      <c r="ATZ32" s="1962"/>
      <c r="AUA32" s="22"/>
      <c r="AUB32" s="31"/>
      <c r="AUC32" s="76"/>
      <c r="AUD32" s="78">
        <f t="shared" si="167"/>
        <v>0</v>
      </c>
      <c r="AUF32" s="788"/>
      <c r="AUG32" s="1330"/>
      <c r="AUH32" s="139"/>
      <c r="AUI32" s="788"/>
      <c r="AUK32" s="131">
        <f t="shared" si="168"/>
        <v>0</v>
      </c>
      <c r="AUM32" s="1962"/>
      <c r="AUN32" s="1337"/>
      <c r="AUP32" s="61"/>
      <c r="AUQ32" s="66"/>
      <c r="AUR32" s="131">
        <f t="shared" si="169"/>
        <v>0</v>
      </c>
      <c r="AUT32" s="31"/>
      <c r="AUU32" s="1963"/>
      <c r="AUV32" s="76"/>
      <c r="AUW32" s="31"/>
      <c r="AUX32" s="76"/>
      <c r="AUY32" s="78">
        <f t="shared" si="170"/>
        <v>0</v>
      </c>
      <c r="AVA32" s="31"/>
      <c r="AVB32" s="1962"/>
      <c r="AVC32" s="22"/>
      <c r="AVD32" s="31"/>
      <c r="AVE32" s="76"/>
      <c r="AVF32" s="78">
        <f t="shared" si="171"/>
        <v>0</v>
      </c>
      <c r="AVH32" s="405"/>
      <c r="AVI32" s="1962"/>
      <c r="AVJ32" s="22"/>
      <c r="AVK32" s="31"/>
      <c r="AVL32" s="76"/>
      <c r="AVM32" s="78">
        <f t="shared" si="172"/>
        <v>2512.5</v>
      </c>
      <c r="AVO32" s="321"/>
      <c r="AVP32" s="1961"/>
      <c r="AVQ32" s="350"/>
      <c r="AVR32" s="31"/>
      <c r="AVS32" s="350"/>
      <c r="AVT32" s="131">
        <f t="shared" si="173"/>
        <v>0</v>
      </c>
      <c r="AVV32" s="405"/>
      <c r="AVW32" s="1962"/>
      <c r="AVX32" s="1353"/>
      <c r="AVY32" s="1370"/>
      <c r="AVZ32" s="1268"/>
      <c r="AWA32" s="78">
        <f t="shared" si="191"/>
        <v>0</v>
      </c>
      <c r="AWC32" s="1962"/>
      <c r="AWD32" s="1962"/>
      <c r="AWE32" s="1353"/>
      <c r="AWF32" s="1370"/>
      <c r="AWG32" s="1268"/>
      <c r="AWH32" s="78">
        <f t="shared" si="192"/>
        <v>0</v>
      </c>
      <c r="AWJ32" s="1962"/>
      <c r="AWK32" s="1962"/>
      <c r="AWL32" s="22"/>
      <c r="AWM32" s="31"/>
      <c r="AWN32" s="76"/>
      <c r="AWO32" s="78">
        <f t="shared" si="193"/>
        <v>0</v>
      </c>
      <c r="AWQ32" s="321"/>
      <c r="AWR32" s="1960"/>
      <c r="AWS32" s="104"/>
      <c r="AWT32" s="49"/>
      <c r="AWU32" s="139"/>
      <c r="AWV32" s="131">
        <f t="shared" si="194"/>
        <v>0</v>
      </c>
      <c r="AWW32" s="244"/>
      <c r="AWX32" s="425"/>
      <c r="AWY32" s="1960"/>
      <c r="AWZ32" s="104"/>
      <c r="AXA32" s="49"/>
      <c r="AXB32" s="139"/>
      <c r="AXC32" s="78">
        <f t="shared" si="174"/>
        <v>30000</v>
      </c>
      <c r="AXE32" s="31"/>
      <c r="AXF32" s="1962"/>
      <c r="AXG32" s="22"/>
      <c r="AXH32" s="31"/>
      <c r="AXI32" s="76"/>
      <c r="AXJ32" s="78">
        <f t="shared" si="175"/>
        <v>0</v>
      </c>
      <c r="AXL32" s="1962"/>
      <c r="AXM32" s="1962"/>
      <c r="AXN32" s="22"/>
      <c r="AXO32" s="31"/>
      <c r="AXP32" s="76"/>
      <c r="AXQ32" s="78">
        <f t="shared" si="176"/>
        <v>0</v>
      </c>
      <c r="AXS32" s="1962"/>
      <c r="AXT32" s="1962"/>
      <c r="AXU32" s="22"/>
      <c r="AXV32" s="31"/>
      <c r="AXW32" s="76"/>
      <c r="AXX32" s="78">
        <f t="shared" si="177"/>
        <v>0</v>
      </c>
      <c r="AXZ32" s="1962"/>
      <c r="AYA32" s="1962"/>
      <c r="AYB32" s="22"/>
      <c r="AYC32" s="31"/>
      <c r="AYD32" s="76"/>
      <c r="AYE32" s="78">
        <f t="shared" si="178"/>
        <v>0</v>
      </c>
      <c r="AYG32" s="405"/>
      <c r="AYH32" s="1962"/>
      <c r="AYI32" s="22"/>
      <c r="AYJ32" s="31"/>
      <c r="AYK32" s="76"/>
      <c r="AYL32" s="78">
        <f t="shared" si="179"/>
        <v>0</v>
      </c>
      <c r="AYN32" s="405"/>
      <c r="AYO32" s="1962"/>
      <c r="AYP32" s="22"/>
      <c r="AYQ32" s="31"/>
      <c r="AYR32" s="76"/>
      <c r="AYS32" s="78">
        <f t="shared" si="180"/>
        <v>0</v>
      </c>
      <c r="AYU32" s="405"/>
      <c r="AYV32" s="1962"/>
      <c r="AYW32" s="22"/>
      <c r="AYX32" s="405"/>
      <c r="AYY32" s="76"/>
      <c r="AYZ32" s="78">
        <f t="shared" si="181"/>
        <v>0</v>
      </c>
      <c r="AZB32" s="1962"/>
      <c r="AZC32" s="1962"/>
      <c r="AZD32" s="22"/>
      <c r="AZE32" s="31"/>
      <c r="AZF32" s="76"/>
      <c r="AZG32" s="78">
        <f t="shared" si="182"/>
        <v>0</v>
      </c>
      <c r="AZI32" s="425"/>
      <c r="AZJ32" s="1960"/>
      <c r="AZK32" s="104"/>
      <c r="AZL32" s="482"/>
      <c r="AZM32" s="389"/>
      <c r="AZN32" s="78">
        <f t="shared" si="183"/>
        <v>0</v>
      </c>
      <c r="AZP32" s="425"/>
      <c r="AZQ32" s="1960"/>
      <c r="AZR32" s="104"/>
      <c r="AZS32" s="482"/>
      <c r="AZT32" s="389"/>
      <c r="AZU32" s="131">
        <f t="shared" si="184"/>
        <v>0</v>
      </c>
      <c r="AZV32" s="244"/>
      <c r="AZW32" s="1962"/>
      <c r="AZX32" s="1962"/>
      <c r="AZY32" s="22"/>
      <c r="AZZ32" s="31"/>
      <c r="BAA32" s="76"/>
      <c r="BAB32" s="78">
        <f t="shared" si="185"/>
        <v>0</v>
      </c>
      <c r="BAD32" s="1962"/>
      <c r="BAE32" s="1962"/>
      <c r="BAF32" s="22"/>
      <c r="BAG32" s="31"/>
      <c r="BAH32" s="76"/>
      <c r="BAI32" s="78">
        <f t="shared" si="186"/>
        <v>0</v>
      </c>
      <c r="BAK32" s="1962"/>
      <c r="BAL32" s="1962"/>
      <c r="BAM32" s="22"/>
      <c r="BAN32" s="31"/>
      <c r="BAO32" s="76"/>
      <c r="BAP32" s="78">
        <f t="shared" si="187"/>
        <v>0</v>
      </c>
      <c r="BAR32" s="1962"/>
      <c r="BAS32" s="1962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62"/>
      <c r="C33" s="1917">
        <v>100000</v>
      </c>
      <c r="D33" s="49"/>
      <c r="E33" s="76"/>
      <c r="F33" s="131">
        <f t="shared" si="8"/>
        <v>2780100</v>
      </c>
      <c r="H33" s="788"/>
      <c r="I33" s="1962"/>
      <c r="J33" s="695"/>
      <c r="K33" s="49"/>
      <c r="L33" s="76"/>
      <c r="M33" s="131">
        <f t="shared" si="9"/>
        <v>20000</v>
      </c>
      <c r="O33" s="425"/>
      <c r="P33" s="1960"/>
      <c r="Q33" s="104"/>
      <c r="R33" s="425"/>
      <c r="S33" s="139"/>
      <c r="T33" s="78">
        <f t="shared" si="189"/>
        <v>15000</v>
      </c>
      <c r="V33" s="322"/>
      <c r="W33" s="1962"/>
      <c r="X33" s="22"/>
      <c r="Y33" s="31"/>
      <c r="Z33" s="76"/>
      <c r="AA33" s="78">
        <f t="shared" si="10"/>
        <v>1000</v>
      </c>
      <c r="AC33" s="1962"/>
      <c r="AD33" s="1962"/>
      <c r="AE33" s="22"/>
      <c r="AF33" s="31"/>
      <c r="AG33" s="76"/>
      <c r="AH33" s="78">
        <f t="shared" si="11"/>
        <v>-100000</v>
      </c>
      <c r="AJ33" s="405"/>
      <c r="AK33" s="1962"/>
      <c r="AL33" s="22"/>
      <c r="AM33" s="31"/>
      <c r="AN33" s="76"/>
      <c r="AO33" s="78">
        <f t="shared" si="12"/>
        <v>90000</v>
      </c>
      <c r="AQ33" s="1962"/>
      <c r="AR33" s="1962"/>
      <c r="AS33" s="22"/>
      <c r="AT33" s="31"/>
      <c r="AU33" s="76"/>
      <c r="AV33" s="78">
        <f t="shared" si="13"/>
        <v>0</v>
      </c>
      <c r="AX33" s="31"/>
      <c r="AY33" s="1962"/>
      <c r="AZ33" s="22"/>
      <c r="BA33" s="31"/>
      <c r="BB33" s="76"/>
      <c r="BC33" s="78">
        <f t="shared" si="14"/>
        <v>0</v>
      </c>
      <c r="BE33" s="1962"/>
      <c r="BF33" s="1962"/>
      <c r="BG33" s="22"/>
      <c r="BH33" s="31"/>
      <c r="BI33" s="76"/>
      <c r="BJ33" s="78">
        <f t="shared" si="15"/>
        <v>0</v>
      </c>
      <c r="BL33" s="49"/>
      <c r="BM33" s="1960"/>
      <c r="BN33" s="104"/>
      <c r="BO33" s="49"/>
      <c r="BP33" s="139"/>
      <c r="BQ33" s="78">
        <f t="shared" si="16"/>
        <v>0</v>
      </c>
      <c r="BS33" s="1962"/>
      <c r="BT33" s="1962"/>
      <c r="BU33" s="22"/>
      <c r="BV33" s="31"/>
      <c r="BW33" s="76"/>
      <c r="BX33" s="78">
        <f t="shared" si="17"/>
        <v>0</v>
      </c>
      <c r="BZ33" s="1962"/>
      <c r="CA33" s="1962"/>
      <c r="CB33" s="1962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60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62"/>
      <c r="DE33" s="22"/>
      <c r="DF33" s="31"/>
      <c r="DG33" s="76"/>
      <c r="DH33" s="78">
        <f t="shared" si="21"/>
        <v>0</v>
      </c>
      <c r="DJ33" s="1962"/>
      <c r="DK33" s="1962"/>
      <c r="DL33" s="1962"/>
      <c r="DM33" s="22"/>
      <c r="DN33" s="31"/>
      <c r="DO33" s="76"/>
      <c r="DP33" s="78">
        <f t="shared" si="22"/>
        <v>0</v>
      </c>
      <c r="DR33" s="405"/>
      <c r="DS33" s="1962"/>
      <c r="DT33" s="22"/>
      <c r="DU33" s="322"/>
      <c r="DV33" s="76"/>
      <c r="DW33" s="78">
        <f t="shared" si="23"/>
        <v>0</v>
      </c>
      <c r="DY33" s="1962"/>
      <c r="DZ33" s="1962"/>
      <c r="EA33" s="22"/>
      <c r="EB33" s="31"/>
      <c r="EC33" s="76"/>
      <c r="ED33" s="78">
        <f t="shared" si="24"/>
        <v>0</v>
      </c>
      <c r="EF33" s="405"/>
      <c r="EG33" s="1962"/>
      <c r="EH33" s="22"/>
      <c r="EI33" s="31"/>
      <c r="EJ33" s="76"/>
      <c r="EK33" s="78">
        <f t="shared" si="25"/>
        <v>10936</v>
      </c>
      <c r="EM33" s="1962"/>
      <c r="EN33" s="1962"/>
      <c r="EO33" s="22"/>
      <c r="EP33" s="31"/>
      <c r="EQ33" s="76"/>
      <c r="ER33" s="78">
        <f t="shared" si="26"/>
        <v>0</v>
      </c>
      <c r="ET33" s="322"/>
      <c r="EU33" s="1962"/>
      <c r="EV33" s="22"/>
      <c r="EW33" s="31"/>
      <c r="EX33" s="76"/>
      <c r="EY33" s="78">
        <f t="shared" si="27"/>
        <v>0</v>
      </c>
      <c r="FA33" s="322"/>
      <c r="FB33" s="1962"/>
      <c r="FC33" s="22"/>
      <c r="FD33" s="31"/>
      <c r="FE33" s="76"/>
      <c r="FF33" s="78">
        <f t="shared" si="28"/>
        <v>0</v>
      </c>
      <c r="FH33" s="31"/>
      <c r="FI33" s="1962"/>
      <c r="FJ33" s="22"/>
      <c r="FK33" s="31"/>
      <c r="FL33" s="76"/>
      <c r="FM33" s="78">
        <f t="shared" si="29"/>
        <v>0</v>
      </c>
      <c r="FO33" s="31"/>
      <c r="FP33" s="1962"/>
      <c r="FQ33" s="22"/>
      <c r="FR33" s="31"/>
      <c r="FS33" s="76"/>
      <c r="FT33" s="78">
        <f t="shared" si="30"/>
        <v>0</v>
      </c>
      <c r="FV33" s="405">
        <v>39725</v>
      </c>
      <c r="FW33" s="1962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62"/>
      <c r="GE33" s="22"/>
      <c r="GF33" s="31"/>
      <c r="GG33" s="76"/>
      <c r="GH33" s="78">
        <f t="shared" si="32"/>
        <v>0</v>
      </c>
      <c r="GJ33" s="1962"/>
      <c r="GK33" s="1962"/>
      <c r="GL33" s="22"/>
      <c r="GM33" s="31"/>
      <c r="GN33" s="76"/>
      <c r="GO33" s="78">
        <f t="shared" si="33"/>
        <v>0</v>
      </c>
      <c r="GQ33" s="1962"/>
      <c r="GR33" s="1962"/>
      <c r="GS33" s="22"/>
      <c r="GT33" s="31"/>
      <c r="GU33" s="76"/>
      <c r="GV33" s="78">
        <f t="shared" si="34"/>
        <v>0</v>
      </c>
      <c r="GX33" s="31"/>
      <c r="GY33" s="1962"/>
      <c r="GZ33" s="22"/>
      <c r="HA33" s="31"/>
      <c r="HB33" s="76"/>
      <c r="HC33" s="78">
        <f t="shared" si="35"/>
        <v>0</v>
      </c>
      <c r="HE33" s="1962"/>
      <c r="HF33" s="1962"/>
      <c r="HG33" s="22"/>
      <c r="HH33" s="31"/>
      <c r="HI33" s="76"/>
      <c r="HJ33" s="78">
        <f t="shared" si="36"/>
        <v>0</v>
      </c>
      <c r="HL33" s="31"/>
      <c r="HM33" s="1962"/>
      <c r="HN33" s="104"/>
      <c r="HO33" s="31"/>
      <c r="HP33" s="139"/>
      <c r="HQ33" s="78">
        <f t="shared" si="37"/>
        <v>0</v>
      </c>
      <c r="HS33" s="31"/>
      <c r="HT33" s="1962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62"/>
      <c r="II33" s="22"/>
      <c r="IJ33" s="31"/>
      <c r="IK33" s="76"/>
      <c r="IL33" s="78">
        <f t="shared" si="40"/>
        <v>0</v>
      </c>
      <c r="IN33" s="1962"/>
      <c r="IO33" s="1962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62"/>
      <c r="JD33" s="22"/>
      <c r="JE33" s="31"/>
      <c r="JF33" s="76"/>
      <c r="JG33" s="78">
        <f t="shared" si="43"/>
        <v>0</v>
      </c>
      <c r="JI33" s="1962"/>
      <c r="JJ33" s="1962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62"/>
      <c r="JY33" s="22"/>
      <c r="JZ33" s="788"/>
      <c r="KA33" s="76"/>
      <c r="KB33" s="131">
        <f t="shared" si="45"/>
        <v>0</v>
      </c>
      <c r="KD33" s="572"/>
      <c r="KE33" s="1960"/>
      <c r="KF33" s="104"/>
      <c r="KG33" s="572"/>
      <c r="KH33" s="139"/>
      <c r="KI33" s="131">
        <f t="shared" si="46"/>
        <v>0</v>
      </c>
      <c r="KJ33" s="244"/>
      <c r="KK33" s="572"/>
      <c r="KL33" s="1960"/>
      <c r="KM33" s="104"/>
      <c r="KN33" s="572"/>
      <c r="KO33" s="139"/>
      <c r="KP33" s="131">
        <f t="shared" si="47"/>
        <v>0</v>
      </c>
      <c r="KQ33" s="244"/>
      <c r="KR33" s="405"/>
      <c r="KS33" s="1962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62"/>
      <c r="LG33" s="858"/>
      <c r="LH33" s="22"/>
      <c r="LI33" s="31"/>
      <c r="LJ33" s="76"/>
      <c r="LK33" s="131">
        <f t="shared" si="50"/>
        <v>0</v>
      </c>
      <c r="LM33" s="405"/>
      <c r="LN33" s="1962"/>
      <c r="LO33" s="22"/>
      <c r="LP33" s="31"/>
      <c r="LQ33" s="76"/>
      <c r="LR33" s="131">
        <f t="shared" si="0"/>
        <v>0</v>
      </c>
      <c r="LT33" s="425"/>
      <c r="LU33" s="1960"/>
      <c r="LV33" s="104"/>
      <c r="LW33" s="49"/>
      <c r="LX33" s="139"/>
      <c r="LY33" s="78">
        <f t="shared" si="51"/>
        <v>0</v>
      </c>
      <c r="MA33" s="425"/>
      <c r="MB33" s="1960"/>
      <c r="MC33" s="104"/>
      <c r="MD33" s="49"/>
      <c r="ME33" s="139"/>
      <c r="MF33" s="131">
        <f t="shared" si="52"/>
        <v>0</v>
      </c>
      <c r="MH33" s="405"/>
      <c r="MI33" s="1962"/>
      <c r="MJ33" s="22"/>
      <c r="MK33" s="31"/>
      <c r="ML33" s="76"/>
      <c r="MM33" s="131">
        <f t="shared" si="53"/>
        <v>0</v>
      </c>
      <c r="MO33" s="1962"/>
      <c r="MP33" s="1962"/>
      <c r="MQ33" s="22"/>
      <c r="MR33" s="31"/>
      <c r="MS33" s="76"/>
      <c r="MT33" s="131">
        <f t="shared" si="54"/>
        <v>0</v>
      </c>
      <c r="MV33" s="31"/>
      <c r="MW33" s="1962"/>
      <c r="MX33" s="104"/>
      <c r="MY33" s="1368"/>
      <c r="MZ33" s="76"/>
      <c r="NA33" s="131">
        <f t="shared" si="198"/>
        <v>20586.5</v>
      </c>
      <c r="NC33" s="31"/>
      <c r="ND33" s="1962"/>
      <c r="NE33" s="104"/>
      <c r="NF33" s="1368"/>
      <c r="NG33" s="76"/>
      <c r="NH33" s="131">
        <f t="shared" si="55"/>
        <v>0</v>
      </c>
      <c r="NJ33" s="31"/>
      <c r="NK33" s="1963"/>
      <c r="NL33" s="76"/>
      <c r="NM33" s="31"/>
      <c r="NN33" s="76"/>
      <c r="NO33" s="131">
        <f t="shared" si="204"/>
        <v>0</v>
      </c>
      <c r="NQ33" s="405"/>
      <c r="NR33" s="1963"/>
      <c r="NS33" s="76"/>
      <c r="NT33" s="405"/>
      <c r="NU33" s="76"/>
      <c r="NV33" s="131">
        <f t="shared" si="57"/>
        <v>0</v>
      </c>
      <c r="NX33" s="1962"/>
      <c r="NY33" s="1962"/>
      <c r="NZ33" s="22"/>
      <c r="OA33" s="31"/>
      <c r="OB33" s="76"/>
      <c r="OC33" s="78">
        <f t="shared" si="58"/>
        <v>0</v>
      </c>
      <c r="OE33" s="1962"/>
      <c r="OF33" s="1962"/>
      <c r="OG33" s="22"/>
      <c r="OH33" s="31"/>
      <c r="OI33" s="76"/>
      <c r="OJ33" s="78">
        <f t="shared" si="59"/>
        <v>0</v>
      </c>
      <c r="OL33" s="1962"/>
      <c r="OM33" s="1962"/>
      <c r="ON33" s="22"/>
      <c r="OO33" s="31"/>
      <c r="OP33" s="76"/>
      <c r="OQ33" s="78">
        <f t="shared" si="60"/>
        <v>0</v>
      </c>
      <c r="OS33" s="1962"/>
      <c r="OT33" s="1962"/>
      <c r="OU33" s="22"/>
      <c r="OV33" s="31"/>
      <c r="OW33" s="76"/>
      <c r="OX33" s="78">
        <f t="shared" si="61"/>
        <v>0</v>
      </c>
      <c r="OZ33" s="1962"/>
      <c r="PA33" s="1962"/>
      <c r="PB33" s="22"/>
      <c r="PC33" s="31"/>
      <c r="PD33" s="76"/>
      <c r="PE33" s="78">
        <f t="shared" si="62"/>
        <v>0</v>
      </c>
      <c r="PG33" s="1962"/>
      <c r="PH33" s="1962"/>
      <c r="PI33" s="22"/>
      <c r="PJ33" s="31"/>
      <c r="PK33" s="76"/>
      <c r="PL33" s="78">
        <f t="shared" si="63"/>
        <v>0</v>
      </c>
      <c r="PN33" s="31"/>
      <c r="PO33" s="1962"/>
      <c r="PP33" s="22"/>
      <c r="PQ33" s="31"/>
      <c r="PR33" s="76"/>
      <c r="PS33" s="78">
        <f t="shared" si="64"/>
        <v>0</v>
      </c>
      <c r="PU33" s="1962"/>
      <c r="PV33" s="1962"/>
      <c r="PW33" s="22"/>
      <c r="PX33" s="31"/>
      <c r="PY33" s="76"/>
      <c r="PZ33" s="78">
        <f t="shared" si="65"/>
        <v>32916</v>
      </c>
      <c r="QB33" s="1962"/>
      <c r="QC33" s="1962"/>
      <c r="QD33" s="22"/>
      <c r="QE33" s="31"/>
      <c r="QF33" s="76"/>
      <c r="QG33" s="78">
        <f t="shared" si="66"/>
        <v>0</v>
      </c>
      <c r="QI33" s="405"/>
      <c r="QJ33" s="1962"/>
      <c r="QK33" s="22"/>
      <c r="QL33" s="31"/>
      <c r="QM33" s="76"/>
      <c r="QN33" s="78">
        <f t="shared" si="67"/>
        <v>0</v>
      </c>
      <c r="QP33" s="322"/>
      <c r="QQ33" s="1962"/>
      <c r="QR33" s="701"/>
      <c r="QS33" s="322"/>
      <c r="QT33" s="139"/>
      <c r="QU33" s="525">
        <f t="shared" si="68"/>
        <v>23094.5</v>
      </c>
      <c r="QW33" s="1362"/>
      <c r="QX33" s="1363"/>
      <c r="QY33" s="701"/>
      <c r="QZ33" s="31"/>
      <c r="RA33" s="139"/>
      <c r="RB33" s="131">
        <f t="shared" si="69"/>
        <v>0</v>
      </c>
      <c r="RD33" s="1960"/>
      <c r="RE33" s="1960"/>
      <c r="RF33" s="261"/>
      <c r="RG33" s="258"/>
      <c r="RH33" s="66"/>
      <c r="RI33" s="78">
        <f t="shared" si="70"/>
        <v>0</v>
      </c>
      <c r="RK33" s="1960"/>
      <c r="RL33" s="1960"/>
      <c r="RM33" s="261"/>
      <c r="RN33" s="258"/>
      <c r="RO33" s="66"/>
      <c r="RP33" s="78">
        <f t="shared" si="71"/>
        <v>0</v>
      </c>
      <c r="RR33" s="1960"/>
      <c r="RS33" s="1961"/>
      <c r="RT33" s="261"/>
      <c r="RU33" s="258"/>
      <c r="RV33" s="66"/>
      <c r="RW33" s="78">
        <f t="shared" si="72"/>
        <v>11123</v>
      </c>
      <c r="RY33" s="1962"/>
      <c r="RZ33" s="1962"/>
      <c r="SA33" s="22"/>
      <c r="SB33" s="31"/>
      <c r="SC33" s="76"/>
      <c r="SD33" s="78">
        <f t="shared" si="195"/>
        <v>23250</v>
      </c>
      <c r="SF33" s="1962"/>
      <c r="SG33" s="1962"/>
      <c r="SH33" s="22"/>
      <c r="SI33" s="31"/>
      <c r="SJ33" s="76"/>
      <c r="SK33" s="78">
        <f t="shared" si="196"/>
        <v>0</v>
      </c>
      <c r="SM33" s="1962"/>
      <c r="SN33" s="1962"/>
      <c r="SO33" s="22"/>
      <c r="SP33" s="31"/>
      <c r="SQ33" s="76"/>
      <c r="SR33" s="78">
        <f t="shared" si="73"/>
        <v>0</v>
      </c>
      <c r="ST33" s="1962"/>
      <c r="SU33" s="1962"/>
      <c r="SV33" s="22"/>
      <c r="SW33" s="31"/>
      <c r="SX33" s="76"/>
      <c r="SY33" s="78">
        <f t="shared" si="74"/>
        <v>0</v>
      </c>
      <c r="TA33" s="405"/>
      <c r="TB33" s="1962"/>
      <c r="TC33" s="22"/>
      <c r="TD33" s="31"/>
      <c r="TE33" s="76"/>
      <c r="TF33" s="78">
        <f t="shared" si="75"/>
        <v>0</v>
      </c>
      <c r="TH33" s="1962"/>
      <c r="TI33" s="1962"/>
      <c r="TJ33" s="22"/>
      <c r="TK33" s="31"/>
      <c r="TL33" s="76"/>
      <c r="TM33" s="78">
        <f t="shared" si="201"/>
        <v>20668.5</v>
      </c>
      <c r="TO33" s="1962"/>
      <c r="TP33" s="1962"/>
      <c r="TQ33" s="779"/>
      <c r="TR33" s="31"/>
      <c r="TS33" s="76"/>
      <c r="TT33" s="78">
        <f t="shared" si="202"/>
        <v>0</v>
      </c>
      <c r="TV33" s="405"/>
      <c r="TW33" s="1962"/>
      <c r="TX33" s="22"/>
      <c r="TY33" s="31"/>
      <c r="TZ33" s="76"/>
      <c r="UA33" s="78">
        <f t="shared" si="203"/>
        <v>0</v>
      </c>
      <c r="UC33" s="405"/>
      <c r="UD33" s="1962"/>
      <c r="UE33" s="22"/>
      <c r="UF33" s="31"/>
      <c r="UG33" s="76"/>
      <c r="UH33" s="78">
        <f t="shared" si="79"/>
        <v>0</v>
      </c>
      <c r="UJ33" s="405"/>
      <c r="UK33" s="1962"/>
      <c r="UL33" s="22"/>
      <c r="UM33" s="31"/>
      <c r="UN33" s="76"/>
      <c r="UO33" s="78">
        <f t="shared" si="80"/>
        <v>0</v>
      </c>
      <c r="UQ33" s="405"/>
      <c r="UR33" s="1962"/>
      <c r="US33" s="22"/>
      <c r="UT33" s="31"/>
      <c r="UU33" s="76"/>
      <c r="UV33" s="78">
        <f t="shared" si="81"/>
        <v>0</v>
      </c>
      <c r="UX33" s="405"/>
      <c r="UY33" s="1962"/>
      <c r="UZ33" s="22"/>
      <c r="VA33" s="31"/>
      <c r="VB33" s="76"/>
      <c r="VC33" s="78">
        <f t="shared" si="82"/>
        <v>201</v>
      </c>
      <c r="VE33" s="1962"/>
      <c r="VF33" s="1962"/>
      <c r="VG33" s="22"/>
      <c r="VH33" s="31"/>
      <c r="VI33" s="76"/>
      <c r="VJ33" s="78">
        <f t="shared" si="83"/>
        <v>47775</v>
      </c>
      <c r="VL33" s="1962"/>
      <c r="VM33" s="1962"/>
      <c r="VN33" s="22"/>
      <c r="VO33" s="31"/>
      <c r="VP33" s="76"/>
      <c r="VQ33" s="78">
        <f t="shared" si="84"/>
        <v>0</v>
      </c>
      <c r="VS33" s="1962"/>
      <c r="VT33" s="1962"/>
      <c r="VU33" s="22"/>
      <c r="VV33" s="31"/>
      <c r="VW33" s="76"/>
      <c r="VX33" s="78">
        <f t="shared" si="85"/>
        <v>0</v>
      </c>
      <c r="VZ33" s="405"/>
      <c r="WA33" s="1962"/>
      <c r="WB33" s="22"/>
      <c r="WC33" s="31"/>
      <c r="WD33" s="76"/>
      <c r="WE33" s="78">
        <f t="shared" si="86"/>
        <v>274.5</v>
      </c>
      <c r="WG33" s="1962"/>
      <c r="WH33" s="1962"/>
      <c r="WI33" s="22"/>
      <c r="WJ33" s="31"/>
      <c r="WK33" s="76"/>
      <c r="WL33" s="78">
        <f t="shared" si="87"/>
        <v>0</v>
      </c>
      <c r="WN33" s="1962"/>
      <c r="WO33" s="1962"/>
      <c r="WP33" s="22"/>
      <c r="WQ33" s="31"/>
      <c r="WR33" s="76"/>
      <c r="WS33" s="78">
        <f t="shared" si="88"/>
        <v>0</v>
      </c>
      <c r="WU33" s="1962"/>
      <c r="WV33" s="1962"/>
      <c r="WW33" s="22"/>
      <c r="WX33" s="31"/>
      <c r="WY33" s="76"/>
      <c r="WZ33" s="78">
        <f t="shared" si="89"/>
        <v>0</v>
      </c>
      <c r="XB33" s="1960"/>
      <c r="XC33" s="1960"/>
      <c r="XD33" s="104"/>
      <c r="XE33" s="49"/>
      <c r="XF33" s="139"/>
      <c r="XG33" s="131">
        <f t="shared" si="90"/>
        <v>0</v>
      </c>
      <c r="XH33" s="244"/>
      <c r="XI33" s="1962"/>
      <c r="XJ33" s="1962"/>
      <c r="XK33" s="22"/>
      <c r="XL33" s="31"/>
      <c r="XM33" s="76"/>
      <c r="XN33" s="78">
        <f t="shared" si="91"/>
        <v>0</v>
      </c>
      <c r="XP33" s="405"/>
      <c r="XQ33" s="1962"/>
      <c r="XR33" s="22"/>
      <c r="XS33" s="31"/>
      <c r="XT33" s="76"/>
      <c r="XU33" s="78">
        <f t="shared" si="92"/>
        <v>0</v>
      </c>
      <c r="XW33" s="1962"/>
      <c r="XX33" s="1962"/>
      <c r="XY33" s="22"/>
      <c r="XZ33" s="31"/>
      <c r="YA33" s="76"/>
      <c r="YB33" s="78">
        <f t="shared" si="93"/>
        <v>0</v>
      </c>
      <c r="YD33" s="1962"/>
      <c r="YE33" s="1962"/>
      <c r="YF33" s="22"/>
      <c r="YG33" s="31"/>
      <c r="YH33" s="76"/>
      <c r="YI33" s="78">
        <f t="shared" si="94"/>
        <v>0</v>
      </c>
      <c r="YK33" s="31"/>
      <c r="YL33" s="1962"/>
      <c r="YM33" s="22"/>
      <c r="YN33" s="31"/>
      <c r="YO33" s="76"/>
      <c r="YP33" s="78">
        <f t="shared" si="95"/>
        <v>0</v>
      </c>
      <c r="YR33" s="1962"/>
      <c r="YS33" s="1962"/>
      <c r="YT33" s="22"/>
      <c r="YU33" s="31"/>
      <c r="YV33" s="76"/>
      <c r="YW33" s="78">
        <f t="shared" si="96"/>
        <v>0</v>
      </c>
      <c r="YY33" s="1962"/>
      <c r="YZ33" s="1962"/>
      <c r="ZA33" s="22"/>
      <c r="ZB33" s="31"/>
      <c r="ZC33" s="76"/>
      <c r="ZD33" s="78">
        <f t="shared" si="97"/>
        <v>0</v>
      </c>
      <c r="ZF33" s="49"/>
      <c r="ZG33" s="1960"/>
      <c r="ZH33" s="104"/>
      <c r="ZI33" s="49"/>
      <c r="ZJ33" s="139"/>
      <c r="ZK33" s="78">
        <f t="shared" si="98"/>
        <v>0</v>
      </c>
      <c r="ZM33" s="1962"/>
      <c r="ZN33" s="1962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62"/>
      <c r="AAP33" s="1962"/>
      <c r="AAQ33" s="22"/>
      <c r="AAR33" s="31"/>
      <c r="AAS33" s="76"/>
      <c r="AAT33" s="78">
        <f t="shared" si="103"/>
        <v>0</v>
      </c>
      <c r="AAV33" s="405"/>
      <c r="AAW33" s="1962"/>
      <c r="AAX33" s="22"/>
      <c r="AAY33" s="31"/>
      <c r="AAZ33" s="76"/>
      <c r="ABA33" s="78">
        <f t="shared" si="104"/>
        <v>0</v>
      </c>
      <c r="ABC33" s="405"/>
      <c r="ABD33" s="1962"/>
      <c r="ABE33" s="22"/>
      <c r="ABF33" s="322"/>
      <c r="ABG33" s="76"/>
      <c r="ABH33" s="78">
        <f t="shared" si="105"/>
        <v>0</v>
      </c>
      <c r="ABJ33" s="1962"/>
      <c r="ABK33" s="1962"/>
      <c r="ABL33" s="22"/>
      <c r="ABM33" s="31"/>
      <c r="ABN33" s="76"/>
      <c r="ABO33" s="78">
        <f t="shared" si="106"/>
        <v>0</v>
      </c>
      <c r="ABQ33" s="1962"/>
      <c r="ABR33" s="1962"/>
      <c r="ABS33" s="22"/>
      <c r="ABT33" s="31"/>
      <c r="ABU33" s="76"/>
      <c r="ABV33" s="78">
        <f t="shared" si="107"/>
        <v>0</v>
      </c>
      <c r="ABX33" s="1962"/>
      <c r="ABY33" s="1962"/>
      <c r="ABZ33" s="22"/>
      <c r="ACA33" s="31"/>
      <c r="ACB33" s="76"/>
      <c r="ACC33" s="78">
        <f t="shared" si="108"/>
        <v>0</v>
      </c>
      <c r="ACE33" s="322"/>
      <c r="ACF33" s="1962"/>
      <c r="ACG33" s="22"/>
      <c r="ACH33" s="405"/>
      <c r="ACI33" s="76"/>
      <c r="ACJ33" s="78">
        <f t="shared" si="109"/>
        <v>0</v>
      </c>
      <c r="ACL33" s="322"/>
      <c r="ACM33" s="1962"/>
      <c r="ACN33" s="22"/>
      <c r="ACO33" s="322"/>
      <c r="ACP33" s="76"/>
      <c r="ACQ33" s="78">
        <f t="shared" si="110"/>
        <v>0</v>
      </c>
      <c r="ACS33" s="31"/>
      <c r="ACT33" s="1962"/>
      <c r="ACU33" s="22"/>
      <c r="ACV33" s="31"/>
      <c r="ACW33" s="76"/>
      <c r="ACX33" s="78">
        <f t="shared" si="1"/>
        <v>0</v>
      </c>
      <c r="ACZ33" s="405"/>
      <c r="ADA33" s="1962"/>
      <c r="ADB33" s="22"/>
      <c r="ADC33" s="405"/>
      <c r="ADD33" s="76"/>
      <c r="ADE33" s="78">
        <f t="shared" si="111"/>
        <v>0</v>
      </c>
      <c r="ADG33" s="405"/>
      <c r="ADH33" s="1962"/>
      <c r="ADI33" s="22"/>
      <c r="ADJ33" s="322"/>
      <c r="ADK33" s="76"/>
      <c r="ADL33" s="78">
        <f t="shared" si="112"/>
        <v>0</v>
      </c>
      <c r="ADN33" s="1962"/>
      <c r="ADO33" s="1962"/>
      <c r="ADP33" s="22"/>
      <c r="ADQ33" s="31"/>
      <c r="ADR33" s="76"/>
      <c r="ADS33" s="78">
        <f t="shared" si="113"/>
        <v>0</v>
      </c>
      <c r="ADU33" s="322"/>
      <c r="ADV33" s="1962"/>
      <c r="ADW33" s="22"/>
      <c r="ADX33" s="405"/>
      <c r="ADY33" s="76"/>
      <c r="ADZ33" s="78">
        <f t="shared" si="114"/>
        <v>0</v>
      </c>
      <c r="AEB33" s="405"/>
      <c r="AEC33" s="1963"/>
      <c r="AED33" s="789"/>
      <c r="AEE33" s="31"/>
      <c r="AEF33" s="756"/>
      <c r="AEG33" s="131">
        <f t="shared" si="115"/>
        <v>0</v>
      </c>
      <c r="AEI33" s="405"/>
      <c r="AEJ33" s="1963"/>
      <c r="AEK33" s="789"/>
      <c r="AEL33" s="31"/>
      <c r="AEM33" s="756"/>
      <c r="AEN33" s="131">
        <f t="shared" si="116"/>
        <v>3380</v>
      </c>
      <c r="AEP33" s="405"/>
      <c r="AEQ33" s="1963"/>
      <c r="AER33" s="789"/>
      <c r="AES33" s="405"/>
      <c r="AET33" s="756"/>
      <c r="AEU33" s="131">
        <f t="shared" si="117"/>
        <v>0</v>
      </c>
      <c r="AEW33" s="1962"/>
      <c r="AEX33" s="1962"/>
      <c r="AEY33" s="22"/>
      <c r="AEZ33" s="31"/>
      <c r="AFA33" s="76"/>
      <c r="AFB33" s="78">
        <f t="shared" si="118"/>
        <v>0</v>
      </c>
      <c r="AFD33" s="1962"/>
      <c r="AFE33" s="1962"/>
      <c r="AFF33" s="22"/>
      <c r="AFG33" s="31"/>
      <c r="AFH33" s="76"/>
      <c r="AFI33" s="78">
        <f t="shared" si="119"/>
        <v>6523</v>
      </c>
      <c r="AFK33" s="405"/>
      <c r="AFL33" s="1962"/>
      <c r="AFM33" s="22"/>
      <c r="AFN33" s="31"/>
      <c r="AFO33" s="76"/>
      <c r="AFP33" s="78">
        <f t="shared" si="120"/>
        <v>0</v>
      </c>
      <c r="AFR33" s="405"/>
      <c r="AFS33" s="1962"/>
      <c r="AFT33" s="22"/>
      <c r="AFU33" s="31"/>
      <c r="AFV33" s="76"/>
      <c r="AFW33" s="78">
        <f t="shared" si="121"/>
        <v>0</v>
      </c>
      <c r="AFY33" s="31"/>
      <c r="AFZ33" s="1962"/>
      <c r="AGA33" s="22"/>
      <c r="AGB33" s="31"/>
      <c r="AGC33" s="76"/>
      <c r="AGD33" s="78">
        <f t="shared" si="122"/>
        <v>0</v>
      </c>
      <c r="AGF33" s="1962"/>
      <c r="AGG33" s="1962"/>
      <c r="AGH33" s="22"/>
      <c r="AGI33" s="31"/>
      <c r="AGJ33" s="76"/>
      <c r="AGK33" s="78">
        <f t="shared" si="123"/>
        <v>0</v>
      </c>
      <c r="AGM33" s="1962"/>
      <c r="AGN33" s="1962"/>
      <c r="AGO33" s="22"/>
      <c r="AGP33" s="31"/>
      <c r="AGQ33" s="76"/>
      <c r="AGR33" s="78">
        <f t="shared" si="124"/>
        <v>0</v>
      </c>
      <c r="AGT33" s="1962"/>
      <c r="AGU33" s="1962"/>
      <c r="AGV33" s="22"/>
      <c r="AGW33" s="31"/>
      <c r="AGX33" s="76"/>
      <c r="AGY33" s="78">
        <f t="shared" si="125"/>
        <v>0</v>
      </c>
      <c r="AHA33" s="1962"/>
      <c r="AHB33" s="1962"/>
      <c r="AHC33" s="22"/>
      <c r="AHD33" s="31"/>
      <c r="AHE33" s="76"/>
      <c r="AHF33" s="78">
        <f t="shared" si="126"/>
        <v>0</v>
      </c>
      <c r="AHH33" s="1962"/>
      <c r="AHI33" s="1962"/>
      <c r="AHJ33" s="22"/>
      <c r="AHK33" s="31"/>
      <c r="AHL33" s="76"/>
      <c r="AHM33" s="78">
        <f t="shared" si="127"/>
        <v>37741</v>
      </c>
      <c r="AHO33" s="1962"/>
      <c r="AHP33" s="1962"/>
      <c r="AHQ33" s="22"/>
      <c r="AHR33" s="31"/>
      <c r="AHS33" s="76"/>
      <c r="AHT33" s="78">
        <f t="shared" si="128"/>
        <v>0</v>
      </c>
      <c r="AHV33" s="1962"/>
      <c r="AHW33" s="1962"/>
      <c r="AHX33" s="22"/>
      <c r="AHY33" s="31"/>
      <c r="AHZ33" s="76"/>
      <c r="AIA33" s="78">
        <f t="shared" si="129"/>
        <v>0</v>
      </c>
      <c r="AIC33" s="405"/>
      <c r="AID33" s="1962"/>
      <c r="AIE33" s="22"/>
      <c r="AIF33" s="31"/>
      <c r="AIG33" s="76"/>
      <c r="AIH33" s="78">
        <f t="shared" si="130"/>
        <v>0</v>
      </c>
      <c r="AIJ33" s="322"/>
      <c r="AIK33" s="1962"/>
      <c r="AIL33" s="22"/>
      <c r="AIM33" s="49"/>
      <c r="AIN33" s="76"/>
      <c r="AIO33" s="78">
        <f t="shared" si="131"/>
        <v>0</v>
      </c>
      <c r="AIQ33" s="405"/>
      <c r="AIR33" s="1962"/>
      <c r="AIS33" s="22"/>
      <c r="AIT33" s="31"/>
      <c r="AIU33" s="76"/>
      <c r="AIV33" s="78">
        <f t="shared" si="132"/>
        <v>0</v>
      </c>
      <c r="AIX33" s="1962"/>
      <c r="AIY33" s="1962"/>
      <c r="AIZ33" s="22"/>
      <c r="AJA33" s="31"/>
      <c r="AJB33" s="76"/>
      <c r="AJC33" s="78">
        <f t="shared" si="133"/>
        <v>0</v>
      </c>
      <c r="AJE33" s="49"/>
      <c r="AJF33" s="1960"/>
      <c r="AJG33" s="104"/>
      <c r="AJH33" s="49"/>
      <c r="AJI33" s="139"/>
      <c r="AJJ33" s="131">
        <f t="shared" si="134"/>
        <v>0</v>
      </c>
      <c r="AJL33" s="31"/>
      <c r="AJM33" s="1962"/>
      <c r="AJN33" s="22"/>
      <c r="AJO33" s="31"/>
      <c r="AJP33" s="76"/>
      <c r="AJQ33" s="78">
        <f t="shared" si="135"/>
        <v>0</v>
      </c>
      <c r="AJS33" s="49"/>
      <c r="AJT33" s="1960"/>
      <c r="AJU33" s="104"/>
      <c r="AJV33" s="49"/>
      <c r="AJW33" s="139"/>
      <c r="AJX33" s="131">
        <f t="shared" si="136"/>
        <v>0</v>
      </c>
      <c r="AJY33" s="244"/>
      <c r="AJZ33" s="1962"/>
      <c r="AKA33" s="1962"/>
      <c r="AKB33" s="22"/>
      <c r="AKC33" s="31"/>
      <c r="AKD33" s="76"/>
      <c r="AKE33" s="78">
        <f t="shared" si="137"/>
        <v>0</v>
      </c>
      <c r="AKG33" s="31"/>
      <c r="AKH33" s="1962"/>
      <c r="AKI33" s="22"/>
      <c r="AKJ33" s="31"/>
      <c r="AKK33" s="76"/>
      <c r="AKL33" s="78">
        <f t="shared" si="138"/>
        <v>0</v>
      </c>
      <c r="AKN33" s="1962"/>
      <c r="AKO33" s="1962"/>
      <c r="AKP33" s="779"/>
      <c r="AKQ33" s="31"/>
      <c r="AKR33" s="76"/>
      <c r="AKS33" s="78">
        <f t="shared" si="139"/>
        <v>0</v>
      </c>
      <c r="AKU33" s="49"/>
      <c r="AKV33" s="1960"/>
      <c r="AKW33" s="104"/>
      <c r="AKX33" s="49"/>
      <c r="AKY33" s="139"/>
      <c r="AKZ33" s="78">
        <f t="shared" si="2"/>
        <v>0</v>
      </c>
      <c r="ALB33" s="1962"/>
      <c r="ALC33" s="1962"/>
      <c r="ALD33" s="22"/>
      <c r="ALE33" s="31"/>
      <c r="ALF33" s="76"/>
      <c r="ALG33" s="78">
        <f t="shared" si="140"/>
        <v>0</v>
      </c>
      <c r="ALI33" s="1962"/>
      <c r="ALJ33" s="1962"/>
      <c r="ALK33" s="22"/>
      <c r="ALL33" s="31"/>
      <c r="ALM33" s="76"/>
      <c r="ALN33" s="78">
        <f t="shared" si="141"/>
        <v>0</v>
      </c>
      <c r="ALP33" s="1962"/>
      <c r="ALQ33" s="1962"/>
      <c r="ALR33" s="22"/>
      <c r="ALS33" s="31"/>
      <c r="ALT33" s="76"/>
      <c r="ALU33" s="78">
        <f t="shared" si="142"/>
        <v>0</v>
      </c>
      <c r="ALW33" s="1962"/>
      <c r="ALX33" s="1962"/>
      <c r="ALY33" s="22"/>
      <c r="ALZ33" s="31"/>
      <c r="AMA33" s="76"/>
      <c r="AMB33" s="78">
        <f t="shared" si="143"/>
        <v>0</v>
      </c>
      <c r="AMD33" s="405"/>
      <c r="AME33" s="1962"/>
      <c r="AMF33" s="22"/>
      <c r="AMG33" s="405"/>
      <c r="AMH33" s="76"/>
      <c r="AMI33" s="78">
        <f t="shared" si="144"/>
        <v>0</v>
      </c>
      <c r="AMK33" s="1962"/>
      <c r="AML33" s="1962"/>
      <c r="AMM33" s="22"/>
      <c r="AMN33" s="31"/>
      <c r="AMO33" s="76"/>
      <c r="AMP33" s="78">
        <f t="shared" si="145"/>
        <v>0</v>
      </c>
      <c r="AMR33" s="31"/>
      <c r="AMS33" s="1962"/>
      <c r="AMT33" s="22"/>
      <c r="AMU33" s="31"/>
      <c r="AMV33" s="76"/>
      <c r="AMW33" s="131">
        <f t="shared" si="3"/>
        <v>0</v>
      </c>
      <c r="AMY33" s="405"/>
      <c r="AMZ33" s="1962"/>
      <c r="ANA33" s="22"/>
      <c r="ANB33" s="322"/>
      <c r="ANC33" s="76"/>
      <c r="AND33" s="78">
        <f t="shared" si="146"/>
        <v>0</v>
      </c>
      <c r="ANF33" s="322"/>
      <c r="ANG33" s="1962"/>
      <c r="ANH33" s="22"/>
      <c r="ANI33" s="405"/>
      <c r="ANJ33" s="76"/>
      <c r="ANK33" s="78">
        <f t="shared" si="147"/>
        <v>0</v>
      </c>
      <c r="ANM33" s="31"/>
      <c r="ANN33" s="1962"/>
      <c r="ANO33" s="22"/>
      <c r="ANP33" s="31"/>
      <c r="ANQ33" s="76"/>
      <c r="ANR33" s="78">
        <f t="shared" si="148"/>
        <v>0</v>
      </c>
      <c r="ANT33" s="1962"/>
      <c r="ANU33" s="1962"/>
      <c r="ANV33" s="22"/>
      <c r="ANW33" s="31"/>
      <c r="ANX33" s="76"/>
      <c r="ANY33" s="78">
        <f t="shared" si="149"/>
        <v>0</v>
      </c>
      <c r="AOA33" s="1962"/>
      <c r="AOB33" s="1962"/>
      <c r="AOC33" s="22"/>
      <c r="AOD33" s="31"/>
      <c r="AOE33" s="76"/>
      <c r="AOF33" s="78">
        <f t="shared" si="150"/>
        <v>0</v>
      </c>
      <c r="AOH33" s="322"/>
      <c r="AOI33" s="1962"/>
      <c r="AOJ33" s="22"/>
      <c r="AOK33" s="405"/>
      <c r="AOL33" s="76"/>
      <c r="AOM33" s="78">
        <f t="shared" si="151"/>
        <v>0</v>
      </c>
      <c r="AOO33" s="1962"/>
      <c r="AOP33" s="1962"/>
      <c r="AOQ33" s="22"/>
      <c r="AOR33" s="31"/>
      <c r="AOS33" s="76"/>
      <c r="AOT33" s="78">
        <f t="shared" si="199"/>
        <v>4592</v>
      </c>
      <c r="AOV33" s="405"/>
      <c r="AOW33" s="1962"/>
      <c r="AOX33" s="22"/>
      <c r="AOY33" s="31"/>
      <c r="AOZ33" s="76"/>
      <c r="APA33" s="78">
        <f t="shared" si="152"/>
        <v>0</v>
      </c>
      <c r="APC33" s="322"/>
      <c r="APD33" s="1962"/>
      <c r="APE33" s="22"/>
      <c r="APF33" s="31"/>
      <c r="APG33" s="76"/>
      <c r="APH33" s="78">
        <f t="shared" si="153"/>
        <v>0</v>
      </c>
      <c r="APJ33" s="322"/>
      <c r="APK33" s="1962"/>
      <c r="APL33" s="22"/>
      <c r="APM33" s="31"/>
      <c r="APN33" s="76"/>
      <c r="APO33" s="78">
        <f t="shared" si="154"/>
        <v>0</v>
      </c>
      <c r="APQ33" s="1962"/>
      <c r="APR33" s="1962"/>
      <c r="APS33" s="22"/>
      <c r="APT33" s="31"/>
      <c r="APU33" s="76"/>
      <c r="APV33" s="78">
        <f t="shared" si="155"/>
        <v>0</v>
      </c>
      <c r="APX33" s="405"/>
      <c r="APY33" s="1962"/>
      <c r="APZ33" s="22"/>
      <c r="AQA33" s="405"/>
      <c r="AQB33" s="76"/>
      <c r="AQC33" s="78">
        <f t="shared" si="205"/>
        <v>0</v>
      </c>
      <c r="AQE33" s="1962"/>
      <c r="AQF33" s="1962"/>
      <c r="AQG33" s="22"/>
      <c r="AQH33" s="31"/>
      <c r="AQI33" s="76"/>
      <c r="AQJ33" s="131">
        <f t="shared" si="5"/>
        <v>7383.5</v>
      </c>
      <c r="AQL33" s="1962"/>
      <c r="AQM33" s="1962"/>
      <c r="AQN33" s="22"/>
      <c r="AQO33" s="31"/>
      <c r="AQP33" s="76"/>
      <c r="AQQ33" s="131">
        <f t="shared" si="6"/>
        <v>0</v>
      </c>
      <c r="AQS33" s="1962"/>
      <c r="AQT33" s="1962"/>
      <c r="AQU33" s="22"/>
      <c r="AQV33" s="31"/>
      <c r="AQW33" s="76"/>
      <c r="AQX33" s="131">
        <f t="shared" si="156"/>
        <v>4518.5</v>
      </c>
      <c r="AQZ33" s="322"/>
      <c r="ARA33" s="1962"/>
      <c r="ARB33" s="779"/>
      <c r="ARC33" s="322"/>
      <c r="ARD33" s="76"/>
      <c r="ARE33" s="78">
        <f t="shared" si="157"/>
        <v>0</v>
      </c>
      <c r="ARG33" s="1962"/>
      <c r="ARH33" s="1962"/>
      <c r="ARI33" s="22"/>
      <c r="ARJ33" s="31"/>
      <c r="ARK33" s="76"/>
      <c r="ARL33" s="78">
        <f t="shared" si="158"/>
        <v>0</v>
      </c>
      <c r="ARN33" s="405"/>
      <c r="ARO33" s="1962"/>
      <c r="ARP33" s="22"/>
      <c r="ARQ33" s="405"/>
      <c r="ARR33" s="76"/>
      <c r="ARS33" s="78">
        <f t="shared" si="159"/>
        <v>0</v>
      </c>
      <c r="ARU33" s="405"/>
      <c r="ARV33" s="1962"/>
      <c r="ARW33" s="22"/>
      <c r="ARX33" s="322"/>
      <c r="ARY33" s="76"/>
      <c r="ARZ33" s="78">
        <f t="shared" si="7"/>
        <v>0</v>
      </c>
      <c r="ASB33" s="405"/>
      <c r="ASC33" s="1962"/>
      <c r="ASD33" s="22"/>
      <c r="ASE33" s="31"/>
      <c r="ASF33" s="76"/>
      <c r="ASG33" s="78">
        <f t="shared" si="160"/>
        <v>0</v>
      </c>
      <c r="ASI33" s="405"/>
      <c r="ASJ33" s="1962"/>
      <c r="ASK33" s="22"/>
      <c r="ASL33" s="31"/>
      <c r="ASM33" s="76"/>
      <c r="ASN33" s="131">
        <f t="shared" si="161"/>
        <v>0</v>
      </c>
      <c r="ASP33" s="1962"/>
      <c r="ASQ33" s="1962"/>
      <c r="ASR33" s="22"/>
      <c r="ASS33" s="31"/>
      <c r="AST33" s="76"/>
      <c r="ASU33" s="131">
        <f t="shared" si="162"/>
        <v>0</v>
      </c>
      <c r="ASW33" s="1962"/>
      <c r="ASX33" s="1962"/>
      <c r="ASY33" s="22"/>
      <c r="ASZ33" s="31"/>
      <c r="ATA33" s="76"/>
      <c r="ATB33" s="131">
        <f t="shared" si="163"/>
        <v>0</v>
      </c>
      <c r="ATD33" s="1962"/>
      <c r="ATE33" s="1962"/>
      <c r="ATF33" s="22"/>
      <c r="ATG33" s="31"/>
      <c r="ATH33" s="76"/>
      <c r="ATI33" s="78">
        <f t="shared" si="164"/>
        <v>0</v>
      </c>
      <c r="ATK33" s="322"/>
      <c r="ATL33" s="1962"/>
      <c r="ATM33" s="22"/>
      <c r="ATN33" s="31"/>
      <c r="ATO33" s="76"/>
      <c r="ATP33" s="78">
        <f t="shared" si="165"/>
        <v>0</v>
      </c>
      <c r="ATR33" s="322"/>
      <c r="ATS33" s="1962"/>
      <c r="ATT33" s="22"/>
      <c r="ATU33" s="31"/>
      <c r="ATV33" s="76"/>
      <c r="ATW33" s="78">
        <f t="shared" si="166"/>
        <v>0</v>
      </c>
      <c r="ATY33" s="322"/>
      <c r="ATZ33" s="1962"/>
      <c r="AUA33" s="22"/>
      <c r="AUB33" s="31"/>
      <c r="AUC33" s="76"/>
      <c r="AUD33" s="78">
        <f t="shared" si="167"/>
        <v>0</v>
      </c>
      <c r="AUF33" s="788"/>
      <c r="AUG33" s="1337"/>
      <c r="AUH33" s="139"/>
      <c r="AUI33" s="369"/>
      <c r="AUJ33" s="66"/>
      <c r="AUK33" s="131">
        <f t="shared" si="168"/>
        <v>0</v>
      </c>
      <c r="AUM33" s="1962"/>
      <c r="AUN33" s="1337"/>
      <c r="AUP33" s="61"/>
      <c r="AUQ33" s="66"/>
      <c r="AUR33" s="131">
        <f t="shared" si="169"/>
        <v>0</v>
      </c>
      <c r="AUT33" s="31"/>
      <c r="AUU33" s="1963"/>
      <c r="AUV33" s="76"/>
      <c r="AUW33" s="31"/>
      <c r="AUX33" s="76"/>
      <c r="AUY33" s="78">
        <f t="shared" si="170"/>
        <v>0</v>
      </c>
      <c r="AVA33" s="31"/>
      <c r="AVB33" s="1962"/>
      <c r="AVC33" s="22"/>
      <c r="AVD33" s="31"/>
      <c r="AVE33" s="76"/>
      <c r="AVF33" s="78">
        <f t="shared" si="171"/>
        <v>0</v>
      </c>
      <c r="AVH33" s="405"/>
      <c r="AVI33" s="1962"/>
      <c r="AVJ33" s="22"/>
      <c r="AVK33" s="31"/>
      <c r="AVL33" s="76"/>
      <c r="AVM33" s="78">
        <f t="shared" si="172"/>
        <v>2512.5</v>
      </c>
      <c r="AVO33" s="321"/>
      <c r="AVP33" s="1961"/>
      <c r="AVQ33" s="139"/>
      <c r="AVR33" s="31"/>
      <c r="AVS33" s="350"/>
      <c r="AVT33" s="131">
        <f t="shared" si="173"/>
        <v>0</v>
      </c>
      <c r="AVV33" s="405"/>
      <c r="AVW33" s="1962"/>
      <c r="AVX33" s="1353"/>
      <c r="AVY33" s="1370"/>
      <c r="AVZ33" s="1268"/>
      <c r="AWA33" s="78">
        <f t="shared" si="191"/>
        <v>0</v>
      </c>
      <c r="AWC33" s="1962"/>
      <c r="AWD33" s="1962"/>
      <c r="AWE33" s="1353"/>
      <c r="AWF33" s="1370"/>
      <c r="AWG33" s="1268"/>
      <c r="AWH33" s="78">
        <f t="shared" si="192"/>
        <v>0</v>
      </c>
      <c r="AWJ33" s="1962"/>
      <c r="AWK33" s="1962"/>
      <c r="AWL33" s="22"/>
      <c r="AWM33" s="31"/>
      <c r="AWN33" s="76"/>
      <c r="AWO33" s="78">
        <f t="shared" si="193"/>
        <v>0</v>
      </c>
      <c r="AWQ33" s="321"/>
      <c r="AWR33" s="1960"/>
      <c r="AWS33" s="104"/>
      <c r="AWT33" s="49"/>
      <c r="AWU33" s="139"/>
      <c r="AWV33" s="131">
        <f t="shared" si="194"/>
        <v>0</v>
      </c>
      <c r="AWW33" s="244"/>
      <c r="AWX33" s="425"/>
      <c r="AWY33" s="1960"/>
      <c r="AWZ33" s="104"/>
      <c r="AXA33" s="49"/>
      <c r="AXB33" s="139"/>
      <c r="AXC33" s="78">
        <f t="shared" si="174"/>
        <v>30000</v>
      </c>
      <c r="AXE33" s="31"/>
      <c r="AXF33" s="1962"/>
      <c r="AXG33" s="22"/>
      <c r="AXH33" s="31"/>
      <c r="AXI33" s="76"/>
      <c r="AXJ33" s="78">
        <f t="shared" si="175"/>
        <v>0</v>
      </c>
      <c r="AXL33" s="1962"/>
      <c r="AXM33" s="1962"/>
      <c r="AXN33" s="22"/>
      <c r="AXO33" s="31"/>
      <c r="AXP33" s="76"/>
      <c r="AXQ33" s="78">
        <f t="shared" si="176"/>
        <v>0</v>
      </c>
      <c r="AXS33" s="1962"/>
      <c r="AXT33" s="1962"/>
      <c r="AXU33" s="22"/>
      <c r="AXV33" s="31"/>
      <c r="AXW33" s="76"/>
      <c r="AXX33" s="78">
        <f t="shared" si="177"/>
        <v>0</v>
      </c>
      <c r="AXZ33" s="1962"/>
      <c r="AYA33" s="1962"/>
      <c r="AYB33" s="22"/>
      <c r="AYC33" s="31"/>
      <c r="AYD33" s="76"/>
      <c r="AYE33" s="78">
        <f t="shared" si="178"/>
        <v>0</v>
      </c>
      <c r="AYG33" s="405"/>
      <c r="AYH33" s="1962"/>
      <c r="AYI33" s="22"/>
      <c r="AYJ33" s="31"/>
      <c r="AYK33" s="76"/>
      <c r="AYL33" s="78">
        <f t="shared" si="179"/>
        <v>0</v>
      </c>
      <c r="AYN33" s="405"/>
      <c r="AYO33" s="1962"/>
      <c r="AYP33" s="22"/>
      <c r="AYQ33" s="31"/>
      <c r="AYR33" s="76"/>
      <c r="AYS33" s="78">
        <f t="shared" si="180"/>
        <v>0</v>
      </c>
      <c r="AYU33" s="405"/>
      <c r="AYV33" s="1962"/>
      <c r="AYW33" s="22"/>
      <c r="AYX33" s="405"/>
      <c r="AYY33" s="76"/>
      <c r="AYZ33" s="78">
        <f t="shared" si="181"/>
        <v>0</v>
      </c>
      <c r="AZB33" s="1962"/>
      <c r="AZC33" s="1962"/>
      <c r="AZD33" s="22"/>
      <c r="AZE33" s="31"/>
      <c r="AZF33" s="76"/>
      <c r="AZG33" s="78">
        <f t="shared" si="182"/>
        <v>0</v>
      </c>
      <c r="AZI33" s="425"/>
      <c r="AZJ33" s="1960"/>
      <c r="AZK33" s="104"/>
      <c r="AZL33" s="482"/>
      <c r="AZM33" s="389"/>
      <c r="AZN33" s="131">
        <f t="shared" si="183"/>
        <v>0</v>
      </c>
      <c r="AZP33" s="425"/>
      <c r="AZQ33" s="1960"/>
      <c r="AZR33" s="104"/>
      <c r="AZS33" s="482"/>
      <c r="AZT33" s="389"/>
      <c r="AZU33" s="131">
        <f t="shared" si="184"/>
        <v>0</v>
      </c>
      <c r="AZV33" s="244"/>
      <c r="AZW33" s="1962"/>
      <c r="AZX33" s="1962"/>
      <c r="AZY33" s="22"/>
      <c r="AZZ33" s="31"/>
      <c r="BAA33" s="76"/>
      <c r="BAB33" s="78">
        <f t="shared" si="185"/>
        <v>0</v>
      </c>
      <c r="BAD33" s="1962"/>
      <c r="BAE33" s="1962"/>
      <c r="BAF33" s="22"/>
      <c r="BAG33" s="31"/>
      <c r="BAH33" s="76"/>
      <c r="BAI33" s="78">
        <f t="shared" si="186"/>
        <v>0</v>
      </c>
      <c r="BAK33" s="1962"/>
      <c r="BAL33" s="1962"/>
      <c r="BAM33" s="22"/>
      <c r="BAN33" s="31"/>
      <c r="BAO33" s="76"/>
      <c r="BAP33" s="78">
        <f t="shared" si="187"/>
        <v>0</v>
      </c>
      <c r="BAR33" s="1962"/>
      <c r="BAS33" s="1962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62"/>
      <c r="C34" s="1935">
        <v>10000</v>
      </c>
      <c r="D34" s="31"/>
      <c r="E34" s="139"/>
      <c r="F34" s="131">
        <f t="shared" si="8"/>
        <v>2790100</v>
      </c>
      <c r="H34" s="788"/>
      <c r="I34" s="1962"/>
      <c r="J34" s="695"/>
      <c r="K34" s="31"/>
      <c r="L34" s="139"/>
      <c r="M34" s="131">
        <f t="shared" si="9"/>
        <v>20000</v>
      </c>
      <c r="O34" s="425"/>
      <c r="P34" s="1960"/>
      <c r="Q34" s="104"/>
      <c r="R34" s="425"/>
      <c r="S34" s="139"/>
      <c r="T34" s="78">
        <f t="shared" si="189"/>
        <v>15000</v>
      </c>
      <c r="V34" s="322"/>
      <c r="W34" s="1962"/>
      <c r="X34" s="22"/>
      <c r="Y34" s="31"/>
      <c r="Z34" s="76"/>
      <c r="AA34" s="78">
        <f t="shared" si="10"/>
        <v>1000</v>
      </c>
      <c r="AC34" s="1962"/>
      <c r="AD34" s="1962"/>
      <c r="AE34" s="22"/>
      <c r="AF34" s="31"/>
      <c r="AG34" s="76"/>
      <c r="AH34" s="78">
        <f t="shared" si="11"/>
        <v>-100000</v>
      </c>
      <c r="AJ34" s="405"/>
      <c r="AK34" s="1962"/>
      <c r="AL34" s="22"/>
      <c r="AM34" s="31"/>
      <c r="AN34" s="76"/>
      <c r="AO34" s="78">
        <f t="shared" si="12"/>
        <v>90000</v>
      </c>
      <c r="AQ34" s="1962"/>
      <c r="AR34" s="1962"/>
      <c r="AS34" s="22"/>
      <c r="AT34" s="31"/>
      <c r="AU34" s="76"/>
      <c r="AV34" s="78">
        <f t="shared" si="13"/>
        <v>0</v>
      </c>
      <c r="AX34" s="31"/>
      <c r="AY34" s="1962"/>
      <c r="AZ34" s="22"/>
      <c r="BA34" s="31"/>
      <c r="BB34" s="76"/>
      <c r="BC34" s="78">
        <f t="shared" si="14"/>
        <v>0</v>
      </c>
      <c r="BE34" s="1962"/>
      <c r="BF34" s="1962"/>
      <c r="BG34" s="22"/>
      <c r="BH34" s="31"/>
      <c r="BI34" s="76"/>
      <c r="BJ34" s="78">
        <f t="shared" si="15"/>
        <v>0</v>
      </c>
      <c r="BL34" s="31"/>
      <c r="BM34" s="1962"/>
      <c r="BN34" s="22"/>
      <c r="BO34" s="31"/>
      <c r="BP34" s="76"/>
      <c r="BQ34" s="78">
        <f t="shared" si="16"/>
        <v>0</v>
      </c>
      <c r="BS34" s="1962"/>
      <c r="BT34" s="1962"/>
      <c r="BU34" s="22"/>
      <c r="BV34" s="31"/>
      <c r="BW34" s="76"/>
      <c r="BX34" s="78">
        <f t="shared" si="17"/>
        <v>0</v>
      </c>
      <c r="BZ34" s="1962"/>
      <c r="CA34" s="1962"/>
      <c r="CB34" s="1962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60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62"/>
      <c r="DE34" s="22"/>
      <c r="DF34" s="31"/>
      <c r="DG34" s="76"/>
      <c r="DH34" s="78">
        <f t="shared" si="21"/>
        <v>0</v>
      </c>
      <c r="DJ34" s="1962"/>
      <c r="DK34" s="1962"/>
      <c r="DL34" s="1962"/>
      <c r="DM34" s="22"/>
      <c r="DN34" s="31"/>
      <c r="DO34" s="76"/>
      <c r="DP34" s="78">
        <f t="shared" si="22"/>
        <v>0</v>
      </c>
      <c r="DR34" s="405"/>
      <c r="DS34" s="1962"/>
      <c r="DT34" s="22"/>
      <c r="DU34" s="322"/>
      <c r="DV34" s="76"/>
      <c r="DW34" s="78">
        <f t="shared" si="23"/>
        <v>0</v>
      </c>
      <c r="DY34" s="1962"/>
      <c r="DZ34" s="1962"/>
      <c r="EA34" s="22"/>
      <c r="EB34" s="31"/>
      <c r="EC34" s="76"/>
      <c r="ED34" s="78">
        <f t="shared" si="24"/>
        <v>0</v>
      </c>
      <c r="EF34" s="405"/>
      <c r="EG34" s="1962"/>
      <c r="EH34" s="22"/>
      <c r="EI34" s="31"/>
      <c r="EJ34" s="76"/>
      <c r="EK34" s="78">
        <f t="shared" si="25"/>
        <v>10936</v>
      </c>
      <c r="EM34" s="1962"/>
      <c r="EN34" s="1962"/>
      <c r="EO34" s="22"/>
      <c r="EP34" s="31"/>
      <c r="EQ34" s="76"/>
      <c r="ER34" s="78">
        <f t="shared" si="26"/>
        <v>0</v>
      </c>
      <c r="ET34" s="322"/>
      <c r="EU34" s="1962"/>
      <c r="EV34" s="22"/>
      <c r="EW34" s="31"/>
      <c r="EX34" s="76"/>
      <c r="EY34" s="78">
        <f t="shared" si="27"/>
        <v>0</v>
      </c>
      <c r="FA34" s="322"/>
      <c r="FB34" s="1962"/>
      <c r="FC34" s="22"/>
      <c r="FD34" s="31"/>
      <c r="FE34" s="76"/>
      <c r="FF34" s="78">
        <f t="shared" si="28"/>
        <v>0</v>
      </c>
      <c r="FH34" s="31"/>
      <c r="FI34" s="1962"/>
      <c r="FJ34" s="22"/>
      <c r="FK34" s="31"/>
      <c r="FL34" s="76"/>
      <c r="FM34" s="78">
        <f t="shared" si="29"/>
        <v>0</v>
      </c>
      <c r="FO34" s="31"/>
      <c r="FP34" s="1962"/>
      <c r="FQ34" s="22"/>
      <c r="FR34" s="31"/>
      <c r="FS34" s="76"/>
      <c r="FT34" s="78">
        <f t="shared" si="30"/>
        <v>0</v>
      </c>
      <c r="FV34" s="405">
        <v>39726</v>
      </c>
      <c r="FW34" s="1330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62"/>
      <c r="GE34" s="22"/>
      <c r="GF34" s="31"/>
      <c r="GG34" s="76"/>
      <c r="GH34" s="78">
        <f t="shared" si="32"/>
        <v>0</v>
      </c>
      <c r="GJ34" s="1962"/>
      <c r="GK34" s="1962"/>
      <c r="GL34" s="22"/>
      <c r="GM34" s="31"/>
      <c r="GN34" s="76"/>
      <c r="GO34" s="78">
        <f t="shared" si="33"/>
        <v>0</v>
      </c>
      <c r="GQ34" s="1962"/>
      <c r="GR34" s="1962"/>
      <c r="GS34" s="22"/>
      <c r="GT34" s="31"/>
      <c r="GU34" s="76"/>
      <c r="GV34" s="78">
        <f t="shared" si="34"/>
        <v>0</v>
      </c>
      <c r="GX34" s="31"/>
      <c r="GY34" s="1962"/>
      <c r="GZ34" s="22"/>
      <c r="HA34" s="31"/>
      <c r="HB34" s="76"/>
      <c r="HC34" s="78">
        <f t="shared" si="35"/>
        <v>0</v>
      </c>
      <c r="HE34" s="1962"/>
      <c r="HF34" s="1962"/>
      <c r="HG34" s="22"/>
      <c r="HH34" s="31"/>
      <c r="HI34" s="76"/>
      <c r="HJ34" s="78">
        <f t="shared" si="36"/>
        <v>0</v>
      </c>
      <c r="HL34" s="31"/>
      <c r="HM34" s="1962"/>
      <c r="HN34" s="22"/>
      <c r="HO34" s="31"/>
      <c r="HP34" s="76"/>
      <c r="HQ34" s="78">
        <f t="shared" si="37"/>
        <v>0</v>
      </c>
      <c r="HS34" s="31"/>
      <c r="HT34" s="1962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62"/>
      <c r="II34" s="104"/>
      <c r="IJ34" s="31"/>
      <c r="IK34" s="76"/>
      <c r="IL34" s="78">
        <f t="shared" si="40"/>
        <v>0</v>
      </c>
      <c r="IN34" s="1962"/>
      <c r="IO34" s="1962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62"/>
      <c r="JD34" s="22"/>
      <c r="JE34" s="31"/>
      <c r="JF34" s="76"/>
      <c r="JG34" s="78">
        <f t="shared" si="43"/>
        <v>0</v>
      </c>
      <c r="JI34" s="1962"/>
      <c r="JJ34" s="1962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62"/>
      <c r="KT34" s="22"/>
      <c r="KU34" s="1303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62"/>
      <c r="LG34" s="858"/>
      <c r="LH34" s="22"/>
      <c r="LI34" s="31"/>
      <c r="LJ34" s="76"/>
      <c r="LK34" s="131">
        <f t="shared" si="50"/>
        <v>0</v>
      </c>
      <c r="LM34" s="405"/>
      <c r="LN34" s="1962"/>
      <c r="LO34" s="22"/>
      <c r="LP34" s="31"/>
      <c r="LQ34" s="76"/>
      <c r="LR34" s="131">
        <f t="shared" si="0"/>
        <v>0</v>
      </c>
      <c r="LT34" s="425"/>
      <c r="LU34" s="1960"/>
      <c r="LV34" s="104"/>
      <c r="LW34" s="432"/>
      <c r="LX34" s="139"/>
      <c r="LY34" s="78">
        <f t="shared" si="51"/>
        <v>0</v>
      </c>
      <c r="MA34" s="425"/>
      <c r="MB34" s="1960"/>
      <c r="MC34" s="104"/>
      <c r="MD34" s="432"/>
      <c r="ME34" s="139"/>
      <c r="MF34" s="131">
        <f t="shared" si="52"/>
        <v>0</v>
      </c>
      <c r="MH34" s="405"/>
      <c r="MI34" s="1962"/>
      <c r="MJ34" s="22"/>
      <c r="MK34" s="31"/>
      <c r="ML34" s="76"/>
      <c r="MM34" s="131">
        <f t="shared" si="53"/>
        <v>0</v>
      </c>
      <c r="MO34" s="1962"/>
      <c r="MP34" s="1962"/>
      <c r="MQ34" s="22"/>
      <c r="MR34" s="31"/>
      <c r="MS34" s="76"/>
      <c r="MT34" s="131">
        <f t="shared" si="54"/>
        <v>0</v>
      </c>
      <c r="MV34" s="31"/>
      <c r="MW34" s="1962"/>
      <c r="MX34" s="104"/>
      <c r="MY34" s="1368"/>
      <c r="MZ34" s="76"/>
      <c r="NA34" s="131">
        <f t="shared" si="198"/>
        <v>20586.5</v>
      </c>
      <c r="NC34" s="31"/>
      <c r="ND34" s="1962"/>
      <c r="NE34" s="104"/>
      <c r="NF34" s="1368"/>
      <c r="NG34" s="76"/>
      <c r="NH34" s="131">
        <f t="shared" si="55"/>
        <v>0</v>
      </c>
      <c r="NJ34" s="31"/>
      <c r="NK34" s="1963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62"/>
      <c r="NY34" s="1962"/>
      <c r="NZ34" s="22"/>
      <c r="OA34" s="31"/>
      <c r="OB34" s="76"/>
      <c r="OC34" s="78">
        <f t="shared" si="58"/>
        <v>0</v>
      </c>
      <c r="OE34" s="1962"/>
      <c r="OF34" s="1962"/>
      <c r="OG34" s="22"/>
      <c r="OH34" s="31"/>
      <c r="OI34" s="76"/>
      <c r="OJ34" s="78">
        <f t="shared" si="59"/>
        <v>0</v>
      </c>
      <c r="OL34" s="1962"/>
      <c r="OM34" s="1962"/>
      <c r="ON34" s="22"/>
      <c r="OO34" s="31"/>
      <c r="OP34" s="76"/>
      <c r="OQ34" s="78">
        <f t="shared" si="60"/>
        <v>0</v>
      </c>
      <c r="OS34" s="1962"/>
      <c r="OT34" s="1962"/>
      <c r="OU34" s="22"/>
      <c r="OV34" s="31"/>
      <c r="OW34" s="76"/>
      <c r="OX34" s="78">
        <f t="shared" si="61"/>
        <v>0</v>
      </c>
      <c r="OZ34" s="1962"/>
      <c r="PA34" s="1962"/>
      <c r="PB34" s="22"/>
      <c r="PC34" s="31"/>
      <c r="PD34" s="76"/>
      <c r="PE34" s="78">
        <f t="shared" si="62"/>
        <v>0</v>
      </c>
      <c r="PG34" s="1962"/>
      <c r="PH34" s="1962"/>
      <c r="PI34" s="22"/>
      <c r="PJ34" s="31"/>
      <c r="PK34" s="76"/>
      <c r="PL34" s="78">
        <f t="shared" si="63"/>
        <v>0</v>
      </c>
      <c r="PN34" s="31"/>
      <c r="PO34" s="1962"/>
      <c r="PP34" s="22"/>
      <c r="PQ34" s="31"/>
      <c r="PR34" s="76"/>
      <c r="PS34" s="78">
        <f t="shared" si="64"/>
        <v>0</v>
      </c>
      <c r="PU34" s="1962"/>
      <c r="PV34" s="1962"/>
      <c r="PW34" s="22"/>
      <c r="PX34" s="31"/>
      <c r="PY34" s="76"/>
      <c r="PZ34" s="78">
        <f t="shared" si="65"/>
        <v>32916</v>
      </c>
      <c r="QB34" s="1962"/>
      <c r="QC34" s="1962"/>
      <c r="QD34" s="22"/>
      <c r="QE34" s="31"/>
      <c r="QF34" s="76"/>
      <c r="QG34" s="78">
        <f t="shared" si="66"/>
        <v>0</v>
      </c>
      <c r="QI34" s="405"/>
      <c r="QJ34" s="1962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71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7"/>
      <c r="QY34" s="775"/>
      <c r="QZ34" s="31"/>
      <c r="RA34" s="139"/>
      <c r="RB34" s="131">
        <f t="shared" si="69"/>
        <v>0</v>
      </c>
      <c r="RD34" s="1960"/>
      <c r="RE34" s="1960"/>
      <c r="RF34" s="261"/>
      <c r="RG34" s="258"/>
      <c r="RH34" s="66"/>
      <c r="RI34" s="78">
        <f t="shared" si="70"/>
        <v>0</v>
      </c>
      <c r="RK34" s="1960"/>
      <c r="RL34" s="1960"/>
      <c r="RM34" s="261"/>
      <c r="RN34" s="258"/>
      <c r="RO34" s="66"/>
      <c r="RP34" s="78">
        <f t="shared" si="71"/>
        <v>0</v>
      </c>
      <c r="RR34" s="1960"/>
      <c r="RS34" s="1961"/>
      <c r="RT34" s="261"/>
      <c r="RU34" s="258"/>
      <c r="RV34" s="66"/>
      <c r="RW34" s="78">
        <f t="shared" si="72"/>
        <v>11123</v>
      </c>
      <c r="RY34" s="1962"/>
      <c r="RZ34" s="1962"/>
      <c r="SA34" s="22"/>
      <c r="SB34" s="31"/>
      <c r="SC34" s="76"/>
      <c r="SD34" s="78">
        <f t="shared" si="195"/>
        <v>23250</v>
      </c>
      <c r="SF34" s="1962"/>
      <c r="SG34" s="1962"/>
      <c r="SH34" s="22"/>
      <c r="SI34" s="31"/>
      <c r="SJ34" s="76"/>
      <c r="SK34" s="78">
        <f t="shared" si="196"/>
        <v>0</v>
      </c>
      <c r="SM34" s="1962"/>
      <c r="SN34" s="1962"/>
      <c r="SO34" s="22"/>
      <c r="SP34" s="31"/>
      <c r="SQ34" s="76"/>
      <c r="SR34" s="78">
        <f t="shared" si="73"/>
        <v>0</v>
      </c>
      <c r="ST34" s="1962"/>
      <c r="SU34" s="1962"/>
      <c r="SV34" s="22"/>
      <c r="SW34" s="31"/>
      <c r="SX34" s="76"/>
      <c r="SY34" s="78">
        <f t="shared" si="74"/>
        <v>0</v>
      </c>
      <c r="TA34" s="405"/>
      <c r="TB34" s="1962"/>
      <c r="TC34" s="22"/>
      <c r="TD34" s="31"/>
      <c r="TE34" s="76"/>
      <c r="TF34" s="78">
        <f t="shared" si="75"/>
        <v>0</v>
      </c>
      <c r="TH34" s="1962"/>
      <c r="TI34" s="1962"/>
      <c r="TJ34" s="22"/>
      <c r="TK34" s="31"/>
      <c r="TL34" s="76"/>
      <c r="TM34" s="78">
        <f t="shared" si="201"/>
        <v>20668.5</v>
      </c>
      <c r="TO34" s="1962"/>
      <c r="TP34" s="1962"/>
      <c r="TQ34" s="779"/>
      <c r="TR34" s="31"/>
      <c r="TS34" s="76"/>
      <c r="TT34" s="78">
        <f t="shared" si="202"/>
        <v>0</v>
      </c>
      <c r="TV34" s="405"/>
      <c r="TW34" s="1962"/>
      <c r="TX34" s="22"/>
      <c r="TY34" s="31"/>
      <c r="TZ34" s="76"/>
      <c r="UA34" s="78">
        <f t="shared" si="203"/>
        <v>0</v>
      </c>
      <c r="UC34" s="405"/>
      <c r="UD34" s="1962"/>
      <c r="UE34" s="22"/>
      <c r="UF34" s="31"/>
      <c r="UG34" s="76"/>
      <c r="UH34" s="78">
        <f t="shared" si="79"/>
        <v>0</v>
      </c>
      <c r="UJ34" s="405"/>
      <c r="UK34" s="1962"/>
      <c r="UL34" s="22"/>
      <c r="UM34" s="31"/>
      <c r="UN34" s="76"/>
      <c r="UO34" s="78">
        <f t="shared" si="80"/>
        <v>0</v>
      </c>
      <c r="UQ34" s="405"/>
      <c r="UR34" s="1962"/>
      <c r="US34" s="22"/>
      <c r="UT34" s="31"/>
      <c r="UU34" s="76"/>
      <c r="UV34" s="78">
        <f t="shared" si="81"/>
        <v>0</v>
      </c>
      <c r="UX34" s="405"/>
      <c r="UY34" s="1962"/>
      <c r="UZ34" s="22"/>
      <c r="VA34" s="31"/>
      <c r="VB34" s="76"/>
      <c r="VC34" s="78">
        <f t="shared" si="82"/>
        <v>201</v>
      </c>
      <c r="VE34" s="1962"/>
      <c r="VF34" s="1962"/>
      <c r="VG34" s="22"/>
      <c r="VH34" s="31"/>
      <c r="VI34" s="76"/>
      <c r="VJ34" s="78">
        <f t="shared" si="83"/>
        <v>47775</v>
      </c>
      <c r="VL34" s="1962"/>
      <c r="VM34" s="1962"/>
      <c r="VN34" s="22"/>
      <c r="VO34" s="31"/>
      <c r="VP34" s="76"/>
      <c r="VQ34" s="78">
        <f t="shared" si="84"/>
        <v>0</v>
      </c>
      <c r="VS34" s="1962"/>
      <c r="VT34" s="1962"/>
      <c r="VU34" s="22"/>
      <c r="VV34" s="31"/>
      <c r="VW34" s="76"/>
      <c r="VX34" s="78">
        <f t="shared" si="85"/>
        <v>0</v>
      </c>
      <c r="VZ34" s="405"/>
      <c r="WA34" s="1962"/>
      <c r="WB34" s="22"/>
      <c r="WC34" s="31"/>
      <c r="WD34" s="76"/>
      <c r="WE34" s="78">
        <f t="shared" si="86"/>
        <v>274.5</v>
      </c>
      <c r="WG34" s="1962"/>
      <c r="WH34" s="1962"/>
      <c r="WI34" s="22"/>
      <c r="WJ34" s="31"/>
      <c r="WK34" s="76"/>
      <c r="WL34" s="78">
        <f t="shared" si="87"/>
        <v>0</v>
      </c>
      <c r="WN34" s="1962"/>
      <c r="WO34" s="1962"/>
      <c r="WP34" s="22"/>
      <c r="WQ34" s="31"/>
      <c r="WR34" s="76"/>
      <c r="WS34" s="78">
        <f t="shared" si="88"/>
        <v>0</v>
      </c>
      <c r="WU34" s="1962"/>
      <c r="WV34" s="1962"/>
      <c r="WW34" s="22"/>
      <c r="WX34" s="31"/>
      <c r="WY34" s="76"/>
      <c r="WZ34" s="78">
        <f t="shared" si="89"/>
        <v>0</v>
      </c>
      <c r="XB34" s="1960"/>
      <c r="XC34" s="1960"/>
      <c r="XD34" s="104"/>
      <c r="XE34" s="49"/>
      <c r="XF34" s="139"/>
      <c r="XG34" s="131">
        <f t="shared" si="90"/>
        <v>0</v>
      </c>
      <c r="XH34" s="244"/>
      <c r="XI34" s="1962"/>
      <c r="XJ34" s="1962"/>
      <c r="XK34" s="22"/>
      <c r="XL34" s="31"/>
      <c r="XM34" s="76"/>
      <c r="XN34" s="78">
        <f t="shared" si="91"/>
        <v>0</v>
      </c>
      <c r="XP34" s="405"/>
      <c r="XQ34" s="1962"/>
      <c r="XR34" s="22"/>
      <c r="XS34" s="31"/>
      <c r="XT34" s="76"/>
      <c r="XU34" s="78">
        <f t="shared" si="92"/>
        <v>0</v>
      </c>
      <c r="XW34" s="1962"/>
      <c r="XX34" s="1962"/>
      <c r="XY34" s="22"/>
      <c r="XZ34" s="31"/>
      <c r="YA34" s="76"/>
      <c r="YB34" s="78">
        <f t="shared" si="93"/>
        <v>0</v>
      </c>
      <c r="YD34" s="1962"/>
      <c r="YE34" s="1962"/>
      <c r="YF34" s="22"/>
      <c r="YG34" s="31"/>
      <c r="YH34" s="76"/>
      <c r="YI34" s="78">
        <f t="shared" si="94"/>
        <v>0</v>
      </c>
      <c r="YK34" s="31"/>
      <c r="YL34" s="1962"/>
      <c r="YM34" s="22"/>
      <c r="YN34" s="31"/>
      <c r="YO34" s="76"/>
      <c r="YP34" s="78">
        <f t="shared" si="95"/>
        <v>0</v>
      </c>
      <c r="YR34" s="1962"/>
      <c r="YS34" s="1962"/>
      <c r="YT34" s="22"/>
      <c r="YU34" s="31"/>
      <c r="YV34" s="76"/>
      <c r="YW34" s="78">
        <f t="shared" si="96"/>
        <v>0</v>
      </c>
      <c r="YY34" s="1962"/>
      <c r="YZ34" s="1962"/>
      <c r="ZA34" s="22"/>
      <c r="ZB34" s="31"/>
      <c r="ZC34" s="76"/>
      <c r="ZD34" s="78">
        <f t="shared" si="97"/>
        <v>0</v>
      </c>
      <c r="ZF34" s="49"/>
      <c r="ZG34" s="1960"/>
      <c r="ZH34" s="104"/>
      <c r="ZI34" s="49"/>
      <c r="ZJ34" s="139"/>
      <c r="ZK34" s="78">
        <f t="shared" si="98"/>
        <v>0</v>
      </c>
      <c r="ZM34" s="1962"/>
      <c r="ZN34" s="1962"/>
      <c r="ZO34" s="22"/>
      <c r="ZP34" s="31"/>
      <c r="ZQ34" s="76"/>
      <c r="ZR34" s="78">
        <f t="shared" si="99"/>
        <v>0</v>
      </c>
      <c r="ZT34" s="1962"/>
      <c r="ZU34" s="1962"/>
      <c r="ZV34" s="22"/>
      <c r="ZW34" s="31"/>
      <c r="ZX34" s="76"/>
      <c r="ZY34" s="78">
        <f t="shared" si="100"/>
        <v>11212</v>
      </c>
      <c r="AAA34" s="1962"/>
      <c r="AAB34" s="1962"/>
      <c r="AAC34" s="22"/>
      <c r="AAD34" s="31"/>
      <c r="AAE34" s="76"/>
      <c r="AAF34" s="78">
        <f t="shared" si="101"/>
        <v>0</v>
      </c>
      <c r="AAH34" s="1962"/>
      <c r="AAI34" s="1962"/>
      <c r="AAJ34" s="22"/>
      <c r="AAK34" s="31"/>
      <c r="AAL34" s="76"/>
      <c r="AAM34" s="78">
        <f t="shared" si="102"/>
        <v>0</v>
      </c>
      <c r="AAO34" s="1962"/>
      <c r="AAP34" s="1962"/>
      <c r="AAQ34" s="22"/>
      <c r="AAR34" s="31"/>
      <c r="AAS34" s="76"/>
      <c r="AAT34" s="78">
        <f t="shared" si="103"/>
        <v>0</v>
      </c>
      <c r="AAV34" s="405"/>
      <c r="AAW34" s="1962"/>
      <c r="AAX34" s="22"/>
      <c r="AAY34" s="31"/>
      <c r="AAZ34" s="76"/>
      <c r="ABA34" s="78">
        <f t="shared" si="104"/>
        <v>0</v>
      </c>
      <c r="ABC34" s="405"/>
      <c r="ABD34" s="1962"/>
      <c r="ABE34" s="22"/>
      <c r="ABF34" s="322"/>
      <c r="ABG34" s="76"/>
      <c r="ABH34" s="78">
        <f t="shared" si="105"/>
        <v>0</v>
      </c>
      <c r="ABJ34" s="1962"/>
      <c r="ABK34" s="1962"/>
      <c r="ABL34" s="22"/>
      <c r="ABM34" s="31"/>
      <c r="ABN34" s="76"/>
      <c r="ABO34" s="78">
        <f t="shared" si="106"/>
        <v>0</v>
      </c>
      <c r="ABQ34" s="1962"/>
      <c r="ABR34" s="1962"/>
      <c r="ABS34" s="22"/>
      <c r="ABT34" s="31"/>
      <c r="ABU34" s="76"/>
      <c r="ABV34" s="78">
        <f t="shared" si="107"/>
        <v>0</v>
      </c>
      <c r="ABX34" s="1962"/>
      <c r="ABY34" s="1962"/>
      <c r="ABZ34" s="22"/>
      <c r="ACA34" s="31"/>
      <c r="ACB34" s="76"/>
      <c r="ACC34" s="78">
        <f t="shared" si="108"/>
        <v>0</v>
      </c>
      <c r="ACE34" s="322"/>
      <c r="ACF34" s="1962"/>
      <c r="ACG34" s="22"/>
      <c r="ACH34" s="405"/>
      <c r="ACI34" s="76"/>
      <c r="ACJ34" s="78">
        <f t="shared" si="109"/>
        <v>0</v>
      </c>
      <c r="ACL34" s="322"/>
      <c r="ACM34" s="1962"/>
      <c r="ACN34" s="22"/>
      <c r="ACO34" s="322"/>
      <c r="ACP34" s="76"/>
      <c r="ACQ34" s="78">
        <f t="shared" si="110"/>
        <v>0</v>
      </c>
      <c r="ACS34" s="1962"/>
      <c r="ACT34" s="1962"/>
      <c r="ACU34" s="22"/>
      <c r="ACV34" s="31"/>
      <c r="ACW34" s="76"/>
      <c r="ACX34" s="78">
        <f t="shared" si="1"/>
        <v>0</v>
      </c>
      <c r="ACZ34" s="405"/>
      <c r="ADA34" s="1962"/>
      <c r="ADB34" s="22"/>
      <c r="ADC34" s="405"/>
      <c r="ADD34" s="76"/>
      <c r="ADE34" s="78">
        <f t="shared" si="111"/>
        <v>0</v>
      </c>
      <c r="ADG34" s="405"/>
      <c r="ADH34" s="1962"/>
      <c r="ADI34" s="22"/>
      <c r="ADJ34" s="322"/>
      <c r="ADK34" s="76"/>
      <c r="ADL34" s="78">
        <f t="shared" si="112"/>
        <v>0</v>
      </c>
      <c r="ADN34" s="1962"/>
      <c r="ADO34" s="1962"/>
      <c r="ADP34" s="22"/>
      <c r="ADQ34" s="31"/>
      <c r="ADR34" s="76"/>
      <c r="ADS34" s="78">
        <f t="shared" si="113"/>
        <v>0</v>
      </c>
      <c r="ADU34" s="322"/>
      <c r="ADV34" s="1962"/>
      <c r="ADW34" s="22"/>
      <c r="ADX34" s="405"/>
      <c r="ADY34" s="76"/>
      <c r="ADZ34" s="78">
        <f t="shared" si="114"/>
        <v>0</v>
      </c>
      <c r="AEB34" s="405"/>
      <c r="AEC34" s="1963"/>
      <c r="AED34" s="789"/>
      <c r="AEE34" s="31"/>
      <c r="AEF34" s="756"/>
      <c r="AEG34" s="131">
        <f t="shared" si="115"/>
        <v>0</v>
      </c>
      <c r="AEI34" s="405"/>
      <c r="AEJ34" s="1963"/>
      <c r="AEK34" s="789"/>
      <c r="AEL34" s="31"/>
      <c r="AEM34" s="756"/>
      <c r="AEN34" s="131">
        <f t="shared" si="116"/>
        <v>3380</v>
      </c>
      <c r="AEP34" s="405"/>
      <c r="AEQ34" s="1963"/>
      <c r="AER34" s="789"/>
      <c r="AES34" s="405"/>
      <c r="AET34" s="756"/>
      <c r="AEU34" s="131">
        <f t="shared" si="117"/>
        <v>0</v>
      </c>
      <c r="AEW34" s="1962"/>
      <c r="AEX34" s="1962"/>
      <c r="AEY34" s="22"/>
      <c r="AEZ34" s="31"/>
      <c r="AFA34" s="76"/>
      <c r="AFB34" s="78">
        <f t="shared" si="118"/>
        <v>0</v>
      </c>
      <c r="AFD34" s="1962"/>
      <c r="AFE34" s="1962"/>
      <c r="AFF34" s="22"/>
      <c r="AFG34" s="31"/>
      <c r="AFH34" s="76"/>
      <c r="AFI34" s="78">
        <f t="shared" si="119"/>
        <v>6523</v>
      </c>
      <c r="AFK34" s="405"/>
      <c r="AFL34" s="1962"/>
      <c r="AFM34" s="22"/>
      <c r="AFN34" s="31"/>
      <c r="AFO34" s="76"/>
      <c r="AFP34" s="78">
        <f t="shared" si="120"/>
        <v>0</v>
      </c>
      <c r="AFR34" s="405"/>
      <c r="AFS34" s="1962"/>
      <c r="AFT34" s="22"/>
      <c r="AFU34" s="31"/>
      <c r="AFV34" s="76"/>
      <c r="AFW34" s="78">
        <f t="shared" si="121"/>
        <v>0</v>
      </c>
      <c r="AFY34" s="31"/>
      <c r="AFZ34" s="1962"/>
      <c r="AGA34" s="22"/>
      <c r="AGB34" s="31"/>
      <c r="AGC34" s="76"/>
      <c r="AGD34" s="78">
        <f t="shared" si="122"/>
        <v>0</v>
      </c>
      <c r="AGF34" s="1962"/>
      <c r="AGG34" s="1962"/>
      <c r="AGH34" s="22"/>
      <c r="AGI34" s="31"/>
      <c r="AGJ34" s="76"/>
      <c r="AGK34" s="78">
        <f t="shared" si="123"/>
        <v>0</v>
      </c>
      <c r="AGM34" s="1962"/>
      <c r="AGN34" s="1962"/>
      <c r="AGO34" s="22"/>
      <c r="AGP34" s="31"/>
      <c r="AGQ34" s="76"/>
      <c r="AGR34" s="78">
        <f t="shared" si="124"/>
        <v>0</v>
      </c>
      <c r="AGT34" s="1962"/>
      <c r="AGU34" s="1962"/>
      <c r="AGV34" s="22"/>
      <c r="AGW34" s="31"/>
      <c r="AGX34" s="76"/>
      <c r="AGY34" s="78">
        <f t="shared" si="125"/>
        <v>0</v>
      </c>
      <c r="AHA34" s="1962"/>
      <c r="AHB34" s="1962"/>
      <c r="AHC34" s="22"/>
      <c r="AHD34" s="31"/>
      <c r="AHE34" s="76"/>
      <c r="AHF34" s="78">
        <f t="shared" si="126"/>
        <v>0</v>
      </c>
      <c r="AHH34" s="1962"/>
      <c r="AHI34" s="1962"/>
      <c r="AHJ34" s="22"/>
      <c r="AHK34" s="31"/>
      <c r="AHL34" s="76"/>
      <c r="AHM34" s="78">
        <f t="shared" si="127"/>
        <v>37741</v>
      </c>
      <c r="AHO34" s="1962"/>
      <c r="AHP34" s="1962"/>
      <c r="AHQ34" s="22"/>
      <c r="AHR34" s="31"/>
      <c r="AHS34" s="76"/>
      <c r="AHT34" s="78">
        <f t="shared" si="128"/>
        <v>0</v>
      </c>
      <c r="AHV34" s="1962"/>
      <c r="AHW34" s="1962"/>
      <c r="AHX34" s="22"/>
      <c r="AHY34" s="31"/>
      <c r="AHZ34" s="76"/>
      <c r="AIA34" s="78">
        <f t="shared" si="129"/>
        <v>0</v>
      </c>
      <c r="AIC34" s="405"/>
      <c r="AID34" s="1962"/>
      <c r="AIE34" s="22"/>
      <c r="AIF34" s="31"/>
      <c r="AIG34" s="76"/>
      <c r="AIH34" s="78">
        <f t="shared" si="130"/>
        <v>0</v>
      </c>
      <c r="AIJ34" s="322"/>
      <c r="AIK34" s="1962"/>
      <c r="AIL34" s="22"/>
      <c r="AIM34" s="49"/>
      <c r="AIN34" s="76"/>
      <c r="AIO34" s="78">
        <f t="shared" si="131"/>
        <v>0</v>
      </c>
      <c r="AIQ34" s="405"/>
      <c r="AIR34" s="1962"/>
      <c r="AIS34" s="22"/>
      <c r="AIT34" s="31"/>
      <c r="AIU34" s="76"/>
      <c r="AIV34" s="78">
        <f t="shared" si="132"/>
        <v>0</v>
      </c>
      <c r="AIX34" s="1962"/>
      <c r="AIY34" s="1962"/>
      <c r="AIZ34" s="22"/>
      <c r="AJA34" s="31"/>
      <c r="AJB34" s="76"/>
      <c r="AJC34" s="78">
        <f t="shared" si="133"/>
        <v>0</v>
      </c>
      <c r="AJE34" s="49"/>
      <c r="AJF34" s="1960"/>
      <c r="AJG34" s="104"/>
      <c r="AJH34" s="49"/>
      <c r="AJI34" s="139"/>
      <c r="AJJ34" s="131">
        <f t="shared" si="134"/>
        <v>0</v>
      </c>
      <c r="AJL34" s="1962"/>
      <c r="AJM34" s="1962"/>
      <c r="AJN34" s="22"/>
      <c r="AJO34" s="31"/>
      <c r="AJP34" s="76"/>
      <c r="AJQ34" s="78">
        <f t="shared" si="135"/>
        <v>0</v>
      </c>
      <c r="AJS34" s="1960"/>
      <c r="AJT34" s="1960"/>
      <c r="AJU34" s="104"/>
      <c r="AJV34" s="49"/>
      <c r="AJW34" s="139"/>
      <c r="AJX34" s="131">
        <f t="shared" si="136"/>
        <v>0</v>
      </c>
      <c r="AJY34" s="244"/>
      <c r="AJZ34" s="1962"/>
      <c r="AKA34" s="1962"/>
      <c r="AKB34" s="22"/>
      <c r="AKC34" s="31"/>
      <c r="AKD34" s="76"/>
      <c r="AKE34" s="78">
        <f t="shared" si="137"/>
        <v>0</v>
      </c>
      <c r="AKG34" s="31"/>
      <c r="AKH34" s="1962"/>
      <c r="AKI34" s="22"/>
      <c r="AKJ34" s="31"/>
      <c r="AKK34" s="76"/>
      <c r="AKL34" s="78">
        <f t="shared" si="138"/>
        <v>0</v>
      </c>
      <c r="AKN34" s="1962"/>
      <c r="AKO34" s="1962"/>
      <c r="AKP34" s="779"/>
      <c r="AKQ34" s="31"/>
      <c r="AKR34" s="76"/>
      <c r="AKS34" s="78">
        <f t="shared" si="139"/>
        <v>0</v>
      </c>
      <c r="AKU34" s="1960"/>
      <c r="AKV34" s="1960"/>
      <c r="AKW34" s="104"/>
      <c r="AKX34" s="49"/>
      <c r="AKY34" s="139"/>
      <c r="AKZ34" s="78">
        <f t="shared" si="2"/>
        <v>0</v>
      </c>
      <c r="ALB34" s="1962"/>
      <c r="ALC34" s="1962"/>
      <c r="ALD34" s="22"/>
      <c r="ALE34" s="31"/>
      <c r="ALF34" s="76"/>
      <c r="ALG34" s="78">
        <f t="shared" si="140"/>
        <v>0</v>
      </c>
      <c r="ALI34" s="1962"/>
      <c r="ALJ34" s="1962"/>
      <c r="ALK34" s="22"/>
      <c r="ALL34" s="31"/>
      <c r="ALM34" s="76"/>
      <c r="ALN34" s="78">
        <f t="shared" si="141"/>
        <v>0</v>
      </c>
      <c r="ALP34" s="1962"/>
      <c r="ALQ34" s="1962"/>
      <c r="ALR34" s="22"/>
      <c r="ALS34" s="31"/>
      <c r="ALT34" s="76"/>
      <c r="ALU34" s="78">
        <f t="shared" si="142"/>
        <v>0</v>
      </c>
      <c r="ALW34" s="1962"/>
      <c r="ALX34" s="1962"/>
      <c r="ALY34" s="22"/>
      <c r="ALZ34" s="31"/>
      <c r="AMA34" s="76"/>
      <c r="AMB34" s="78">
        <f t="shared" si="143"/>
        <v>0</v>
      </c>
      <c r="AMD34" s="405"/>
      <c r="AME34" s="1962"/>
      <c r="AMF34" s="22"/>
      <c r="AMG34" s="405"/>
      <c r="AMH34" s="76"/>
      <c r="AMI34" s="78">
        <f t="shared" si="144"/>
        <v>0</v>
      </c>
      <c r="AMK34" s="1962"/>
      <c r="AML34" s="1962"/>
      <c r="AMM34" s="22"/>
      <c r="AMN34" s="31"/>
      <c r="AMO34" s="76"/>
      <c r="AMP34" s="78">
        <f t="shared" si="145"/>
        <v>0</v>
      </c>
      <c r="AMR34" s="31"/>
      <c r="AMS34" s="1962"/>
      <c r="AMT34" s="22"/>
      <c r="AMU34" s="31"/>
      <c r="AMV34" s="76"/>
      <c r="AMW34" s="131">
        <f t="shared" si="3"/>
        <v>0</v>
      </c>
      <c r="AMY34" s="405"/>
      <c r="AMZ34" s="1962"/>
      <c r="ANA34" s="22"/>
      <c r="ANB34" s="322"/>
      <c r="ANC34" s="76"/>
      <c r="AND34" s="78">
        <f t="shared" si="146"/>
        <v>0</v>
      </c>
      <c r="ANF34" s="322"/>
      <c r="ANG34" s="1962"/>
      <c r="ANH34" s="22"/>
      <c r="ANI34" s="405"/>
      <c r="ANJ34" s="76"/>
      <c r="ANK34" s="78">
        <f t="shared" si="147"/>
        <v>0</v>
      </c>
      <c r="ANM34" s="31"/>
      <c r="ANN34" s="1962"/>
      <c r="ANO34" s="22"/>
      <c r="ANP34" s="31"/>
      <c r="ANQ34" s="76"/>
      <c r="ANR34" s="78">
        <f t="shared" si="148"/>
        <v>0</v>
      </c>
      <c r="ANT34" s="1962"/>
      <c r="ANU34" s="1962"/>
      <c r="ANV34" s="22"/>
      <c r="ANW34" s="31"/>
      <c r="ANX34" s="76"/>
      <c r="ANY34" s="78">
        <f t="shared" si="149"/>
        <v>0</v>
      </c>
      <c r="AOA34" s="1962"/>
      <c r="AOB34" s="1962"/>
      <c r="AOC34" s="22"/>
      <c r="AOD34" s="31"/>
      <c r="AOE34" s="76"/>
      <c r="AOF34" s="78">
        <f t="shared" si="150"/>
        <v>0</v>
      </c>
      <c r="AOH34" s="322"/>
      <c r="AOI34" s="1962"/>
      <c r="AOJ34" s="22"/>
      <c r="AOK34" s="405"/>
      <c r="AOL34" s="76"/>
      <c r="AOM34" s="78">
        <f t="shared" si="151"/>
        <v>0</v>
      </c>
      <c r="AOO34" s="1962"/>
      <c r="AOP34" s="1962"/>
      <c r="AOQ34" s="22"/>
      <c r="AOR34" s="31"/>
      <c r="AOS34" s="76"/>
      <c r="AOT34" s="78">
        <f t="shared" si="199"/>
        <v>4592</v>
      </c>
      <c r="AOV34" s="405"/>
      <c r="AOW34" s="1962"/>
      <c r="AOX34" s="22"/>
      <c r="AOY34" s="31"/>
      <c r="AOZ34" s="76"/>
      <c r="APA34" s="78">
        <f t="shared" si="152"/>
        <v>0</v>
      </c>
      <c r="APC34" s="322"/>
      <c r="APD34" s="1962"/>
      <c r="APE34" s="22"/>
      <c r="APF34" s="31"/>
      <c r="APG34" s="76"/>
      <c r="APH34" s="78">
        <f t="shared" si="153"/>
        <v>0</v>
      </c>
      <c r="APJ34" s="322"/>
      <c r="APK34" s="1962"/>
      <c r="APL34" s="22"/>
      <c r="APM34" s="31"/>
      <c r="APN34" s="76"/>
      <c r="APO34" s="78">
        <f t="shared" si="154"/>
        <v>0</v>
      </c>
      <c r="APQ34" s="1962"/>
      <c r="APR34" s="1962"/>
      <c r="APS34" s="22"/>
      <c r="APT34" s="31"/>
      <c r="APU34" s="76"/>
      <c r="APV34" s="78">
        <f t="shared" si="155"/>
        <v>0</v>
      </c>
      <c r="APX34" s="405"/>
      <c r="APY34" s="1962"/>
      <c r="APZ34" s="22"/>
      <c r="AQA34" s="405"/>
      <c r="AQB34" s="76"/>
      <c r="AQC34" s="78">
        <f t="shared" si="205"/>
        <v>0</v>
      </c>
      <c r="AQE34" s="1962"/>
      <c r="AQF34" s="1962"/>
      <c r="AQG34" s="22"/>
      <c r="AQH34" s="31"/>
      <c r="AQI34" s="76"/>
      <c r="AQJ34" s="131">
        <f t="shared" si="5"/>
        <v>7383.5</v>
      </c>
      <c r="AQL34" s="1962"/>
      <c r="AQM34" s="1962"/>
      <c r="AQN34" s="22"/>
      <c r="AQO34" s="31"/>
      <c r="AQP34" s="76"/>
      <c r="AQQ34" s="131">
        <f t="shared" si="6"/>
        <v>0</v>
      </c>
      <c r="AQS34" s="1962"/>
      <c r="AQT34" s="1962"/>
      <c r="AQU34" s="22"/>
      <c r="AQV34" s="31"/>
      <c r="AQW34" s="76"/>
      <c r="AQX34" s="131">
        <f t="shared" si="156"/>
        <v>4518.5</v>
      </c>
      <c r="AQZ34" s="322"/>
      <c r="ARA34" s="1962"/>
      <c r="ARB34" s="779"/>
      <c r="ARC34" s="322"/>
      <c r="ARD34" s="76"/>
      <c r="ARE34" s="78">
        <f t="shared" si="157"/>
        <v>0</v>
      </c>
      <c r="ARG34" s="1962"/>
      <c r="ARH34" s="1962"/>
      <c r="ARI34" s="22"/>
      <c r="ARJ34" s="31"/>
      <c r="ARK34" s="76"/>
      <c r="ARL34" s="78">
        <f t="shared" si="158"/>
        <v>0</v>
      </c>
      <c r="ARN34" s="405"/>
      <c r="ARO34" s="1962"/>
      <c r="ARP34" s="22"/>
      <c r="ARQ34" s="405"/>
      <c r="ARR34" s="76"/>
      <c r="ARS34" s="78">
        <f t="shared" si="159"/>
        <v>0</v>
      </c>
      <c r="ARU34" s="405"/>
      <c r="ARV34" s="1962"/>
      <c r="ARW34" s="22"/>
      <c r="ARX34" s="322"/>
      <c r="ARY34" s="76"/>
      <c r="ARZ34" s="78">
        <f t="shared" si="7"/>
        <v>0</v>
      </c>
      <c r="ASB34" s="405"/>
      <c r="ASC34" s="1962"/>
      <c r="ASD34" s="22"/>
      <c r="ASE34" s="31"/>
      <c r="ASF34" s="76"/>
      <c r="ASG34" s="78">
        <f t="shared" si="160"/>
        <v>0</v>
      </c>
      <c r="ASI34" s="405"/>
      <c r="ASJ34" s="1962"/>
      <c r="ASK34" s="22"/>
      <c r="ASL34" s="31"/>
      <c r="ASM34" s="76"/>
      <c r="ASN34" s="131">
        <f t="shared" si="161"/>
        <v>0</v>
      </c>
      <c r="ASP34" s="1962"/>
      <c r="ASQ34" s="1962"/>
      <c r="ASR34" s="22"/>
      <c r="ASS34" s="31"/>
      <c r="AST34" s="76"/>
      <c r="ASU34" s="131">
        <f t="shared" si="162"/>
        <v>0</v>
      </c>
      <c r="ASW34" s="1962"/>
      <c r="ASX34" s="1962"/>
      <c r="ASY34" s="22"/>
      <c r="ASZ34" s="31"/>
      <c r="ATA34" s="76"/>
      <c r="ATB34" s="131">
        <f t="shared" si="163"/>
        <v>0</v>
      </c>
      <c r="ATD34" s="1962"/>
      <c r="ATE34" s="1962"/>
      <c r="ATF34" s="22"/>
      <c r="ATG34" s="31"/>
      <c r="ATH34" s="76"/>
      <c r="ATI34" s="78">
        <f t="shared" si="164"/>
        <v>0</v>
      </c>
      <c r="ATK34" s="322"/>
      <c r="ATL34" s="1962"/>
      <c r="ATM34" s="22"/>
      <c r="ATN34" s="31"/>
      <c r="ATO34" s="76"/>
      <c r="ATP34" s="78">
        <f t="shared" si="165"/>
        <v>0</v>
      </c>
      <c r="ATR34" s="322"/>
      <c r="ATS34" s="1962"/>
      <c r="ATT34" s="22"/>
      <c r="ATU34" s="31"/>
      <c r="ATV34" s="76"/>
      <c r="ATW34" s="78">
        <f t="shared" si="166"/>
        <v>0</v>
      </c>
      <c r="ATY34" s="322"/>
      <c r="ATZ34" s="1962"/>
      <c r="AUA34" s="22"/>
      <c r="AUB34" s="31"/>
      <c r="AUC34" s="76"/>
      <c r="AUD34" s="78">
        <f t="shared" si="167"/>
        <v>0</v>
      </c>
      <c r="AUF34" s="788"/>
      <c r="AUG34" s="1337"/>
      <c r="AUH34" s="76"/>
      <c r="AUI34" s="369"/>
      <c r="AUJ34" s="67"/>
      <c r="AUK34" s="131">
        <f t="shared" si="168"/>
        <v>0</v>
      </c>
      <c r="AUM34" s="31"/>
      <c r="AUN34" s="1337"/>
      <c r="AUO34" s="76"/>
      <c r="AUP34" s="61"/>
      <c r="AUQ34" s="67"/>
      <c r="AUR34" s="131">
        <f t="shared" si="169"/>
        <v>0</v>
      </c>
      <c r="AUT34" s="861"/>
      <c r="AUU34" s="1963"/>
      <c r="AUV34" s="76"/>
      <c r="AUW34" s="31"/>
      <c r="AUX34" s="76"/>
      <c r="AUY34" s="78">
        <f t="shared" si="170"/>
        <v>0</v>
      </c>
      <c r="AVA34" s="861"/>
      <c r="AVB34" s="1962"/>
      <c r="AVC34" s="22"/>
      <c r="AVD34" s="31"/>
      <c r="AVE34" s="76"/>
      <c r="AVF34" s="78">
        <f t="shared" si="171"/>
        <v>0</v>
      </c>
      <c r="AVH34" s="544"/>
      <c r="AVI34" s="1962"/>
      <c r="AVJ34" s="22"/>
      <c r="AVK34" s="31"/>
      <c r="AVL34" s="76"/>
      <c r="AVM34" s="78">
        <f t="shared" si="172"/>
        <v>2512.5</v>
      </c>
      <c r="AVO34" s="321"/>
      <c r="AVP34" s="1961"/>
      <c r="AVQ34" s="350"/>
      <c r="AVR34" s="49"/>
      <c r="AVS34" s="350"/>
      <c r="AVT34" s="131">
        <f t="shared" si="173"/>
        <v>0</v>
      </c>
      <c r="AVV34" s="405"/>
      <c r="AVW34" s="1962"/>
      <c r="AVX34" s="1353"/>
      <c r="AVY34" s="1370"/>
      <c r="AVZ34" s="1268"/>
      <c r="AWA34" s="78">
        <f t="shared" si="191"/>
        <v>0</v>
      </c>
      <c r="AWC34" s="1962"/>
      <c r="AWD34" s="1962"/>
      <c r="AWE34" s="1353"/>
      <c r="AWF34" s="1370"/>
      <c r="AWG34" s="1268"/>
      <c r="AWH34" s="78">
        <f t="shared" si="192"/>
        <v>0</v>
      </c>
      <c r="AWJ34" s="1962"/>
      <c r="AWK34" s="1962"/>
      <c r="AWL34" s="22"/>
      <c r="AWM34" s="31"/>
      <c r="AWN34" s="76"/>
      <c r="AWO34" s="78">
        <f t="shared" si="193"/>
        <v>0</v>
      </c>
      <c r="AWQ34" s="321"/>
      <c r="AWR34" s="1960"/>
      <c r="AWS34" s="104"/>
      <c r="AWT34" s="49"/>
      <c r="AWU34" s="139"/>
      <c r="AWV34" s="131">
        <f t="shared" si="194"/>
        <v>0</v>
      </c>
      <c r="AWW34" s="244"/>
      <c r="AWX34" s="425"/>
      <c r="AWY34" s="1960"/>
      <c r="AWZ34" s="104"/>
      <c r="AXA34" s="49"/>
      <c r="AXB34" s="139"/>
      <c r="AXC34" s="78">
        <f t="shared" si="174"/>
        <v>30000</v>
      </c>
      <c r="AXE34" s="31"/>
      <c r="AXF34" s="1962"/>
      <c r="AXG34" s="22"/>
      <c r="AXH34" s="31"/>
      <c r="AXI34" s="76"/>
      <c r="AXJ34" s="78">
        <f t="shared" si="175"/>
        <v>0</v>
      </c>
      <c r="AXL34" s="1962"/>
      <c r="AXM34" s="1962"/>
      <c r="AXN34" s="22"/>
      <c r="AXO34" s="31"/>
      <c r="AXP34" s="76"/>
      <c r="AXQ34" s="78">
        <f t="shared" si="176"/>
        <v>0</v>
      </c>
      <c r="AXS34" s="1962"/>
      <c r="AXT34" s="1962"/>
      <c r="AXU34" s="22"/>
      <c r="AXV34" s="31"/>
      <c r="AXW34" s="76"/>
      <c r="AXX34" s="78">
        <f t="shared" si="177"/>
        <v>0</v>
      </c>
      <c r="AXZ34" s="1962"/>
      <c r="AYA34" s="1962"/>
      <c r="AYB34" s="22"/>
      <c r="AYC34" s="31"/>
      <c r="AYD34" s="76"/>
      <c r="AYE34" s="78">
        <f t="shared" si="178"/>
        <v>0</v>
      </c>
      <c r="AYG34" s="405"/>
      <c r="AYH34" s="1962"/>
      <c r="AYI34" s="22"/>
      <c r="AYJ34" s="31"/>
      <c r="AYK34" s="76"/>
      <c r="AYL34" s="78">
        <f t="shared" si="179"/>
        <v>0</v>
      </c>
      <c r="AYN34" s="405"/>
      <c r="AYO34" s="1962"/>
      <c r="AYP34" s="22"/>
      <c r="AYQ34" s="31"/>
      <c r="AYR34" s="76"/>
      <c r="AYS34" s="78">
        <f t="shared" si="180"/>
        <v>0</v>
      </c>
      <c r="AYU34" s="405"/>
      <c r="AYV34" s="1962"/>
      <c r="AYW34" s="22"/>
      <c r="AYX34" s="405"/>
      <c r="AYY34" s="76"/>
      <c r="AYZ34" s="78">
        <f t="shared" si="181"/>
        <v>0</v>
      </c>
      <c r="AZB34" s="1962"/>
      <c r="AZC34" s="1962"/>
      <c r="AZD34" s="22"/>
      <c r="AZE34" s="31"/>
      <c r="AZF34" s="76"/>
      <c r="AZG34" s="78">
        <f t="shared" si="182"/>
        <v>0</v>
      </c>
      <c r="AZI34" s="425"/>
      <c r="AZJ34" s="1960"/>
      <c r="AZK34" s="104"/>
      <c r="AZL34" s="425"/>
      <c r="AZM34" s="139"/>
      <c r="AZN34" s="78">
        <f t="shared" si="183"/>
        <v>0</v>
      </c>
      <c r="AZP34" s="425"/>
      <c r="AZQ34" s="1960"/>
      <c r="AZR34" s="104"/>
      <c r="AZS34" s="425"/>
      <c r="AZT34" s="139"/>
      <c r="AZU34" s="131">
        <f t="shared" si="184"/>
        <v>0</v>
      </c>
      <c r="AZV34" s="244"/>
      <c r="AZW34" s="1962"/>
      <c r="AZX34" s="1962"/>
      <c r="AZY34" s="22"/>
      <c r="AZZ34" s="31"/>
      <c r="BAA34" s="76"/>
      <c r="BAB34" s="78">
        <f t="shared" si="185"/>
        <v>0</v>
      </c>
      <c r="BAD34" s="1962"/>
      <c r="BAE34" s="1962"/>
      <c r="BAF34" s="22"/>
      <c r="BAG34" s="31"/>
      <c r="BAH34" s="76"/>
      <c r="BAI34" s="78">
        <f t="shared" si="186"/>
        <v>0</v>
      </c>
      <c r="BAK34" s="1962"/>
      <c r="BAL34" s="1962"/>
      <c r="BAM34" s="22"/>
      <c r="BAN34" s="31"/>
      <c r="BAO34" s="76"/>
      <c r="BAP34" s="78">
        <f t="shared" si="187"/>
        <v>0</v>
      </c>
      <c r="BAR34" s="1962"/>
      <c r="BAS34" s="1962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62"/>
      <c r="C35" s="1917">
        <v>100000</v>
      </c>
      <c r="D35" s="49"/>
      <c r="E35" s="139"/>
      <c r="F35" s="131">
        <f t="shared" si="8"/>
        <v>2890100</v>
      </c>
      <c r="H35" s="788"/>
      <c r="I35" s="1962"/>
      <c r="J35" s="350"/>
      <c r="K35" s="49"/>
      <c r="L35" s="139"/>
      <c r="M35" s="131">
        <f t="shared" si="9"/>
        <v>20000</v>
      </c>
      <c r="O35" s="425"/>
      <c r="P35" s="1960"/>
      <c r="Q35" s="104"/>
      <c r="R35" s="425"/>
      <c r="S35" s="139"/>
      <c r="T35" s="78">
        <f t="shared" si="189"/>
        <v>15000</v>
      </c>
      <c r="V35" s="322"/>
      <c r="W35" s="1962"/>
      <c r="X35" s="22"/>
      <c r="Y35" s="31"/>
      <c r="Z35" s="76"/>
      <c r="AA35" s="78">
        <f t="shared" si="10"/>
        <v>1000</v>
      </c>
      <c r="AC35" s="1962"/>
      <c r="AD35" s="1962"/>
      <c r="AE35" s="22"/>
      <c r="AF35" s="31"/>
      <c r="AG35" s="76"/>
      <c r="AH35" s="78">
        <f t="shared" si="11"/>
        <v>-100000</v>
      </c>
      <c r="AJ35" s="405"/>
      <c r="AK35" s="1962"/>
      <c r="AL35" s="22"/>
      <c r="AM35" s="31"/>
      <c r="AN35" s="76"/>
      <c r="AO35" s="78">
        <f t="shared" si="12"/>
        <v>90000</v>
      </c>
      <c r="AQ35" s="1962"/>
      <c r="AR35" s="1962"/>
      <c r="AS35" s="22"/>
      <c r="AT35" s="31"/>
      <c r="AU35" s="76"/>
      <c r="AV35" s="78">
        <f t="shared" si="13"/>
        <v>0</v>
      </c>
      <c r="AX35" s="1962"/>
      <c r="AY35" s="1962"/>
      <c r="AZ35" s="22"/>
      <c r="BA35" s="31"/>
      <c r="BB35" s="76"/>
      <c r="BC35" s="78">
        <f t="shared" si="14"/>
        <v>0</v>
      </c>
      <c r="BE35" s="1962"/>
      <c r="BF35" s="1962"/>
      <c r="BG35" s="22"/>
      <c r="BH35" s="31"/>
      <c r="BI35" s="76"/>
      <c r="BJ35" s="78">
        <f t="shared" si="15"/>
        <v>0</v>
      </c>
      <c r="BL35" s="31"/>
      <c r="BM35" s="1962"/>
      <c r="BN35" s="22"/>
      <c r="BO35" s="31"/>
      <c r="BP35" s="76"/>
      <c r="BQ35" s="78">
        <f t="shared" si="16"/>
        <v>0</v>
      </c>
      <c r="BS35" s="1962"/>
      <c r="BT35" s="1962"/>
      <c r="BU35" s="22"/>
      <c r="BV35" s="31"/>
      <c r="BW35" s="76"/>
      <c r="BX35" s="78">
        <f t="shared" si="17"/>
        <v>0</v>
      </c>
      <c r="BZ35" s="1962"/>
      <c r="CA35" s="1962"/>
      <c r="CB35" s="1962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60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62"/>
      <c r="DE35" s="22"/>
      <c r="DF35" s="31"/>
      <c r="DG35" s="76"/>
      <c r="DH35" s="78">
        <f t="shared" si="21"/>
        <v>0</v>
      </c>
      <c r="DJ35" s="1962"/>
      <c r="DK35" s="1962"/>
      <c r="DL35" s="1962"/>
      <c r="DM35" s="22"/>
      <c r="DN35" s="31"/>
      <c r="DO35" s="76"/>
      <c r="DP35" s="78">
        <f t="shared" si="22"/>
        <v>0</v>
      </c>
      <c r="DR35" s="405"/>
      <c r="DS35" s="1962"/>
      <c r="DT35" s="22"/>
      <c r="DU35" s="322"/>
      <c r="DV35" s="76"/>
      <c r="DW35" s="78">
        <f t="shared" si="23"/>
        <v>0</v>
      </c>
      <c r="DY35" s="1962"/>
      <c r="DZ35" s="1962"/>
      <c r="EA35" s="22"/>
      <c r="EB35" s="31"/>
      <c r="EC35" s="76"/>
      <c r="ED35" s="78">
        <f t="shared" si="24"/>
        <v>0</v>
      </c>
      <c r="EF35" s="405"/>
      <c r="EG35" s="1962"/>
      <c r="EH35" s="22"/>
      <c r="EI35" s="31"/>
      <c r="EJ35" s="76"/>
      <c r="EK35" s="78">
        <f t="shared" si="25"/>
        <v>10936</v>
      </c>
      <c r="EM35" s="1962"/>
      <c r="EN35" s="1962"/>
      <c r="EO35" s="22"/>
      <c r="EP35" s="31"/>
      <c r="EQ35" s="76"/>
      <c r="ER35" s="78">
        <f t="shared" si="26"/>
        <v>0</v>
      </c>
      <c r="ET35" s="322"/>
      <c r="EU35" s="1962"/>
      <c r="EV35" s="22"/>
      <c r="EW35" s="31"/>
      <c r="EX35" s="76"/>
      <c r="EY35" s="78">
        <f t="shared" si="27"/>
        <v>0</v>
      </c>
      <c r="FA35" s="322"/>
      <c r="FB35" s="1962"/>
      <c r="FC35" s="22"/>
      <c r="FD35" s="31"/>
      <c r="FE35" s="76"/>
      <c r="FF35" s="78">
        <f t="shared" si="28"/>
        <v>0</v>
      </c>
      <c r="FH35" s="31"/>
      <c r="FI35" s="1962"/>
      <c r="FJ35" s="22"/>
      <c r="FK35" s="31"/>
      <c r="FL35" s="76"/>
      <c r="FM35" s="78">
        <f t="shared" si="29"/>
        <v>0</v>
      </c>
      <c r="FO35" s="31"/>
      <c r="FP35" s="1962"/>
      <c r="FQ35" s="22"/>
      <c r="FR35" s="31"/>
      <c r="FS35" s="76"/>
      <c r="FT35" s="78">
        <f t="shared" si="30"/>
        <v>0</v>
      </c>
      <c r="FV35" s="405">
        <v>39728</v>
      </c>
      <c r="FW35" s="1962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62"/>
      <c r="GE35" s="22"/>
      <c r="GF35" s="31"/>
      <c r="GG35" s="76"/>
      <c r="GH35" s="78">
        <f t="shared" si="32"/>
        <v>0</v>
      </c>
      <c r="GJ35" s="1962"/>
      <c r="GK35" s="1962"/>
      <c r="GL35" s="22"/>
      <c r="GM35" s="31"/>
      <c r="GN35" s="76"/>
      <c r="GO35" s="78">
        <f t="shared" si="33"/>
        <v>0</v>
      </c>
      <c r="GQ35" s="1962"/>
      <c r="GR35" s="1962"/>
      <c r="GS35" s="22"/>
      <c r="GT35" s="31"/>
      <c r="GU35" s="76"/>
      <c r="GV35" s="78">
        <f t="shared" si="34"/>
        <v>0</v>
      </c>
      <c r="GX35" s="31"/>
      <c r="GY35" s="1962"/>
      <c r="GZ35" s="22"/>
      <c r="HA35" s="31"/>
      <c r="HB35" s="76"/>
      <c r="HC35" s="78">
        <f t="shared" si="35"/>
        <v>0</v>
      </c>
      <c r="HE35" s="1962"/>
      <c r="HF35" s="1962"/>
      <c r="HG35" s="22"/>
      <c r="HH35" s="31"/>
      <c r="HI35" s="76"/>
      <c r="HJ35" s="78">
        <f t="shared" si="36"/>
        <v>0</v>
      </c>
      <c r="HL35" s="31"/>
      <c r="HM35" s="1962"/>
      <c r="HN35" s="22"/>
      <c r="HO35" s="31"/>
      <c r="HP35" s="76"/>
      <c r="HQ35" s="78">
        <f t="shared" si="37"/>
        <v>0</v>
      </c>
      <c r="HS35" s="31"/>
      <c r="HT35" s="1962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62"/>
      <c r="II35" s="104"/>
      <c r="IJ35" s="31"/>
      <c r="IK35" s="76"/>
      <c r="IL35" s="78">
        <f t="shared" si="40"/>
        <v>0</v>
      </c>
      <c r="IN35" s="1962"/>
      <c r="IO35" s="1962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62"/>
      <c r="JD35" s="22"/>
      <c r="JE35" s="31"/>
      <c r="JF35" s="76"/>
      <c r="JG35" s="78">
        <f t="shared" si="43"/>
        <v>0</v>
      </c>
      <c r="JI35" s="1962"/>
      <c r="JJ35" s="1962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62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62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62"/>
      <c r="LO35" s="22"/>
      <c r="LP35" s="31"/>
      <c r="LQ35" s="76"/>
      <c r="LR35" s="131">
        <f t="shared" si="0"/>
        <v>0</v>
      </c>
      <c r="LT35" s="425"/>
      <c r="LU35" s="1960"/>
      <c r="LV35" s="104"/>
      <c r="LW35" s="49"/>
      <c r="LX35" s="139"/>
      <c r="LY35" s="78">
        <f t="shared" si="51"/>
        <v>0</v>
      </c>
      <c r="MA35" s="425"/>
      <c r="MB35" s="1960"/>
      <c r="MC35" s="104"/>
      <c r="MD35" s="49"/>
      <c r="ME35" s="139"/>
      <c r="MF35" s="78">
        <f t="shared" si="52"/>
        <v>0</v>
      </c>
      <c r="MH35" s="405"/>
      <c r="MI35" s="1962"/>
      <c r="MJ35" s="22"/>
      <c r="MK35" s="31"/>
      <c r="ML35" s="76"/>
      <c r="MM35" s="78">
        <f t="shared" si="53"/>
        <v>0</v>
      </c>
      <c r="MO35" s="1962"/>
      <c r="MP35" s="1962"/>
      <c r="MQ35" s="22"/>
      <c r="MR35" s="31"/>
      <c r="MS35" s="76"/>
      <c r="MT35" s="78">
        <f t="shared" si="54"/>
        <v>0</v>
      </c>
      <c r="MV35" s="31"/>
      <c r="MW35" s="1962"/>
      <c r="MX35" s="104"/>
      <c r="MY35" s="1368"/>
      <c r="MZ35" s="76"/>
      <c r="NA35" s="131">
        <f t="shared" si="198"/>
        <v>20586.5</v>
      </c>
      <c r="NC35" s="31"/>
      <c r="ND35" s="1962"/>
      <c r="NE35" s="104"/>
      <c r="NF35" s="1368"/>
      <c r="NG35" s="76"/>
      <c r="NH35" s="131">
        <f t="shared" si="55"/>
        <v>0</v>
      </c>
      <c r="NJ35" s="31"/>
      <c r="NK35" s="1963"/>
      <c r="NL35" s="775"/>
      <c r="NM35" s="31"/>
      <c r="NN35" s="76"/>
      <c r="NO35" s="131">
        <f t="shared" si="204"/>
        <v>0</v>
      </c>
      <c r="NQ35" s="405"/>
      <c r="NR35" s="1963"/>
      <c r="NS35" s="76"/>
      <c r="NT35" s="405"/>
      <c r="NU35" s="76"/>
      <c r="NV35" s="131">
        <f t="shared" si="57"/>
        <v>0</v>
      </c>
      <c r="NX35" s="1962"/>
      <c r="NY35" s="1962"/>
      <c r="NZ35" s="22"/>
      <c r="OA35" s="31"/>
      <c r="OB35" s="76"/>
      <c r="OC35" s="78">
        <f t="shared" si="58"/>
        <v>0</v>
      </c>
      <c r="OE35" s="1962"/>
      <c r="OF35" s="1962"/>
      <c r="OG35" s="22"/>
      <c r="OH35" s="31"/>
      <c r="OI35" s="76"/>
      <c r="OJ35" s="78">
        <f t="shared" si="59"/>
        <v>0</v>
      </c>
      <c r="OL35" s="1962"/>
      <c r="OM35" s="1962"/>
      <c r="ON35" s="22"/>
      <c r="OO35" s="31"/>
      <c r="OP35" s="76"/>
      <c r="OQ35" s="78">
        <f t="shared" si="60"/>
        <v>0</v>
      </c>
      <c r="OS35" s="1962"/>
      <c r="OT35" s="1962"/>
      <c r="OU35" s="22"/>
      <c r="OV35" s="31"/>
      <c r="OW35" s="76"/>
      <c r="OX35" s="78">
        <f t="shared" si="61"/>
        <v>0</v>
      </c>
      <c r="OZ35" s="1962"/>
      <c r="PA35" s="1962"/>
      <c r="PB35" s="22"/>
      <c r="PC35" s="31"/>
      <c r="PD35" s="76"/>
      <c r="PE35" s="78">
        <f t="shared" si="62"/>
        <v>0</v>
      </c>
      <c r="PG35" s="1962"/>
      <c r="PH35" s="1962"/>
      <c r="PI35" s="22"/>
      <c r="PJ35" s="31"/>
      <c r="PK35" s="76"/>
      <c r="PL35" s="78">
        <f t="shared" si="63"/>
        <v>0</v>
      </c>
      <c r="PN35" s="31"/>
      <c r="PO35" s="1962"/>
      <c r="PP35" s="22"/>
      <c r="PQ35" s="31"/>
      <c r="PR35" s="76"/>
      <c r="PS35" s="78">
        <f t="shared" si="64"/>
        <v>0</v>
      </c>
      <c r="PU35" s="1962"/>
      <c r="PV35" s="1962"/>
      <c r="PW35" s="22"/>
      <c r="PX35" s="31"/>
      <c r="PY35" s="76"/>
      <c r="PZ35" s="78">
        <f t="shared" si="65"/>
        <v>32916</v>
      </c>
      <c r="QB35" s="1962"/>
      <c r="QC35" s="1962"/>
      <c r="QD35" s="22"/>
      <c r="QE35" s="31"/>
      <c r="QF35" s="76"/>
      <c r="QG35" s="78">
        <f t="shared" si="66"/>
        <v>0</v>
      </c>
      <c r="QI35" s="405"/>
      <c r="QJ35" s="1962"/>
      <c r="QK35" s="22"/>
      <c r="QL35" s="31"/>
      <c r="QM35" s="76"/>
      <c r="QN35" s="78">
        <f t="shared" si="67"/>
        <v>0</v>
      </c>
      <c r="QP35" s="837"/>
      <c r="QQ35" s="794"/>
      <c r="QR35" s="1372"/>
      <c r="QS35" s="322">
        <v>41145</v>
      </c>
      <c r="QT35" s="139">
        <v>100</v>
      </c>
      <c r="QU35" s="131">
        <f t="shared" si="68"/>
        <v>26533.5</v>
      </c>
      <c r="QW35" s="521"/>
      <c r="QX35" s="1337"/>
      <c r="QY35" s="775"/>
      <c r="QZ35" s="31"/>
      <c r="RA35" s="139"/>
      <c r="RB35" s="131">
        <f t="shared" si="69"/>
        <v>0</v>
      </c>
      <c r="RD35" s="1960"/>
      <c r="RE35" s="1960"/>
      <c r="RF35" s="261"/>
      <c r="RG35" s="258"/>
      <c r="RH35" s="66"/>
      <c r="RI35" s="78">
        <f t="shared" si="70"/>
        <v>0</v>
      </c>
      <c r="RK35" s="1960"/>
      <c r="RL35" s="1960"/>
      <c r="RM35" s="261"/>
      <c r="RN35" s="258"/>
      <c r="RO35" s="66"/>
      <c r="RP35" s="78">
        <f t="shared" si="71"/>
        <v>0</v>
      </c>
      <c r="RR35" s="1960"/>
      <c r="RS35" s="1961"/>
      <c r="RT35" s="261"/>
      <c r="RU35" s="258"/>
      <c r="RV35" s="66"/>
      <c r="RW35" s="78">
        <f t="shared" si="72"/>
        <v>11123</v>
      </c>
      <c r="RY35" s="1962"/>
      <c r="RZ35" s="1962"/>
      <c r="SA35" s="22"/>
      <c r="SB35" s="31"/>
      <c r="SC35" s="76"/>
      <c r="SD35" s="78">
        <f t="shared" si="195"/>
        <v>23250</v>
      </c>
      <c r="SF35" s="1962"/>
      <c r="SG35" s="1962"/>
      <c r="SH35" s="22"/>
      <c r="SI35" s="31"/>
      <c r="SJ35" s="76"/>
      <c r="SK35" s="78">
        <f t="shared" si="196"/>
        <v>0</v>
      </c>
      <c r="SM35" s="1962"/>
      <c r="SN35" s="1962"/>
      <c r="SO35" s="22"/>
      <c r="SP35" s="31"/>
      <c r="SQ35" s="76"/>
      <c r="SR35" s="78">
        <f t="shared" si="73"/>
        <v>0</v>
      </c>
      <c r="ST35" s="1962"/>
      <c r="SU35" s="1962"/>
      <c r="SV35" s="22"/>
      <c r="SW35" s="31"/>
      <c r="SX35" s="76"/>
      <c r="SY35" s="78">
        <f t="shared" si="74"/>
        <v>0</v>
      </c>
      <c r="TA35" s="405"/>
      <c r="TB35" s="1962"/>
      <c r="TC35" s="22"/>
      <c r="TD35" s="31"/>
      <c r="TE35" s="76"/>
      <c r="TF35" s="78">
        <f t="shared" si="75"/>
        <v>0</v>
      </c>
      <c r="TH35" s="1962"/>
      <c r="TI35" s="1962"/>
      <c r="TJ35" s="22"/>
      <c r="TK35" s="31"/>
      <c r="TL35" s="76"/>
      <c r="TM35" s="78">
        <f t="shared" si="201"/>
        <v>20668.5</v>
      </c>
      <c r="TO35" s="1962"/>
      <c r="TP35" s="1962"/>
      <c r="TQ35" s="22"/>
      <c r="TR35" s="31"/>
      <c r="TS35" s="76"/>
      <c r="TT35" s="78">
        <f t="shared" si="202"/>
        <v>0</v>
      </c>
      <c r="TV35" s="405"/>
      <c r="TW35" s="1962"/>
      <c r="TX35" s="22"/>
      <c r="TY35" s="31"/>
      <c r="TZ35" s="76"/>
      <c r="UA35" s="78">
        <f t="shared" si="203"/>
        <v>0</v>
      </c>
      <c r="UC35" s="405"/>
      <c r="UD35" s="1962"/>
      <c r="UE35" s="22"/>
      <c r="UF35" s="31"/>
      <c r="UG35" s="76"/>
      <c r="UH35" s="78">
        <f t="shared" si="79"/>
        <v>0</v>
      </c>
      <c r="UJ35" s="405"/>
      <c r="UK35" s="1962"/>
      <c r="UL35" s="22"/>
      <c r="UM35" s="31"/>
      <c r="UN35" s="76"/>
      <c r="UO35" s="78">
        <f t="shared" si="80"/>
        <v>0</v>
      </c>
      <c r="UQ35" s="405"/>
      <c r="UR35" s="1962"/>
      <c r="US35" s="22"/>
      <c r="UT35" s="31"/>
      <c r="UU35" s="76"/>
      <c r="UV35" s="78">
        <f t="shared" si="81"/>
        <v>0</v>
      </c>
      <c r="UX35" s="405"/>
      <c r="UY35" s="1962"/>
      <c r="UZ35" s="22"/>
      <c r="VA35" s="31"/>
      <c r="VB35" s="76"/>
      <c r="VC35" s="78">
        <f t="shared" si="82"/>
        <v>201</v>
      </c>
      <c r="VE35" s="1962"/>
      <c r="VF35" s="1962"/>
      <c r="VG35" s="22"/>
      <c r="VH35" s="31"/>
      <c r="VI35" s="76"/>
      <c r="VJ35" s="78">
        <f t="shared" si="83"/>
        <v>47775</v>
      </c>
      <c r="VL35" s="1962"/>
      <c r="VM35" s="1962"/>
      <c r="VN35" s="22"/>
      <c r="VO35" s="31"/>
      <c r="VP35" s="76"/>
      <c r="VQ35" s="78">
        <f t="shared" si="84"/>
        <v>0</v>
      </c>
      <c r="VS35" s="1962"/>
      <c r="VT35" s="1962"/>
      <c r="VU35" s="22"/>
      <c r="VV35" s="31"/>
      <c r="VW35" s="76"/>
      <c r="VX35" s="78">
        <f t="shared" si="85"/>
        <v>0</v>
      </c>
      <c r="VZ35" s="405"/>
      <c r="WA35" s="1962"/>
      <c r="WB35" s="22"/>
      <c r="WC35" s="31"/>
      <c r="WD35" s="76"/>
      <c r="WE35" s="78">
        <f t="shared" si="86"/>
        <v>274.5</v>
      </c>
      <c r="WG35" s="1962"/>
      <c r="WH35" s="1962"/>
      <c r="WI35" s="22"/>
      <c r="WJ35" s="31"/>
      <c r="WK35" s="76"/>
      <c r="WL35" s="78">
        <f t="shared" si="87"/>
        <v>0</v>
      </c>
      <c r="WN35" s="1962"/>
      <c r="WO35" s="1962"/>
      <c r="WP35" s="22"/>
      <c r="WQ35" s="31"/>
      <c r="WR35" s="76"/>
      <c r="WS35" s="78">
        <f t="shared" si="88"/>
        <v>0</v>
      </c>
      <c r="WU35" s="1962"/>
      <c r="WV35" s="1962"/>
      <c r="WW35" s="22"/>
      <c r="WX35" s="31"/>
      <c r="WY35" s="76"/>
      <c r="WZ35" s="78">
        <f t="shared" si="89"/>
        <v>0</v>
      </c>
      <c r="XB35" s="1960"/>
      <c r="XC35" s="1960"/>
      <c r="XD35" s="104"/>
      <c r="XE35" s="49"/>
      <c r="XF35" s="139"/>
      <c r="XG35" s="131">
        <f t="shared" si="90"/>
        <v>0</v>
      </c>
      <c r="XH35" s="244"/>
      <c r="XI35" s="1962"/>
      <c r="XJ35" s="1962"/>
      <c r="XK35" s="22"/>
      <c r="XL35" s="31"/>
      <c r="XM35" s="76"/>
      <c r="XN35" s="78">
        <f t="shared" si="91"/>
        <v>0</v>
      </c>
      <c r="XP35" s="405"/>
      <c r="XQ35" s="1962"/>
      <c r="XR35" s="22"/>
      <c r="XS35" s="31"/>
      <c r="XT35" s="76"/>
      <c r="XU35" s="78">
        <f t="shared" si="92"/>
        <v>0</v>
      </c>
      <c r="XW35" s="1962"/>
      <c r="XX35" s="1962"/>
      <c r="XY35" s="22"/>
      <c r="XZ35" s="31"/>
      <c r="YA35" s="76"/>
      <c r="YB35" s="78">
        <f t="shared" si="93"/>
        <v>0</v>
      </c>
      <c r="YD35" s="1962"/>
      <c r="YE35" s="1962"/>
      <c r="YF35" s="22"/>
      <c r="YG35" s="31"/>
      <c r="YH35" s="76"/>
      <c r="YI35" s="78">
        <f t="shared" si="94"/>
        <v>0</v>
      </c>
      <c r="YK35" s="31"/>
      <c r="YL35" s="1962"/>
      <c r="YM35" s="22"/>
      <c r="YN35" s="31"/>
      <c r="YO35" s="76"/>
      <c r="YP35" s="78">
        <f t="shared" si="95"/>
        <v>0</v>
      </c>
      <c r="YR35" s="1962"/>
      <c r="YS35" s="1962"/>
      <c r="YT35" s="22"/>
      <c r="YU35" s="31"/>
      <c r="YV35" s="76"/>
      <c r="YW35" s="78">
        <f t="shared" si="96"/>
        <v>0</v>
      </c>
      <c r="YY35" s="1962"/>
      <c r="YZ35" s="1962"/>
      <c r="ZA35" s="22"/>
      <c r="ZB35" s="31"/>
      <c r="ZC35" s="76"/>
      <c r="ZD35" s="78">
        <f t="shared" si="97"/>
        <v>0</v>
      </c>
      <c r="ZF35" s="49"/>
      <c r="ZG35" s="1960"/>
      <c r="ZH35" s="104"/>
      <c r="ZI35" s="49"/>
      <c r="ZJ35" s="139"/>
      <c r="ZK35" s="78">
        <f t="shared" si="98"/>
        <v>0</v>
      </c>
      <c r="ZM35" s="1962"/>
      <c r="ZN35" s="1962"/>
      <c r="ZO35" s="22"/>
      <c r="ZP35" s="31"/>
      <c r="ZQ35" s="76"/>
      <c r="ZR35" s="78">
        <f t="shared" si="99"/>
        <v>0</v>
      </c>
      <c r="ZT35" s="1962"/>
      <c r="ZU35" s="1962"/>
      <c r="ZV35" s="22"/>
      <c r="ZW35" s="31"/>
      <c r="ZX35" s="76"/>
      <c r="ZY35" s="78">
        <f t="shared" si="100"/>
        <v>11212</v>
      </c>
      <c r="AAA35" s="1962"/>
      <c r="AAB35" s="1962"/>
      <c r="AAC35" s="22"/>
      <c r="AAD35" s="31"/>
      <c r="AAE35" s="76"/>
      <c r="AAF35" s="78">
        <f t="shared" si="101"/>
        <v>0</v>
      </c>
      <c r="AAH35" s="1962"/>
      <c r="AAI35" s="1962"/>
      <c r="AAJ35" s="22"/>
      <c r="AAK35" s="31"/>
      <c r="AAL35" s="76"/>
      <c r="AAM35" s="78">
        <f t="shared" si="102"/>
        <v>0</v>
      </c>
      <c r="AAO35" s="1962"/>
      <c r="AAP35" s="1962"/>
      <c r="AAQ35" s="22"/>
      <c r="AAR35" s="31"/>
      <c r="AAS35" s="76"/>
      <c r="AAT35" s="78">
        <f t="shared" si="103"/>
        <v>0</v>
      </c>
      <c r="AAV35" s="405"/>
      <c r="AAW35" s="1962"/>
      <c r="AAX35" s="22"/>
      <c r="AAY35" s="31"/>
      <c r="AAZ35" s="76"/>
      <c r="ABA35" s="78">
        <f t="shared" si="104"/>
        <v>0</v>
      </c>
      <c r="ABC35" s="405"/>
      <c r="ABD35" s="1962"/>
      <c r="ABE35" s="22"/>
      <c r="ABF35" s="322"/>
      <c r="ABG35" s="76"/>
      <c r="ABH35" s="78">
        <f t="shared" si="105"/>
        <v>0</v>
      </c>
      <c r="ABJ35" s="1962"/>
      <c r="ABK35" s="1962"/>
      <c r="ABL35" s="22"/>
      <c r="ABM35" s="31"/>
      <c r="ABN35" s="76"/>
      <c r="ABO35" s="78">
        <f t="shared" si="106"/>
        <v>0</v>
      </c>
      <c r="ABQ35" s="1962"/>
      <c r="ABR35" s="1962"/>
      <c r="ABS35" s="22"/>
      <c r="ABT35" s="31"/>
      <c r="ABU35" s="76"/>
      <c r="ABV35" s="78">
        <f t="shared" si="107"/>
        <v>0</v>
      </c>
      <c r="ABX35" s="1962"/>
      <c r="ABY35" s="1962"/>
      <c r="ABZ35" s="22"/>
      <c r="ACA35" s="31"/>
      <c r="ACB35" s="76"/>
      <c r="ACC35" s="78">
        <f t="shared" si="108"/>
        <v>0</v>
      </c>
      <c r="ACE35" s="322"/>
      <c r="ACF35" s="1962"/>
      <c r="ACG35" s="22"/>
      <c r="ACH35" s="405"/>
      <c r="ACI35" s="76"/>
      <c r="ACJ35" s="78">
        <f t="shared" si="109"/>
        <v>0</v>
      </c>
      <c r="ACL35" s="322"/>
      <c r="ACM35" s="1962"/>
      <c r="ACN35" s="22"/>
      <c r="ACO35" s="322"/>
      <c r="ACP35" s="76"/>
      <c r="ACQ35" s="78">
        <f t="shared" si="110"/>
        <v>0</v>
      </c>
      <c r="ACS35" s="1962"/>
      <c r="ACT35" s="1962"/>
      <c r="ACU35" s="22"/>
      <c r="ACV35" s="31"/>
      <c r="ACW35" s="76"/>
      <c r="ACX35" s="78">
        <f t="shared" si="1"/>
        <v>0</v>
      </c>
      <c r="ACZ35" s="405"/>
      <c r="ADA35" s="1962"/>
      <c r="ADB35" s="22"/>
      <c r="ADC35" s="405"/>
      <c r="ADD35" s="76"/>
      <c r="ADE35" s="78">
        <f t="shared" si="111"/>
        <v>0</v>
      </c>
      <c r="ADG35" s="405"/>
      <c r="ADH35" s="1962"/>
      <c r="ADI35" s="22"/>
      <c r="ADJ35" s="322"/>
      <c r="ADK35" s="76"/>
      <c r="ADL35" s="78">
        <f t="shared" si="112"/>
        <v>0</v>
      </c>
      <c r="ADN35" s="1962"/>
      <c r="ADO35" s="1962"/>
      <c r="ADP35" s="22"/>
      <c r="ADQ35" s="31"/>
      <c r="ADR35" s="76"/>
      <c r="ADS35" s="78">
        <f t="shared" si="113"/>
        <v>0</v>
      </c>
      <c r="ADU35" s="322"/>
      <c r="ADV35" s="1962"/>
      <c r="ADW35" s="22"/>
      <c r="ADX35" s="405"/>
      <c r="ADY35" s="76"/>
      <c r="ADZ35" s="78">
        <f t="shared" si="114"/>
        <v>0</v>
      </c>
      <c r="AEB35" s="405"/>
      <c r="AEC35" s="1963"/>
      <c r="AED35" s="76"/>
      <c r="AEE35" s="31"/>
      <c r="AEF35" s="756"/>
      <c r="AEG35" s="131">
        <f t="shared" si="115"/>
        <v>0</v>
      </c>
      <c r="AEI35" s="405"/>
      <c r="AEJ35" s="1963"/>
      <c r="AEK35" s="76"/>
      <c r="AEL35" s="31"/>
      <c r="AEM35" s="756"/>
      <c r="AEN35" s="131">
        <f t="shared" si="116"/>
        <v>3380</v>
      </c>
      <c r="AEP35" s="405"/>
      <c r="AEQ35" s="1963"/>
      <c r="AER35" s="76"/>
      <c r="AES35" s="405"/>
      <c r="AET35" s="756"/>
      <c r="AEU35" s="131">
        <f t="shared" si="117"/>
        <v>0</v>
      </c>
      <c r="AEW35" s="1962"/>
      <c r="AEX35" s="1962"/>
      <c r="AEY35" s="22"/>
      <c r="AEZ35" s="31"/>
      <c r="AFA35" s="76"/>
      <c r="AFB35" s="78">
        <f t="shared" si="118"/>
        <v>0</v>
      </c>
      <c r="AFD35" s="1962"/>
      <c r="AFE35" s="1962"/>
      <c r="AFF35" s="22"/>
      <c r="AFG35" s="31"/>
      <c r="AFH35" s="76"/>
      <c r="AFI35" s="78">
        <f t="shared" si="119"/>
        <v>6523</v>
      </c>
      <c r="AFK35" s="405"/>
      <c r="AFL35" s="1962"/>
      <c r="AFM35" s="22"/>
      <c r="AFN35" s="31"/>
      <c r="AFO35" s="76"/>
      <c r="AFP35" s="78">
        <f t="shared" si="120"/>
        <v>0</v>
      </c>
      <c r="AFR35" s="405"/>
      <c r="AFS35" s="1962"/>
      <c r="AFT35" s="22"/>
      <c r="AFU35" s="31"/>
      <c r="AFV35" s="76"/>
      <c r="AFW35" s="78">
        <f t="shared" si="121"/>
        <v>0</v>
      </c>
      <c r="AFY35" s="31"/>
      <c r="AFZ35" s="1962"/>
      <c r="AGA35" s="22"/>
      <c r="AGB35" s="31"/>
      <c r="AGC35" s="76"/>
      <c r="AGD35" s="78">
        <f t="shared" si="122"/>
        <v>0</v>
      </c>
      <c r="AGF35" s="1962"/>
      <c r="AGG35" s="1962"/>
      <c r="AGH35" s="22"/>
      <c r="AGI35" s="31"/>
      <c r="AGJ35" s="76"/>
      <c r="AGK35" s="78">
        <f t="shared" si="123"/>
        <v>0</v>
      </c>
      <c r="AGM35" s="1962"/>
      <c r="AGN35" s="1962"/>
      <c r="AGO35" s="22"/>
      <c r="AGP35" s="31"/>
      <c r="AGQ35" s="76"/>
      <c r="AGR35" s="78">
        <f t="shared" si="124"/>
        <v>0</v>
      </c>
      <c r="AGT35" s="1962"/>
      <c r="AGU35" s="1962"/>
      <c r="AGV35" s="22"/>
      <c r="AGW35" s="31"/>
      <c r="AGX35" s="76"/>
      <c r="AGY35" s="78">
        <f t="shared" si="125"/>
        <v>0</v>
      </c>
      <c r="AHA35" s="1962"/>
      <c r="AHB35" s="1962"/>
      <c r="AHC35" s="22"/>
      <c r="AHD35" s="31"/>
      <c r="AHE35" s="76"/>
      <c r="AHF35" s="78">
        <f t="shared" si="126"/>
        <v>0</v>
      </c>
      <c r="AHH35" s="1962"/>
      <c r="AHI35" s="1962"/>
      <c r="AHJ35" s="22"/>
      <c r="AHK35" s="31"/>
      <c r="AHL35" s="76"/>
      <c r="AHM35" s="78">
        <f t="shared" si="127"/>
        <v>37741</v>
      </c>
      <c r="AHO35" s="1962"/>
      <c r="AHP35" s="1962"/>
      <c r="AHQ35" s="22"/>
      <c r="AHR35" s="31"/>
      <c r="AHS35" s="76"/>
      <c r="AHT35" s="78">
        <f t="shared" si="128"/>
        <v>0</v>
      </c>
      <c r="AHV35" s="1962"/>
      <c r="AHW35" s="1962"/>
      <c r="AHX35" s="22"/>
      <c r="AHY35" s="31"/>
      <c r="AHZ35" s="76"/>
      <c r="AIA35" s="78">
        <f t="shared" si="129"/>
        <v>0</v>
      </c>
      <c r="AIC35" s="405"/>
      <c r="AID35" s="1962"/>
      <c r="AIE35" s="22"/>
      <c r="AIF35" s="31"/>
      <c r="AIG35" s="76"/>
      <c r="AIH35" s="78">
        <f t="shared" si="130"/>
        <v>0</v>
      </c>
      <c r="AIJ35" s="322"/>
      <c r="AIK35" s="1962"/>
      <c r="AIL35" s="22"/>
      <c r="AIM35" s="49"/>
      <c r="AIN35" s="76"/>
      <c r="AIO35" s="78">
        <f t="shared" si="131"/>
        <v>0</v>
      </c>
      <c r="AIQ35" s="405"/>
      <c r="AIR35" s="1962"/>
      <c r="AIS35" s="22"/>
      <c r="AIT35" s="31"/>
      <c r="AIU35" s="76"/>
      <c r="AIV35" s="78">
        <f t="shared" si="132"/>
        <v>0</v>
      </c>
      <c r="AIX35" s="1962"/>
      <c r="AIY35" s="1962"/>
      <c r="AIZ35" s="22"/>
      <c r="AJA35" s="31"/>
      <c r="AJB35" s="76"/>
      <c r="AJC35" s="78">
        <f t="shared" si="133"/>
        <v>0</v>
      </c>
      <c r="AJE35" s="49"/>
      <c r="AJF35" s="1960"/>
      <c r="AJG35" s="104"/>
      <c r="AJH35" s="49"/>
      <c r="AJI35" s="139"/>
      <c r="AJJ35" s="131">
        <f t="shared" si="134"/>
        <v>0</v>
      </c>
      <c r="AJL35" s="1962"/>
      <c r="AJM35" s="1962"/>
      <c r="AJN35" s="22"/>
      <c r="AJO35" s="31"/>
      <c r="AJP35" s="76"/>
      <c r="AJQ35" s="78">
        <f t="shared" si="135"/>
        <v>0</v>
      </c>
      <c r="AJS35" s="1960"/>
      <c r="AJT35" s="1960"/>
      <c r="AJU35" s="104"/>
      <c r="AJV35" s="49"/>
      <c r="AJW35" s="139"/>
      <c r="AJX35" s="131">
        <f t="shared" si="136"/>
        <v>0</v>
      </c>
      <c r="AJY35" s="244"/>
      <c r="AJZ35" s="1962"/>
      <c r="AKA35" s="1962"/>
      <c r="AKB35" s="22"/>
      <c r="AKC35" s="31"/>
      <c r="AKD35" s="76"/>
      <c r="AKE35" s="78">
        <f t="shared" si="137"/>
        <v>0</v>
      </c>
      <c r="AKG35" s="31"/>
      <c r="AKH35" s="1962"/>
      <c r="AKI35" s="22"/>
      <c r="AKJ35" s="31"/>
      <c r="AKK35" s="76"/>
      <c r="AKL35" s="78">
        <f t="shared" si="138"/>
        <v>0</v>
      </c>
      <c r="AKN35" s="1962"/>
      <c r="AKO35" s="1962"/>
      <c r="AKP35" s="779"/>
      <c r="AKQ35" s="31"/>
      <c r="AKR35" s="76"/>
      <c r="AKS35" s="78">
        <f t="shared" si="139"/>
        <v>0</v>
      </c>
      <c r="AKU35" s="1960"/>
      <c r="AKV35" s="1960"/>
      <c r="AKW35" s="104"/>
      <c r="AKX35" s="49"/>
      <c r="AKY35" s="139"/>
      <c r="AKZ35" s="78">
        <f t="shared" si="2"/>
        <v>0</v>
      </c>
      <c r="ALB35" s="1962"/>
      <c r="ALC35" s="1962"/>
      <c r="ALD35" s="22"/>
      <c r="ALE35" s="31"/>
      <c r="ALF35" s="76"/>
      <c r="ALG35" s="78">
        <f t="shared" si="140"/>
        <v>0</v>
      </c>
      <c r="ALI35" s="1962"/>
      <c r="ALJ35" s="1962"/>
      <c r="ALK35" s="22"/>
      <c r="ALL35" s="31"/>
      <c r="ALM35" s="76"/>
      <c r="ALN35" s="78">
        <f t="shared" si="141"/>
        <v>0</v>
      </c>
      <c r="ALP35" s="1962"/>
      <c r="ALQ35" s="1962"/>
      <c r="ALR35" s="22"/>
      <c r="ALS35" s="31"/>
      <c r="ALT35" s="76"/>
      <c r="ALU35" s="78">
        <f t="shared" si="142"/>
        <v>0</v>
      </c>
      <c r="ALW35" s="1962"/>
      <c r="ALX35" s="1962"/>
      <c r="ALY35" s="22"/>
      <c r="ALZ35" s="31"/>
      <c r="AMA35" s="76"/>
      <c r="AMB35" s="78">
        <f t="shared" si="143"/>
        <v>0</v>
      </c>
      <c r="AMD35" s="405"/>
      <c r="AME35" s="1962"/>
      <c r="AMF35" s="22"/>
      <c r="AMG35" s="405"/>
      <c r="AMH35" s="76"/>
      <c r="AMI35" s="78">
        <f t="shared" si="144"/>
        <v>0</v>
      </c>
      <c r="AMK35" s="1962"/>
      <c r="AML35" s="1962"/>
      <c r="AMM35" s="22"/>
      <c r="AMN35" s="31"/>
      <c r="AMO35" s="76"/>
      <c r="AMP35" s="78">
        <f t="shared" si="145"/>
        <v>0</v>
      </c>
      <c r="AMR35" s="31"/>
      <c r="AMS35" s="1962"/>
      <c r="AMT35" s="22"/>
      <c r="AMU35" s="31"/>
      <c r="AMV35" s="76"/>
      <c r="AMW35" s="131">
        <f t="shared" si="3"/>
        <v>0</v>
      </c>
      <c r="AMY35" s="405"/>
      <c r="AMZ35" s="1962"/>
      <c r="ANA35" s="22"/>
      <c r="ANB35" s="322"/>
      <c r="ANC35" s="76"/>
      <c r="AND35" s="78">
        <f t="shared" si="146"/>
        <v>0</v>
      </c>
      <c r="ANF35" s="322"/>
      <c r="ANG35" s="1962"/>
      <c r="ANH35" s="22"/>
      <c r="ANI35" s="405"/>
      <c r="ANJ35" s="76"/>
      <c r="ANK35" s="78">
        <f t="shared" si="147"/>
        <v>0</v>
      </c>
      <c r="ANM35" s="31"/>
      <c r="ANN35" s="1962"/>
      <c r="ANO35" s="22"/>
      <c r="ANP35" s="31"/>
      <c r="ANQ35" s="76"/>
      <c r="ANR35" s="78">
        <f t="shared" si="148"/>
        <v>0</v>
      </c>
      <c r="ANT35" s="1962"/>
      <c r="ANU35" s="1962"/>
      <c r="ANV35" s="22"/>
      <c r="ANW35" s="31"/>
      <c r="ANX35" s="76"/>
      <c r="ANY35" s="78">
        <f t="shared" si="149"/>
        <v>0</v>
      </c>
      <c r="AOA35" s="1962"/>
      <c r="AOB35" s="1962"/>
      <c r="AOC35" s="22"/>
      <c r="AOD35" s="31"/>
      <c r="AOE35" s="76"/>
      <c r="AOF35" s="78">
        <f t="shared" si="150"/>
        <v>0</v>
      </c>
      <c r="AOH35" s="322"/>
      <c r="AOI35" s="1962"/>
      <c r="AOJ35" s="22"/>
      <c r="AOK35" s="405"/>
      <c r="AOL35" s="76"/>
      <c r="AOM35" s="78">
        <f t="shared" si="151"/>
        <v>0</v>
      </c>
      <c r="AOO35" s="1962"/>
      <c r="AOP35" s="1962"/>
      <c r="AOQ35" s="22"/>
      <c r="AOR35" s="31"/>
      <c r="AOS35" s="76"/>
      <c r="AOT35" s="78">
        <f t="shared" si="199"/>
        <v>4592</v>
      </c>
      <c r="AOV35" s="405"/>
      <c r="AOW35" s="1962"/>
      <c r="AOX35" s="22"/>
      <c r="AOY35" s="31"/>
      <c r="AOZ35" s="76"/>
      <c r="APA35" s="78">
        <f t="shared" si="152"/>
        <v>0</v>
      </c>
      <c r="APC35" s="322"/>
      <c r="APD35" s="1962"/>
      <c r="APE35" s="22"/>
      <c r="APF35" s="31"/>
      <c r="APG35" s="76"/>
      <c r="APH35" s="78">
        <f t="shared" si="153"/>
        <v>0</v>
      </c>
      <c r="APJ35" s="322"/>
      <c r="APK35" s="1962"/>
      <c r="APL35" s="22"/>
      <c r="APM35" s="31"/>
      <c r="APN35" s="76"/>
      <c r="APO35" s="78">
        <f t="shared" si="154"/>
        <v>0</v>
      </c>
      <c r="APQ35" s="1962"/>
      <c r="APR35" s="1962"/>
      <c r="APS35" s="22"/>
      <c r="APT35" s="31"/>
      <c r="APU35" s="76"/>
      <c r="APV35" s="78">
        <f t="shared" si="155"/>
        <v>0</v>
      </c>
      <c r="APX35" s="405"/>
      <c r="APY35" s="1962"/>
      <c r="APZ35" s="22"/>
      <c r="AQA35" s="405"/>
      <c r="AQB35" s="76"/>
      <c r="AQC35" s="78">
        <f t="shared" si="205"/>
        <v>0</v>
      </c>
      <c r="AQE35" s="1962"/>
      <c r="AQF35" s="1962"/>
      <c r="AQG35" s="22"/>
      <c r="AQH35" s="31"/>
      <c r="AQI35" s="76"/>
      <c r="AQJ35" s="131">
        <f t="shared" si="5"/>
        <v>7383.5</v>
      </c>
      <c r="AQL35" s="1962"/>
      <c r="AQM35" s="1962"/>
      <c r="AQN35" s="22"/>
      <c r="AQO35" s="31"/>
      <c r="AQP35" s="76"/>
      <c r="AQQ35" s="131">
        <f t="shared" si="6"/>
        <v>0</v>
      </c>
      <c r="AQS35" s="1962"/>
      <c r="AQT35" s="1962"/>
      <c r="AQU35" s="22"/>
      <c r="AQV35" s="31"/>
      <c r="AQW35" s="76"/>
      <c r="AQX35" s="131">
        <f t="shared" si="156"/>
        <v>4518.5</v>
      </c>
      <c r="AQZ35" s="322"/>
      <c r="ARA35" s="1962"/>
      <c r="ARB35" s="779"/>
      <c r="ARC35" s="322"/>
      <c r="ARD35" s="76"/>
      <c r="ARE35" s="78">
        <f t="shared" si="157"/>
        <v>0</v>
      </c>
      <c r="ARG35" s="1962"/>
      <c r="ARH35" s="1962"/>
      <c r="ARI35" s="22"/>
      <c r="ARJ35" s="31"/>
      <c r="ARK35" s="76"/>
      <c r="ARL35" s="78">
        <f t="shared" si="158"/>
        <v>0</v>
      </c>
      <c r="ARN35" s="405"/>
      <c r="ARO35" s="1962"/>
      <c r="ARP35" s="22"/>
      <c r="ARQ35" s="405"/>
      <c r="ARR35" s="76"/>
      <c r="ARS35" s="78">
        <f t="shared" si="159"/>
        <v>0</v>
      </c>
      <c r="ARU35" s="405"/>
      <c r="ARV35" s="1962"/>
      <c r="ARW35" s="22"/>
      <c r="ARX35" s="322"/>
      <c r="ARY35" s="76"/>
      <c r="ARZ35" s="78">
        <f t="shared" si="7"/>
        <v>0</v>
      </c>
      <c r="ASB35" s="405"/>
      <c r="ASC35" s="1962"/>
      <c r="ASD35" s="22"/>
      <c r="ASE35" s="31"/>
      <c r="ASF35" s="76"/>
      <c r="ASG35" s="78">
        <f t="shared" si="160"/>
        <v>0</v>
      </c>
      <c r="ASI35" s="405"/>
      <c r="ASJ35" s="1962"/>
      <c r="ASK35" s="22"/>
      <c r="ASL35" s="31"/>
      <c r="ASM35" s="76"/>
      <c r="ASN35" s="131">
        <f t="shared" si="161"/>
        <v>0</v>
      </c>
      <c r="ASP35" s="1962"/>
      <c r="ASQ35" s="1962"/>
      <c r="ASR35" s="22"/>
      <c r="ASS35" s="31"/>
      <c r="AST35" s="76"/>
      <c r="ASU35" s="131">
        <f t="shared" si="162"/>
        <v>0</v>
      </c>
      <c r="ASW35" s="1962"/>
      <c r="ASX35" s="1962"/>
      <c r="ASY35" s="22"/>
      <c r="ASZ35" s="31"/>
      <c r="ATA35" s="76"/>
      <c r="ATB35" s="131">
        <f t="shared" si="163"/>
        <v>0</v>
      </c>
      <c r="ATD35" s="1962"/>
      <c r="ATE35" s="1962"/>
      <c r="ATF35" s="22"/>
      <c r="ATG35" s="31"/>
      <c r="ATH35" s="76"/>
      <c r="ATI35" s="78">
        <f t="shared" si="164"/>
        <v>0</v>
      </c>
      <c r="ATK35" s="322"/>
      <c r="ATL35" s="1962"/>
      <c r="ATM35" s="22"/>
      <c r="ATN35" s="31"/>
      <c r="ATO35" s="76"/>
      <c r="ATP35" s="78">
        <f t="shared" si="165"/>
        <v>0</v>
      </c>
      <c r="ATR35" s="322"/>
      <c r="ATS35" s="1962"/>
      <c r="ATT35" s="22"/>
      <c r="ATU35" s="31"/>
      <c r="ATV35" s="76"/>
      <c r="ATW35" s="78">
        <f t="shared" si="166"/>
        <v>0</v>
      </c>
      <c r="ATY35" s="322"/>
      <c r="ATZ35" s="1962"/>
      <c r="AUA35" s="22"/>
      <c r="AUB35" s="31"/>
      <c r="AUC35" s="76"/>
      <c r="AUD35" s="78">
        <f t="shared" si="167"/>
        <v>0</v>
      </c>
      <c r="AUF35" s="788"/>
      <c r="AUG35" s="1337"/>
      <c r="AUI35" s="369"/>
      <c r="AUJ35" s="67"/>
      <c r="AUK35" s="131">
        <f t="shared" si="168"/>
        <v>0</v>
      </c>
      <c r="AUM35" s="1962"/>
      <c r="AUN35" s="1337"/>
      <c r="AUP35" s="61"/>
      <c r="AUQ35" s="67"/>
      <c r="AUR35" s="131">
        <f t="shared" si="169"/>
        <v>0</v>
      </c>
      <c r="AUT35" s="861"/>
      <c r="AUU35" s="1962"/>
      <c r="AUV35" s="22"/>
      <c r="AUW35" s="31"/>
      <c r="AUX35" s="76"/>
      <c r="AUY35" s="78">
        <f t="shared" si="170"/>
        <v>0</v>
      </c>
      <c r="AVA35" s="861"/>
      <c r="AVB35" s="1962"/>
      <c r="AVC35" s="22"/>
      <c r="AVD35" s="31"/>
      <c r="AVE35" s="76"/>
      <c r="AVF35" s="78">
        <f t="shared" si="171"/>
        <v>0</v>
      </c>
      <c r="AVH35" s="544"/>
      <c r="AVI35" s="1962"/>
      <c r="AVJ35" s="22"/>
      <c r="AVK35" s="31"/>
      <c r="AVL35" s="76"/>
      <c r="AVM35" s="78">
        <f t="shared" si="172"/>
        <v>2512.5</v>
      </c>
      <c r="AVO35" s="321"/>
      <c r="AVP35" s="1961"/>
      <c r="AVQ35" s="139"/>
      <c r="AVR35" s="49"/>
      <c r="AVS35" s="350"/>
      <c r="AVT35" s="131">
        <f t="shared" si="173"/>
        <v>0</v>
      </c>
      <c r="AVV35" s="405"/>
      <c r="AVW35" s="1962"/>
      <c r="AVX35" s="22"/>
      <c r="AVY35" s="31"/>
      <c r="AVZ35" s="76"/>
      <c r="AWA35" s="78">
        <f t="shared" si="191"/>
        <v>0</v>
      </c>
      <c r="AWC35" s="1962"/>
      <c r="AWD35" s="1962"/>
      <c r="AWE35" s="22"/>
      <c r="AWF35" s="31"/>
      <c r="AWG35" s="76"/>
      <c r="AWH35" s="78">
        <f t="shared" si="192"/>
        <v>0</v>
      </c>
      <c r="AWJ35" s="1962"/>
      <c r="AWK35" s="1962"/>
      <c r="AWL35" s="22"/>
      <c r="AWM35" s="31"/>
      <c r="AWN35" s="76"/>
      <c r="AWO35" s="78">
        <f t="shared" si="193"/>
        <v>0</v>
      </c>
      <c r="AWQ35" s="321"/>
      <c r="AWR35" s="1960"/>
      <c r="AWS35" s="104"/>
      <c r="AWT35" s="49"/>
      <c r="AWU35" s="139"/>
      <c r="AWV35" s="131">
        <f t="shared" si="194"/>
        <v>0</v>
      </c>
      <c r="AWW35" s="244"/>
      <c r="AWX35" s="425"/>
      <c r="AWY35" s="1960"/>
      <c r="AWZ35" s="104"/>
      <c r="AXA35" s="49"/>
      <c r="AXB35" s="139"/>
      <c r="AXC35" s="78">
        <f t="shared" si="174"/>
        <v>30000</v>
      </c>
      <c r="AXE35" s="31"/>
      <c r="AXF35" s="1962"/>
      <c r="AXG35" s="22"/>
      <c r="AXH35" s="31"/>
      <c r="AXI35" s="76"/>
      <c r="AXJ35" s="78">
        <f t="shared" si="175"/>
        <v>0</v>
      </c>
      <c r="AXL35" s="1962"/>
      <c r="AXM35" s="1962"/>
      <c r="AXN35" s="22"/>
      <c r="AXO35" s="31"/>
      <c r="AXP35" s="76"/>
      <c r="AXQ35" s="78">
        <f t="shared" si="176"/>
        <v>0</v>
      </c>
      <c r="AXS35" s="1962"/>
      <c r="AXT35" s="1962"/>
      <c r="AXU35" s="22"/>
      <c r="AXV35" s="31"/>
      <c r="AXW35" s="76"/>
      <c r="AXX35" s="78">
        <f t="shared" si="177"/>
        <v>0</v>
      </c>
      <c r="AXZ35" s="1962"/>
      <c r="AYA35" s="1962"/>
      <c r="AYB35" s="22"/>
      <c r="AYC35" s="31"/>
      <c r="AYD35" s="76"/>
      <c r="AYE35" s="78">
        <f t="shared" si="178"/>
        <v>0</v>
      </c>
      <c r="AYG35" s="405"/>
      <c r="AYH35" s="1962"/>
      <c r="AYI35" s="22"/>
      <c r="AYJ35" s="31"/>
      <c r="AYK35" s="76"/>
      <c r="AYL35" s="78">
        <f t="shared" si="179"/>
        <v>0</v>
      </c>
      <c r="AYN35" s="405"/>
      <c r="AYO35" s="1962"/>
      <c r="AYP35" s="22"/>
      <c r="AYQ35" s="31"/>
      <c r="AYR35" s="76"/>
      <c r="AYS35" s="78">
        <f t="shared" si="180"/>
        <v>0</v>
      </c>
      <c r="AYU35" s="405"/>
      <c r="AYV35" s="1962"/>
      <c r="AYW35" s="22"/>
      <c r="AYX35" s="405"/>
      <c r="AYY35" s="76"/>
      <c r="AYZ35" s="78">
        <f t="shared" si="181"/>
        <v>0</v>
      </c>
      <c r="AZB35" s="1962"/>
      <c r="AZC35" s="1962"/>
      <c r="AZD35" s="22"/>
      <c r="AZE35" s="31"/>
      <c r="AZF35" s="76"/>
      <c r="AZG35" s="78">
        <f t="shared" si="182"/>
        <v>0</v>
      </c>
      <c r="AZI35" s="425"/>
      <c r="AZJ35" s="1960"/>
      <c r="AZK35" s="104"/>
      <c r="AZL35" s="425"/>
      <c r="AZM35" s="139"/>
      <c r="AZN35" s="78">
        <f t="shared" si="183"/>
        <v>0</v>
      </c>
      <c r="AZP35" s="425"/>
      <c r="AZQ35" s="1960"/>
      <c r="AZR35" s="104"/>
      <c r="AZS35" s="425"/>
      <c r="AZT35" s="139"/>
      <c r="AZU35" s="131">
        <f t="shared" si="184"/>
        <v>0</v>
      </c>
      <c r="AZV35" s="244"/>
      <c r="AZW35" s="1962"/>
      <c r="AZX35" s="1962"/>
      <c r="AZY35" s="22"/>
      <c r="AZZ35" s="31"/>
      <c r="BAA35" s="76"/>
      <c r="BAB35" s="78">
        <f t="shared" si="185"/>
        <v>0</v>
      </c>
      <c r="BAD35" s="1962"/>
      <c r="BAE35" s="1962"/>
      <c r="BAF35" s="22"/>
      <c r="BAG35" s="31"/>
      <c r="BAH35" s="76"/>
      <c r="BAI35" s="78">
        <f t="shared" si="186"/>
        <v>0</v>
      </c>
      <c r="BAK35" s="1962"/>
      <c r="BAL35" s="1962"/>
      <c r="BAM35" s="22"/>
      <c r="BAN35" s="31"/>
      <c r="BAO35" s="76"/>
      <c r="BAP35" s="78">
        <f t="shared" si="187"/>
        <v>0</v>
      </c>
      <c r="BAR35" s="1962"/>
      <c r="BAS35" s="1962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62"/>
      <c r="C36" s="1935">
        <v>100000</v>
      </c>
      <c r="D36" s="49"/>
      <c r="E36" s="76"/>
      <c r="F36" s="131">
        <f t="shared" si="8"/>
        <v>2990100</v>
      </c>
      <c r="H36" s="31"/>
      <c r="I36" s="1962"/>
      <c r="J36" s="701"/>
      <c r="K36" s="49"/>
      <c r="L36" s="76"/>
      <c r="M36" s="131">
        <f t="shared" si="9"/>
        <v>20000</v>
      </c>
      <c r="O36" s="425"/>
      <c r="P36" s="1960"/>
      <c r="Q36" s="104"/>
      <c r="R36" s="425"/>
      <c r="S36" s="139"/>
      <c r="T36" s="78">
        <f t="shared" si="189"/>
        <v>15000</v>
      </c>
      <c r="V36" s="322"/>
      <c r="W36" s="1962"/>
      <c r="X36" s="22"/>
      <c r="Y36" s="31"/>
      <c r="Z36" s="76"/>
      <c r="AA36" s="78">
        <f t="shared" si="10"/>
        <v>1000</v>
      </c>
      <c r="AC36" s="1962"/>
      <c r="AD36" s="1962"/>
      <c r="AE36" s="22"/>
      <c r="AF36" s="31"/>
      <c r="AG36" s="76"/>
      <c r="AH36" s="78">
        <f t="shared" si="11"/>
        <v>-100000</v>
      </c>
      <c r="AJ36" s="405"/>
      <c r="AK36" s="1962"/>
      <c r="AL36" s="22"/>
      <c r="AM36" s="31"/>
      <c r="AN36" s="76"/>
      <c r="AO36" s="78">
        <f t="shared" si="12"/>
        <v>90000</v>
      </c>
      <c r="AQ36" s="1962"/>
      <c r="AR36" s="1962"/>
      <c r="AS36" s="22"/>
      <c r="AT36" s="31"/>
      <c r="AU36" s="76"/>
      <c r="AV36" s="78">
        <f t="shared" si="13"/>
        <v>0</v>
      </c>
      <c r="AX36" s="1962"/>
      <c r="AY36" s="1962"/>
      <c r="AZ36" s="22"/>
      <c r="BA36" s="31"/>
      <c r="BB36" s="76"/>
      <c r="BC36" s="78">
        <f t="shared" si="14"/>
        <v>0</v>
      </c>
      <c r="BE36" s="1962"/>
      <c r="BF36" s="1962"/>
      <c r="BG36" s="22"/>
      <c r="BH36" s="31"/>
      <c r="BI36" s="76"/>
      <c r="BJ36" s="78">
        <f t="shared" si="15"/>
        <v>0</v>
      </c>
      <c r="BL36" s="1962"/>
      <c r="BM36" s="1962"/>
      <c r="BN36" s="22"/>
      <c r="BO36" s="31"/>
      <c r="BP36" s="76"/>
      <c r="BQ36" s="78">
        <f t="shared" si="16"/>
        <v>0</v>
      </c>
      <c r="BS36" s="1962"/>
      <c r="BT36" s="1962"/>
      <c r="BU36" s="22"/>
      <c r="BV36" s="31"/>
      <c r="BW36" s="76"/>
      <c r="BX36" s="78">
        <f t="shared" si="17"/>
        <v>0</v>
      </c>
      <c r="BZ36" s="1962"/>
      <c r="CA36" s="1962"/>
      <c r="CB36" s="1962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60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62"/>
      <c r="DE36" s="22"/>
      <c r="DF36" s="31"/>
      <c r="DG36" s="76"/>
      <c r="DH36" s="78">
        <f t="shared" si="21"/>
        <v>0</v>
      </c>
      <c r="DJ36" s="1962"/>
      <c r="DK36" s="1962"/>
      <c r="DL36" s="1962"/>
      <c r="DM36" s="22"/>
      <c r="DN36" s="31"/>
      <c r="DO36" s="76"/>
      <c r="DP36" s="78">
        <f t="shared" si="22"/>
        <v>0</v>
      </c>
      <c r="DR36" s="405"/>
      <c r="DS36" s="1962"/>
      <c r="DT36" s="22"/>
      <c r="DU36" s="322"/>
      <c r="DV36" s="76"/>
      <c r="DW36" s="78">
        <f t="shared" si="23"/>
        <v>0</v>
      </c>
      <c r="DY36" s="1962"/>
      <c r="DZ36" s="1962"/>
      <c r="EA36" s="22"/>
      <c r="EB36" s="31"/>
      <c r="EC36" s="76"/>
      <c r="ED36" s="78">
        <f t="shared" si="24"/>
        <v>0</v>
      </c>
      <c r="EF36" s="405"/>
      <c r="EG36" s="1962"/>
      <c r="EH36" s="22"/>
      <c r="EI36" s="31"/>
      <c r="EJ36" s="76"/>
      <c r="EK36" s="78">
        <f t="shared" si="25"/>
        <v>10936</v>
      </c>
      <c r="EM36" s="1962"/>
      <c r="EN36" s="1962"/>
      <c r="EO36" s="22"/>
      <c r="EP36" s="31"/>
      <c r="EQ36" s="76"/>
      <c r="ER36" s="78">
        <f t="shared" si="26"/>
        <v>0</v>
      </c>
      <c r="ET36" s="322"/>
      <c r="EU36" s="1962"/>
      <c r="EV36" s="22"/>
      <c r="EW36" s="31"/>
      <c r="EX36" s="76"/>
      <c r="EY36" s="78">
        <f t="shared" si="27"/>
        <v>0</v>
      </c>
      <c r="FA36" s="322"/>
      <c r="FB36" s="1962"/>
      <c r="FC36" s="22"/>
      <c r="FD36" s="31"/>
      <c r="FE36" s="76"/>
      <c r="FF36" s="78">
        <f t="shared" si="28"/>
        <v>0</v>
      </c>
      <c r="FH36" s="1962"/>
      <c r="FI36" s="1962"/>
      <c r="FJ36" s="22"/>
      <c r="FK36" s="31"/>
      <c r="FL36" s="76"/>
      <c r="FM36" s="78">
        <f t="shared" si="29"/>
        <v>0</v>
      </c>
      <c r="FO36" s="1962"/>
      <c r="FP36" s="1962"/>
      <c r="FQ36" s="22"/>
      <c r="FR36" s="31"/>
      <c r="FS36" s="76"/>
      <c r="FT36" s="78">
        <f t="shared" si="30"/>
        <v>0</v>
      </c>
      <c r="FV36" s="405">
        <v>39728</v>
      </c>
      <c r="FW36" s="1962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62"/>
      <c r="GE36" s="22"/>
      <c r="GF36" s="31"/>
      <c r="GG36" s="76"/>
      <c r="GH36" s="78">
        <f t="shared" si="32"/>
        <v>0</v>
      </c>
      <c r="GJ36" s="1962"/>
      <c r="GK36" s="1962"/>
      <c r="GL36" s="22"/>
      <c r="GM36" s="31"/>
      <c r="GN36" s="76"/>
      <c r="GO36" s="78">
        <f t="shared" si="33"/>
        <v>0</v>
      </c>
      <c r="GQ36" s="1962"/>
      <c r="GR36" s="1962"/>
      <c r="GS36" s="22"/>
      <c r="GT36" s="31"/>
      <c r="GU36" s="76"/>
      <c r="GV36" s="78">
        <f t="shared" si="34"/>
        <v>0</v>
      </c>
      <c r="GX36" s="31"/>
      <c r="GY36" s="1962"/>
      <c r="GZ36" s="22"/>
      <c r="HA36" s="31"/>
      <c r="HB36" s="76"/>
      <c r="HC36" s="78">
        <f t="shared" si="35"/>
        <v>0</v>
      </c>
      <c r="HE36" s="1962"/>
      <c r="HF36" s="1962"/>
      <c r="HG36" s="22"/>
      <c r="HH36" s="31"/>
      <c r="HI36" s="76"/>
      <c r="HJ36" s="78">
        <f t="shared" si="36"/>
        <v>0</v>
      </c>
      <c r="HL36" s="31"/>
      <c r="HM36" s="1962"/>
      <c r="HN36" s="22"/>
      <c r="HO36" s="31"/>
      <c r="HP36" s="76"/>
      <c r="HQ36" s="78">
        <f t="shared" si="37"/>
        <v>0</v>
      </c>
      <c r="HS36" s="31"/>
      <c r="HT36" s="1962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62"/>
      <c r="II36" s="22"/>
      <c r="IJ36" s="31"/>
      <c r="IK36" s="76"/>
      <c r="IL36" s="78">
        <f t="shared" si="40"/>
        <v>0</v>
      </c>
      <c r="IN36" s="1962"/>
      <c r="IO36" s="1962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62"/>
      <c r="JD36" s="22"/>
      <c r="JE36" s="31"/>
      <c r="JF36" s="76"/>
      <c r="JG36" s="78">
        <f t="shared" si="43"/>
        <v>0</v>
      </c>
      <c r="JI36" s="1962"/>
      <c r="JJ36" s="1962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62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62"/>
      <c r="LG36" s="858"/>
      <c r="LH36" s="22"/>
      <c r="LI36" s="31"/>
      <c r="LJ36" s="76"/>
      <c r="LK36" s="131">
        <f t="shared" si="50"/>
        <v>0</v>
      </c>
      <c r="LM36" s="405"/>
      <c r="LN36" s="1962"/>
      <c r="LO36" s="22"/>
      <c r="LP36" s="31"/>
      <c r="LQ36" s="76"/>
      <c r="LR36" s="131">
        <f t="shared" si="0"/>
        <v>0</v>
      </c>
      <c r="LT36" s="425"/>
      <c r="LU36" s="1960"/>
      <c r="LV36" s="104"/>
      <c r="LW36" s="49"/>
      <c r="LX36" s="139"/>
      <c r="LY36" s="78">
        <f t="shared" si="51"/>
        <v>0</v>
      </c>
      <c r="MA36" s="425"/>
      <c r="MB36" s="1960"/>
      <c r="MC36" s="104"/>
      <c r="MD36" s="49"/>
      <c r="ME36" s="139"/>
      <c r="MF36" s="78">
        <f t="shared" si="52"/>
        <v>0</v>
      </c>
      <c r="MH36" s="405"/>
      <c r="MI36" s="1962"/>
      <c r="MJ36" s="22"/>
      <c r="MK36" s="31"/>
      <c r="ML36" s="76"/>
      <c r="MM36" s="78">
        <f t="shared" si="53"/>
        <v>0</v>
      </c>
      <c r="MO36" s="1962"/>
      <c r="MP36" s="1962"/>
      <c r="MQ36" s="22"/>
      <c r="MR36" s="31"/>
      <c r="MS36" s="76"/>
      <c r="MT36" s="78">
        <f t="shared" si="54"/>
        <v>0</v>
      </c>
      <c r="MV36" s="31"/>
      <c r="MW36" s="1962"/>
      <c r="MX36" s="104"/>
      <c r="MY36" s="1368"/>
      <c r="MZ36" s="76"/>
      <c r="NA36" s="131">
        <f t="shared" si="198"/>
        <v>20586.5</v>
      </c>
      <c r="NC36" s="31"/>
      <c r="ND36" s="1962"/>
      <c r="NE36" s="104"/>
      <c r="NF36" s="1368"/>
      <c r="NG36" s="76"/>
      <c r="NH36" s="131">
        <f t="shared" si="55"/>
        <v>0</v>
      </c>
      <c r="NJ36" s="31"/>
      <c r="NK36" s="1963"/>
      <c r="NL36" s="76"/>
      <c r="NM36" s="31"/>
      <c r="NN36" s="76"/>
      <c r="NO36" s="131">
        <f t="shared" si="204"/>
        <v>0</v>
      </c>
      <c r="NQ36" s="405"/>
      <c r="NR36" s="1963"/>
      <c r="NS36" s="76"/>
      <c r="NT36" s="405"/>
      <c r="NU36" s="76"/>
      <c r="NV36" s="131">
        <f t="shared" si="57"/>
        <v>0</v>
      </c>
      <c r="NX36" s="1962"/>
      <c r="NY36" s="1962"/>
      <c r="NZ36" s="22"/>
      <c r="OA36" s="31"/>
      <c r="OB36" s="76"/>
      <c r="OC36" s="78">
        <f t="shared" si="58"/>
        <v>0</v>
      </c>
      <c r="OE36" s="1962"/>
      <c r="OF36" s="1962"/>
      <c r="OG36" s="22"/>
      <c r="OH36" s="31"/>
      <c r="OI36" s="76"/>
      <c r="OJ36" s="78">
        <f t="shared" si="59"/>
        <v>0</v>
      </c>
      <c r="OL36" s="1962"/>
      <c r="OM36" s="1962"/>
      <c r="ON36" s="22"/>
      <c r="OO36" s="31"/>
      <c r="OP36" s="76"/>
      <c r="OQ36" s="78">
        <f t="shared" si="60"/>
        <v>0</v>
      </c>
      <c r="OS36" s="1962"/>
      <c r="OT36" s="1962"/>
      <c r="OU36" s="22"/>
      <c r="OV36" s="31"/>
      <c r="OW36" s="76"/>
      <c r="OX36" s="78">
        <f t="shared" si="61"/>
        <v>0</v>
      </c>
      <c r="OZ36" s="1962"/>
      <c r="PA36" s="1962"/>
      <c r="PB36" s="22"/>
      <c r="PC36" s="31"/>
      <c r="PD36" s="76"/>
      <c r="PE36" s="78">
        <f t="shared" si="62"/>
        <v>0</v>
      </c>
      <c r="PG36" s="1962"/>
      <c r="PH36" s="1962"/>
      <c r="PI36" s="22"/>
      <c r="PJ36" s="31"/>
      <c r="PK36" s="76"/>
      <c r="PL36" s="78">
        <f t="shared" si="63"/>
        <v>0</v>
      </c>
      <c r="PN36" s="31"/>
      <c r="PO36" s="1962"/>
      <c r="PP36" s="22"/>
      <c r="PQ36" s="31"/>
      <c r="PR36" s="76"/>
      <c r="PS36" s="78">
        <f t="shared" si="64"/>
        <v>0</v>
      </c>
      <c r="PU36" s="1962"/>
      <c r="PV36" s="1962"/>
      <c r="PW36" s="22"/>
      <c r="PX36" s="31"/>
      <c r="PY36" s="76"/>
      <c r="PZ36" s="78">
        <f t="shared" si="65"/>
        <v>32916</v>
      </c>
      <c r="QB36" s="1962"/>
      <c r="QC36" s="1962"/>
      <c r="QD36" s="22"/>
      <c r="QE36" s="31"/>
      <c r="QF36" s="76"/>
      <c r="QG36" s="78">
        <f t="shared" si="66"/>
        <v>0</v>
      </c>
      <c r="QI36" s="405"/>
      <c r="QJ36" s="1962"/>
      <c r="QK36" s="22"/>
      <c r="QL36" s="31"/>
      <c r="QM36" s="76"/>
      <c r="QN36" s="78">
        <f t="shared" si="67"/>
        <v>0</v>
      </c>
      <c r="QP36" s="322"/>
      <c r="QQ36" s="1962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7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61"/>
      <c r="RT36" s="139"/>
      <c r="RU36" s="49"/>
      <c r="RV36" s="139"/>
      <c r="RW36" s="78">
        <f t="shared" si="72"/>
        <v>11123</v>
      </c>
      <c r="RY36" s="1962"/>
      <c r="RZ36" s="1962"/>
      <c r="SA36" s="22"/>
      <c r="SB36" s="31"/>
      <c r="SC36" s="76"/>
      <c r="SD36" s="78">
        <f t="shared" si="195"/>
        <v>23250</v>
      </c>
      <c r="SF36" s="1962"/>
      <c r="SG36" s="1962"/>
      <c r="SH36" s="22"/>
      <c r="SI36" s="31"/>
      <c r="SJ36" s="76"/>
      <c r="SK36" s="78">
        <f t="shared" si="196"/>
        <v>0</v>
      </c>
      <c r="SM36" s="1962"/>
      <c r="SN36" s="1962"/>
      <c r="SO36" s="22"/>
      <c r="SP36" s="31"/>
      <c r="SQ36" s="76"/>
      <c r="SR36" s="78">
        <f t="shared" si="73"/>
        <v>0</v>
      </c>
      <c r="ST36" s="1962"/>
      <c r="SU36" s="1962"/>
      <c r="SV36" s="22"/>
      <c r="SW36" s="31"/>
      <c r="SX36" s="76"/>
      <c r="SY36" s="78">
        <f t="shared" si="74"/>
        <v>0</v>
      </c>
      <c r="TA36" s="405"/>
      <c r="TB36" s="1962"/>
      <c r="TC36" s="22"/>
      <c r="TD36" s="31"/>
      <c r="TE36" s="76"/>
      <c r="TF36" s="78">
        <f t="shared" si="75"/>
        <v>0</v>
      </c>
      <c r="TH36" s="1962"/>
      <c r="TI36" s="1962"/>
      <c r="TJ36" s="22"/>
      <c r="TK36" s="31"/>
      <c r="TL36" s="76"/>
      <c r="TM36" s="78">
        <f t="shared" si="201"/>
        <v>20668.5</v>
      </c>
      <c r="TO36" s="1962"/>
      <c r="TP36" s="1962"/>
      <c r="TQ36" s="22"/>
      <c r="TR36" s="31"/>
      <c r="TS36" s="76"/>
      <c r="TT36" s="78">
        <f t="shared" si="202"/>
        <v>0</v>
      </c>
      <c r="TV36" s="405"/>
      <c r="TW36" s="1962"/>
      <c r="TX36" s="22"/>
      <c r="TY36" s="31"/>
      <c r="TZ36" s="76"/>
      <c r="UA36" s="78">
        <f t="shared" si="203"/>
        <v>0</v>
      </c>
      <c r="UC36" s="405"/>
      <c r="UD36" s="1962"/>
      <c r="UE36" s="22"/>
      <c r="UF36" s="31"/>
      <c r="UG36" s="76"/>
      <c r="UH36" s="78">
        <f t="shared" si="79"/>
        <v>0</v>
      </c>
      <c r="UJ36" s="405"/>
      <c r="UK36" s="1962"/>
      <c r="UL36" s="22"/>
      <c r="UM36" s="31"/>
      <c r="UN36" s="76"/>
      <c r="UO36" s="78">
        <f t="shared" si="80"/>
        <v>0</v>
      </c>
      <c r="UQ36" s="405"/>
      <c r="UR36" s="1962"/>
      <c r="US36" s="22"/>
      <c r="UT36" s="31"/>
      <c r="UU36" s="76"/>
      <c r="UV36" s="78">
        <f t="shared" si="81"/>
        <v>0</v>
      </c>
      <c r="UX36" s="405"/>
      <c r="UY36" s="1962"/>
      <c r="UZ36" s="22"/>
      <c r="VA36" s="31"/>
      <c r="VB36" s="76"/>
      <c r="VC36" s="78">
        <f t="shared" si="82"/>
        <v>201</v>
      </c>
      <c r="VE36" s="1962"/>
      <c r="VF36" s="1962"/>
      <c r="VG36" s="22"/>
      <c r="VH36" s="31"/>
      <c r="VI36" s="76"/>
      <c r="VJ36" s="78">
        <f t="shared" si="83"/>
        <v>47775</v>
      </c>
      <c r="VL36" s="1962"/>
      <c r="VM36" s="1962"/>
      <c r="VN36" s="22"/>
      <c r="VO36" s="31"/>
      <c r="VP36" s="76"/>
      <c r="VQ36" s="78">
        <f t="shared" si="84"/>
        <v>0</v>
      </c>
      <c r="VS36" s="1962"/>
      <c r="VT36" s="1962"/>
      <c r="VU36" s="22"/>
      <c r="VV36" s="31"/>
      <c r="VW36" s="76"/>
      <c r="VX36" s="78">
        <f t="shared" si="85"/>
        <v>0</v>
      </c>
      <c r="VZ36" s="405"/>
      <c r="WA36" s="1962"/>
      <c r="WB36" s="22"/>
      <c r="WC36" s="31"/>
      <c r="WD36" s="76"/>
      <c r="WE36" s="78">
        <f t="shared" si="86"/>
        <v>274.5</v>
      </c>
      <c r="WG36" s="1962"/>
      <c r="WH36" s="1962"/>
      <c r="WI36" s="22"/>
      <c r="WJ36" s="31"/>
      <c r="WK36" s="76"/>
      <c r="WL36" s="78">
        <f t="shared" si="87"/>
        <v>0</v>
      </c>
      <c r="WN36" s="1962"/>
      <c r="WO36" s="1962"/>
      <c r="WP36" s="22"/>
      <c r="WQ36" s="31"/>
      <c r="WR36" s="76"/>
      <c r="WS36" s="78">
        <f t="shared" si="88"/>
        <v>0</v>
      </c>
      <c r="WU36" s="1962"/>
      <c r="WV36" s="1962"/>
      <c r="WW36" s="22"/>
      <c r="WX36" s="31"/>
      <c r="WY36" s="76"/>
      <c r="WZ36" s="78">
        <f t="shared" si="89"/>
        <v>0</v>
      </c>
      <c r="XB36" s="1960"/>
      <c r="XC36" s="1960"/>
      <c r="XD36" s="104"/>
      <c r="XE36" s="49"/>
      <c r="XF36" s="139"/>
      <c r="XG36" s="131">
        <f t="shared" si="90"/>
        <v>0</v>
      </c>
      <c r="XH36" s="244"/>
      <c r="XI36" s="1962"/>
      <c r="XJ36" s="1962"/>
      <c r="XK36" s="22"/>
      <c r="XL36" s="31"/>
      <c r="XM36" s="76"/>
      <c r="XN36" s="78">
        <f t="shared" si="91"/>
        <v>0</v>
      </c>
      <c r="XP36" s="405"/>
      <c r="XQ36" s="1962"/>
      <c r="XR36" s="22"/>
      <c r="XS36" s="31"/>
      <c r="XT36" s="76"/>
      <c r="XU36" s="78">
        <f t="shared" si="92"/>
        <v>0</v>
      </c>
      <c r="XW36" s="1962"/>
      <c r="XX36" s="1962"/>
      <c r="XY36" s="22"/>
      <c r="XZ36" s="31"/>
      <c r="YA36" s="76"/>
      <c r="YB36" s="78">
        <f t="shared" si="93"/>
        <v>0</v>
      </c>
      <c r="YD36" s="1962"/>
      <c r="YE36" s="1962"/>
      <c r="YF36" s="22"/>
      <c r="YG36" s="31"/>
      <c r="YH36" s="76"/>
      <c r="YI36" s="78">
        <f t="shared" si="94"/>
        <v>0</v>
      </c>
      <c r="YK36" s="1962"/>
      <c r="YL36" s="1962"/>
      <c r="YM36" s="22"/>
      <c r="YN36" s="31"/>
      <c r="YO36" s="76"/>
      <c r="YP36" s="78">
        <f t="shared" si="95"/>
        <v>0</v>
      </c>
      <c r="YR36" s="1962"/>
      <c r="YS36" s="1962"/>
      <c r="YT36" s="22"/>
      <c r="YU36" s="31"/>
      <c r="YV36" s="76"/>
      <c r="YW36" s="78">
        <f t="shared" si="96"/>
        <v>0</v>
      </c>
      <c r="YY36" s="1962"/>
      <c r="YZ36" s="1962"/>
      <c r="ZA36" s="22"/>
      <c r="ZB36" s="31"/>
      <c r="ZC36" s="76"/>
      <c r="ZD36" s="78">
        <f t="shared" si="97"/>
        <v>0</v>
      </c>
      <c r="ZF36" s="49"/>
      <c r="ZG36" s="1960"/>
      <c r="ZH36" s="104"/>
      <c r="ZI36" s="49"/>
      <c r="ZJ36" s="139"/>
      <c r="ZK36" s="78">
        <f t="shared" si="98"/>
        <v>0</v>
      </c>
      <c r="ZM36" s="1962"/>
      <c r="ZN36" s="1962"/>
      <c r="ZO36" s="22"/>
      <c r="ZP36" s="31"/>
      <c r="ZQ36" s="76"/>
      <c r="ZR36" s="78">
        <f t="shared" si="99"/>
        <v>0</v>
      </c>
      <c r="ZT36" s="1962"/>
      <c r="ZU36" s="1962"/>
      <c r="ZV36" s="22"/>
      <c r="ZW36" s="31"/>
      <c r="ZX36" s="76"/>
      <c r="ZY36" s="78">
        <f t="shared" si="100"/>
        <v>11212</v>
      </c>
      <c r="AAA36" s="1962"/>
      <c r="AAB36" s="1962"/>
      <c r="AAC36" s="22"/>
      <c r="AAD36" s="31"/>
      <c r="AAE36" s="76"/>
      <c r="AAF36" s="78">
        <f t="shared" si="101"/>
        <v>0</v>
      </c>
      <c r="AAH36" s="1962"/>
      <c r="AAI36" s="1962"/>
      <c r="AAJ36" s="22"/>
      <c r="AAK36" s="31"/>
      <c r="AAL36" s="76"/>
      <c r="AAM36" s="78">
        <f t="shared" si="102"/>
        <v>0</v>
      </c>
      <c r="AAO36" s="1962"/>
      <c r="AAP36" s="1962"/>
      <c r="AAQ36" s="22"/>
      <c r="AAR36" s="31"/>
      <c r="AAS36" s="76"/>
      <c r="AAT36" s="78">
        <f t="shared" si="103"/>
        <v>0</v>
      </c>
      <c r="AAV36" s="405"/>
      <c r="AAW36" s="1962"/>
      <c r="AAX36" s="22"/>
      <c r="AAY36" s="31"/>
      <c r="AAZ36" s="76"/>
      <c r="ABA36" s="78">
        <f t="shared" si="104"/>
        <v>0</v>
      </c>
      <c r="ABC36" s="405"/>
      <c r="ABD36" s="1962"/>
      <c r="ABE36" s="22"/>
      <c r="ABF36" s="322"/>
      <c r="ABG36" s="76"/>
      <c r="ABH36" s="78">
        <f t="shared" si="105"/>
        <v>0</v>
      </c>
      <c r="ABJ36" s="1962"/>
      <c r="ABK36" s="1962"/>
      <c r="ABL36" s="22"/>
      <c r="ABM36" s="31"/>
      <c r="ABN36" s="76"/>
      <c r="ABO36" s="78">
        <f t="shared" si="106"/>
        <v>0</v>
      </c>
      <c r="ABQ36" s="1962"/>
      <c r="ABR36" s="1962"/>
      <c r="ABS36" s="22"/>
      <c r="ABT36" s="31"/>
      <c r="ABU36" s="76"/>
      <c r="ABV36" s="78">
        <f t="shared" si="107"/>
        <v>0</v>
      </c>
      <c r="ABX36" s="1962"/>
      <c r="ABY36" s="1962"/>
      <c r="ABZ36" s="22"/>
      <c r="ACA36" s="31"/>
      <c r="ACB36" s="76"/>
      <c r="ACC36" s="78">
        <f t="shared" si="108"/>
        <v>0</v>
      </c>
      <c r="ACE36" s="322"/>
      <c r="ACF36" s="1962"/>
      <c r="ACG36" s="22"/>
      <c r="ACH36" s="405"/>
      <c r="ACI36" s="76"/>
      <c r="ACJ36" s="78">
        <f t="shared" si="109"/>
        <v>0</v>
      </c>
      <c r="ACL36" s="322"/>
      <c r="ACM36" s="1962"/>
      <c r="ACN36" s="22"/>
      <c r="ACO36" s="322"/>
      <c r="ACP36" s="76"/>
      <c r="ACQ36" s="78">
        <f t="shared" si="110"/>
        <v>0</v>
      </c>
      <c r="ACS36" s="1962"/>
      <c r="ACT36" s="1962"/>
      <c r="ACU36" s="22"/>
      <c r="ACV36" s="31"/>
      <c r="ACW36" s="76"/>
      <c r="ACX36" s="78">
        <f t="shared" si="1"/>
        <v>0</v>
      </c>
      <c r="ACZ36" s="405"/>
      <c r="ADA36" s="1962"/>
      <c r="ADB36" s="22"/>
      <c r="ADC36" s="405"/>
      <c r="ADD36" s="76"/>
      <c r="ADE36" s="78">
        <f t="shared" si="111"/>
        <v>0</v>
      </c>
      <c r="ADG36" s="405"/>
      <c r="ADH36" s="1962"/>
      <c r="ADI36" s="22"/>
      <c r="ADJ36" s="322"/>
      <c r="ADK36" s="76"/>
      <c r="ADL36" s="78">
        <f t="shared" si="112"/>
        <v>0</v>
      </c>
      <c r="ADN36" s="1962"/>
      <c r="ADO36" s="1962"/>
      <c r="ADP36" s="22"/>
      <c r="ADQ36" s="31"/>
      <c r="ADR36" s="76"/>
      <c r="ADS36" s="78">
        <f t="shared" si="113"/>
        <v>0</v>
      </c>
      <c r="ADU36" s="322"/>
      <c r="ADV36" s="1962"/>
      <c r="ADW36" s="22"/>
      <c r="ADX36" s="405"/>
      <c r="ADY36" s="76"/>
      <c r="ADZ36" s="78">
        <f t="shared" si="114"/>
        <v>0</v>
      </c>
      <c r="AEB36" s="405"/>
      <c r="AEC36" s="1963"/>
      <c r="AED36" s="76"/>
      <c r="AEE36" s="31"/>
      <c r="AEF36" s="756"/>
      <c r="AEG36" s="131">
        <f t="shared" si="115"/>
        <v>0</v>
      </c>
      <c r="AEI36" s="405"/>
      <c r="AEJ36" s="1963"/>
      <c r="AEK36" s="76"/>
      <c r="AEL36" s="31"/>
      <c r="AEM36" s="756"/>
      <c r="AEN36" s="131">
        <f t="shared" si="116"/>
        <v>3380</v>
      </c>
      <c r="AEP36" s="405"/>
      <c r="AEQ36" s="1963"/>
      <c r="AER36" s="76"/>
      <c r="AES36" s="405"/>
      <c r="AET36" s="756"/>
      <c r="AEU36" s="131">
        <f t="shared" si="117"/>
        <v>0</v>
      </c>
      <c r="AEW36" s="1962"/>
      <c r="AEX36" s="1962"/>
      <c r="AEY36" s="22"/>
      <c r="AEZ36" s="31"/>
      <c r="AFA36" s="76"/>
      <c r="AFB36" s="78">
        <f t="shared" si="118"/>
        <v>0</v>
      </c>
      <c r="AFD36" s="1962"/>
      <c r="AFE36" s="1962"/>
      <c r="AFF36" s="22"/>
      <c r="AFG36" s="31"/>
      <c r="AFH36" s="76"/>
      <c r="AFI36" s="78">
        <f t="shared" si="119"/>
        <v>6523</v>
      </c>
      <c r="AFK36" s="405"/>
      <c r="AFL36" s="1962"/>
      <c r="AFM36" s="22"/>
      <c r="AFN36" s="31"/>
      <c r="AFO36" s="76"/>
      <c r="AFP36" s="78">
        <f t="shared" si="120"/>
        <v>0</v>
      </c>
      <c r="AFR36" s="405"/>
      <c r="AFS36" s="1962"/>
      <c r="AFT36" s="22"/>
      <c r="AFU36" s="31"/>
      <c r="AFV36" s="76"/>
      <c r="AFW36" s="78">
        <f t="shared" si="121"/>
        <v>0</v>
      </c>
      <c r="AFY36" s="31"/>
      <c r="AFZ36" s="1962"/>
      <c r="AGA36" s="22"/>
      <c r="AGB36" s="31"/>
      <c r="AGC36" s="76"/>
      <c r="AGD36" s="78">
        <f t="shared" si="122"/>
        <v>0</v>
      </c>
      <c r="AGF36" s="1962"/>
      <c r="AGG36" s="1962"/>
      <c r="AGH36" s="22"/>
      <c r="AGI36" s="31"/>
      <c r="AGJ36" s="76"/>
      <c r="AGK36" s="78">
        <f t="shared" si="123"/>
        <v>0</v>
      </c>
      <c r="AGM36" s="1962"/>
      <c r="AGN36" s="1962"/>
      <c r="AGO36" s="22"/>
      <c r="AGP36" s="31"/>
      <c r="AGQ36" s="76"/>
      <c r="AGR36" s="78">
        <f t="shared" si="124"/>
        <v>0</v>
      </c>
      <c r="AGT36" s="1962"/>
      <c r="AGU36" s="1962"/>
      <c r="AGV36" s="22"/>
      <c r="AGW36" s="31"/>
      <c r="AGX36" s="76"/>
      <c r="AGY36" s="78">
        <f t="shared" si="125"/>
        <v>0</v>
      </c>
      <c r="AHA36" s="1962"/>
      <c r="AHB36" s="1962"/>
      <c r="AHC36" s="22"/>
      <c r="AHD36" s="31"/>
      <c r="AHE36" s="76"/>
      <c r="AHF36" s="78">
        <f t="shared" si="126"/>
        <v>0</v>
      </c>
      <c r="AHH36" s="1962"/>
      <c r="AHI36" s="1962"/>
      <c r="AHJ36" s="22"/>
      <c r="AHK36" s="31"/>
      <c r="AHL36" s="76"/>
      <c r="AHM36" s="78">
        <f t="shared" si="127"/>
        <v>37741</v>
      </c>
      <c r="AHO36" s="1962"/>
      <c r="AHP36" s="1962"/>
      <c r="AHQ36" s="22"/>
      <c r="AHR36" s="31"/>
      <c r="AHS36" s="76"/>
      <c r="AHT36" s="78">
        <f t="shared" si="128"/>
        <v>0</v>
      </c>
      <c r="AHV36" s="1962"/>
      <c r="AHW36" s="1962"/>
      <c r="AHX36" s="22"/>
      <c r="AHY36" s="31"/>
      <c r="AHZ36" s="76"/>
      <c r="AIA36" s="78">
        <f t="shared" si="129"/>
        <v>0</v>
      </c>
      <c r="AIC36" s="405"/>
      <c r="AID36" s="1962"/>
      <c r="AIE36" s="22"/>
      <c r="AIF36" s="31"/>
      <c r="AIG36" s="76"/>
      <c r="AIH36" s="78">
        <f t="shared" si="130"/>
        <v>0</v>
      </c>
      <c r="AIJ36" s="322"/>
      <c r="AIK36" s="1962"/>
      <c r="AIL36" s="22"/>
      <c r="AIM36" s="49"/>
      <c r="AIN36" s="76"/>
      <c r="AIO36" s="78">
        <f t="shared" si="131"/>
        <v>0</v>
      </c>
      <c r="AIQ36" s="405"/>
      <c r="AIR36" s="1962"/>
      <c r="AIS36" s="22"/>
      <c r="AIT36" s="31"/>
      <c r="AIU36" s="76"/>
      <c r="AIV36" s="78">
        <f t="shared" si="132"/>
        <v>0</v>
      </c>
      <c r="AIX36" s="1962"/>
      <c r="AIY36" s="1962"/>
      <c r="AIZ36" s="22"/>
      <c r="AJA36" s="31"/>
      <c r="AJB36" s="76"/>
      <c r="AJC36" s="78">
        <f t="shared" si="133"/>
        <v>0</v>
      </c>
      <c r="AJE36" s="49"/>
      <c r="AJF36" s="1960"/>
      <c r="AJG36" s="104"/>
      <c r="AJH36" s="49"/>
      <c r="AJI36" s="139"/>
      <c r="AJJ36" s="131">
        <f t="shared" si="134"/>
        <v>0</v>
      </c>
      <c r="AJL36" s="1962"/>
      <c r="AJM36" s="1962"/>
      <c r="AJN36" s="22"/>
      <c r="AJO36" s="31"/>
      <c r="AJP36" s="76"/>
      <c r="AJQ36" s="78">
        <f t="shared" si="135"/>
        <v>0</v>
      </c>
      <c r="AJS36" s="1960"/>
      <c r="AJT36" s="1960"/>
      <c r="AJU36" s="104"/>
      <c r="AJV36" s="49"/>
      <c r="AJW36" s="139"/>
      <c r="AJX36" s="131">
        <f t="shared" si="136"/>
        <v>0</v>
      </c>
      <c r="AJY36" s="244"/>
      <c r="AJZ36" s="1962"/>
      <c r="AKA36" s="1962"/>
      <c r="AKB36" s="22"/>
      <c r="AKC36" s="31"/>
      <c r="AKD36" s="76"/>
      <c r="AKE36" s="78">
        <f t="shared" si="137"/>
        <v>0</v>
      </c>
      <c r="AKG36" s="31"/>
      <c r="AKH36" s="1962"/>
      <c r="AKI36" s="22"/>
      <c r="AKJ36" s="31"/>
      <c r="AKK36" s="76"/>
      <c r="AKL36" s="78">
        <f t="shared" si="138"/>
        <v>0</v>
      </c>
      <c r="AKN36" s="1962"/>
      <c r="AKO36" s="1962"/>
      <c r="AKP36" s="779"/>
      <c r="AKQ36" s="31"/>
      <c r="AKR36" s="76"/>
      <c r="AKS36" s="78">
        <f t="shared" si="139"/>
        <v>0</v>
      </c>
      <c r="AKU36" s="1960"/>
      <c r="AKV36" s="1960"/>
      <c r="AKW36" s="104"/>
      <c r="AKX36" s="49"/>
      <c r="AKY36" s="139"/>
      <c r="AKZ36" s="78">
        <f t="shared" si="2"/>
        <v>0</v>
      </c>
      <c r="ALB36" s="1962"/>
      <c r="ALC36" s="1962"/>
      <c r="ALD36" s="22"/>
      <c r="ALE36" s="31"/>
      <c r="ALF36" s="76"/>
      <c r="ALG36" s="78">
        <f t="shared" si="140"/>
        <v>0</v>
      </c>
      <c r="ALI36" s="1962"/>
      <c r="ALJ36" s="1962"/>
      <c r="ALK36" s="22"/>
      <c r="ALL36" s="31"/>
      <c r="ALM36" s="76"/>
      <c r="ALN36" s="78">
        <f t="shared" si="141"/>
        <v>0</v>
      </c>
      <c r="ALP36" s="1962"/>
      <c r="ALQ36" s="1962"/>
      <c r="ALR36" s="22"/>
      <c r="ALS36" s="31"/>
      <c r="ALT36" s="76"/>
      <c r="ALU36" s="78">
        <f t="shared" si="142"/>
        <v>0</v>
      </c>
      <c r="ALW36" s="1962"/>
      <c r="ALX36" s="1962"/>
      <c r="ALY36" s="22"/>
      <c r="ALZ36" s="31"/>
      <c r="AMA36" s="76"/>
      <c r="AMB36" s="78">
        <f t="shared" si="143"/>
        <v>0</v>
      </c>
      <c r="AMD36" s="405"/>
      <c r="AME36" s="1962"/>
      <c r="AMF36" s="22"/>
      <c r="AMG36" s="405"/>
      <c r="AMH36" s="76"/>
      <c r="AMI36" s="78">
        <f t="shared" si="144"/>
        <v>0</v>
      </c>
      <c r="AMK36" s="1962"/>
      <c r="AML36" s="1962"/>
      <c r="AMM36" s="22"/>
      <c r="AMN36" s="31"/>
      <c r="AMO36" s="76"/>
      <c r="AMP36" s="78">
        <f t="shared" si="145"/>
        <v>0</v>
      </c>
      <c r="AMR36" s="31"/>
      <c r="AMS36" s="1962"/>
      <c r="AMT36" s="22"/>
      <c r="AMU36" s="31"/>
      <c r="AMV36" s="76"/>
      <c r="AMW36" s="131">
        <f t="shared" si="3"/>
        <v>0</v>
      </c>
      <c r="AMY36" s="405"/>
      <c r="AMZ36" s="1962"/>
      <c r="ANA36" s="22"/>
      <c r="ANB36" s="322"/>
      <c r="ANC36" s="76"/>
      <c r="AND36" s="78">
        <f t="shared" si="146"/>
        <v>0</v>
      </c>
      <c r="ANF36" s="322"/>
      <c r="ANG36" s="1962"/>
      <c r="ANH36" s="22"/>
      <c r="ANI36" s="405"/>
      <c r="ANJ36" s="76"/>
      <c r="ANK36" s="78">
        <f t="shared" si="147"/>
        <v>0</v>
      </c>
      <c r="ANM36" s="31"/>
      <c r="ANN36" s="1962"/>
      <c r="ANO36" s="22"/>
      <c r="ANP36" s="31"/>
      <c r="ANQ36" s="76"/>
      <c r="ANR36" s="78">
        <f t="shared" si="148"/>
        <v>0</v>
      </c>
      <c r="ANT36" s="1962"/>
      <c r="ANU36" s="1962"/>
      <c r="ANV36" s="22"/>
      <c r="ANW36" s="31"/>
      <c r="ANX36" s="76"/>
      <c r="ANY36" s="78">
        <f t="shared" si="149"/>
        <v>0</v>
      </c>
      <c r="AOA36" s="1962"/>
      <c r="AOB36" s="1962"/>
      <c r="AOC36" s="22"/>
      <c r="AOD36" s="31"/>
      <c r="AOE36" s="76"/>
      <c r="AOF36" s="78">
        <f t="shared" si="150"/>
        <v>0</v>
      </c>
      <c r="AOH36" s="322"/>
      <c r="AOI36" s="1962"/>
      <c r="AOJ36" s="22"/>
      <c r="AOK36" s="405"/>
      <c r="AOL36" s="76"/>
      <c r="AOM36" s="78">
        <f t="shared" si="151"/>
        <v>0</v>
      </c>
      <c r="AOO36" s="1962"/>
      <c r="AOP36" s="1962"/>
      <c r="AOQ36" s="22"/>
      <c r="AOR36" s="31"/>
      <c r="AOS36" s="76"/>
      <c r="AOT36" s="78">
        <f t="shared" si="199"/>
        <v>4592</v>
      </c>
      <c r="AOV36" s="405"/>
      <c r="AOW36" s="1962"/>
      <c r="AOX36" s="22"/>
      <c r="AOY36" s="31"/>
      <c r="AOZ36" s="76"/>
      <c r="APA36" s="78">
        <f t="shared" si="152"/>
        <v>0</v>
      </c>
      <c r="APC36" s="322"/>
      <c r="APD36" s="1962"/>
      <c r="APE36" s="22"/>
      <c r="APF36" s="31"/>
      <c r="APG36" s="76"/>
      <c r="APH36" s="78">
        <f t="shared" si="153"/>
        <v>0</v>
      </c>
      <c r="APJ36" s="322"/>
      <c r="APK36" s="1962"/>
      <c r="APL36" s="22"/>
      <c r="APM36" s="31"/>
      <c r="APN36" s="76"/>
      <c r="APO36" s="78">
        <f t="shared" si="154"/>
        <v>0</v>
      </c>
      <c r="APQ36" s="1962"/>
      <c r="APR36" s="1962"/>
      <c r="APS36" s="22"/>
      <c r="APT36" s="31"/>
      <c r="APU36" s="76"/>
      <c r="APV36" s="78">
        <f t="shared" si="155"/>
        <v>0</v>
      </c>
      <c r="APX36" s="405"/>
      <c r="APY36" s="1962"/>
      <c r="APZ36" s="22"/>
      <c r="AQA36" s="405"/>
      <c r="AQB36" s="76"/>
      <c r="AQC36" s="78">
        <f t="shared" si="205"/>
        <v>0</v>
      </c>
      <c r="AQE36" s="1962"/>
      <c r="AQF36" s="1962"/>
      <c r="AQG36" s="22"/>
      <c r="AQH36" s="31"/>
      <c r="AQI36" s="76"/>
      <c r="AQJ36" s="131">
        <f t="shared" si="5"/>
        <v>7383.5</v>
      </c>
      <c r="AQL36" s="1962"/>
      <c r="AQM36" s="1962"/>
      <c r="AQN36" s="22"/>
      <c r="AQO36" s="31"/>
      <c r="AQP36" s="76"/>
      <c r="AQQ36" s="131">
        <f t="shared" si="6"/>
        <v>0</v>
      </c>
      <c r="AQS36" s="1962"/>
      <c r="AQT36" s="1962"/>
      <c r="AQU36" s="22"/>
      <c r="AQV36" s="31"/>
      <c r="AQW36" s="76"/>
      <c r="AQX36" s="131">
        <f t="shared" si="156"/>
        <v>4518.5</v>
      </c>
      <c r="AQZ36" s="322"/>
      <c r="ARA36" s="1962"/>
      <c r="ARB36" s="779"/>
      <c r="ARC36" s="322"/>
      <c r="ARD36" s="76"/>
      <c r="ARE36" s="78">
        <f t="shared" si="157"/>
        <v>0</v>
      </c>
      <c r="ARG36" s="1962"/>
      <c r="ARH36" s="1962"/>
      <c r="ARI36" s="22"/>
      <c r="ARJ36" s="31"/>
      <c r="ARK36" s="76"/>
      <c r="ARL36" s="78">
        <f t="shared" si="158"/>
        <v>0</v>
      </c>
      <c r="ARN36" s="405"/>
      <c r="ARO36" s="1962"/>
      <c r="ARP36" s="22"/>
      <c r="ARQ36" s="405"/>
      <c r="ARR36" s="76"/>
      <c r="ARS36" s="78">
        <f t="shared" si="159"/>
        <v>0</v>
      </c>
      <c r="ARU36" s="405"/>
      <c r="ARV36" s="1962"/>
      <c r="ARW36" s="22"/>
      <c r="ARX36" s="322"/>
      <c r="ARY36" s="76"/>
      <c r="ARZ36" s="78">
        <f t="shared" si="7"/>
        <v>0</v>
      </c>
      <c r="ASB36" s="405"/>
      <c r="ASC36" s="1962"/>
      <c r="ASD36" s="22"/>
      <c r="ASE36" s="31"/>
      <c r="ASF36" s="76"/>
      <c r="ASG36" s="78">
        <f t="shared" si="160"/>
        <v>0</v>
      </c>
      <c r="ASI36" s="405"/>
      <c r="ASJ36" s="1962"/>
      <c r="ASK36" s="22"/>
      <c r="ASL36" s="31"/>
      <c r="ASM36" s="76"/>
      <c r="ASN36" s="131">
        <f t="shared" si="161"/>
        <v>0</v>
      </c>
      <c r="ASP36" s="1962"/>
      <c r="ASQ36" s="1962"/>
      <c r="ASR36" s="22"/>
      <c r="ASS36" s="31"/>
      <c r="AST36" s="76"/>
      <c r="ASU36" s="131">
        <f t="shared" si="162"/>
        <v>0</v>
      </c>
      <c r="ASW36" s="1962"/>
      <c r="ASX36" s="1962"/>
      <c r="ASY36" s="22"/>
      <c r="ASZ36" s="31"/>
      <c r="ATA36" s="76"/>
      <c r="ATB36" s="131">
        <f t="shared" si="163"/>
        <v>0</v>
      </c>
      <c r="ATD36" s="1962"/>
      <c r="ATE36" s="1962"/>
      <c r="ATF36" s="22"/>
      <c r="ATG36" s="31"/>
      <c r="ATH36" s="76"/>
      <c r="ATI36" s="78">
        <f t="shared" si="164"/>
        <v>0</v>
      </c>
      <c r="ATK36" s="322"/>
      <c r="ATL36" s="1962"/>
      <c r="ATM36" s="22"/>
      <c r="ATN36" s="31"/>
      <c r="ATO36" s="76"/>
      <c r="ATP36" s="78">
        <f t="shared" si="165"/>
        <v>0</v>
      </c>
      <c r="ATR36" s="322"/>
      <c r="ATS36" s="1962"/>
      <c r="ATT36" s="22"/>
      <c r="ATU36" s="31"/>
      <c r="ATV36" s="76"/>
      <c r="ATW36" s="78">
        <f t="shared" si="166"/>
        <v>0</v>
      </c>
      <c r="ATY36" s="322"/>
      <c r="ATZ36" s="1962"/>
      <c r="AUA36" s="22"/>
      <c r="AUB36" s="31"/>
      <c r="AUC36" s="76"/>
      <c r="AUD36" s="78">
        <f t="shared" si="167"/>
        <v>0</v>
      </c>
      <c r="AUF36" s="788"/>
      <c r="AUG36" s="1337"/>
      <c r="AUI36" s="369"/>
      <c r="AUJ36" s="67"/>
      <c r="AUK36" s="131">
        <f t="shared" si="168"/>
        <v>0</v>
      </c>
      <c r="AUM36" s="1962"/>
      <c r="AUN36" s="1337"/>
      <c r="AUP36" s="61"/>
      <c r="AUQ36" s="67"/>
      <c r="AUR36" s="131">
        <f t="shared" si="169"/>
        <v>0</v>
      </c>
      <c r="AUT36" s="861"/>
      <c r="AUU36" s="1962"/>
      <c r="AUV36" s="22"/>
      <c r="AUW36" s="31"/>
      <c r="AUX36" s="76"/>
      <c r="AUY36" s="78">
        <f t="shared" si="170"/>
        <v>0</v>
      </c>
      <c r="AVA36" s="861"/>
      <c r="AVB36" s="1962"/>
      <c r="AVC36" s="22"/>
      <c r="AVD36" s="31"/>
      <c r="AVE36" s="76"/>
      <c r="AVF36" s="78">
        <f t="shared" si="171"/>
        <v>0</v>
      </c>
      <c r="AVH36" s="544"/>
      <c r="AVI36" s="1962"/>
      <c r="AVJ36" s="22"/>
      <c r="AVK36" s="31"/>
      <c r="AVL36" s="76"/>
      <c r="AVM36" s="78">
        <f t="shared" si="172"/>
        <v>2512.5</v>
      </c>
      <c r="AVO36" s="322"/>
      <c r="AVP36" s="1963"/>
      <c r="AVQ36" s="701"/>
      <c r="AVR36" s="49"/>
      <c r="AVS36" s="350"/>
      <c r="AVT36" s="131">
        <f t="shared" si="173"/>
        <v>0</v>
      </c>
      <c r="AVV36" s="405"/>
      <c r="AVW36" s="1962"/>
      <c r="AVX36" s="22"/>
      <c r="AVY36" s="31"/>
      <c r="AVZ36" s="76"/>
      <c r="AWA36" s="78">
        <f t="shared" si="191"/>
        <v>0</v>
      </c>
      <c r="AWC36" s="1962"/>
      <c r="AWD36" s="1962"/>
      <c r="AWE36" s="22"/>
      <c r="AWF36" s="31"/>
      <c r="AWG36" s="76"/>
      <c r="AWH36" s="78">
        <f t="shared" si="192"/>
        <v>0</v>
      </c>
      <c r="AWJ36" s="1962"/>
      <c r="AWK36" s="1962"/>
      <c r="AWL36" s="22"/>
      <c r="AWM36" s="31"/>
      <c r="AWN36" s="76"/>
      <c r="AWO36" s="78">
        <f t="shared" si="193"/>
        <v>0</v>
      </c>
      <c r="AWQ36" s="321"/>
      <c r="AWR36" s="1960"/>
      <c r="AWS36" s="104"/>
      <c r="AWT36" s="49"/>
      <c r="AWU36" s="139"/>
      <c r="AWV36" s="131">
        <f t="shared" si="194"/>
        <v>0</v>
      </c>
      <c r="AWW36" s="244"/>
      <c r="AWX36" s="425"/>
      <c r="AWY36" s="1962"/>
      <c r="AWZ36" s="22"/>
      <c r="AXA36" s="31"/>
      <c r="AXB36" s="76"/>
      <c r="AXC36" s="78">
        <f t="shared" si="174"/>
        <v>30000</v>
      </c>
      <c r="AXE36" s="1962"/>
      <c r="AXF36" s="1962"/>
      <c r="AXG36" s="22"/>
      <c r="AXH36" s="31"/>
      <c r="AXI36" s="76"/>
      <c r="AXJ36" s="78">
        <f t="shared" si="175"/>
        <v>0</v>
      </c>
      <c r="AXL36" s="1962"/>
      <c r="AXM36" s="1962"/>
      <c r="AXN36" s="22"/>
      <c r="AXO36" s="31"/>
      <c r="AXP36" s="76"/>
      <c r="AXQ36" s="78">
        <f t="shared" si="176"/>
        <v>0</v>
      </c>
      <c r="AXS36" s="1962"/>
      <c r="AXT36" s="1962"/>
      <c r="AXU36" s="22"/>
      <c r="AXV36" s="31"/>
      <c r="AXW36" s="76"/>
      <c r="AXX36" s="78">
        <f t="shared" si="177"/>
        <v>0</v>
      </c>
      <c r="AXZ36" s="1962"/>
      <c r="AYA36" s="1962"/>
      <c r="AYB36" s="22"/>
      <c r="AYC36" s="31"/>
      <c r="AYD36" s="76"/>
      <c r="AYE36" s="78">
        <f t="shared" si="178"/>
        <v>0</v>
      </c>
      <c r="AYG36" s="405"/>
      <c r="AYH36" s="1962"/>
      <c r="AYI36" s="22"/>
      <c r="AYJ36" s="31"/>
      <c r="AYK36" s="76"/>
      <c r="AYL36" s="78">
        <f t="shared" si="179"/>
        <v>0</v>
      </c>
      <c r="AYN36" s="405"/>
      <c r="AYO36" s="1962"/>
      <c r="AYP36" s="22"/>
      <c r="AYQ36" s="31"/>
      <c r="AYR36" s="76"/>
      <c r="AYS36" s="78">
        <f t="shared" si="180"/>
        <v>0</v>
      </c>
      <c r="AYU36" s="405"/>
      <c r="AYV36" s="1962"/>
      <c r="AYW36" s="22"/>
      <c r="AYX36" s="405"/>
      <c r="AYY36" s="76"/>
      <c r="AYZ36" s="78">
        <f t="shared" si="181"/>
        <v>0</v>
      </c>
      <c r="AZB36" s="1962"/>
      <c r="AZC36" s="1962"/>
      <c r="AZD36" s="22"/>
      <c r="AZE36" s="31"/>
      <c r="AZF36" s="76"/>
      <c r="AZG36" s="78">
        <f t="shared" si="182"/>
        <v>0</v>
      </c>
      <c r="AZI36" s="425"/>
      <c r="AZJ36" s="1960"/>
      <c r="AZK36" s="104"/>
      <c r="AZL36" s="425"/>
      <c r="AZM36" s="139"/>
      <c r="AZN36" s="78">
        <f t="shared" si="183"/>
        <v>0</v>
      </c>
      <c r="AZP36" s="425"/>
      <c r="AZQ36" s="1960"/>
      <c r="AZR36" s="104"/>
      <c r="AZS36" s="425"/>
      <c r="AZT36" s="139"/>
      <c r="AZU36" s="131">
        <f t="shared" si="184"/>
        <v>0</v>
      </c>
      <c r="AZV36" s="244"/>
      <c r="AZW36" s="1962"/>
      <c r="AZX36" s="1962"/>
      <c r="AZY36" s="22"/>
      <c r="AZZ36" s="31"/>
      <c r="BAA36" s="76"/>
      <c r="BAB36" s="78">
        <f t="shared" si="185"/>
        <v>0</v>
      </c>
      <c r="BAD36" s="1962"/>
      <c r="BAE36" s="1962"/>
      <c r="BAF36" s="22"/>
      <c r="BAG36" s="31"/>
      <c r="BAH36" s="76"/>
      <c r="BAI36" s="78">
        <f t="shared" si="186"/>
        <v>0</v>
      </c>
      <c r="BAK36" s="1962"/>
      <c r="BAL36" s="1962"/>
      <c r="BAM36" s="22"/>
      <c r="BAN36" s="31"/>
      <c r="BAO36" s="76"/>
      <c r="BAP36" s="78">
        <f t="shared" si="187"/>
        <v>0</v>
      </c>
      <c r="BAR36" s="1962"/>
      <c r="BAS36" s="1962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62"/>
      <c r="C37" s="1937">
        <v>100000</v>
      </c>
      <c r="D37" s="31"/>
      <c r="E37" s="76"/>
      <c r="F37" s="131">
        <f>F36+C37-E37</f>
        <v>3090100</v>
      </c>
      <c r="H37" s="1962"/>
      <c r="I37" s="1962"/>
      <c r="J37" s="701"/>
      <c r="K37" s="31"/>
      <c r="L37" s="76"/>
      <c r="M37" s="131">
        <f>M36+J37-L37</f>
        <v>20000</v>
      </c>
      <c r="O37" s="405"/>
      <c r="P37" s="1962"/>
      <c r="Q37" s="22"/>
      <c r="R37" s="405"/>
      <c r="S37" s="76"/>
      <c r="T37" s="78">
        <f t="shared" si="189"/>
        <v>15000</v>
      </c>
      <c r="V37" s="322"/>
      <c r="W37" s="1962"/>
      <c r="X37" s="22"/>
      <c r="Y37" s="31"/>
      <c r="Z37" s="76"/>
      <c r="AA37" s="78">
        <f t="shared" si="10"/>
        <v>1000</v>
      </c>
      <c r="AC37" s="1962"/>
      <c r="AD37" s="1962"/>
      <c r="AE37" s="22"/>
      <c r="AF37" s="31"/>
      <c r="AG37" s="76"/>
      <c r="AH37" s="78">
        <f t="shared" si="11"/>
        <v>-100000</v>
      </c>
      <c r="AJ37" s="405"/>
      <c r="AK37" s="1962"/>
      <c r="AL37" s="22"/>
      <c r="AM37" s="31"/>
      <c r="AN37" s="76"/>
      <c r="AO37" s="78">
        <f t="shared" si="12"/>
        <v>90000</v>
      </c>
      <c r="AQ37" s="1962"/>
      <c r="AR37" s="1962"/>
      <c r="AS37" s="22"/>
      <c r="AT37" s="31"/>
      <c r="AU37" s="76"/>
      <c r="AV37" s="78">
        <f t="shared" si="13"/>
        <v>0</v>
      </c>
      <c r="AX37" s="1962"/>
      <c r="AY37" s="1962"/>
      <c r="AZ37" s="22"/>
      <c r="BA37" s="31"/>
      <c r="BB37" s="76"/>
      <c r="BC37" s="78">
        <f t="shared" si="14"/>
        <v>0</v>
      </c>
      <c r="BE37" s="1962"/>
      <c r="BF37" s="1962"/>
      <c r="BG37" s="22"/>
      <c r="BH37" s="31"/>
      <c r="BI37" s="76"/>
      <c r="BJ37" s="78">
        <f t="shared" si="15"/>
        <v>0</v>
      </c>
      <c r="BL37" s="1962"/>
      <c r="BM37" s="1962"/>
      <c r="BN37" s="22"/>
      <c r="BO37" s="31"/>
      <c r="BP37" s="76"/>
      <c r="BQ37" s="78">
        <f t="shared" si="16"/>
        <v>0</v>
      </c>
      <c r="BS37" s="1962"/>
      <c r="BT37" s="1962"/>
      <c r="BU37" s="22"/>
      <c r="BV37" s="31"/>
      <c r="BW37" s="76"/>
      <c r="BX37" s="78">
        <f t="shared" si="17"/>
        <v>0</v>
      </c>
      <c r="BZ37" s="1962"/>
      <c r="CA37" s="1962"/>
      <c r="CB37" s="1962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60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62"/>
      <c r="DD37" s="1962"/>
      <c r="DE37" s="22"/>
      <c r="DF37" s="31"/>
      <c r="DG37" s="76"/>
      <c r="DH37" s="78">
        <f t="shared" si="21"/>
        <v>0</v>
      </c>
      <c r="DJ37" s="1962"/>
      <c r="DK37" s="1962"/>
      <c r="DL37" s="1962"/>
      <c r="DM37" s="22"/>
      <c r="DN37" s="31"/>
      <c r="DO37" s="76"/>
      <c r="DP37" s="78">
        <f t="shared" si="22"/>
        <v>0</v>
      </c>
      <c r="DR37" s="405"/>
      <c r="DS37" s="1962"/>
      <c r="DT37" s="22"/>
      <c r="DU37" s="322"/>
      <c r="DV37" s="76"/>
      <c r="DW37" s="78">
        <f t="shared" si="23"/>
        <v>0</v>
      </c>
      <c r="DY37" s="1962"/>
      <c r="DZ37" s="1962"/>
      <c r="EA37" s="22"/>
      <c r="EB37" s="31"/>
      <c r="EC37" s="76"/>
      <c r="ED37" s="78">
        <f t="shared" si="24"/>
        <v>0</v>
      </c>
      <c r="EF37" s="405"/>
      <c r="EG37" s="1962"/>
      <c r="EH37" s="22"/>
      <c r="EI37" s="31"/>
      <c r="EJ37" s="76"/>
      <c r="EK37" s="78">
        <f t="shared" si="25"/>
        <v>10936</v>
      </c>
      <c r="EM37" s="1962"/>
      <c r="EN37" s="1962"/>
      <c r="EO37" s="22"/>
      <c r="EP37" s="31"/>
      <c r="EQ37" s="76"/>
      <c r="ER37" s="78">
        <f t="shared" si="26"/>
        <v>0</v>
      </c>
      <c r="ET37" s="322"/>
      <c r="EU37" s="1962"/>
      <c r="EV37" s="22"/>
      <c r="EW37" s="31"/>
      <c r="EX37" s="76"/>
      <c r="EY37" s="78">
        <f t="shared" si="27"/>
        <v>0</v>
      </c>
      <c r="FA37" s="322"/>
      <c r="FB37" s="1962"/>
      <c r="FC37" s="22"/>
      <c r="FD37" s="31"/>
      <c r="FE37" s="76"/>
      <c r="FF37" s="78">
        <f t="shared" si="28"/>
        <v>0</v>
      </c>
      <c r="FH37" s="31"/>
      <c r="FI37" s="1962"/>
      <c r="FJ37" s="22"/>
      <c r="FK37" s="31"/>
      <c r="FL37" s="76"/>
      <c r="FM37" s="78">
        <f t="shared" si="29"/>
        <v>0</v>
      </c>
      <c r="FO37" s="31"/>
      <c r="FP37" s="1962"/>
      <c r="FQ37" s="22"/>
      <c r="FR37" s="31"/>
      <c r="FS37" s="76"/>
      <c r="FT37" s="78">
        <f t="shared" si="30"/>
        <v>0</v>
      </c>
      <c r="FV37" s="405">
        <v>39730</v>
      </c>
      <c r="FW37" s="1962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62"/>
      <c r="GE37" s="22"/>
      <c r="GF37" s="31"/>
      <c r="GG37" s="76"/>
      <c r="GH37" s="78">
        <f t="shared" si="32"/>
        <v>0</v>
      </c>
      <c r="GJ37" s="1962"/>
      <c r="GK37" s="1962"/>
      <c r="GL37" s="22"/>
      <c r="GM37" s="31"/>
      <c r="GN37" s="76"/>
      <c r="GO37" s="78">
        <f t="shared" si="33"/>
        <v>0</v>
      </c>
      <c r="GQ37" s="1962"/>
      <c r="GR37" s="1962"/>
      <c r="GS37" s="22"/>
      <c r="GT37" s="31"/>
      <c r="GU37" s="76"/>
      <c r="GV37" s="78">
        <f t="shared" si="34"/>
        <v>0</v>
      </c>
      <c r="GX37" s="31"/>
      <c r="GY37" s="1962"/>
      <c r="GZ37" s="22"/>
      <c r="HA37" s="31"/>
      <c r="HB37" s="76"/>
      <c r="HC37" s="78">
        <f t="shared" si="35"/>
        <v>0</v>
      </c>
      <c r="HE37" s="1962"/>
      <c r="HF37" s="1962"/>
      <c r="HG37" s="22"/>
      <c r="HH37" s="31"/>
      <c r="HI37" s="76"/>
      <c r="HJ37" s="78">
        <f t="shared" si="36"/>
        <v>0</v>
      </c>
      <c r="HL37" s="31"/>
      <c r="HM37" s="1962"/>
      <c r="HN37" s="22"/>
      <c r="HO37" s="31"/>
      <c r="HP37" s="76"/>
      <c r="HQ37" s="78">
        <f t="shared" si="37"/>
        <v>0</v>
      </c>
      <c r="HS37" s="31"/>
      <c r="HT37" s="1962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62"/>
      <c r="II37" s="22"/>
      <c r="IJ37" s="31"/>
      <c r="IK37" s="76"/>
      <c r="IL37" s="78">
        <f t="shared" si="40"/>
        <v>0</v>
      </c>
      <c r="IN37" s="1962"/>
      <c r="IO37" s="1962"/>
      <c r="IP37" s="22"/>
      <c r="IQ37" s="31"/>
      <c r="IR37" s="76"/>
      <c r="IS37" s="78">
        <f t="shared" si="41"/>
        <v>0</v>
      </c>
      <c r="IU37" s="1962"/>
      <c r="IV37" s="778"/>
      <c r="IW37" s="22"/>
      <c r="IX37" s="31"/>
      <c r="IY37" s="76"/>
      <c r="IZ37" s="78">
        <f t="shared" si="42"/>
        <v>0</v>
      </c>
      <c r="JB37" s="1962"/>
      <c r="JC37" s="1962"/>
      <c r="JD37" s="22"/>
      <c r="JE37" s="31"/>
      <c r="JF37" s="76"/>
      <c r="JG37" s="78">
        <f t="shared" si="43"/>
        <v>0</v>
      </c>
      <c r="JI37" s="1962"/>
      <c r="JJ37" s="1962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62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62"/>
      <c r="LG37" s="858"/>
      <c r="LH37" s="22"/>
      <c r="LI37" s="31"/>
      <c r="LJ37" s="76"/>
      <c r="LK37" s="131">
        <f t="shared" si="50"/>
        <v>0</v>
      </c>
      <c r="LM37" s="405"/>
      <c r="LN37" s="1962"/>
      <c r="LO37" s="22"/>
      <c r="LP37" s="31"/>
      <c r="LQ37" s="76"/>
      <c r="LR37" s="78">
        <f t="shared" si="0"/>
        <v>0</v>
      </c>
      <c r="LT37" s="425"/>
      <c r="LU37" s="1960"/>
      <c r="LV37" s="104"/>
      <c r="LW37" s="49"/>
      <c r="LX37" s="139"/>
      <c r="LY37" s="78">
        <f t="shared" si="51"/>
        <v>0</v>
      </c>
      <c r="MA37" s="425"/>
      <c r="MB37" s="1960"/>
      <c r="MC37" s="104"/>
      <c r="MD37" s="49"/>
      <c r="ME37" s="139"/>
      <c r="MF37" s="78">
        <f t="shared" si="52"/>
        <v>0</v>
      </c>
      <c r="MH37" s="405"/>
      <c r="MI37" s="1962"/>
      <c r="MJ37" s="22"/>
      <c r="MK37" s="31"/>
      <c r="ML37" s="76"/>
      <c r="MM37" s="78">
        <f t="shared" si="53"/>
        <v>0</v>
      </c>
      <c r="MO37" s="1962"/>
      <c r="MP37" s="1962"/>
      <c r="MQ37" s="22"/>
      <c r="MR37" s="31"/>
      <c r="MS37" s="76"/>
      <c r="MT37" s="78">
        <f t="shared" si="54"/>
        <v>0</v>
      </c>
      <c r="MV37" s="31"/>
      <c r="MW37" s="1962"/>
      <c r="MX37" s="104"/>
      <c r="MY37" s="1368"/>
      <c r="MZ37" s="76"/>
      <c r="NA37" s="131">
        <f t="shared" si="198"/>
        <v>20586.5</v>
      </c>
      <c r="NC37" s="31"/>
      <c r="ND37" s="1962"/>
      <c r="NE37" s="104"/>
      <c r="NF37" s="1368"/>
      <c r="NG37" s="76"/>
      <c r="NH37" s="131">
        <f t="shared" si="55"/>
        <v>0</v>
      </c>
      <c r="NJ37" s="1962"/>
      <c r="NK37" s="1963"/>
      <c r="NL37" s="775"/>
      <c r="NM37" s="31"/>
      <c r="NN37" s="76"/>
      <c r="NO37" s="131">
        <f t="shared" si="204"/>
        <v>0</v>
      </c>
      <c r="NQ37" s="405"/>
      <c r="NR37" s="1963"/>
      <c r="NS37" s="775"/>
      <c r="NT37" s="405"/>
      <c r="NU37" s="76"/>
      <c r="NV37" s="131">
        <f t="shared" si="57"/>
        <v>0</v>
      </c>
      <c r="NX37" s="1962"/>
      <c r="NY37" s="1962"/>
      <c r="NZ37" s="22"/>
      <c r="OA37" s="31"/>
      <c r="OB37" s="76"/>
      <c r="OC37" s="78">
        <f t="shared" si="58"/>
        <v>0</v>
      </c>
      <c r="OE37" s="1962"/>
      <c r="OF37" s="1962"/>
      <c r="OG37" s="22"/>
      <c r="OH37" s="31"/>
      <c r="OI37" s="76"/>
      <c r="OJ37" s="78">
        <f t="shared" si="59"/>
        <v>0</v>
      </c>
      <c r="OL37" s="1962"/>
      <c r="OM37" s="1962"/>
      <c r="ON37" s="22"/>
      <c r="OO37" s="31"/>
      <c r="OP37" s="76"/>
      <c r="OQ37" s="78">
        <f t="shared" si="60"/>
        <v>0</v>
      </c>
      <c r="OS37" s="1962"/>
      <c r="OT37" s="1962"/>
      <c r="OU37" s="22"/>
      <c r="OV37" s="31"/>
      <c r="OW37" s="76"/>
      <c r="OX37" s="78">
        <f t="shared" si="61"/>
        <v>0</v>
      </c>
      <c r="OZ37" s="1962"/>
      <c r="PA37" s="1962"/>
      <c r="PB37" s="22"/>
      <c r="PC37" s="31"/>
      <c r="PD37" s="76"/>
      <c r="PE37" s="78">
        <f t="shared" si="62"/>
        <v>0</v>
      </c>
      <c r="PG37" s="1962"/>
      <c r="PH37" s="1962"/>
      <c r="PI37" s="22"/>
      <c r="PJ37" s="31"/>
      <c r="PK37" s="76"/>
      <c r="PL37" s="78">
        <f t="shared" si="63"/>
        <v>0</v>
      </c>
      <c r="PN37" s="1962"/>
      <c r="PO37" s="1962"/>
      <c r="PP37" s="22"/>
      <c r="PQ37" s="31"/>
      <c r="PR37" s="76"/>
      <c r="PS37" s="78">
        <f t="shared" si="64"/>
        <v>0</v>
      </c>
      <c r="PU37" s="1962"/>
      <c r="PV37" s="1962"/>
      <c r="PW37" s="22"/>
      <c r="PX37" s="31"/>
      <c r="PY37" s="76"/>
      <c r="PZ37" s="78">
        <f t="shared" si="65"/>
        <v>32916</v>
      </c>
      <c r="QB37" s="1962"/>
      <c r="QC37" s="1962"/>
      <c r="QD37" s="22"/>
      <c r="QE37" s="31"/>
      <c r="QF37" s="76"/>
      <c r="QG37" s="78">
        <f t="shared" si="66"/>
        <v>0</v>
      </c>
      <c r="QI37" s="405"/>
      <c r="QJ37" s="1962"/>
      <c r="QK37" s="22"/>
      <c r="QL37" s="31"/>
      <c r="QM37" s="76"/>
      <c r="QN37" s="78">
        <f t="shared" si="67"/>
        <v>0</v>
      </c>
      <c r="QP37" s="322"/>
      <c r="QQ37" s="1962"/>
      <c r="QR37" s="775"/>
      <c r="QS37" s="322">
        <v>41153</v>
      </c>
      <c r="QT37" s="139">
        <v>100</v>
      </c>
      <c r="QU37" s="131">
        <f t="shared" si="68"/>
        <v>26333.5</v>
      </c>
      <c r="QW37" s="1362"/>
      <c r="QX37" s="1363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61"/>
      <c r="RT37" s="139"/>
      <c r="RU37" s="49"/>
      <c r="RV37" s="139"/>
      <c r="RW37" s="78">
        <f t="shared" si="72"/>
        <v>11123</v>
      </c>
      <c r="RY37" s="1962"/>
      <c r="RZ37" s="1962"/>
      <c r="SA37" s="22"/>
      <c r="SB37" s="31"/>
      <c r="SC37" s="76"/>
      <c r="SD37" s="78">
        <f t="shared" si="195"/>
        <v>23250</v>
      </c>
      <c r="SF37" s="1962"/>
      <c r="SG37" s="1962"/>
      <c r="SH37" s="22"/>
      <c r="SI37" s="31"/>
      <c r="SJ37" s="76"/>
      <c r="SK37" s="78">
        <f t="shared" si="196"/>
        <v>0</v>
      </c>
      <c r="SM37" s="1962"/>
      <c r="SN37" s="1962"/>
      <c r="SO37" s="22"/>
      <c r="SP37" s="31"/>
      <c r="SQ37" s="76"/>
      <c r="SR37" s="78">
        <f t="shared" si="73"/>
        <v>0</v>
      </c>
      <c r="ST37" s="1962"/>
      <c r="SU37" s="1962"/>
      <c r="SV37" s="22"/>
      <c r="SW37" s="31"/>
      <c r="SX37" s="76"/>
      <c r="SY37" s="78">
        <f t="shared" si="74"/>
        <v>0</v>
      </c>
      <c r="TA37" s="405"/>
      <c r="TB37" s="1962"/>
      <c r="TC37" s="22"/>
      <c r="TD37" s="31"/>
      <c r="TE37" s="76"/>
      <c r="TF37" s="78">
        <f t="shared" si="75"/>
        <v>0</v>
      </c>
      <c r="TH37" s="1962"/>
      <c r="TI37" s="1962"/>
      <c r="TJ37" s="22"/>
      <c r="TK37" s="31"/>
      <c r="TL37" s="76"/>
      <c r="TM37" s="78">
        <f t="shared" si="201"/>
        <v>20668.5</v>
      </c>
      <c r="TO37" s="1962"/>
      <c r="TP37" s="1962"/>
      <c r="TQ37" s="22"/>
      <c r="TR37" s="31"/>
      <c r="TS37" s="76"/>
      <c r="TT37" s="78">
        <f t="shared" si="202"/>
        <v>0</v>
      </c>
      <c r="TV37" s="405"/>
      <c r="TW37" s="1962"/>
      <c r="TX37" s="22"/>
      <c r="TY37" s="31"/>
      <c r="TZ37" s="76"/>
      <c r="UA37" s="78">
        <f t="shared" si="203"/>
        <v>0</v>
      </c>
      <c r="UC37" s="405"/>
      <c r="UD37" s="1962"/>
      <c r="UE37" s="22"/>
      <c r="UF37" s="31"/>
      <c r="UG37" s="76"/>
      <c r="UH37" s="78">
        <f t="shared" si="79"/>
        <v>0</v>
      </c>
      <c r="UJ37" s="405"/>
      <c r="UK37" s="1962"/>
      <c r="UL37" s="22"/>
      <c r="UM37" s="31"/>
      <c r="UN37" s="76"/>
      <c r="UO37" s="78">
        <f t="shared" si="80"/>
        <v>0</v>
      </c>
      <c r="UQ37" s="405"/>
      <c r="UR37" s="1962"/>
      <c r="US37" s="22"/>
      <c r="UT37" s="31"/>
      <c r="UU37" s="76"/>
      <c r="UV37" s="78">
        <f t="shared" si="81"/>
        <v>0</v>
      </c>
      <c r="UX37" s="405"/>
      <c r="UY37" s="1962"/>
      <c r="UZ37" s="22"/>
      <c r="VA37" s="31"/>
      <c r="VB37" s="76"/>
      <c r="VC37" s="78">
        <f t="shared" si="82"/>
        <v>201</v>
      </c>
      <c r="VE37" s="1962"/>
      <c r="VF37" s="1962"/>
      <c r="VG37" s="22"/>
      <c r="VH37" s="31"/>
      <c r="VI37" s="76"/>
      <c r="VJ37" s="78">
        <f t="shared" si="83"/>
        <v>47775</v>
      </c>
      <c r="VL37" s="1962"/>
      <c r="VM37" s="1962"/>
      <c r="VN37" s="22"/>
      <c r="VO37" s="31"/>
      <c r="VP37" s="76"/>
      <c r="VQ37" s="78">
        <f t="shared" si="84"/>
        <v>0</v>
      </c>
      <c r="VS37" s="1962"/>
      <c r="VT37" s="1962"/>
      <c r="VU37" s="22"/>
      <c r="VV37" s="31"/>
      <c r="VW37" s="76"/>
      <c r="VX37" s="78">
        <f t="shared" si="85"/>
        <v>0</v>
      </c>
      <c r="VZ37" s="405"/>
      <c r="WA37" s="1962"/>
      <c r="WB37" s="22"/>
      <c r="WC37" s="31"/>
      <c r="WD37" s="76"/>
      <c r="WE37" s="78">
        <f t="shared" si="86"/>
        <v>274.5</v>
      </c>
      <c r="WG37" s="1962"/>
      <c r="WH37" s="1962"/>
      <c r="WI37" s="22"/>
      <c r="WJ37" s="31"/>
      <c r="WK37" s="76"/>
      <c r="WL37" s="78">
        <f t="shared" si="87"/>
        <v>0</v>
      </c>
      <c r="WN37" s="1962"/>
      <c r="WO37" s="1962"/>
      <c r="WP37" s="22"/>
      <c r="WQ37" s="31"/>
      <c r="WR37" s="76"/>
      <c r="WS37" s="78">
        <f t="shared" si="88"/>
        <v>0</v>
      </c>
      <c r="WU37" s="1962"/>
      <c r="WV37" s="1962"/>
      <c r="WW37" s="22"/>
      <c r="WX37" s="31"/>
      <c r="WY37" s="76"/>
      <c r="WZ37" s="78">
        <f t="shared" si="89"/>
        <v>0</v>
      </c>
      <c r="XB37" s="1960"/>
      <c r="XC37" s="1960"/>
      <c r="XD37" s="104"/>
      <c r="XE37" s="49"/>
      <c r="XF37" s="139"/>
      <c r="XG37" s="131">
        <f t="shared" si="90"/>
        <v>0</v>
      </c>
      <c r="XH37" s="244"/>
      <c r="XI37" s="1962"/>
      <c r="XJ37" s="1962"/>
      <c r="XK37" s="22"/>
      <c r="XL37" s="31"/>
      <c r="XM37" s="76"/>
      <c r="XN37" s="78">
        <f t="shared" si="91"/>
        <v>0</v>
      </c>
      <c r="XP37" s="405"/>
      <c r="XQ37" s="1962"/>
      <c r="XR37" s="22"/>
      <c r="XS37" s="31"/>
      <c r="XT37" s="76"/>
      <c r="XU37" s="78">
        <f t="shared" si="92"/>
        <v>0</v>
      </c>
      <c r="XW37" s="1962"/>
      <c r="XX37" s="1962"/>
      <c r="XY37" s="22"/>
      <c r="XZ37" s="31"/>
      <c r="YA37" s="76"/>
      <c r="YB37" s="78">
        <f t="shared" si="93"/>
        <v>0</v>
      </c>
      <c r="YD37" s="1962"/>
      <c r="YE37" s="1962"/>
      <c r="YF37" s="22"/>
      <c r="YG37" s="31"/>
      <c r="YH37" s="76"/>
      <c r="YI37" s="78">
        <f t="shared" si="94"/>
        <v>0</v>
      </c>
      <c r="YK37" s="1962"/>
      <c r="YL37" s="1962"/>
      <c r="YM37" s="22"/>
      <c r="YN37" s="31"/>
      <c r="YO37" s="76"/>
      <c r="YP37" s="78">
        <f t="shared" si="95"/>
        <v>0</v>
      </c>
      <c r="YR37" s="1962"/>
      <c r="YS37" s="1962"/>
      <c r="YT37" s="22"/>
      <c r="YU37" s="31"/>
      <c r="YV37" s="76"/>
      <c r="YW37" s="78">
        <f t="shared" si="96"/>
        <v>0</v>
      </c>
      <c r="YY37" s="1962"/>
      <c r="YZ37" s="1962"/>
      <c r="ZA37" s="22"/>
      <c r="ZB37" s="31"/>
      <c r="ZC37" s="76"/>
      <c r="ZD37" s="78">
        <f t="shared" si="97"/>
        <v>0</v>
      </c>
      <c r="ZF37" s="49"/>
      <c r="ZG37" s="1960"/>
      <c r="ZH37" s="104"/>
      <c r="ZI37" s="49"/>
      <c r="ZJ37" s="139"/>
      <c r="ZK37" s="78">
        <f t="shared" si="98"/>
        <v>0</v>
      </c>
      <c r="ZM37" s="1962"/>
      <c r="ZN37" s="1962"/>
      <c r="ZO37" s="22"/>
      <c r="ZP37" s="31"/>
      <c r="ZQ37" s="76"/>
      <c r="ZR37" s="78">
        <f t="shared" si="99"/>
        <v>0</v>
      </c>
      <c r="ZT37" s="1962"/>
      <c r="ZU37" s="1962"/>
      <c r="ZV37" s="22"/>
      <c r="ZW37" s="31"/>
      <c r="ZX37" s="76"/>
      <c r="ZY37" s="78">
        <f t="shared" si="100"/>
        <v>11212</v>
      </c>
      <c r="AAA37" s="1962"/>
      <c r="AAB37" s="1962"/>
      <c r="AAC37" s="22"/>
      <c r="AAD37" s="31"/>
      <c r="AAE37" s="76"/>
      <c r="AAF37" s="78">
        <f t="shared" si="101"/>
        <v>0</v>
      </c>
      <c r="AAH37" s="1962"/>
      <c r="AAI37" s="1962"/>
      <c r="AAJ37" s="22"/>
      <c r="AAK37" s="31"/>
      <c r="AAL37" s="76"/>
      <c r="AAM37" s="78">
        <f t="shared" si="102"/>
        <v>0</v>
      </c>
      <c r="AAO37" s="1962"/>
      <c r="AAP37" s="1962"/>
      <c r="AAQ37" s="22"/>
      <c r="AAR37" s="31"/>
      <c r="AAS37" s="76"/>
      <c r="AAT37" s="78">
        <f t="shared" si="103"/>
        <v>0</v>
      </c>
      <c r="AAV37" s="405"/>
      <c r="AAW37" s="1962"/>
      <c r="AAX37" s="22"/>
      <c r="AAY37" s="31"/>
      <c r="AAZ37" s="76"/>
      <c r="ABA37" s="78">
        <f t="shared" si="104"/>
        <v>0</v>
      </c>
      <c r="ABC37" s="405"/>
      <c r="ABD37" s="1962"/>
      <c r="ABE37" s="22"/>
      <c r="ABF37" s="322"/>
      <c r="ABG37" s="76"/>
      <c r="ABH37" s="78">
        <f t="shared" si="105"/>
        <v>0</v>
      </c>
      <c r="ABJ37" s="1962"/>
      <c r="ABK37" s="1962"/>
      <c r="ABL37" s="22"/>
      <c r="ABM37" s="31"/>
      <c r="ABN37" s="76"/>
      <c r="ABO37" s="78">
        <f t="shared" si="106"/>
        <v>0</v>
      </c>
      <c r="ABQ37" s="1962"/>
      <c r="ABR37" s="1962"/>
      <c r="ABS37" s="22"/>
      <c r="ABT37" s="31"/>
      <c r="ABU37" s="76"/>
      <c r="ABV37" s="78">
        <f t="shared" si="107"/>
        <v>0</v>
      </c>
      <c r="ABX37" s="1962"/>
      <c r="ABY37" s="1962"/>
      <c r="ABZ37" s="22"/>
      <c r="ACA37" s="31"/>
      <c r="ACB37" s="76"/>
      <c r="ACC37" s="78">
        <f t="shared" si="108"/>
        <v>0</v>
      </c>
      <c r="ACE37" s="322"/>
      <c r="ACF37" s="1962"/>
      <c r="ACG37" s="22"/>
      <c r="ACH37" s="405"/>
      <c r="ACI37" s="76"/>
      <c r="ACJ37" s="78">
        <f t="shared" si="109"/>
        <v>0</v>
      </c>
      <c r="ACL37" s="322"/>
      <c r="ACM37" s="1962"/>
      <c r="ACN37" s="22"/>
      <c r="ACO37" s="322"/>
      <c r="ACP37" s="76"/>
      <c r="ACQ37" s="78">
        <f t="shared" si="110"/>
        <v>0</v>
      </c>
      <c r="ACS37" s="1962"/>
      <c r="ACT37" s="1962"/>
      <c r="ACU37" s="22"/>
      <c r="ACV37" s="31"/>
      <c r="ACW37" s="76"/>
      <c r="ACX37" s="78">
        <f t="shared" si="1"/>
        <v>0</v>
      </c>
      <c r="ACZ37" s="405"/>
      <c r="ADA37" s="1962"/>
      <c r="ADB37" s="22"/>
      <c r="ADC37" s="405"/>
      <c r="ADD37" s="76"/>
      <c r="ADE37" s="78">
        <f t="shared" si="111"/>
        <v>0</v>
      </c>
      <c r="ADG37" s="405"/>
      <c r="ADH37" s="1962"/>
      <c r="ADI37" s="22"/>
      <c r="ADJ37" s="322"/>
      <c r="ADK37" s="76"/>
      <c r="ADL37" s="78">
        <f t="shared" si="112"/>
        <v>0</v>
      </c>
      <c r="ADN37" s="1962"/>
      <c r="ADO37" s="1962"/>
      <c r="ADP37" s="22"/>
      <c r="ADQ37" s="31"/>
      <c r="ADR37" s="76"/>
      <c r="ADS37" s="78">
        <f t="shared" si="113"/>
        <v>0</v>
      </c>
      <c r="ADU37" s="322"/>
      <c r="ADV37" s="1962"/>
      <c r="ADW37" s="22"/>
      <c r="ADX37" s="405"/>
      <c r="ADY37" s="76"/>
      <c r="ADZ37" s="78">
        <f t="shared" si="114"/>
        <v>0</v>
      </c>
      <c r="AEB37" s="405"/>
      <c r="AEC37" s="1963"/>
      <c r="AED37" s="76"/>
      <c r="AEE37" s="31"/>
      <c r="AEF37" s="756"/>
      <c r="AEG37" s="131">
        <f t="shared" si="115"/>
        <v>0</v>
      </c>
      <c r="AEI37" s="405"/>
      <c r="AEJ37" s="1963"/>
      <c r="AEK37" s="76"/>
      <c r="AEL37" s="31"/>
      <c r="AEM37" s="756"/>
      <c r="AEN37" s="131">
        <f t="shared" si="116"/>
        <v>3380</v>
      </c>
      <c r="AEP37" s="405"/>
      <c r="AEQ37" s="1963"/>
      <c r="AER37" s="76"/>
      <c r="AES37" s="405"/>
      <c r="AET37" s="756"/>
      <c r="AEU37" s="131">
        <f t="shared" si="117"/>
        <v>0</v>
      </c>
      <c r="AEW37" s="1962"/>
      <c r="AEX37" s="1962"/>
      <c r="AEY37" s="22"/>
      <c r="AEZ37" s="31"/>
      <c r="AFA37" s="76"/>
      <c r="AFB37" s="78">
        <f t="shared" si="118"/>
        <v>0</v>
      </c>
      <c r="AFD37" s="1962"/>
      <c r="AFE37" s="1962"/>
      <c r="AFF37" s="22"/>
      <c r="AFG37" s="31"/>
      <c r="AFH37" s="76"/>
      <c r="AFI37" s="78">
        <f t="shared" si="119"/>
        <v>6523</v>
      </c>
      <c r="AFK37" s="405"/>
      <c r="AFL37" s="1962"/>
      <c r="AFM37" s="22"/>
      <c r="AFN37" s="31"/>
      <c r="AFO37" s="76"/>
      <c r="AFP37" s="78">
        <f t="shared" si="120"/>
        <v>0</v>
      </c>
      <c r="AFR37" s="405"/>
      <c r="AFS37" s="1962"/>
      <c r="AFT37" s="22"/>
      <c r="AFU37" s="31"/>
      <c r="AFV37" s="76"/>
      <c r="AFW37" s="78">
        <f t="shared" si="121"/>
        <v>0</v>
      </c>
      <c r="AFY37" s="49"/>
      <c r="AFZ37" s="1960"/>
      <c r="AGA37" s="104"/>
      <c r="AGB37" s="49"/>
      <c r="AGC37" s="139"/>
      <c r="AGD37" s="78">
        <f t="shared" si="122"/>
        <v>0</v>
      </c>
      <c r="AGF37" s="1962"/>
      <c r="AGG37" s="1962"/>
      <c r="AGH37" s="22"/>
      <c r="AGI37" s="31"/>
      <c r="AGJ37" s="76"/>
      <c r="AGK37" s="78">
        <f t="shared" si="123"/>
        <v>0</v>
      </c>
      <c r="AGM37" s="1962"/>
      <c r="AGN37" s="1962"/>
      <c r="AGO37" s="22"/>
      <c r="AGP37" s="31"/>
      <c r="AGQ37" s="76"/>
      <c r="AGR37" s="78">
        <f t="shared" si="124"/>
        <v>0</v>
      </c>
      <c r="AGT37" s="1962"/>
      <c r="AGU37" s="1962"/>
      <c r="AGV37" s="22"/>
      <c r="AGW37" s="31"/>
      <c r="AGX37" s="76"/>
      <c r="AGY37" s="78">
        <f t="shared" si="125"/>
        <v>0</v>
      </c>
      <c r="AHA37" s="1962"/>
      <c r="AHB37" s="1962"/>
      <c r="AHC37" s="22"/>
      <c r="AHD37" s="31"/>
      <c r="AHE37" s="76"/>
      <c r="AHF37" s="78">
        <f t="shared" si="126"/>
        <v>0</v>
      </c>
      <c r="AHH37" s="1962"/>
      <c r="AHI37" s="1962"/>
      <c r="AHJ37" s="22"/>
      <c r="AHK37" s="31"/>
      <c r="AHL37" s="76"/>
      <c r="AHM37" s="78">
        <f t="shared" si="127"/>
        <v>37741</v>
      </c>
      <c r="AHO37" s="1962"/>
      <c r="AHP37" s="1962"/>
      <c r="AHQ37" s="22"/>
      <c r="AHR37" s="31"/>
      <c r="AHS37" s="76"/>
      <c r="AHT37" s="78">
        <f t="shared" si="128"/>
        <v>0</v>
      </c>
      <c r="AHV37" s="1962"/>
      <c r="AHW37" s="1962"/>
      <c r="AHX37" s="22"/>
      <c r="AHY37" s="31"/>
      <c r="AHZ37" s="76"/>
      <c r="AIA37" s="78">
        <f t="shared" si="129"/>
        <v>0</v>
      </c>
      <c r="AIC37" s="405"/>
      <c r="AID37" s="1962"/>
      <c r="AIE37" s="22"/>
      <c r="AIF37" s="31"/>
      <c r="AIG37" s="76"/>
      <c r="AIH37" s="78">
        <f t="shared" si="130"/>
        <v>0</v>
      </c>
      <c r="AIJ37" s="322"/>
      <c r="AIK37" s="1962"/>
      <c r="AIL37" s="22"/>
      <c r="AIM37" s="49"/>
      <c r="AIN37" s="76"/>
      <c r="AIO37" s="78">
        <f t="shared" si="131"/>
        <v>0</v>
      </c>
      <c r="AIQ37" s="405"/>
      <c r="AIR37" s="1962"/>
      <c r="AIS37" s="22"/>
      <c r="AIT37" s="31"/>
      <c r="AIU37" s="76"/>
      <c r="AIV37" s="78">
        <f t="shared" si="132"/>
        <v>0</v>
      </c>
      <c r="AIX37" s="1962"/>
      <c r="AIY37" s="1962"/>
      <c r="AIZ37" s="22"/>
      <c r="AJA37" s="31"/>
      <c r="AJB37" s="76"/>
      <c r="AJC37" s="78">
        <f t="shared" si="133"/>
        <v>0</v>
      </c>
      <c r="AJE37" s="49"/>
      <c r="AJF37" s="1960"/>
      <c r="AJG37" s="104"/>
      <c r="AJH37" s="49"/>
      <c r="AJI37" s="139"/>
      <c r="AJJ37" s="131">
        <f t="shared" si="134"/>
        <v>0</v>
      </c>
      <c r="AJL37" s="1962"/>
      <c r="AJM37" s="1962"/>
      <c r="AJN37" s="22"/>
      <c r="AJO37" s="31"/>
      <c r="AJP37" s="76"/>
      <c r="AJQ37" s="78">
        <f t="shared" si="135"/>
        <v>0</v>
      </c>
      <c r="AJS37" s="1960"/>
      <c r="AJT37" s="1960"/>
      <c r="AJU37" s="104"/>
      <c r="AJV37" s="49"/>
      <c r="AJW37" s="139"/>
      <c r="AJX37" s="131">
        <f t="shared" si="136"/>
        <v>0</v>
      </c>
      <c r="AJY37" s="244"/>
      <c r="AJZ37" s="1962"/>
      <c r="AKA37" s="1962"/>
      <c r="AKB37" s="22"/>
      <c r="AKC37" s="31"/>
      <c r="AKD37" s="76"/>
      <c r="AKE37" s="78">
        <f t="shared" si="137"/>
        <v>0</v>
      </c>
      <c r="AKG37" s="31"/>
      <c r="AKH37" s="1962"/>
      <c r="AKI37" s="22"/>
      <c r="AKJ37" s="31"/>
      <c r="AKK37" s="76"/>
      <c r="AKL37" s="78">
        <f t="shared" si="138"/>
        <v>0</v>
      </c>
      <c r="AKN37" s="1962"/>
      <c r="AKO37" s="1962"/>
      <c r="AKP37" s="779"/>
      <c r="AKQ37" s="31"/>
      <c r="AKR37" s="76"/>
      <c r="AKS37" s="78">
        <f t="shared" si="139"/>
        <v>0</v>
      </c>
      <c r="AKU37" s="1960"/>
      <c r="AKV37" s="1960"/>
      <c r="AKW37" s="104"/>
      <c r="AKX37" s="49"/>
      <c r="AKY37" s="139"/>
      <c r="AKZ37" s="78">
        <f t="shared" si="2"/>
        <v>0</v>
      </c>
      <c r="ALB37" s="1962"/>
      <c r="ALC37" s="1962"/>
      <c r="ALD37" s="22"/>
      <c r="ALE37" s="31"/>
      <c r="ALF37" s="76"/>
      <c r="ALG37" s="78">
        <f t="shared" si="140"/>
        <v>0</v>
      </c>
      <c r="ALI37" s="1962"/>
      <c r="ALJ37" s="1962"/>
      <c r="ALK37" s="22"/>
      <c r="ALL37" s="31"/>
      <c r="ALM37" s="76"/>
      <c r="ALN37" s="78">
        <f t="shared" si="141"/>
        <v>0</v>
      </c>
      <c r="ALP37" s="1962"/>
      <c r="ALQ37" s="1962"/>
      <c r="ALR37" s="22"/>
      <c r="ALS37" s="31"/>
      <c r="ALT37" s="76"/>
      <c r="ALU37" s="78">
        <f t="shared" si="142"/>
        <v>0</v>
      </c>
      <c r="ALW37" s="1962"/>
      <c r="ALX37" s="1962"/>
      <c r="ALY37" s="22"/>
      <c r="ALZ37" s="31"/>
      <c r="AMA37" s="76"/>
      <c r="AMB37" s="78">
        <f t="shared" si="143"/>
        <v>0</v>
      </c>
      <c r="AMD37" s="405"/>
      <c r="AME37" s="1962"/>
      <c r="AMF37" s="22"/>
      <c r="AMG37" s="405"/>
      <c r="AMH37" s="76"/>
      <c r="AMI37" s="78">
        <f t="shared" si="144"/>
        <v>0</v>
      </c>
      <c r="AMK37" s="1962"/>
      <c r="AML37" s="1962"/>
      <c r="AMM37" s="22"/>
      <c r="AMN37" s="31"/>
      <c r="AMO37" s="76"/>
      <c r="AMP37" s="78">
        <f t="shared" si="145"/>
        <v>0</v>
      </c>
      <c r="AMR37" s="31"/>
      <c r="AMS37" s="1962"/>
      <c r="AMT37" s="22"/>
      <c r="AMU37" s="31"/>
      <c r="AMV37" s="76"/>
      <c r="AMW37" s="78">
        <f t="shared" si="3"/>
        <v>0</v>
      </c>
      <c r="AMY37" s="405"/>
      <c r="AMZ37" s="1962"/>
      <c r="ANA37" s="22"/>
      <c r="ANB37" s="322"/>
      <c r="ANC37" s="76"/>
      <c r="AND37" s="78">
        <f t="shared" si="146"/>
        <v>0</v>
      </c>
      <c r="ANF37" s="322"/>
      <c r="ANG37" s="1962"/>
      <c r="ANH37" s="22"/>
      <c r="ANI37" s="405"/>
      <c r="ANJ37" s="76"/>
      <c r="ANK37" s="78">
        <f t="shared" si="147"/>
        <v>0</v>
      </c>
      <c r="ANM37" s="31"/>
      <c r="ANN37" s="1962"/>
      <c r="ANO37" s="22"/>
      <c r="ANP37" s="31"/>
      <c r="ANQ37" s="76"/>
      <c r="ANR37" s="78">
        <f t="shared" si="148"/>
        <v>0</v>
      </c>
      <c r="ANT37" s="1962"/>
      <c r="ANU37" s="1962"/>
      <c r="ANV37" s="22"/>
      <c r="ANW37" s="31"/>
      <c r="ANX37" s="76"/>
      <c r="ANY37" s="78">
        <f t="shared" si="149"/>
        <v>0</v>
      </c>
      <c r="AOA37" s="1962"/>
      <c r="AOB37" s="1962"/>
      <c r="AOC37" s="22"/>
      <c r="AOD37" s="31"/>
      <c r="AOE37" s="76"/>
      <c r="AOF37" s="78">
        <f t="shared" si="150"/>
        <v>0</v>
      </c>
      <c r="AOH37" s="322"/>
      <c r="AOI37" s="1962"/>
      <c r="AOJ37" s="22"/>
      <c r="AOK37" s="405"/>
      <c r="AOL37" s="76"/>
      <c r="AOM37" s="78">
        <f t="shared" si="151"/>
        <v>0</v>
      </c>
      <c r="AOO37" s="1962"/>
      <c r="AOP37" s="1962"/>
      <c r="AOQ37" s="22"/>
      <c r="AOR37" s="31"/>
      <c r="AOS37" s="76"/>
      <c r="AOT37" s="78">
        <f t="shared" si="199"/>
        <v>4592</v>
      </c>
      <c r="AOV37" s="405"/>
      <c r="AOW37" s="1962"/>
      <c r="AOX37" s="22"/>
      <c r="AOY37" s="31"/>
      <c r="AOZ37" s="76"/>
      <c r="APA37" s="78">
        <f t="shared" si="152"/>
        <v>0</v>
      </c>
      <c r="APC37" s="322"/>
      <c r="APD37" s="1962"/>
      <c r="APE37" s="22"/>
      <c r="APF37" s="31"/>
      <c r="APG37" s="76"/>
      <c r="APH37" s="78">
        <f t="shared" si="153"/>
        <v>0</v>
      </c>
      <c r="APJ37" s="322"/>
      <c r="APK37" s="1962"/>
      <c r="APL37" s="22"/>
      <c r="APM37" s="31"/>
      <c r="APN37" s="76"/>
      <c r="APO37" s="78">
        <f t="shared" si="154"/>
        <v>0</v>
      </c>
      <c r="APQ37" s="1962"/>
      <c r="APR37" s="1962"/>
      <c r="APS37" s="22"/>
      <c r="APT37" s="31"/>
      <c r="APU37" s="76"/>
      <c r="APV37" s="78">
        <f t="shared" si="155"/>
        <v>0</v>
      </c>
      <c r="APX37" s="405"/>
      <c r="APY37" s="1962"/>
      <c r="APZ37" s="22"/>
      <c r="AQA37" s="405"/>
      <c r="AQB37" s="76"/>
      <c r="AQC37" s="78">
        <f t="shared" si="205"/>
        <v>0</v>
      </c>
      <c r="AQE37" s="1962"/>
      <c r="AQF37" s="1962"/>
      <c r="AQG37" s="22"/>
      <c r="AQH37" s="31"/>
      <c r="AQI37" s="76"/>
      <c r="AQJ37" s="131">
        <f t="shared" si="5"/>
        <v>7383.5</v>
      </c>
      <c r="AQL37" s="1962"/>
      <c r="AQM37" s="1962"/>
      <c r="AQN37" s="22"/>
      <c r="AQO37" s="31"/>
      <c r="AQP37" s="76"/>
      <c r="AQQ37" s="131">
        <f t="shared" si="6"/>
        <v>0</v>
      </c>
      <c r="AQS37" s="1962"/>
      <c r="AQT37" s="1962"/>
      <c r="AQU37" s="22"/>
      <c r="AQV37" s="31"/>
      <c r="AQW37" s="76"/>
      <c r="AQX37" s="131">
        <f t="shared" si="156"/>
        <v>4518.5</v>
      </c>
      <c r="AQZ37" s="322"/>
      <c r="ARA37" s="1962"/>
      <c r="ARB37" s="779"/>
      <c r="ARC37" s="322"/>
      <c r="ARD37" s="76"/>
      <c r="ARE37" s="78">
        <f t="shared" si="157"/>
        <v>0</v>
      </c>
      <c r="ARG37" s="1962"/>
      <c r="ARH37" s="1962"/>
      <c r="ARI37" s="22"/>
      <c r="ARJ37" s="31"/>
      <c r="ARK37" s="76"/>
      <c r="ARL37" s="78">
        <f t="shared" si="158"/>
        <v>0</v>
      </c>
      <c r="ARN37" s="405"/>
      <c r="ARO37" s="1962"/>
      <c r="ARP37" s="22"/>
      <c r="ARQ37" s="405"/>
      <c r="ARR37" s="76"/>
      <c r="ARS37" s="78">
        <f t="shared" si="159"/>
        <v>0</v>
      </c>
      <c r="ARU37" s="405"/>
      <c r="ARV37" s="1962"/>
      <c r="ARW37" s="22"/>
      <c r="ARX37" s="322"/>
      <c r="ARY37" s="76"/>
      <c r="ARZ37" s="78">
        <f t="shared" si="7"/>
        <v>0</v>
      </c>
      <c r="ASB37" s="405"/>
      <c r="ASC37" s="1962"/>
      <c r="ASD37" s="22"/>
      <c r="ASE37" s="31"/>
      <c r="ASF37" s="76"/>
      <c r="ASG37" s="78">
        <f t="shared" si="160"/>
        <v>0</v>
      </c>
      <c r="ASI37" s="405"/>
      <c r="ASJ37" s="1962"/>
      <c r="ASK37" s="22"/>
      <c r="ASL37" s="31"/>
      <c r="ASM37" s="76"/>
      <c r="ASN37" s="131">
        <f t="shared" si="161"/>
        <v>0</v>
      </c>
      <c r="ASP37" s="1962"/>
      <c r="ASQ37" s="1962"/>
      <c r="ASR37" s="22"/>
      <c r="ASS37" s="31"/>
      <c r="AST37" s="76"/>
      <c r="ASU37" s="131">
        <f t="shared" si="162"/>
        <v>0</v>
      </c>
      <c r="ASW37" s="1962"/>
      <c r="ASX37" s="1962"/>
      <c r="ASY37" s="22"/>
      <c r="ASZ37" s="31"/>
      <c r="ATA37" s="76"/>
      <c r="ATB37" s="131">
        <f t="shared" si="163"/>
        <v>0</v>
      </c>
      <c r="ATD37" s="1962"/>
      <c r="ATE37" s="1962"/>
      <c r="ATF37" s="22"/>
      <c r="ATG37" s="31"/>
      <c r="ATH37" s="76"/>
      <c r="ATI37" s="78">
        <f t="shared" si="164"/>
        <v>0</v>
      </c>
      <c r="ATK37" s="322"/>
      <c r="ATL37" s="1962"/>
      <c r="ATM37" s="22"/>
      <c r="ATN37" s="31"/>
      <c r="ATO37" s="76"/>
      <c r="ATP37" s="78">
        <f t="shared" si="165"/>
        <v>0</v>
      </c>
      <c r="ATR37" s="322"/>
      <c r="ATS37" s="1962"/>
      <c r="ATT37" s="22"/>
      <c r="ATU37" s="31"/>
      <c r="ATV37" s="76"/>
      <c r="ATW37" s="78">
        <f t="shared" si="166"/>
        <v>0</v>
      </c>
      <c r="ATY37" s="322"/>
      <c r="ATZ37" s="1962"/>
      <c r="AUA37" s="22"/>
      <c r="AUB37" s="31"/>
      <c r="AUC37" s="76"/>
      <c r="AUD37" s="78">
        <f t="shared" si="167"/>
        <v>0</v>
      </c>
      <c r="AUF37" s="788"/>
      <c r="AUG37" s="1337"/>
      <c r="AUH37" s="76"/>
      <c r="AUI37" s="369"/>
      <c r="AUJ37" s="67"/>
      <c r="AUK37" s="131">
        <f>AUK36+AUH37-AUJ37</f>
        <v>0</v>
      </c>
      <c r="AUM37" s="31"/>
      <c r="AUN37" s="1337"/>
      <c r="AUO37" s="76"/>
      <c r="AUP37" s="61"/>
      <c r="AUQ37" s="67"/>
      <c r="AUR37" s="131">
        <f t="shared" si="169"/>
        <v>0</v>
      </c>
      <c r="AUT37" s="861"/>
      <c r="AUU37" s="1962"/>
      <c r="AUV37" s="22"/>
      <c r="AUW37" s="31"/>
      <c r="AUX37" s="76"/>
      <c r="AUY37" s="78">
        <f t="shared" si="170"/>
        <v>0</v>
      </c>
      <c r="AVA37" s="861"/>
      <c r="AVB37" s="1962"/>
      <c r="AVC37" s="22"/>
      <c r="AVD37" s="31"/>
      <c r="AVE37" s="76"/>
      <c r="AVF37" s="78">
        <f t="shared" si="171"/>
        <v>0</v>
      </c>
      <c r="AVH37" s="544"/>
      <c r="AVI37" s="1962"/>
      <c r="AVJ37" s="22"/>
      <c r="AVK37" s="31"/>
      <c r="AVL37" s="76"/>
      <c r="AVM37" s="78">
        <f t="shared" si="172"/>
        <v>2512.5</v>
      </c>
      <c r="AVO37" s="322"/>
      <c r="AVP37" s="1963"/>
      <c r="AVQ37" s="701"/>
      <c r="AVR37" s="49"/>
      <c r="AVS37" s="350"/>
      <c r="AVT37" s="131">
        <f t="shared" si="173"/>
        <v>0</v>
      </c>
      <c r="AVV37" s="405"/>
      <c r="AVW37" s="1962"/>
      <c r="AVX37" s="22"/>
      <c r="AVY37" s="31"/>
      <c r="AVZ37" s="76"/>
      <c r="AWA37" s="78">
        <f t="shared" si="191"/>
        <v>0</v>
      </c>
      <c r="AWC37" s="1962"/>
      <c r="AWD37" s="1962"/>
      <c r="AWE37" s="22"/>
      <c r="AWF37" s="31"/>
      <c r="AWG37" s="76"/>
      <c r="AWH37" s="78">
        <f t="shared" si="192"/>
        <v>0</v>
      </c>
      <c r="AWJ37" s="1962"/>
      <c r="AWK37" s="1962"/>
      <c r="AWL37" s="22"/>
      <c r="AWM37" s="31"/>
      <c r="AWN37" s="76"/>
      <c r="AWO37" s="78">
        <f t="shared" si="193"/>
        <v>0</v>
      </c>
      <c r="AWQ37" s="321"/>
      <c r="AWR37" s="1960"/>
      <c r="AWS37" s="104"/>
      <c r="AWT37" s="49"/>
      <c r="AWU37" s="139"/>
      <c r="AWV37" s="131">
        <f t="shared" si="194"/>
        <v>0</v>
      </c>
      <c r="AWW37" s="244"/>
      <c r="AWX37" s="425"/>
      <c r="AWY37" s="1962"/>
      <c r="AWZ37" s="22"/>
      <c r="AXA37" s="31"/>
      <c r="AXB37" s="76"/>
      <c r="AXC37" s="78">
        <f t="shared" si="174"/>
        <v>30000</v>
      </c>
      <c r="AXE37" s="1962"/>
      <c r="AXF37" s="1962"/>
      <c r="AXG37" s="22"/>
      <c r="AXH37" s="31"/>
      <c r="AXI37" s="76"/>
      <c r="AXJ37" s="78">
        <f t="shared" si="175"/>
        <v>0</v>
      </c>
      <c r="AXL37" s="1962"/>
      <c r="AXM37" s="1962"/>
      <c r="AXN37" s="22"/>
      <c r="AXO37" s="31"/>
      <c r="AXP37" s="76"/>
      <c r="AXQ37" s="78">
        <f t="shared" si="176"/>
        <v>0</v>
      </c>
      <c r="AXS37" s="1962"/>
      <c r="AXT37" s="1962"/>
      <c r="AXU37" s="22"/>
      <c r="AXV37" s="31"/>
      <c r="AXW37" s="76"/>
      <c r="AXX37" s="78">
        <f t="shared" si="177"/>
        <v>0</v>
      </c>
      <c r="AXZ37" s="1962"/>
      <c r="AYA37" s="1962"/>
      <c r="AYB37" s="22"/>
      <c r="AYC37" s="31"/>
      <c r="AYD37" s="76"/>
      <c r="AYE37" s="78">
        <f t="shared" si="178"/>
        <v>0</v>
      </c>
      <c r="AYG37" s="405"/>
      <c r="AYH37" s="1962"/>
      <c r="AYI37" s="22"/>
      <c r="AYJ37" s="31"/>
      <c r="AYK37" s="76"/>
      <c r="AYL37" s="78">
        <f t="shared" si="179"/>
        <v>0</v>
      </c>
      <c r="AYN37" s="405"/>
      <c r="AYO37" s="1962"/>
      <c r="AYP37" s="22"/>
      <c r="AYQ37" s="31"/>
      <c r="AYR37" s="76"/>
      <c r="AYS37" s="78">
        <f t="shared" si="180"/>
        <v>0</v>
      </c>
      <c r="AYU37" s="405"/>
      <c r="AYV37" s="1962"/>
      <c r="AYW37" s="22"/>
      <c r="AYX37" s="405"/>
      <c r="AYY37" s="76"/>
      <c r="AYZ37" s="78">
        <f t="shared" si="181"/>
        <v>0</v>
      </c>
      <c r="AZB37" s="1962"/>
      <c r="AZC37" s="1962"/>
      <c r="AZD37" s="22"/>
      <c r="AZE37" s="31"/>
      <c r="AZF37" s="76"/>
      <c r="AZG37" s="78">
        <f t="shared" si="182"/>
        <v>0</v>
      </c>
      <c r="AZI37" s="425"/>
      <c r="AZJ37" s="1960"/>
      <c r="AZK37" s="104"/>
      <c r="AZL37" s="425"/>
      <c r="AZM37" s="139"/>
      <c r="AZN37" s="78">
        <f t="shared" si="183"/>
        <v>0</v>
      </c>
      <c r="AZP37" s="425"/>
      <c r="AZQ37" s="1960"/>
      <c r="AZR37" s="104"/>
      <c r="AZS37" s="425"/>
      <c r="AZT37" s="139"/>
      <c r="AZU37" s="131">
        <f t="shared" si="184"/>
        <v>0</v>
      </c>
      <c r="AZV37" s="244"/>
      <c r="AZW37" s="1962"/>
      <c r="AZX37" s="1962"/>
      <c r="AZY37" s="22"/>
      <c r="AZZ37" s="31"/>
      <c r="BAA37" s="76"/>
      <c r="BAB37" s="78">
        <f t="shared" si="185"/>
        <v>0</v>
      </c>
      <c r="BAD37" s="1962"/>
      <c r="BAE37" s="1962"/>
      <c r="BAF37" s="22"/>
      <c r="BAG37" s="31"/>
      <c r="BAH37" s="76"/>
      <c r="BAI37" s="78">
        <f t="shared" si="186"/>
        <v>0</v>
      </c>
      <c r="BAK37" s="1962"/>
      <c r="BAL37" s="1962"/>
      <c r="BAM37" s="22"/>
      <c r="BAN37" s="31"/>
      <c r="BAO37" s="76"/>
      <c r="BAP37" s="78">
        <f t="shared" si="187"/>
        <v>0</v>
      </c>
      <c r="BAR37" s="1962"/>
      <c r="BAS37" s="1962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62"/>
      <c r="C38" s="1935">
        <v>10000</v>
      </c>
      <c r="D38" s="31"/>
      <c r="E38" s="76"/>
      <c r="F38" s="131">
        <f t="shared" ref="F38:F44" si="206">F37+C38-E38</f>
        <v>3100100</v>
      </c>
      <c r="H38" s="31"/>
      <c r="I38" s="1962"/>
      <c r="J38" s="350"/>
      <c r="K38" s="31"/>
      <c r="L38" s="76"/>
      <c r="M38" s="131">
        <f t="shared" ref="M38:M44" si="207">M37+J38-L38</f>
        <v>20000</v>
      </c>
      <c r="O38" s="405"/>
      <c r="P38" s="1962"/>
      <c r="Q38" s="22"/>
      <c r="R38" s="405"/>
      <c r="S38" s="76"/>
      <c r="T38" s="78">
        <f t="shared" si="189"/>
        <v>15000</v>
      </c>
      <c r="V38" s="322"/>
      <c r="W38" s="1962"/>
      <c r="X38" s="22"/>
      <c r="Y38" s="31"/>
      <c r="Z38" s="76"/>
      <c r="AA38" s="78">
        <f t="shared" si="10"/>
        <v>1000</v>
      </c>
      <c r="AC38" s="1962"/>
      <c r="AD38" s="1962"/>
      <c r="AE38" s="22"/>
      <c r="AF38" s="31"/>
      <c r="AG38" s="76"/>
      <c r="AH38" s="78">
        <f t="shared" si="11"/>
        <v>-100000</v>
      </c>
      <c r="AJ38" s="405"/>
      <c r="AK38" s="1962"/>
      <c r="AL38" s="22"/>
      <c r="AM38" s="31"/>
      <c r="AN38" s="76"/>
      <c r="AO38" s="78">
        <f t="shared" si="12"/>
        <v>90000</v>
      </c>
      <c r="AQ38" s="1962"/>
      <c r="AR38" s="1962"/>
      <c r="AS38" s="22"/>
      <c r="AT38" s="31"/>
      <c r="AU38" s="76"/>
      <c r="AV38" s="78">
        <f t="shared" si="13"/>
        <v>0</v>
      </c>
      <c r="AX38" s="1962"/>
      <c r="AY38" s="1962"/>
      <c r="AZ38" s="22"/>
      <c r="BA38" s="31"/>
      <c r="BB38" s="76"/>
      <c r="BC38" s="78">
        <f t="shared" si="14"/>
        <v>0</v>
      </c>
      <c r="BE38" s="1962"/>
      <c r="BF38" s="1962"/>
      <c r="BG38" s="22"/>
      <c r="BH38" s="31"/>
      <c r="BI38" s="76"/>
      <c r="BJ38" s="78">
        <f t="shared" si="15"/>
        <v>0</v>
      </c>
      <c r="BL38" s="1962"/>
      <c r="BM38" s="1962"/>
      <c r="BN38" s="22"/>
      <c r="BO38" s="31"/>
      <c r="BP38" s="76"/>
      <c r="BQ38" s="78">
        <f t="shared" si="16"/>
        <v>0</v>
      </c>
      <c r="BS38" s="1962"/>
      <c r="BT38" s="1962"/>
      <c r="BU38" s="22"/>
      <c r="BV38" s="31"/>
      <c r="BW38" s="76"/>
      <c r="BX38" s="78">
        <f t="shared" si="17"/>
        <v>0</v>
      </c>
      <c r="BZ38" s="1962"/>
      <c r="CA38" s="1962"/>
      <c r="CB38" s="1962"/>
      <c r="CC38" s="22"/>
      <c r="CD38" s="31"/>
      <c r="CE38" s="76"/>
      <c r="CF38" s="78">
        <f t="shared" si="18"/>
        <v>0</v>
      </c>
      <c r="CH38" s="405">
        <v>40981</v>
      </c>
      <c r="CI38" s="1962" t="s">
        <v>689</v>
      </c>
      <c r="CJ38" s="801">
        <v>313320</v>
      </c>
      <c r="CK38" s="527">
        <v>40991</v>
      </c>
      <c r="CL38" s="1366">
        <v>179480</v>
      </c>
      <c r="CM38" s="131">
        <f t="shared" si="19"/>
        <v>462233</v>
      </c>
      <c r="CO38" s="49"/>
      <c r="CP38" s="1960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62"/>
      <c r="DE38" s="22"/>
      <c r="DF38" s="31"/>
      <c r="DG38" s="76"/>
      <c r="DH38" s="78">
        <f t="shared" si="21"/>
        <v>0</v>
      </c>
      <c r="DJ38" s="1962"/>
      <c r="DK38" s="1962"/>
      <c r="DL38" s="1962"/>
      <c r="DM38" s="22"/>
      <c r="DN38" s="31"/>
      <c r="DO38" s="76"/>
      <c r="DP38" s="78">
        <f t="shared" si="22"/>
        <v>0</v>
      </c>
      <c r="DR38" s="405"/>
      <c r="DS38" s="1962"/>
      <c r="DT38" s="22"/>
      <c r="DU38" s="322"/>
      <c r="DV38" s="76"/>
      <c r="DW38" s="78">
        <f t="shared" si="23"/>
        <v>0</v>
      </c>
      <c r="DY38" s="1962"/>
      <c r="DZ38" s="1962"/>
      <c r="EA38" s="22"/>
      <c r="EB38" s="31"/>
      <c r="EC38" s="76"/>
      <c r="ED38" s="78">
        <f t="shared" si="24"/>
        <v>0</v>
      </c>
      <c r="EF38" s="405"/>
      <c r="EG38" s="1962"/>
      <c r="EH38" s="22"/>
      <c r="EI38" s="31"/>
      <c r="EJ38" s="76"/>
      <c r="EK38" s="78">
        <f t="shared" si="25"/>
        <v>10936</v>
      </c>
      <c r="EM38" s="1962"/>
      <c r="EN38" s="1962"/>
      <c r="EO38" s="22"/>
      <c r="EP38" s="31"/>
      <c r="EQ38" s="76"/>
      <c r="ER38" s="78">
        <f t="shared" si="26"/>
        <v>0</v>
      </c>
      <c r="ET38" s="322"/>
      <c r="EU38" s="1962"/>
      <c r="EV38" s="22"/>
      <c r="EW38" s="31"/>
      <c r="EX38" s="76"/>
      <c r="EY38" s="78">
        <f t="shared" si="27"/>
        <v>0</v>
      </c>
      <c r="FA38" s="322"/>
      <c r="FB38" s="1962"/>
      <c r="FC38" s="22"/>
      <c r="FD38" s="31"/>
      <c r="FE38" s="76"/>
      <c r="FF38" s="78">
        <f t="shared" si="28"/>
        <v>0</v>
      </c>
      <c r="FH38" s="31"/>
      <c r="FI38" s="1962"/>
      <c r="FJ38" s="22"/>
      <c r="FK38" s="31"/>
      <c r="FL38" s="76"/>
      <c r="FM38" s="78">
        <f t="shared" si="29"/>
        <v>0</v>
      </c>
      <c r="FO38" s="31"/>
      <c r="FP38" s="1962"/>
      <c r="FQ38" s="22"/>
      <c r="FR38" s="31"/>
      <c r="FS38" s="76"/>
      <c r="FT38" s="78">
        <f t="shared" si="30"/>
        <v>0</v>
      </c>
      <c r="FV38" s="405">
        <v>39732</v>
      </c>
      <c r="FW38" s="1962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62"/>
      <c r="GE38" s="22"/>
      <c r="GF38" s="31"/>
      <c r="GG38" s="76"/>
      <c r="GH38" s="78">
        <f t="shared" si="32"/>
        <v>0</v>
      </c>
      <c r="GJ38" s="1962"/>
      <c r="GK38" s="1962"/>
      <c r="GL38" s="22"/>
      <c r="GM38" s="31"/>
      <c r="GN38" s="76"/>
      <c r="GO38" s="78">
        <f t="shared" si="33"/>
        <v>0</v>
      </c>
      <c r="GQ38" s="1962"/>
      <c r="GR38" s="1962"/>
      <c r="GS38" s="22"/>
      <c r="GT38" s="31"/>
      <c r="GU38" s="76"/>
      <c r="GV38" s="78">
        <f t="shared" si="34"/>
        <v>0</v>
      </c>
      <c r="GX38" s="31"/>
      <c r="GY38" s="1962"/>
      <c r="GZ38" s="22"/>
      <c r="HA38" s="31"/>
      <c r="HB38" s="76"/>
      <c r="HC38" s="78">
        <f t="shared" si="35"/>
        <v>0</v>
      </c>
      <c r="HE38" s="1962"/>
      <c r="HF38" s="1962"/>
      <c r="HG38" s="22"/>
      <c r="HH38" s="31"/>
      <c r="HI38" s="76"/>
      <c r="HJ38" s="78">
        <f t="shared" si="36"/>
        <v>0</v>
      </c>
      <c r="HL38" s="31"/>
      <c r="HM38" s="1962"/>
      <c r="HN38" s="22"/>
      <c r="HO38" s="31"/>
      <c r="HP38" s="76"/>
      <c r="HQ38" s="78">
        <f t="shared" si="37"/>
        <v>0</v>
      </c>
      <c r="HS38" s="31"/>
      <c r="HT38" s="1962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62"/>
      <c r="II38" s="22"/>
      <c r="IJ38" s="31"/>
      <c r="IK38" s="76"/>
      <c r="IL38" s="78">
        <f t="shared" si="40"/>
        <v>0</v>
      </c>
      <c r="IN38" s="1962"/>
      <c r="IO38" s="1962"/>
      <c r="IP38" s="22"/>
      <c r="IQ38" s="31"/>
      <c r="IR38" s="76"/>
      <c r="IS38" s="78">
        <f t="shared" si="41"/>
        <v>0</v>
      </c>
      <c r="IU38" s="1962"/>
      <c r="IV38" s="778"/>
      <c r="IW38" s="22"/>
      <c r="IX38" s="31"/>
      <c r="IY38" s="76"/>
      <c r="IZ38" s="78">
        <f t="shared" si="42"/>
        <v>0</v>
      </c>
      <c r="JB38" s="31"/>
      <c r="JC38" s="1962"/>
      <c r="JD38" s="22"/>
      <c r="JE38" s="31"/>
      <c r="JF38" s="76"/>
      <c r="JG38" s="78">
        <f t="shared" si="43"/>
        <v>0</v>
      </c>
      <c r="JI38" s="1962"/>
      <c r="JJ38" s="1962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62"/>
      <c r="KT38" s="22"/>
      <c r="KU38" s="31"/>
      <c r="KV38" s="76"/>
      <c r="KW38" s="131">
        <f t="shared" si="48"/>
        <v>0</v>
      </c>
      <c r="KY38" s="1962"/>
      <c r="KZ38" s="858"/>
      <c r="LA38" s="22"/>
      <c r="LB38" s="788"/>
      <c r="LC38" s="76"/>
      <c r="LD38" s="131">
        <f t="shared" si="49"/>
        <v>0</v>
      </c>
      <c r="LF38" s="1962"/>
      <c r="LG38" s="858"/>
      <c r="LH38" s="22"/>
      <c r="LI38" s="31"/>
      <c r="LJ38" s="76"/>
      <c r="LK38" s="131">
        <f t="shared" si="50"/>
        <v>0</v>
      </c>
      <c r="LM38" s="405"/>
      <c r="LN38" s="1962"/>
      <c r="LO38" s="22"/>
      <c r="LP38" s="31"/>
      <c r="LQ38" s="76"/>
      <c r="LR38" s="78">
        <f t="shared" si="0"/>
        <v>0</v>
      </c>
      <c r="LT38" s="405"/>
      <c r="LU38" s="1962"/>
      <c r="LV38" s="22"/>
      <c r="LW38" s="31"/>
      <c r="LX38" s="76"/>
      <c r="LY38" s="78">
        <f t="shared" si="51"/>
        <v>0</v>
      </c>
      <c r="MA38" s="405"/>
      <c r="MB38" s="1962"/>
      <c r="MC38" s="22"/>
      <c r="MD38" s="31"/>
      <c r="ME38" s="76"/>
      <c r="MF38" s="78">
        <f t="shared" si="52"/>
        <v>0</v>
      </c>
      <c r="MH38" s="405"/>
      <c r="MI38" s="1962"/>
      <c r="MJ38" s="22"/>
      <c r="MK38" s="31"/>
      <c r="ML38" s="76"/>
      <c r="MM38" s="78">
        <f t="shared" si="53"/>
        <v>0</v>
      </c>
      <c r="MO38" s="1962"/>
      <c r="MP38" s="1962"/>
      <c r="MQ38" s="22"/>
      <c r="MR38" s="31"/>
      <c r="MS38" s="76"/>
      <c r="MT38" s="78">
        <f t="shared" si="54"/>
        <v>0</v>
      </c>
      <c r="MV38" s="31"/>
      <c r="MW38" s="1962"/>
      <c r="MX38" s="104"/>
      <c r="MY38" s="1368"/>
      <c r="MZ38" s="76"/>
      <c r="NA38" s="131">
        <f t="shared" si="198"/>
        <v>20586.5</v>
      </c>
      <c r="NC38" s="31"/>
      <c r="ND38" s="1962"/>
      <c r="NE38" s="104"/>
      <c r="NF38" s="1368"/>
      <c r="NG38" s="76"/>
      <c r="NH38" s="131">
        <f t="shared" si="55"/>
        <v>0</v>
      </c>
      <c r="NJ38" s="31"/>
      <c r="NK38" s="1963"/>
      <c r="NL38" s="76"/>
      <c r="NM38" s="31"/>
      <c r="NN38" s="76"/>
      <c r="NO38" s="131">
        <f t="shared" si="204"/>
        <v>0</v>
      </c>
      <c r="NQ38" s="405"/>
      <c r="NR38" s="1963"/>
      <c r="NS38" s="76"/>
      <c r="NT38" s="405"/>
      <c r="NU38" s="76"/>
      <c r="NV38" s="131">
        <f t="shared" si="57"/>
        <v>0</v>
      </c>
      <c r="NX38" s="1962"/>
      <c r="NY38" s="1962"/>
      <c r="NZ38" s="22"/>
      <c r="OA38" s="31"/>
      <c r="OB38" s="76"/>
      <c r="OC38" s="78">
        <f t="shared" si="58"/>
        <v>0</v>
      </c>
      <c r="OE38" s="1962"/>
      <c r="OF38" s="1962"/>
      <c r="OG38" s="22"/>
      <c r="OH38" s="31"/>
      <c r="OI38" s="76"/>
      <c r="OJ38" s="78">
        <f t="shared" si="59"/>
        <v>0</v>
      </c>
      <c r="OL38" s="1962"/>
      <c r="OM38" s="1962"/>
      <c r="ON38" s="22"/>
      <c r="OO38" s="31"/>
      <c r="OP38" s="76"/>
      <c r="OQ38" s="78">
        <f t="shared" si="60"/>
        <v>0</v>
      </c>
      <c r="OS38" s="1962"/>
      <c r="OT38" s="1962"/>
      <c r="OU38" s="22"/>
      <c r="OV38" s="31"/>
      <c r="OW38" s="76"/>
      <c r="OX38" s="78">
        <f t="shared" si="61"/>
        <v>0</v>
      </c>
      <c r="OZ38" s="1962"/>
      <c r="PA38" s="1962"/>
      <c r="PB38" s="22"/>
      <c r="PC38" s="31"/>
      <c r="PD38" s="76"/>
      <c r="PE38" s="78">
        <f t="shared" si="62"/>
        <v>0</v>
      </c>
      <c r="PG38" s="1962"/>
      <c r="PH38" s="1962"/>
      <c r="PI38" s="22"/>
      <c r="PJ38" s="31"/>
      <c r="PK38" s="76"/>
      <c r="PL38" s="78">
        <f t="shared" si="63"/>
        <v>0</v>
      </c>
      <c r="PN38" s="1962"/>
      <c r="PO38" s="1962"/>
      <c r="PP38" s="22"/>
      <c r="PQ38" s="31"/>
      <c r="PR38" s="76"/>
      <c r="PS38" s="78">
        <f t="shared" si="64"/>
        <v>0</v>
      </c>
      <c r="PU38" s="1962"/>
      <c r="PV38" s="1962"/>
      <c r="PW38" s="22"/>
      <c r="PX38" s="31"/>
      <c r="PY38" s="76"/>
      <c r="PZ38" s="78">
        <f t="shared" si="65"/>
        <v>32916</v>
      </c>
      <c r="QB38" s="1962"/>
      <c r="QC38" s="1962"/>
      <c r="QD38" s="22"/>
      <c r="QE38" s="31"/>
      <c r="QF38" s="76"/>
      <c r="QG38" s="78">
        <f t="shared" si="66"/>
        <v>0</v>
      </c>
      <c r="QI38" s="405"/>
      <c r="QJ38" s="1962"/>
      <c r="QK38" s="22"/>
      <c r="QL38" s="31"/>
      <c r="QM38" s="76"/>
      <c r="QN38" s="78">
        <f t="shared" si="67"/>
        <v>0</v>
      </c>
      <c r="QP38" s="322"/>
      <c r="QQ38" s="1962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7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61"/>
      <c r="RT38" s="139"/>
      <c r="RU38" s="49"/>
      <c r="RV38" s="139"/>
      <c r="RW38" s="78">
        <f t="shared" si="72"/>
        <v>11123</v>
      </c>
      <c r="RY38" s="1962"/>
      <c r="RZ38" s="1962"/>
      <c r="SA38" s="22"/>
      <c r="SB38" s="31"/>
      <c r="SC38" s="76"/>
      <c r="SD38" s="78">
        <f t="shared" si="195"/>
        <v>23250</v>
      </c>
      <c r="SF38" s="1962"/>
      <c r="SG38" s="1962"/>
      <c r="SH38" s="22"/>
      <c r="SI38" s="31"/>
      <c r="SJ38" s="76"/>
      <c r="SK38" s="78">
        <f t="shared" si="196"/>
        <v>0</v>
      </c>
      <c r="SM38" s="1962"/>
      <c r="SN38" s="1962"/>
      <c r="SO38" s="22"/>
      <c r="SP38" s="31"/>
      <c r="SQ38" s="76"/>
      <c r="SR38" s="78">
        <f t="shared" si="73"/>
        <v>0</v>
      </c>
      <c r="ST38" s="1962"/>
      <c r="SU38" s="1962"/>
      <c r="SV38" s="22"/>
      <c r="SW38" s="31"/>
      <c r="SX38" s="76"/>
      <c r="SY38" s="78">
        <f t="shared" si="74"/>
        <v>0</v>
      </c>
      <c r="TA38" s="405"/>
      <c r="TB38" s="1962"/>
      <c r="TC38" s="22"/>
      <c r="TD38" s="31"/>
      <c r="TE38" s="76"/>
      <c r="TF38" s="78">
        <f t="shared" si="75"/>
        <v>0</v>
      </c>
      <c r="TH38" s="1962"/>
      <c r="TI38" s="1962"/>
      <c r="TJ38" s="22"/>
      <c r="TK38" s="31"/>
      <c r="TL38" s="76"/>
      <c r="TM38" s="78">
        <f t="shared" si="201"/>
        <v>20668.5</v>
      </c>
      <c r="TO38" s="1962"/>
      <c r="TP38" s="1962"/>
      <c r="TQ38" s="22"/>
      <c r="TR38" s="31"/>
      <c r="TS38" s="76"/>
      <c r="TT38" s="78">
        <f t="shared" si="202"/>
        <v>0</v>
      </c>
      <c r="TV38" s="405"/>
      <c r="TW38" s="1962"/>
      <c r="TX38" s="22"/>
      <c r="TY38" s="31"/>
      <c r="TZ38" s="76"/>
      <c r="UA38" s="78">
        <f t="shared" si="203"/>
        <v>0</v>
      </c>
      <c r="UC38" s="405"/>
      <c r="UD38" s="1962"/>
      <c r="UE38" s="22"/>
      <c r="UF38" s="31"/>
      <c r="UG38" s="76"/>
      <c r="UH38" s="78">
        <f t="shared" si="79"/>
        <v>0</v>
      </c>
      <c r="UJ38" s="405"/>
      <c r="UK38" s="1962"/>
      <c r="UL38" s="22"/>
      <c r="UM38" s="31"/>
      <c r="UN38" s="76"/>
      <c r="UO38" s="78">
        <f t="shared" si="80"/>
        <v>0</v>
      </c>
      <c r="UQ38" s="405"/>
      <c r="UR38" s="1962"/>
      <c r="US38" s="22"/>
      <c r="UT38" s="31"/>
      <c r="UU38" s="76"/>
      <c r="UV38" s="78">
        <f t="shared" si="81"/>
        <v>0</v>
      </c>
      <c r="UX38" s="405"/>
      <c r="UY38" s="1962"/>
      <c r="UZ38" s="22"/>
      <c r="VA38" s="31"/>
      <c r="VB38" s="76"/>
      <c r="VC38" s="78">
        <f t="shared" si="82"/>
        <v>201</v>
      </c>
      <c r="VE38" s="1962"/>
      <c r="VF38" s="1962"/>
      <c r="VG38" s="22"/>
      <c r="VH38" s="31"/>
      <c r="VI38" s="76"/>
      <c r="VJ38" s="78">
        <f t="shared" si="83"/>
        <v>47775</v>
      </c>
      <c r="VL38" s="1962"/>
      <c r="VM38" s="1962"/>
      <c r="VN38" s="22"/>
      <c r="VO38" s="31"/>
      <c r="VP38" s="76"/>
      <c r="VQ38" s="78">
        <f t="shared" si="84"/>
        <v>0</v>
      </c>
      <c r="VS38" s="1962"/>
      <c r="VT38" s="1962"/>
      <c r="VU38" s="22"/>
      <c r="VV38" s="31"/>
      <c r="VW38" s="76"/>
      <c r="VX38" s="78">
        <f t="shared" si="85"/>
        <v>0</v>
      </c>
      <c r="VZ38" s="405"/>
      <c r="WA38" s="1962"/>
      <c r="WB38" s="22"/>
      <c r="WC38" s="31"/>
      <c r="WD38" s="76"/>
      <c r="WE38" s="78">
        <f t="shared" si="86"/>
        <v>274.5</v>
      </c>
      <c r="WG38" s="1962"/>
      <c r="WH38" s="1962"/>
      <c r="WI38" s="22"/>
      <c r="WJ38" s="31"/>
      <c r="WK38" s="76"/>
      <c r="WL38" s="78">
        <f t="shared" si="87"/>
        <v>0</v>
      </c>
      <c r="WN38" s="1962"/>
      <c r="WO38" s="1962"/>
      <c r="WP38" s="22"/>
      <c r="WQ38" s="31"/>
      <c r="WR38" s="76"/>
      <c r="WS38" s="78">
        <f t="shared" si="88"/>
        <v>0</v>
      </c>
      <c r="WU38" s="1962"/>
      <c r="WV38" s="1962"/>
      <c r="WW38" s="22"/>
      <c r="WX38" s="31"/>
      <c r="WY38" s="76"/>
      <c r="WZ38" s="78">
        <f t="shared" si="89"/>
        <v>0</v>
      </c>
      <c r="XB38" s="1960"/>
      <c r="XC38" s="1960"/>
      <c r="XD38" s="104"/>
      <c r="XE38" s="49"/>
      <c r="XF38" s="139"/>
      <c r="XG38" s="131">
        <f t="shared" si="90"/>
        <v>0</v>
      </c>
      <c r="XH38" s="244"/>
      <c r="XI38" s="1962"/>
      <c r="XJ38" s="1962"/>
      <c r="XK38" s="22"/>
      <c r="XL38" s="31"/>
      <c r="XM38" s="76"/>
      <c r="XN38" s="78">
        <f t="shared" si="91"/>
        <v>0</v>
      </c>
      <c r="XP38" s="405"/>
      <c r="XQ38" s="1962"/>
      <c r="XR38" s="22"/>
      <c r="XS38" s="31"/>
      <c r="XT38" s="76"/>
      <c r="XU38" s="78">
        <f t="shared" si="92"/>
        <v>0</v>
      </c>
      <c r="XW38" s="1962"/>
      <c r="XX38" s="1962"/>
      <c r="XY38" s="22"/>
      <c r="XZ38" s="31"/>
      <c r="YA38" s="76"/>
      <c r="YB38" s="78">
        <f t="shared" si="93"/>
        <v>0</v>
      </c>
      <c r="YD38" s="1962"/>
      <c r="YE38" s="1962"/>
      <c r="YF38" s="22"/>
      <c r="YG38" s="31"/>
      <c r="YH38" s="76"/>
      <c r="YI38" s="78">
        <f t="shared" si="94"/>
        <v>0</v>
      </c>
      <c r="YK38" s="1962"/>
      <c r="YL38" s="1962"/>
      <c r="YM38" s="22"/>
      <c r="YN38" s="31"/>
      <c r="YO38" s="76"/>
      <c r="YP38" s="78">
        <f t="shared" si="95"/>
        <v>0</v>
      </c>
      <c r="YR38" s="1962"/>
      <c r="YS38" s="1962"/>
      <c r="YT38" s="22"/>
      <c r="YU38" s="31"/>
      <c r="YV38" s="76"/>
      <c r="YW38" s="78">
        <f t="shared" si="96"/>
        <v>0</v>
      </c>
      <c r="YY38" s="1962"/>
      <c r="YZ38" s="1962"/>
      <c r="ZA38" s="22"/>
      <c r="ZB38" s="31"/>
      <c r="ZC38" s="76"/>
      <c r="ZD38" s="78">
        <f t="shared" si="97"/>
        <v>0</v>
      </c>
      <c r="ZF38" s="1962"/>
      <c r="ZG38" s="1962"/>
      <c r="ZH38" s="22"/>
      <c r="ZI38" s="31"/>
      <c r="ZJ38" s="76"/>
      <c r="ZK38" s="78">
        <f t="shared" si="98"/>
        <v>0</v>
      </c>
      <c r="ZM38" s="1962"/>
      <c r="ZN38" s="1962"/>
      <c r="ZO38" s="22"/>
      <c r="ZP38" s="31"/>
      <c r="ZQ38" s="76"/>
      <c r="ZR38" s="78">
        <f t="shared" si="99"/>
        <v>0</v>
      </c>
      <c r="ZT38" s="1962"/>
      <c r="ZU38" s="1962"/>
      <c r="ZV38" s="22"/>
      <c r="ZW38" s="31"/>
      <c r="ZX38" s="76"/>
      <c r="ZY38" s="78">
        <f t="shared" si="100"/>
        <v>11212</v>
      </c>
      <c r="AAA38" s="1962"/>
      <c r="AAB38" s="1962"/>
      <c r="AAC38" s="22"/>
      <c r="AAD38" s="31"/>
      <c r="AAE38" s="76"/>
      <c r="AAF38" s="78">
        <f t="shared" si="101"/>
        <v>0</v>
      </c>
      <c r="AAH38" s="1962"/>
      <c r="AAI38" s="1962"/>
      <c r="AAJ38" s="22"/>
      <c r="AAK38" s="31"/>
      <c r="AAL38" s="76"/>
      <c r="AAM38" s="78">
        <f t="shared" si="102"/>
        <v>0</v>
      </c>
      <c r="AAO38" s="1962"/>
      <c r="AAP38" s="1962"/>
      <c r="AAQ38" s="22"/>
      <c r="AAR38" s="31"/>
      <c r="AAS38" s="76"/>
      <c r="AAT38" s="78">
        <f t="shared" si="103"/>
        <v>0</v>
      </c>
      <c r="AAV38" s="405"/>
      <c r="AAW38" s="1962"/>
      <c r="AAX38" s="22"/>
      <c r="AAY38" s="31"/>
      <c r="AAZ38" s="76"/>
      <c r="ABA38" s="78">
        <f t="shared" si="104"/>
        <v>0</v>
      </c>
      <c r="ABC38" s="405"/>
      <c r="ABD38" s="1962"/>
      <c r="ABE38" s="22"/>
      <c r="ABF38" s="322"/>
      <c r="ABG38" s="76"/>
      <c r="ABH38" s="78">
        <f t="shared" si="105"/>
        <v>0</v>
      </c>
      <c r="ABJ38" s="1962"/>
      <c r="ABK38" s="1962"/>
      <c r="ABL38" s="22"/>
      <c r="ABM38" s="31"/>
      <c r="ABN38" s="76"/>
      <c r="ABO38" s="78">
        <f t="shared" si="106"/>
        <v>0</v>
      </c>
      <c r="ABQ38" s="1962"/>
      <c r="ABR38" s="1962"/>
      <c r="ABS38" s="22"/>
      <c r="ABT38" s="31"/>
      <c r="ABU38" s="76"/>
      <c r="ABV38" s="78">
        <f t="shared" si="107"/>
        <v>0</v>
      </c>
      <c r="ABX38" s="1962"/>
      <c r="ABY38" s="1962"/>
      <c r="ABZ38" s="22"/>
      <c r="ACA38" s="31"/>
      <c r="ACB38" s="76"/>
      <c r="ACC38" s="78">
        <f t="shared" si="108"/>
        <v>0</v>
      </c>
      <c r="ACE38" s="322"/>
      <c r="ACF38" s="1962"/>
      <c r="ACG38" s="22"/>
      <c r="ACH38" s="405"/>
      <c r="ACI38" s="76"/>
      <c r="ACJ38" s="78">
        <f t="shared" si="109"/>
        <v>0</v>
      </c>
      <c r="ACL38" s="322"/>
      <c r="ACM38" s="1962"/>
      <c r="ACN38" s="22"/>
      <c r="ACO38" s="322"/>
      <c r="ACP38" s="76"/>
      <c r="ACQ38" s="78">
        <f t="shared" si="110"/>
        <v>0</v>
      </c>
      <c r="ACS38" s="1962"/>
      <c r="ACT38" s="1962"/>
      <c r="ACU38" s="22"/>
      <c r="ACV38" s="31"/>
      <c r="ACW38" s="76"/>
      <c r="ACX38" s="78">
        <f t="shared" si="1"/>
        <v>0</v>
      </c>
      <c r="ACZ38" s="405"/>
      <c r="ADA38" s="1962"/>
      <c r="ADB38" s="22"/>
      <c r="ADC38" s="405"/>
      <c r="ADD38" s="76"/>
      <c r="ADE38" s="78">
        <f t="shared" si="111"/>
        <v>0</v>
      </c>
      <c r="ADG38" s="405"/>
      <c r="ADH38" s="1962"/>
      <c r="ADI38" s="22"/>
      <c r="ADJ38" s="322"/>
      <c r="ADK38" s="76"/>
      <c r="ADL38" s="78">
        <f t="shared" si="112"/>
        <v>0</v>
      </c>
      <c r="ADN38" s="1962"/>
      <c r="ADO38" s="1962"/>
      <c r="ADP38" s="22"/>
      <c r="ADQ38" s="31"/>
      <c r="ADR38" s="76"/>
      <c r="ADS38" s="78">
        <f t="shared" si="113"/>
        <v>0</v>
      </c>
      <c r="ADU38" s="322"/>
      <c r="ADV38" s="1962"/>
      <c r="ADW38" s="22"/>
      <c r="ADX38" s="405"/>
      <c r="ADY38" s="76"/>
      <c r="ADZ38" s="78">
        <f t="shared" si="114"/>
        <v>0</v>
      </c>
      <c r="AEB38" s="405"/>
      <c r="AEC38" s="1962"/>
      <c r="AED38" s="22"/>
      <c r="AEE38" s="31"/>
      <c r="AEF38" s="756"/>
      <c r="AEG38" s="131">
        <f t="shared" si="115"/>
        <v>0</v>
      </c>
      <c r="AEI38" s="405"/>
      <c r="AEJ38" s="1962"/>
      <c r="AEK38" s="22"/>
      <c r="AEL38" s="31"/>
      <c r="AEM38" s="756"/>
      <c r="AEN38" s="131">
        <f t="shared" si="116"/>
        <v>3380</v>
      </c>
      <c r="AEP38" s="405"/>
      <c r="AEQ38" s="1962"/>
      <c r="AER38" s="22"/>
      <c r="AES38" s="405"/>
      <c r="AET38" s="756"/>
      <c r="AEU38" s="131">
        <f t="shared" si="117"/>
        <v>0</v>
      </c>
      <c r="AEW38" s="1962"/>
      <c r="AEX38" s="1962"/>
      <c r="AEY38" s="22"/>
      <c r="AEZ38" s="31"/>
      <c r="AFA38" s="76"/>
      <c r="AFB38" s="78">
        <f t="shared" si="118"/>
        <v>0</v>
      </c>
      <c r="AFD38" s="1962"/>
      <c r="AFE38" s="1962"/>
      <c r="AFF38" s="22"/>
      <c r="AFG38" s="31"/>
      <c r="AFH38" s="76"/>
      <c r="AFI38" s="78">
        <f t="shared" si="119"/>
        <v>6523</v>
      </c>
      <c r="AFK38" s="405"/>
      <c r="AFL38" s="1962"/>
      <c r="AFM38" s="22"/>
      <c r="AFN38" s="31"/>
      <c r="AFO38" s="76"/>
      <c r="AFP38" s="78">
        <f t="shared" si="120"/>
        <v>0</v>
      </c>
      <c r="AFR38" s="405"/>
      <c r="AFS38" s="1962"/>
      <c r="AFT38" s="22"/>
      <c r="AFU38" s="31"/>
      <c r="AFV38" s="76"/>
      <c r="AFW38" s="78">
        <f t="shared" si="121"/>
        <v>0</v>
      </c>
      <c r="AFY38" s="49"/>
      <c r="AFZ38" s="1960"/>
      <c r="AGA38" s="104"/>
      <c r="AGB38" s="49"/>
      <c r="AGC38" s="139"/>
      <c r="AGD38" s="78">
        <f t="shared" si="122"/>
        <v>0</v>
      </c>
      <c r="AGF38" s="1962"/>
      <c r="AGG38" s="1962"/>
      <c r="AGH38" s="22"/>
      <c r="AGI38" s="31"/>
      <c r="AGJ38" s="76"/>
      <c r="AGK38" s="78">
        <f t="shared" si="123"/>
        <v>0</v>
      </c>
      <c r="AGM38" s="1962"/>
      <c r="AGN38" s="1962"/>
      <c r="AGO38" s="22"/>
      <c r="AGP38" s="31"/>
      <c r="AGQ38" s="76"/>
      <c r="AGR38" s="78">
        <f t="shared" si="124"/>
        <v>0</v>
      </c>
      <c r="AGT38" s="1962"/>
      <c r="AGU38" s="1962"/>
      <c r="AGV38" s="22"/>
      <c r="AGW38" s="31"/>
      <c r="AGX38" s="76"/>
      <c r="AGY38" s="78">
        <f t="shared" si="125"/>
        <v>0</v>
      </c>
      <c r="AHA38" s="1962"/>
      <c r="AHB38" s="1962"/>
      <c r="AHC38" s="22"/>
      <c r="AHD38" s="31"/>
      <c r="AHE38" s="76"/>
      <c r="AHF38" s="78">
        <f t="shared" si="126"/>
        <v>0</v>
      </c>
      <c r="AHH38" s="1962"/>
      <c r="AHI38" s="1962"/>
      <c r="AHJ38" s="22"/>
      <c r="AHK38" s="31"/>
      <c r="AHL38" s="76"/>
      <c r="AHM38" s="78">
        <f t="shared" si="127"/>
        <v>37741</v>
      </c>
      <c r="AHO38" s="1962"/>
      <c r="AHP38" s="1962"/>
      <c r="AHQ38" s="22"/>
      <c r="AHR38" s="31"/>
      <c r="AHS38" s="76"/>
      <c r="AHT38" s="78">
        <f t="shared" si="128"/>
        <v>0</v>
      </c>
      <c r="AHV38" s="1962"/>
      <c r="AHW38" s="1962"/>
      <c r="AHX38" s="22"/>
      <c r="AHY38" s="31"/>
      <c r="AHZ38" s="76"/>
      <c r="AIA38" s="78">
        <f t="shared" si="129"/>
        <v>0</v>
      </c>
      <c r="AIC38" s="405"/>
      <c r="AID38" s="1962"/>
      <c r="AIE38" s="22"/>
      <c r="AIF38" s="31"/>
      <c r="AIG38" s="76"/>
      <c r="AIH38" s="78">
        <f t="shared" si="130"/>
        <v>0</v>
      </c>
      <c r="AIJ38" s="322"/>
      <c r="AIK38" s="1962"/>
      <c r="AIL38" s="22"/>
      <c r="AIM38" s="49"/>
      <c r="AIN38" s="76"/>
      <c r="AIO38" s="78">
        <f t="shared" si="131"/>
        <v>0</v>
      </c>
      <c r="AIQ38" s="405"/>
      <c r="AIR38" s="1962"/>
      <c r="AIS38" s="22"/>
      <c r="AIT38" s="31"/>
      <c r="AIU38" s="76"/>
      <c r="AIV38" s="78">
        <f t="shared" si="132"/>
        <v>0</v>
      </c>
      <c r="AIX38" s="1962"/>
      <c r="AIY38" s="1962"/>
      <c r="AIZ38" s="22"/>
      <c r="AJA38" s="31"/>
      <c r="AJB38" s="76"/>
      <c r="AJC38" s="78">
        <f t="shared" si="133"/>
        <v>0</v>
      </c>
      <c r="AJE38" s="49"/>
      <c r="AJF38" s="1960"/>
      <c r="AJG38" s="104"/>
      <c r="AJH38" s="49"/>
      <c r="AJI38" s="139"/>
      <c r="AJJ38" s="78">
        <f t="shared" si="134"/>
        <v>0</v>
      </c>
      <c r="AJL38" s="1962"/>
      <c r="AJM38" s="1962"/>
      <c r="AJN38" s="22"/>
      <c r="AJO38" s="31"/>
      <c r="AJP38" s="76"/>
      <c r="AJQ38" s="78">
        <f t="shared" si="135"/>
        <v>0</v>
      </c>
      <c r="AJS38" s="1960"/>
      <c r="AJT38" s="1960"/>
      <c r="AJU38" s="104"/>
      <c r="AJV38" s="49"/>
      <c r="AJW38" s="139"/>
      <c r="AJX38" s="131">
        <f t="shared" si="136"/>
        <v>0</v>
      </c>
      <c r="AJY38" s="244"/>
      <c r="AJZ38" s="1962"/>
      <c r="AKA38" s="1962"/>
      <c r="AKB38" s="22"/>
      <c r="AKC38" s="31"/>
      <c r="AKD38" s="76"/>
      <c r="AKE38" s="78">
        <f t="shared" si="137"/>
        <v>0</v>
      </c>
      <c r="AKG38" s="31"/>
      <c r="AKH38" s="1962"/>
      <c r="AKI38" s="22"/>
      <c r="AKJ38" s="31"/>
      <c r="AKK38" s="76"/>
      <c r="AKL38" s="78">
        <f t="shared" si="138"/>
        <v>0</v>
      </c>
      <c r="AKN38" s="1962"/>
      <c r="AKO38" s="1962"/>
      <c r="AKP38" s="779"/>
      <c r="AKQ38" s="31"/>
      <c r="AKR38" s="76"/>
      <c r="AKS38" s="78">
        <f t="shared" si="139"/>
        <v>0</v>
      </c>
      <c r="AKU38" s="1962"/>
      <c r="AKV38" s="1962"/>
      <c r="AKW38" s="22"/>
      <c r="AKX38" s="31"/>
      <c r="AKY38" s="76"/>
      <c r="AKZ38" s="78">
        <f t="shared" si="2"/>
        <v>0</v>
      </c>
      <c r="ALB38" s="1962"/>
      <c r="ALC38" s="1962"/>
      <c r="ALD38" s="22"/>
      <c r="ALE38" s="31"/>
      <c r="ALF38" s="76"/>
      <c r="ALG38" s="78">
        <f t="shared" si="140"/>
        <v>0</v>
      </c>
      <c r="ALI38" s="1962"/>
      <c r="ALJ38" s="1962"/>
      <c r="ALK38" s="22"/>
      <c r="ALL38" s="31"/>
      <c r="ALM38" s="76"/>
      <c r="ALN38" s="78">
        <f t="shared" si="141"/>
        <v>0</v>
      </c>
      <c r="ALP38" s="1962"/>
      <c r="ALQ38" s="1962"/>
      <c r="ALR38" s="22"/>
      <c r="ALS38" s="31"/>
      <c r="ALT38" s="76"/>
      <c r="ALU38" s="78">
        <f t="shared" si="142"/>
        <v>0</v>
      </c>
      <c r="ALW38" s="1962"/>
      <c r="ALX38" s="1962"/>
      <c r="ALY38" s="22"/>
      <c r="ALZ38" s="31"/>
      <c r="AMA38" s="76"/>
      <c r="AMB38" s="78">
        <f t="shared" si="143"/>
        <v>0</v>
      </c>
      <c r="AMD38" s="405"/>
      <c r="AME38" s="1962"/>
      <c r="AMF38" s="22"/>
      <c r="AMG38" s="405"/>
      <c r="AMH38" s="76"/>
      <c r="AMI38" s="78">
        <f t="shared" si="144"/>
        <v>0</v>
      </c>
      <c r="AMK38" s="1962"/>
      <c r="AML38" s="1962"/>
      <c r="AMM38" s="22"/>
      <c r="AMN38" s="31"/>
      <c r="AMO38" s="76"/>
      <c r="AMP38" s="78">
        <f t="shared" si="145"/>
        <v>0</v>
      </c>
      <c r="AMR38" s="31"/>
      <c r="AMS38" s="1962"/>
      <c r="AMT38" s="22"/>
      <c r="AMU38" s="31"/>
      <c r="AMV38" s="76"/>
      <c r="AMW38" s="78">
        <f t="shared" si="3"/>
        <v>0</v>
      </c>
      <c r="AMY38" s="405"/>
      <c r="AMZ38" s="1962"/>
      <c r="ANA38" s="22"/>
      <c r="ANB38" s="322"/>
      <c r="ANC38" s="76"/>
      <c r="AND38" s="78">
        <f t="shared" si="146"/>
        <v>0</v>
      </c>
      <c r="ANF38" s="322"/>
      <c r="ANG38" s="1962"/>
      <c r="ANH38" s="22"/>
      <c r="ANI38" s="405"/>
      <c r="ANJ38" s="76"/>
      <c r="ANK38" s="78">
        <f t="shared" si="147"/>
        <v>0</v>
      </c>
      <c r="ANM38" s="31"/>
      <c r="ANN38" s="1962"/>
      <c r="ANO38" s="22"/>
      <c r="ANP38" s="31"/>
      <c r="ANQ38" s="76"/>
      <c r="ANR38" s="78">
        <f t="shared" si="148"/>
        <v>0</v>
      </c>
      <c r="ANT38" s="1962"/>
      <c r="ANU38" s="1962"/>
      <c r="ANV38" s="22"/>
      <c r="ANW38" s="31"/>
      <c r="ANX38" s="76"/>
      <c r="ANY38" s="78">
        <f t="shared" si="149"/>
        <v>0</v>
      </c>
      <c r="AOA38" s="1962"/>
      <c r="AOB38" s="1962"/>
      <c r="AOC38" s="22"/>
      <c r="AOD38" s="31"/>
      <c r="AOE38" s="76"/>
      <c r="AOF38" s="78">
        <f t="shared" si="150"/>
        <v>0</v>
      </c>
      <c r="AOH38" s="322"/>
      <c r="AOI38" s="1962"/>
      <c r="AOJ38" s="22"/>
      <c r="AOK38" s="405"/>
      <c r="AOL38" s="76"/>
      <c r="AOM38" s="78">
        <f t="shared" si="151"/>
        <v>0</v>
      </c>
      <c r="AOO38" s="1962"/>
      <c r="AOP38" s="1962"/>
      <c r="AOQ38" s="22"/>
      <c r="AOR38" s="31"/>
      <c r="AOS38" s="76"/>
      <c r="AOT38" s="78">
        <f t="shared" si="199"/>
        <v>4592</v>
      </c>
      <c r="AOV38" s="405"/>
      <c r="AOW38" s="1962"/>
      <c r="AOX38" s="22"/>
      <c r="AOY38" s="31"/>
      <c r="AOZ38" s="76"/>
      <c r="APA38" s="78">
        <f t="shared" si="152"/>
        <v>0</v>
      </c>
      <c r="APC38" s="322"/>
      <c r="APD38" s="1962"/>
      <c r="APE38" s="22"/>
      <c r="APF38" s="31"/>
      <c r="APG38" s="76"/>
      <c r="APH38" s="78">
        <f t="shared" si="153"/>
        <v>0</v>
      </c>
      <c r="APJ38" s="322"/>
      <c r="APK38" s="1962"/>
      <c r="APL38" s="22"/>
      <c r="APM38" s="31"/>
      <c r="APN38" s="76"/>
      <c r="APO38" s="78">
        <f t="shared" si="154"/>
        <v>0</v>
      </c>
      <c r="APQ38" s="1962"/>
      <c r="APR38" s="1962"/>
      <c r="APS38" s="22"/>
      <c r="APT38" s="31"/>
      <c r="APU38" s="76"/>
      <c r="APV38" s="78">
        <f t="shared" si="155"/>
        <v>0</v>
      </c>
      <c r="APX38" s="405"/>
      <c r="APY38" s="1962"/>
      <c r="APZ38" s="22"/>
      <c r="AQA38" s="405"/>
      <c r="AQB38" s="76"/>
      <c r="AQC38" s="78">
        <f t="shared" si="205"/>
        <v>0</v>
      </c>
      <c r="AQE38" s="1962"/>
      <c r="AQF38" s="1962"/>
      <c r="AQG38" s="22"/>
      <c r="AQH38" s="31"/>
      <c r="AQI38" s="76"/>
      <c r="AQJ38" s="131">
        <f t="shared" si="5"/>
        <v>7383.5</v>
      </c>
      <c r="AQL38" s="1962"/>
      <c r="AQM38" s="1962"/>
      <c r="AQN38" s="22"/>
      <c r="AQO38" s="31"/>
      <c r="AQP38" s="76"/>
      <c r="AQQ38" s="131">
        <f t="shared" si="6"/>
        <v>0</v>
      </c>
      <c r="AQS38" s="1962"/>
      <c r="AQT38" s="1962"/>
      <c r="AQU38" s="22"/>
      <c r="AQV38" s="31"/>
      <c r="AQW38" s="76"/>
      <c r="AQX38" s="131">
        <f t="shared" si="156"/>
        <v>4518.5</v>
      </c>
      <c r="AQZ38" s="322"/>
      <c r="ARA38" s="1962"/>
      <c r="ARB38" s="779"/>
      <c r="ARC38" s="322"/>
      <c r="ARD38" s="76"/>
      <c r="ARE38" s="78">
        <f t="shared" si="157"/>
        <v>0</v>
      </c>
      <c r="ARG38" s="1962"/>
      <c r="ARH38" s="1962"/>
      <c r="ARI38" s="22"/>
      <c r="ARJ38" s="31"/>
      <c r="ARK38" s="76"/>
      <c r="ARL38" s="78">
        <f t="shared" si="158"/>
        <v>0</v>
      </c>
      <c r="ARN38" s="405"/>
      <c r="ARO38" s="1962"/>
      <c r="ARP38" s="22"/>
      <c r="ARQ38" s="405"/>
      <c r="ARR38" s="76"/>
      <c r="ARS38" s="78">
        <f t="shared" si="159"/>
        <v>0</v>
      </c>
      <c r="ARU38" s="405"/>
      <c r="ARV38" s="1962"/>
      <c r="ARW38" s="22"/>
      <c r="ARX38" s="322"/>
      <c r="ARY38" s="76"/>
      <c r="ARZ38" s="78">
        <f t="shared" si="7"/>
        <v>0</v>
      </c>
      <c r="ASB38" s="405"/>
      <c r="ASC38" s="1962"/>
      <c r="ASD38" s="22"/>
      <c r="ASE38" s="31"/>
      <c r="ASF38" s="76"/>
      <c r="ASG38" s="78">
        <f t="shared" si="160"/>
        <v>0</v>
      </c>
      <c r="ASI38" s="405"/>
      <c r="ASJ38" s="1962"/>
      <c r="ASK38" s="22"/>
      <c r="ASL38" s="31"/>
      <c r="ASM38" s="76"/>
      <c r="ASN38" s="131">
        <f t="shared" si="161"/>
        <v>0</v>
      </c>
      <c r="ASP38" s="1962"/>
      <c r="ASQ38" s="1962"/>
      <c r="ASR38" s="22"/>
      <c r="ASS38" s="31"/>
      <c r="AST38" s="76"/>
      <c r="ASU38" s="131">
        <f t="shared" si="162"/>
        <v>0</v>
      </c>
      <c r="ASW38" s="1962"/>
      <c r="ASX38" s="1962"/>
      <c r="ASY38" s="22"/>
      <c r="ASZ38" s="31"/>
      <c r="ATA38" s="76"/>
      <c r="ATB38" s="131">
        <f t="shared" si="163"/>
        <v>0</v>
      </c>
      <c r="ATD38" s="1962"/>
      <c r="ATE38" s="1962"/>
      <c r="ATF38" s="22"/>
      <c r="ATG38" s="31"/>
      <c r="ATH38" s="76"/>
      <c r="ATI38" s="78">
        <f t="shared" si="164"/>
        <v>0</v>
      </c>
      <c r="ATK38" s="322"/>
      <c r="ATL38" s="1962"/>
      <c r="ATM38" s="22"/>
      <c r="ATN38" s="31"/>
      <c r="ATO38" s="76"/>
      <c r="ATP38" s="78">
        <f t="shared" si="165"/>
        <v>0</v>
      </c>
      <c r="ATR38" s="322"/>
      <c r="ATS38" s="1962"/>
      <c r="ATT38" s="22"/>
      <c r="ATU38" s="31"/>
      <c r="ATV38" s="76"/>
      <c r="ATW38" s="78">
        <f t="shared" si="166"/>
        <v>0</v>
      </c>
      <c r="ATY38" s="322"/>
      <c r="ATZ38" s="1962"/>
      <c r="AUA38" s="22"/>
      <c r="AUB38" s="31"/>
      <c r="AUC38" s="76"/>
      <c r="AUD38" s="78">
        <f t="shared" si="167"/>
        <v>0</v>
      </c>
      <c r="AUF38" s="788"/>
      <c r="AUG38" s="1337"/>
      <c r="AUI38" s="369"/>
      <c r="AUJ38" s="66"/>
      <c r="AUK38" s="131">
        <f>AUK37+AUH38-AUJ38</f>
        <v>0</v>
      </c>
      <c r="AUM38" s="1962"/>
      <c r="AUN38" s="1337"/>
      <c r="AUP38" s="61"/>
      <c r="AUQ38" s="66"/>
      <c r="AUR38" s="131">
        <f t="shared" si="169"/>
        <v>0</v>
      </c>
      <c r="AUT38" s="861"/>
      <c r="AUU38" s="1962"/>
      <c r="AUV38" s="22"/>
      <c r="AUW38" s="31"/>
      <c r="AUX38" s="76"/>
      <c r="AUY38" s="78">
        <f t="shared" si="170"/>
        <v>0</v>
      </c>
      <c r="AVA38" s="861"/>
      <c r="AVB38" s="1962"/>
      <c r="AVC38" s="22"/>
      <c r="AVD38" s="31"/>
      <c r="AVE38" s="76"/>
      <c r="AVF38" s="78">
        <f t="shared" si="171"/>
        <v>0</v>
      </c>
      <c r="AVH38" s="544"/>
      <c r="AVI38" s="1962"/>
      <c r="AVJ38" s="22"/>
      <c r="AVK38" s="31"/>
      <c r="AVL38" s="76"/>
      <c r="AVM38" s="78">
        <f t="shared" si="172"/>
        <v>2512.5</v>
      </c>
      <c r="AVO38" s="321"/>
      <c r="AVP38" s="1961"/>
      <c r="AVQ38" s="350"/>
      <c r="AVR38" s="31"/>
      <c r="AVS38" s="350"/>
      <c r="AVT38" s="131">
        <f t="shared" si="173"/>
        <v>0</v>
      </c>
      <c r="AVV38" s="405"/>
      <c r="AVW38" s="1962"/>
      <c r="AVX38" s="22"/>
      <c r="AVY38" s="31"/>
      <c r="AVZ38" s="76"/>
      <c r="AWA38" s="78">
        <f t="shared" si="191"/>
        <v>0</v>
      </c>
      <c r="AWC38" s="1962"/>
      <c r="AWD38" s="1962"/>
      <c r="AWE38" s="22"/>
      <c r="AWF38" s="31"/>
      <c r="AWG38" s="76"/>
      <c r="AWH38" s="78">
        <f t="shared" si="192"/>
        <v>0</v>
      </c>
      <c r="AWJ38" s="1962"/>
      <c r="AWK38" s="1962"/>
      <c r="AWL38" s="22"/>
      <c r="AWM38" s="31"/>
      <c r="AWN38" s="76"/>
      <c r="AWO38" s="78">
        <f t="shared" si="193"/>
        <v>0</v>
      </c>
      <c r="AWQ38" s="321"/>
      <c r="AWR38" s="1960"/>
      <c r="AWS38" s="104"/>
      <c r="AWT38" s="49"/>
      <c r="AWU38" s="139"/>
      <c r="AWV38" s="131">
        <f t="shared" si="194"/>
        <v>0</v>
      </c>
      <c r="AWW38" s="244"/>
      <c r="AWX38" s="425"/>
      <c r="AWY38" s="1962"/>
      <c r="AWZ38" s="22"/>
      <c r="AXA38" s="31"/>
      <c r="AXB38" s="76"/>
      <c r="AXC38" s="78">
        <f t="shared" si="174"/>
        <v>30000</v>
      </c>
      <c r="AXE38" s="1962"/>
      <c r="AXF38" s="1962"/>
      <c r="AXG38" s="22"/>
      <c r="AXH38" s="31"/>
      <c r="AXI38" s="76"/>
      <c r="AXJ38" s="78">
        <f t="shared" si="175"/>
        <v>0</v>
      </c>
      <c r="AXL38" s="1962"/>
      <c r="AXM38" s="1962"/>
      <c r="AXN38" s="22"/>
      <c r="AXO38" s="31"/>
      <c r="AXP38" s="76"/>
      <c r="AXQ38" s="78">
        <f t="shared" si="176"/>
        <v>0</v>
      </c>
      <c r="AXS38" s="1962"/>
      <c r="AXT38" s="1962"/>
      <c r="AXU38" s="22"/>
      <c r="AXV38" s="31"/>
      <c r="AXW38" s="76"/>
      <c r="AXX38" s="78">
        <f t="shared" si="177"/>
        <v>0</v>
      </c>
      <c r="AXZ38" s="1962"/>
      <c r="AYA38" s="1962"/>
      <c r="AYB38" s="22"/>
      <c r="AYC38" s="31"/>
      <c r="AYD38" s="76"/>
      <c r="AYE38" s="78">
        <f t="shared" si="178"/>
        <v>0</v>
      </c>
      <c r="AYG38" s="405"/>
      <c r="AYH38" s="1962"/>
      <c r="AYI38" s="22"/>
      <c r="AYJ38" s="31"/>
      <c r="AYK38" s="76"/>
      <c r="AYL38" s="78">
        <f t="shared" si="179"/>
        <v>0</v>
      </c>
      <c r="AYN38" s="405"/>
      <c r="AYO38" s="1962"/>
      <c r="AYP38" s="22"/>
      <c r="AYQ38" s="31"/>
      <c r="AYR38" s="76"/>
      <c r="AYS38" s="78">
        <f t="shared" si="180"/>
        <v>0</v>
      </c>
      <c r="AYU38" s="405"/>
      <c r="AYV38" s="1962"/>
      <c r="AYW38" s="22"/>
      <c r="AYX38" s="405"/>
      <c r="AYY38" s="76"/>
      <c r="AYZ38" s="78">
        <f t="shared" si="181"/>
        <v>0</v>
      </c>
      <c r="AZB38" s="1962"/>
      <c r="AZC38" s="1962"/>
      <c r="AZD38" s="22"/>
      <c r="AZE38" s="31"/>
      <c r="AZF38" s="76"/>
      <c r="AZG38" s="78">
        <f t="shared" si="182"/>
        <v>0</v>
      </c>
      <c r="AZI38" s="425"/>
      <c r="AZJ38" s="1960"/>
      <c r="AZK38" s="104"/>
      <c r="AZL38" s="425"/>
      <c r="AZM38" s="139"/>
      <c r="AZN38" s="78">
        <f t="shared" si="183"/>
        <v>0</v>
      </c>
      <c r="AZP38" s="425"/>
      <c r="AZQ38" s="1960"/>
      <c r="AZR38" s="104"/>
      <c r="AZS38" s="425"/>
      <c r="AZT38" s="139"/>
      <c r="AZU38" s="131">
        <f t="shared" si="184"/>
        <v>0</v>
      </c>
      <c r="AZV38" s="244"/>
      <c r="AZW38" s="1962"/>
      <c r="AZX38" s="1962"/>
      <c r="AZY38" s="22"/>
      <c r="AZZ38" s="31"/>
      <c r="BAA38" s="76"/>
      <c r="BAB38" s="78">
        <f t="shared" si="185"/>
        <v>0</v>
      </c>
      <c r="BAD38" s="1962"/>
      <c r="BAE38" s="1962"/>
      <c r="BAF38" s="22"/>
      <c r="BAG38" s="31"/>
      <c r="BAH38" s="76"/>
      <c r="BAI38" s="78">
        <f t="shared" si="186"/>
        <v>0</v>
      </c>
      <c r="BAK38" s="1962"/>
      <c r="BAL38" s="1962"/>
      <c r="BAM38" s="22"/>
      <c r="BAN38" s="31"/>
      <c r="BAO38" s="76"/>
      <c r="BAP38" s="78">
        <f t="shared" si="187"/>
        <v>0</v>
      </c>
      <c r="BAR38" s="1962"/>
      <c r="BAS38" s="1962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62"/>
      <c r="C39" s="1937">
        <v>20000</v>
      </c>
      <c r="D39" s="31"/>
      <c r="E39" s="76"/>
      <c r="F39" s="131">
        <f t="shared" si="206"/>
        <v>3120100</v>
      </c>
      <c r="H39" s="31"/>
      <c r="I39" s="1962"/>
      <c r="J39" s="779"/>
      <c r="K39" s="31"/>
      <c r="L39" s="76"/>
      <c r="M39" s="131">
        <f t="shared" si="207"/>
        <v>20000</v>
      </c>
      <c r="O39" s="405"/>
      <c r="P39" s="1962"/>
      <c r="Q39" s="22"/>
      <c r="R39" s="405"/>
      <c r="S39" s="76"/>
      <c r="T39" s="78">
        <f t="shared" si="189"/>
        <v>15000</v>
      </c>
      <c r="V39" s="322"/>
      <c r="W39" s="1962"/>
      <c r="X39" s="22"/>
      <c r="Y39" s="31"/>
      <c r="Z39" s="76"/>
      <c r="AA39" s="78">
        <f t="shared" si="10"/>
        <v>1000</v>
      </c>
      <c r="AC39" s="1962"/>
      <c r="AD39" s="1962"/>
      <c r="AE39" s="22"/>
      <c r="AF39" s="31"/>
      <c r="AG39" s="76"/>
      <c r="AH39" s="78">
        <f t="shared" si="11"/>
        <v>-100000</v>
      </c>
      <c r="AJ39" s="405"/>
      <c r="AK39" s="1962"/>
      <c r="AL39" s="22"/>
      <c r="AM39" s="31"/>
      <c r="AN39" s="76"/>
      <c r="AO39" s="78">
        <f t="shared" si="12"/>
        <v>90000</v>
      </c>
      <c r="AQ39" s="1962"/>
      <c r="AR39" s="1962"/>
      <c r="AS39" s="22"/>
      <c r="AT39" s="31"/>
      <c r="AU39" s="76"/>
      <c r="AV39" s="78">
        <f t="shared" si="13"/>
        <v>0</v>
      </c>
      <c r="AX39" s="1962"/>
      <c r="AY39" s="1962"/>
      <c r="AZ39" s="22"/>
      <c r="BA39" s="31"/>
      <c r="BB39" s="76"/>
      <c r="BC39" s="78">
        <f t="shared" si="14"/>
        <v>0</v>
      </c>
      <c r="BE39" s="1962"/>
      <c r="BF39" s="1962"/>
      <c r="BG39" s="22"/>
      <c r="BH39" s="31"/>
      <c r="BI39" s="76"/>
      <c r="BJ39" s="78">
        <f t="shared" si="15"/>
        <v>0</v>
      </c>
      <c r="BL39" s="1962"/>
      <c r="BM39" s="1962"/>
      <c r="BN39" s="22"/>
      <c r="BO39" s="31"/>
      <c r="BP39" s="76"/>
      <c r="BQ39" s="78">
        <f t="shared" si="16"/>
        <v>0</v>
      </c>
      <c r="BS39" s="1962"/>
      <c r="BT39" s="1962"/>
      <c r="BU39" s="22"/>
      <c r="BV39" s="31"/>
      <c r="BW39" s="76"/>
      <c r="BX39" s="78">
        <f t="shared" si="17"/>
        <v>0</v>
      </c>
      <c r="BZ39" s="1962"/>
      <c r="CA39" s="1962"/>
      <c r="CB39" s="1962"/>
      <c r="CC39" s="22"/>
      <c r="CD39" s="31"/>
      <c r="CE39" s="76"/>
      <c r="CF39" s="78">
        <f t="shared" si="18"/>
        <v>0</v>
      </c>
      <c r="CH39" s="425"/>
      <c r="CI39" s="1960"/>
      <c r="CJ39" s="801"/>
      <c r="CK39" s="400"/>
      <c r="CL39" s="390"/>
      <c r="CM39" s="131">
        <f t="shared" si="19"/>
        <v>462233</v>
      </c>
      <c r="CO39" s="49"/>
      <c r="CP39" s="1960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62"/>
      <c r="DD39" s="1962"/>
      <c r="DE39" s="22"/>
      <c r="DF39" s="31"/>
      <c r="DG39" s="76"/>
      <c r="DH39" s="78">
        <f t="shared" si="21"/>
        <v>0</v>
      </c>
      <c r="DJ39" s="1962"/>
      <c r="DK39" s="1962"/>
      <c r="DL39" s="1962"/>
      <c r="DM39" s="22"/>
      <c r="DN39" s="31"/>
      <c r="DO39" s="76"/>
      <c r="DP39" s="78">
        <f t="shared" si="22"/>
        <v>0</v>
      </c>
      <c r="DR39" s="405"/>
      <c r="DS39" s="1962"/>
      <c r="DT39" s="22"/>
      <c r="DU39" s="322"/>
      <c r="DV39" s="76"/>
      <c r="DW39" s="78">
        <f t="shared" si="23"/>
        <v>0</v>
      </c>
      <c r="DY39" s="1962"/>
      <c r="DZ39" s="1962"/>
      <c r="EA39" s="22"/>
      <c r="EB39" s="31"/>
      <c r="EC39" s="76"/>
      <c r="ED39" s="78">
        <f t="shared" si="24"/>
        <v>0</v>
      </c>
      <c r="EF39" s="405"/>
      <c r="EG39" s="1962"/>
      <c r="EH39" s="22"/>
      <c r="EI39" s="31"/>
      <c r="EJ39" s="76"/>
      <c r="EK39" s="78">
        <f t="shared" si="25"/>
        <v>10936</v>
      </c>
      <c r="EM39" s="1962"/>
      <c r="EN39" s="1962"/>
      <c r="EO39" s="22"/>
      <c r="EP39" s="31"/>
      <c r="EQ39" s="76"/>
      <c r="ER39" s="78">
        <f t="shared" si="26"/>
        <v>0</v>
      </c>
      <c r="ET39" s="322"/>
      <c r="EU39" s="1962"/>
      <c r="EV39" s="22"/>
      <c r="EW39" s="31"/>
      <c r="EX39" s="76"/>
      <c r="EY39" s="78">
        <f t="shared" si="27"/>
        <v>0</v>
      </c>
      <c r="FA39" s="322"/>
      <c r="FB39" s="1962"/>
      <c r="FC39" s="22"/>
      <c r="FD39" s="31"/>
      <c r="FE39" s="76"/>
      <c r="FF39" s="78">
        <f t="shared" si="28"/>
        <v>0</v>
      </c>
      <c r="FH39" s="31"/>
      <c r="FI39" s="1962"/>
      <c r="FJ39" s="22"/>
      <c r="FK39" s="31"/>
      <c r="FL39" s="76"/>
      <c r="FM39" s="78">
        <f t="shared" si="29"/>
        <v>0</v>
      </c>
      <c r="FO39" s="31"/>
      <c r="FP39" s="1962"/>
      <c r="FQ39" s="22"/>
      <c r="FR39" s="31"/>
      <c r="FS39" s="76"/>
      <c r="FT39" s="78">
        <f t="shared" si="30"/>
        <v>0</v>
      </c>
      <c r="FV39" s="405">
        <v>39732</v>
      </c>
      <c r="FW39" s="1962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62"/>
      <c r="GE39" s="22"/>
      <c r="GF39" s="31"/>
      <c r="GG39" s="76"/>
      <c r="GH39" s="78">
        <f t="shared" si="32"/>
        <v>0</v>
      </c>
      <c r="GJ39" s="1962"/>
      <c r="GK39" s="1962"/>
      <c r="GL39" s="22"/>
      <c r="GM39" s="31"/>
      <c r="GN39" s="76"/>
      <c r="GO39" s="78">
        <f t="shared" si="33"/>
        <v>0</v>
      </c>
      <c r="GQ39" s="1962"/>
      <c r="GR39" s="1962"/>
      <c r="GS39" s="22"/>
      <c r="GT39" s="31"/>
      <c r="GU39" s="76"/>
      <c r="GV39" s="78">
        <f t="shared" si="34"/>
        <v>0</v>
      </c>
      <c r="GX39" s="1962"/>
      <c r="GY39" s="1962"/>
      <c r="GZ39" s="22"/>
      <c r="HA39" s="31"/>
      <c r="HB39" s="76"/>
      <c r="HC39" s="78">
        <f t="shared" si="35"/>
        <v>0</v>
      </c>
      <c r="HE39" s="1962"/>
      <c r="HF39" s="1962"/>
      <c r="HG39" s="22"/>
      <c r="HH39" s="31"/>
      <c r="HI39" s="76"/>
      <c r="HJ39" s="78">
        <f t="shared" si="36"/>
        <v>0</v>
      </c>
      <c r="HL39" s="31"/>
      <c r="HM39" s="1962"/>
      <c r="HN39" s="22"/>
      <c r="HO39" s="31"/>
      <c r="HP39" s="76"/>
      <c r="HQ39" s="78">
        <f t="shared" si="37"/>
        <v>0</v>
      </c>
      <c r="HS39" s="31"/>
      <c r="HT39" s="1962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62"/>
      <c r="II39" s="22"/>
      <c r="IJ39" s="31"/>
      <c r="IK39" s="76"/>
      <c r="IL39" s="78">
        <f t="shared" si="40"/>
        <v>0</v>
      </c>
      <c r="IN39" s="1962"/>
      <c r="IO39" s="1962"/>
      <c r="IP39" s="22"/>
      <c r="IQ39" s="31"/>
      <c r="IR39" s="76"/>
      <c r="IS39" s="78">
        <f t="shared" si="41"/>
        <v>0</v>
      </c>
      <c r="IU39" s="1962"/>
      <c r="IV39" s="778"/>
      <c r="IW39" s="22"/>
      <c r="IX39" s="31"/>
      <c r="IY39" s="76"/>
      <c r="IZ39" s="78">
        <f t="shared" si="42"/>
        <v>0</v>
      </c>
      <c r="JB39" s="31"/>
      <c r="JC39" s="1962"/>
      <c r="JD39" s="22"/>
      <c r="JE39" s="31"/>
      <c r="JF39" s="76"/>
      <c r="JG39" s="78">
        <f t="shared" si="43"/>
        <v>0</v>
      </c>
      <c r="JI39" s="1962"/>
      <c r="JJ39" s="1962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62"/>
      <c r="KT39" s="22"/>
      <c r="KU39" s="31"/>
      <c r="KV39" s="76"/>
      <c r="KW39" s="131">
        <f t="shared" si="48"/>
        <v>0</v>
      </c>
      <c r="KY39" s="1962"/>
      <c r="KZ39" s="858"/>
      <c r="LA39" s="22"/>
      <c r="LB39" s="788"/>
      <c r="LC39" s="76"/>
      <c r="LD39" s="131">
        <f t="shared" si="49"/>
        <v>0</v>
      </c>
      <c r="LF39" s="1962"/>
      <c r="LG39" s="858"/>
      <c r="LH39" s="22"/>
      <c r="LI39" s="31"/>
      <c r="LJ39" s="76"/>
      <c r="LK39" s="131">
        <f t="shared" si="50"/>
        <v>0</v>
      </c>
      <c r="LM39" s="405"/>
      <c r="LN39" s="1962"/>
      <c r="LO39" s="22"/>
      <c r="LP39" s="31"/>
      <c r="LQ39" s="76"/>
      <c r="LR39" s="78">
        <f t="shared" si="0"/>
        <v>0</v>
      </c>
      <c r="LT39" s="405"/>
      <c r="LU39" s="1962"/>
      <c r="LV39" s="22"/>
      <c r="LW39" s="31"/>
      <c r="LX39" s="76"/>
      <c r="LY39" s="78">
        <f t="shared" si="51"/>
        <v>0</v>
      </c>
      <c r="MA39" s="405"/>
      <c r="MB39" s="1962"/>
      <c r="MC39" s="22"/>
      <c r="MD39" s="31"/>
      <c r="ME39" s="76"/>
      <c r="MF39" s="78">
        <f t="shared" si="52"/>
        <v>0</v>
      </c>
      <c r="MH39" s="405"/>
      <c r="MI39" s="1962"/>
      <c r="MJ39" s="22"/>
      <c r="MK39" s="31"/>
      <c r="ML39" s="76"/>
      <c r="MM39" s="78">
        <f t="shared" si="53"/>
        <v>0</v>
      </c>
      <c r="MO39" s="1962"/>
      <c r="MP39" s="1962"/>
      <c r="MQ39" s="22"/>
      <c r="MR39" s="31"/>
      <c r="MS39" s="76"/>
      <c r="MT39" s="78">
        <f t="shared" si="54"/>
        <v>0</v>
      </c>
      <c r="MV39" s="1962"/>
      <c r="MW39" s="1962"/>
      <c r="MX39" s="22"/>
      <c r="MY39" s="1368"/>
      <c r="MZ39" s="76"/>
      <c r="NA39" s="131">
        <f t="shared" si="198"/>
        <v>20586.5</v>
      </c>
      <c r="NC39" s="1962"/>
      <c r="ND39" s="1962"/>
      <c r="NE39" s="22"/>
      <c r="NF39" s="1368"/>
      <c r="NG39" s="76"/>
      <c r="NH39" s="131">
        <f t="shared" si="55"/>
        <v>0</v>
      </c>
      <c r="NJ39" s="1962"/>
      <c r="NK39" s="1963"/>
      <c r="NL39" s="76"/>
      <c r="NM39" s="31"/>
      <c r="NN39" s="76"/>
      <c r="NO39" s="131">
        <f t="shared" si="204"/>
        <v>0</v>
      </c>
      <c r="NQ39" s="405"/>
      <c r="NR39" s="1963"/>
      <c r="NS39" s="76"/>
      <c r="NT39" s="405"/>
      <c r="NU39" s="76"/>
      <c r="NV39" s="131">
        <f t="shared" si="57"/>
        <v>0</v>
      </c>
      <c r="NX39" s="1962"/>
      <c r="NY39" s="1962"/>
      <c r="NZ39" s="22"/>
      <c r="OA39" s="31"/>
      <c r="OB39" s="76"/>
      <c r="OC39" s="78">
        <f t="shared" si="58"/>
        <v>0</v>
      </c>
      <c r="OE39" s="1962"/>
      <c r="OF39" s="1962"/>
      <c r="OG39" s="22"/>
      <c r="OH39" s="31"/>
      <c r="OI39" s="76"/>
      <c r="OJ39" s="78">
        <f t="shared" si="59"/>
        <v>0</v>
      </c>
      <c r="OL39" s="1962"/>
      <c r="OM39" s="1962"/>
      <c r="ON39" s="22"/>
      <c r="OO39" s="31"/>
      <c r="OP39" s="76"/>
      <c r="OQ39" s="78">
        <f t="shared" si="60"/>
        <v>0</v>
      </c>
      <c r="OS39" s="1962"/>
      <c r="OT39" s="1962"/>
      <c r="OU39" s="22"/>
      <c r="OV39" s="31"/>
      <c r="OW39" s="76"/>
      <c r="OX39" s="78">
        <f t="shared" si="61"/>
        <v>0</v>
      </c>
      <c r="OZ39" s="1962"/>
      <c r="PA39" s="1962"/>
      <c r="PB39" s="22"/>
      <c r="PC39" s="31"/>
      <c r="PD39" s="76"/>
      <c r="PE39" s="78">
        <f t="shared" si="62"/>
        <v>0</v>
      </c>
      <c r="PG39" s="1962"/>
      <c r="PH39" s="1962"/>
      <c r="PI39" s="22"/>
      <c r="PJ39" s="31"/>
      <c r="PK39" s="76"/>
      <c r="PL39" s="78">
        <f t="shared" si="63"/>
        <v>0</v>
      </c>
      <c r="PN39" s="1962"/>
      <c r="PO39" s="1962"/>
      <c r="PP39" s="22"/>
      <c r="PQ39" s="31"/>
      <c r="PR39" s="76"/>
      <c r="PS39" s="78">
        <f t="shared" si="64"/>
        <v>0</v>
      </c>
      <c r="PU39" s="1962"/>
      <c r="PV39" s="1962"/>
      <c r="PW39" s="22"/>
      <c r="PX39" s="31"/>
      <c r="PY39" s="76"/>
      <c r="PZ39" s="78">
        <f t="shared" si="65"/>
        <v>32916</v>
      </c>
      <c r="QB39" s="1962"/>
      <c r="QC39" s="1962"/>
      <c r="QD39" s="22"/>
      <c r="QE39" s="31"/>
      <c r="QF39" s="76"/>
      <c r="QG39" s="78">
        <f t="shared" si="66"/>
        <v>0</v>
      </c>
      <c r="QI39" s="405"/>
      <c r="QJ39" s="1962"/>
      <c r="QK39" s="22"/>
      <c r="QL39" s="31"/>
      <c r="QM39" s="76"/>
      <c r="QN39" s="78">
        <f t="shared" si="67"/>
        <v>0</v>
      </c>
      <c r="QP39" s="322"/>
      <c r="QQ39" s="1962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7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3"/>
      <c r="RT39" s="462"/>
      <c r="RU39" s="903"/>
      <c r="RV39" s="462"/>
      <c r="RW39" s="890">
        <f t="shared" si="72"/>
        <v>11123</v>
      </c>
      <c r="RY39" s="1962"/>
      <c r="RZ39" s="1962"/>
      <c r="SA39" s="22"/>
      <c r="SB39" s="31"/>
      <c r="SC39" s="76"/>
      <c r="SD39" s="78">
        <f t="shared" si="195"/>
        <v>23250</v>
      </c>
      <c r="SF39" s="1962"/>
      <c r="SG39" s="1962"/>
      <c r="SH39" s="22"/>
      <c r="SI39" s="31"/>
      <c r="SJ39" s="76"/>
      <c r="SK39" s="78">
        <f t="shared" si="196"/>
        <v>0</v>
      </c>
      <c r="SM39" s="1962"/>
      <c r="SN39" s="1962"/>
      <c r="SO39" s="22"/>
      <c r="SP39" s="31"/>
      <c r="SQ39" s="76"/>
      <c r="SR39" s="78">
        <f t="shared" si="73"/>
        <v>0</v>
      </c>
      <c r="ST39" s="1962"/>
      <c r="SU39" s="1962"/>
      <c r="SV39" s="22"/>
      <c r="SW39" s="31"/>
      <c r="SX39" s="76"/>
      <c r="SY39" s="78">
        <f t="shared" si="74"/>
        <v>0</v>
      </c>
      <c r="TA39" s="405"/>
      <c r="TB39" s="1962"/>
      <c r="TC39" s="22"/>
      <c r="TD39" s="31"/>
      <c r="TE39" s="76"/>
      <c r="TF39" s="78">
        <f t="shared" si="75"/>
        <v>0</v>
      </c>
      <c r="TH39" s="1962"/>
      <c r="TI39" s="1962"/>
      <c r="TJ39" s="22"/>
      <c r="TK39" s="31"/>
      <c r="TL39" s="76"/>
      <c r="TM39" s="78">
        <f t="shared" si="201"/>
        <v>20668.5</v>
      </c>
      <c r="TO39" s="1962"/>
      <c r="TP39" s="1962"/>
      <c r="TQ39" s="22"/>
      <c r="TR39" s="31"/>
      <c r="TS39" s="76"/>
      <c r="TT39" s="78">
        <f t="shared" si="202"/>
        <v>0</v>
      </c>
      <c r="TV39" s="405"/>
      <c r="TW39" s="1962"/>
      <c r="TX39" s="22"/>
      <c r="TY39" s="31"/>
      <c r="TZ39" s="76"/>
      <c r="UA39" s="78">
        <f t="shared" si="203"/>
        <v>0</v>
      </c>
      <c r="UC39" s="405"/>
      <c r="UD39" s="1962"/>
      <c r="UE39" s="22"/>
      <c r="UF39" s="31"/>
      <c r="UG39" s="76"/>
      <c r="UH39" s="78">
        <f t="shared" si="79"/>
        <v>0</v>
      </c>
      <c r="UJ39" s="405"/>
      <c r="UK39" s="1962"/>
      <c r="UL39" s="22"/>
      <c r="UM39" s="31"/>
      <c r="UN39" s="76"/>
      <c r="UO39" s="78">
        <f t="shared" si="80"/>
        <v>0</v>
      </c>
      <c r="UQ39" s="405"/>
      <c r="UR39" s="1962"/>
      <c r="US39" s="22"/>
      <c r="UT39" s="31"/>
      <c r="UU39" s="76"/>
      <c r="UV39" s="78">
        <f t="shared" si="81"/>
        <v>0</v>
      </c>
      <c r="UX39" s="405"/>
      <c r="UY39" s="1962"/>
      <c r="UZ39" s="22"/>
      <c r="VA39" s="31"/>
      <c r="VB39" s="76"/>
      <c r="VC39" s="78">
        <f t="shared" si="82"/>
        <v>201</v>
      </c>
      <c r="VE39" s="1962"/>
      <c r="VF39" s="1962"/>
      <c r="VG39" s="22"/>
      <c r="VH39" s="31"/>
      <c r="VI39" s="76"/>
      <c r="VJ39" s="78">
        <f t="shared" si="83"/>
        <v>47775</v>
      </c>
      <c r="VL39" s="1962"/>
      <c r="VM39" s="1962"/>
      <c r="VN39" s="22"/>
      <c r="VO39" s="31"/>
      <c r="VP39" s="76"/>
      <c r="VQ39" s="78">
        <f t="shared" si="84"/>
        <v>0</v>
      </c>
      <c r="VS39" s="1962"/>
      <c r="VT39" s="1962"/>
      <c r="VU39" s="22"/>
      <c r="VV39" s="31"/>
      <c r="VW39" s="76"/>
      <c r="VX39" s="78">
        <f t="shared" si="85"/>
        <v>0</v>
      </c>
      <c r="VZ39" s="405"/>
      <c r="WA39" s="1962"/>
      <c r="WB39" s="22"/>
      <c r="WC39" s="31"/>
      <c r="WD39" s="76"/>
      <c r="WE39" s="78">
        <f t="shared" si="86"/>
        <v>274.5</v>
      </c>
      <c r="WG39" s="1962"/>
      <c r="WH39" s="1962"/>
      <c r="WI39" s="22"/>
      <c r="WJ39" s="31"/>
      <c r="WK39" s="76"/>
      <c r="WL39" s="78">
        <f t="shared" si="87"/>
        <v>0</v>
      </c>
      <c r="WN39" s="1962"/>
      <c r="WO39" s="1962"/>
      <c r="WP39" s="22"/>
      <c r="WQ39" s="31"/>
      <c r="WR39" s="76"/>
      <c r="WS39" s="78">
        <f t="shared" si="88"/>
        <v>0</v>
      </c>
      <c r="WU39" s="1962"/>
      <c r="WV39" s="1962"/>
      <c r="WW39" s="22"/>
      <c r="WX39" s="31"/>
      <c r="WY39" s="76"/>
      <c r="WZ39" s="78">
        <f t="shared" si="89"/>
        <v>0</v>
      </c>
      <c r="XB39" s="1960"/>
      <c r="XC39" s="1960"/>
      <c r="XD39" s="104"/>
      <c r="XE39" s="49"/>
      <c r="XF39" s="139"/>
      <c r="XG39" s="131">
        <f t="shared" si="90"/>
        <v>0</v>
      </c>
      <c r="XH39" s="244"/>
      <c r="XI39" s="1962"/>
      <c r="XJ39" s="1962"/>
      <c r="XK39" s="22"/>
      <c r="XL39" s="31"/>
      <c r="XM39" s="76"/>
      <c r="XN39" s="78">
        <f t="shared" si="91"/>
        <v>0</v>
      </c>
      <c r="XP39" s="405"/>
      <c r="XQ39" s="1962"/>
      <c r="XR39" s="22"/>
      <c r="XS39" s="31"/>
      <c r="XT39" s="76"/>
      <c r="XU39" s="78">
        <f t="shared" si="92"/>
        <v>0</v>
      </c>
      <c r="XW39" s="1962"/>
      <c r="XX39" s="1962"/>
      <c r="XY39" s="22"/>
      <c r="XZ39" s="31"/>
      <c r="YA39" s="76"/>
      <c r="YB39" s="78">
        <f t="shared" si="93"/>
        <v>0</v>
      </c>
      <c r="YD39" s="1962"/>
      <c r="YE39" s="1962"/>
      <c r="YF39" s="22"/>
      <c r="YG39" s="31"/>
      <c r="YH39" s="76"/>
      <c r="YI39" s="78">
        <f t="shared" si="94"/>
        <v>0</v>
      </c>
      <c r="YK39" s="1962"/>
      <c r="YL39" s="1962"/>
      <c r="YM39" s="22"/>
      <c r="YN39" s="31"/>
      <c r="YO39" s="76"/>
      <c r="YP39" s="78">
        <f t="shared" si="95"/>
        <v>0</v>
      </c>
      <c r="YR39" s="1962"/>
      <c r="YS39" s="1962"/>
      <c r="YT39" s="22"/>
      <c r="YU39" s="31"/>
      <c r="YV39" s="76"/>
      <c r="YW39" s="78">
        <f t="shared" si="96"/>
        <v>0</v>
      </c>
      <c r="YY39" s="1962"/>
      <c r="YZ39" s="1962"/>
      <c r="ZA39" s="22"/>
      <c r="ZB39" s="31"/>
      <c r="ZC39" s="76"/>
      <c r="ZD39" s="78">
        <f t="shared" si="97"/>
        <v>0</v>
      </c>
      <c r="ZF39" s="1962"/>
      <c r="ZG39" s="1962"/>
      <c r="ZH39" s="22"/>
      <c r="ZI39" s="31"/>
      <c r="ZJ39" s="76"/>
      <c r="ZK39" s="78">
        <f t="shared" si="98"/>
        <v>0</v>
      </c>
      <c r="ZM39" s="1962"/>
      <c r="ZN39" s="1962"/>
      <c r="ZO39" s="22"/>
      <c r="ZP39" s="31"/>
      <c r="ZQ39" s="76"/>
      <c r="ZR39" s="78">
        <f t="shared" si="99"/>
        <v>0</v>
      </c>
      <c r="ZT39" s="1962"/>
      <c r="ZU39" s="1962"/>
      <c r="ZV39" s="22"/>
      <c r="ZW39" s="31"/>
      <c r="ZX39" s="76"/>
      <c r="ZY39" s="78">
        <f t="shared" si="100"/>
        <v>11212</v>
      </c>
      <c r="AAA39" s="1962"/>
      <c r="AAB39" s="1962"/>
      <c r="AAC39" s="22"/>
      <c r="AAD39" s="31"/>
      <c r="AAE39" s="76"/>
      <c r="AAF39" s="78">
        <f t="shared" si="101"/>
        <v>0</v>
      </c>
      <c r="AAH39" s="1962"/>
      <c r="AAI39" s="1962"/>
      <c r="AAJ39" s="22"/>
      <c r="AAK39" s="31"/>
      <c r="AAL39" s="76"/>
      <c r="AAM39" s="78">
        <f t="shared" si="102"/>
        <v>0</v>
      </c>
      <c r="AAO39" s="1962"/>
      <c r="AAP39" s="1962"/>
      <c r="AAQ39" s="22"/>
      <c r="AAR39" s="31"/>
      <c r="AAS39" s="76"/>
      <c r="AAT39" s="78">
        <f t="shared" si="103"/>
        <v>0</v>
      </c>
      <c r="AAV39" s="405"/>
      <c r="AAW39" s="1962"/>
      <c r="AAX39" s="22"/>
      <c r="AAY39" s="31"/>
      <c r="AAZ39" s="76"/>
      <c r="ABA39" s="78">
        <f t="shared" si="104"/>
        <v>0</v>
      </c>
      <c r="ABC39" s="405"/>
      <c r="ABD39" s="1962"/>
      <c r="ABE39" s="22"/>
      <c r="ABF39" s="322"/>
      <c r="ABG39" s="76"/>
      <c r="ABH39" s="78">
        <f t="shared" si="105"/>
        <v>0</v>
      </c>
      <c r="ABJ39" s="1962"/>
      <c r="ABK39" s="1962"/>
      <c r="ABL39" s="22"/>
      <c r="ABM39" s="31"/>
      <c r="ABN39" s="76"/>
      <c r="ABO39" s="78">
        <f t="shared" si="106"/>
        <v>0</v>
      </c>
      <c r="ABQ39" s="1962"/>
      <c r="ABR39" s="1962"/>
      <c r="ABS39" s="22"/>
      <c r="ABT39" s="31"/>
      <c r="ABU39" s="76"/>
      <c r="ABV39" s="78">
        <f t="shared" si="107"/>
        <v>0</v>
      </c>
      <c r="ABX39" s="1962"/>
      <c r="ABY39" s="1962"/>
      <c r="ABZ39" s="22"/>
      <c r="ACA39" s="31"/>
      <c r="ACB39" s="76"/>
      <c r="ACC39" s="78">
        <f t="shared" si="108"/>
        <v>0</v>
      </c>
      <c r="ACE39" s="322"/>
      <c r="ACF39" s="1962"/>
      <c r="ACG39" s="22"/>
      <c r="ACH39" s="405"/>
      <c r="ACI39" s="76"/>
      <c r="ACJ39" s="78">
        <f t="shared" si="109"/>
        <v>0</v>
      </c>
      <c r="ACL39" s="322"/>
      <c r="ACM39" s="1962"/>
      <c r="ACN39" s="22"/>
      <c r="ACO39" s="322"/>
      <c r="ACP39" s="76"/>
      <c r="ACQ39" s="78">
        <f t="shared" si="110"/>
        <v>0</v>
      </c>
      <c r="ACS39" s="1962"/>
      <c r="ACT39" s="1962"/>
      <c r="ACU39" s="22"/>
      <c r="ACV39" s="31"/>
      <c r="ACW39" s="76"/>
      <c r="ACX39" s="78">
        <f t="shared" si="1"/>
        <v>0</v>
      </c>
      <c r="ACZ39" s="405"/>
      <c r="ADA39" s="1962"/>
      <c r="ADB39" s="22"/>
      <c r="ADC39" s="405"/>
      <c r="ADD39" s="76"/>
      <c r="ADE39" s="78">
        <f t="shared" si="111"/>
        <v>0</v>
      </c>
      <c r="ADG39" s="405"/>
      <c r="ADH39" s="1962"/>
      <c r="ADI39" s="22"/>
      <c r="ADJ39" s="322"/>
      <c r="ADK39" s="76"/>
      <c r="ADL39" s="78">
        <f t="shared" si="112"/>
        <v>0</v>
      </c>
      <c r="ADN39" s="1962"/>
      <c r="ADO39" s="1962"/>
      <c r="ADP39" s="22"/>
      <c r="ADQ39" s="31"/>
      <c r="ADR39" s="76"/>
      <c r="ADS39" s="78">
        <f t="shared" si="113"/>
        <v>0</v>
      </c>
      <c r="ADU39" s="322"/>
      <c r="ADV39" s="1962"/>
      <c r="ADW39" s="22"/>
      <c r="ADX39" s="405"/>
      <c r="ADY39" s="76"/>
      <c r="ADZ39" s="78">
        <f t="shared" si="114"/>
        <v>0</v>
      </c>
      <c r="AEB39" s="405"/>
      <c r="AEC39" s="1962"/>
      <c r="AED39" s="22"/>
      <c r="AEE39" s="31"/>
      <c r="AEF39" s="76"/>
      <c r="AEG39" s="131">
        <f t="shared" si="115"/>
        <v>0</v>
      </c>
      <c r="AEI39" s="405"/>
      <c r="AEJ39" s="1962"/>
      <c r="AEK39" s="22"/>
      <c r="AEL39" s="31"/>
      <c r="AEM39" s="76"/>
      <c r="AEN39" s="131">
        <f t="shared" si="116"/>
        <v>3380</v>
      </c>
      <c r="AEP39" s="405"/>
      <c r="AEQ39" s="1962"/>
      <c r="AER39" s="22"/>
      <c r="AES39" s="405"/>
      <c r="AET39" s="76"/>
      <c r="AEU39" s="131">
        <f t="shared" si="117"/>
        <v>0</v>
      </c>
      <c r="AEW39" s="1962"/>
      <c r="AEX39" s="1962"/>
      <c r="AEY39" s="22"/>
      <c r="AEZ39" s="31"/>
      <c r="AFA39" s="76"/>
      <c r="AFB39" s="78">
        <f t="shared" si="118"/>
        <v>0</v>
      </c>
      <c r="AFD39" s="1962"/>
      <c r="AFE39" s="1962"/>
      <c r="AFF39" s="22"/>
      <c r="AFG39" s="31"/>
      <c r="AFH39" s="76"/>
      <c r="AFI39" s="78">
        <f t="shared" si="119"/>
        <v>6523</v>
      </c>
      <c r="AFK39" s="405"/>
      <c r="AFL39" s="1962"/>
      <c r="AFM39" s="22"/>
      <c r="AFN39" s="31"/>
      <c r="AFO39" s="76"/>
      <c r="AFP39" s="78">
        <f t="shared" si="120"/>
        <v>0</v>
      </c>
      <c r="AFR39" s="405"/>
      <c r="AFS39" s="1962"/>
      <c r="AFT39" s="22"/>
      <c r="AFU39" s="31"/>
      <c r="AFV39" s="76"/>
      <c r="AFW39" s="78">
        <f t="shared" si="121"/>
        <v>0</v>
      </c>
      <c r="AFY39" s="49"/>
      <c r="AFZ39" s="1960"/>
      <c r="AGA39" s="104"/>
      <c r="AGB39" s="49"/>
      <c r="AGC39" s="139"/>
      <c r="AGD39" s="78">
        <f t="shared" si="122"/>
        <v>0</v>
      </c>
      <c r="AGF39" s="1962"/>
      <c r="AGG39" s="1962"/>
      <c r="AGH39" s="22"/>
      <c r="AGI39" s="31"/>
      <c r="AGJ39" s="76"/>
      <c r="AGK39" s="78">
        <f t="shared" si="123"/>
        <v>0</v>
      </c>
      <c r="AGM39" s="1962"/>
      <c r="AGN39" s="1962"/>
      <c r="AGO39" s="22"/>
      <c r="AGP39" s="31"/>
      <c r="AGQ39" s="76"/>
      <c r="AGR39" s="78">
        <f t="shared" si="124"/>
        <v>0</v>
      </c>
      <c r="AGT39" s="1962"/>
      <c r="AGU39" s="1962"/>
      <c r="AGV39" s="22"/>
      <c r="AGW39" s="31"/>
      <c r="AGX39" s="76"/>
      <c r="AGY39" s="78">
        <f t="shared" si="125"/>
        <v>0</v>
      </c>
      <c r="AHA39" s="1962"/>
      <c r="AHB39" s="1962"/>
      <c r="AHC39" s="22"/>
      <c r="AHD39" s="31"/>
      <c r="AHE39" s="76"/>
      <c r="AHF39" s="78">
        <f t="shared" si="126"/>
        <v>0</v>
      </c>
      <c r="AHH39" s="1962"/>
      <c r="AHI39" s="1962"/>
      <c r="AHJ39" s="22"/>
      <c r="AHK39" s="31"/>
      <c r="AHL39" s="76"/>
      <c r="AHM39" s="78">
        <f t="shared" si="127"/>
        <v>37741</v>
      </c>
      <c r="AHO39" s="1962"/>
      <c r="AHP39" s="1962"/>
      <c r="AHQ39" s="22"/>
      <c r="AHR39" s="31"/>
      <c r="AHS39" s="76"/>
      <c r="AHT39" s="78">
        <f t="shared" si="128"/>
        <v>0</v>
      </c>
      <c r="AHV39" s="1962"/>
      <c r="AHW39" s="1962"/>
      <c r="AHX39" s="22"/>
      <c r="AHY39" s="31"/>
      <c r="AHZ39" s="76"/>
      <c r="AIA39" s="78">
        <f t="shared" si="129"/>
        <v>0</v>
      </c>
      <c r="AIC39" s="405"/>
      <c r="AID39" s="1962"/>
      <c r="AIE39" s="22"/>
      <c r="AIF39" s="31"/>
      <c r="AIG39" s="76"/>
      <c r="AIH39" s="78">
        <f t="shared" si="130"/>
        <v>0</v>
      </c>
      <c r="AIJ39" s="322"/>
      <c r="AIK39" s="1962"/>
      <c r="AIL39" s="22"/>
      <c r="AIM39" s="49"/>
      <c r="AIN39" s="76"/>
      <c r="AIO39" s="78">
        <f t="shared" si="131"/>
        <v>0</v>
      </c>
      <c r="AIQ39" s="405"/>
      <c r="AIR39" s="1962"/>
      <c r="AIS39" s="22"/>
      <c r="AIT39" s="31"/>
      <c r="AIU39" s="76"/>
      <c r="AIV39" s="78">
        <f t="shared" si="132"/>
        <v>0</v>
      </c>
      <c r="AIX39" s="1962"/>
      <c r="AIY39" s="1962"/>
      <c r="AIZ39" s="22"/>
      <c r="AJA39" s="31"/>
      <c r="AJB39" s="76"/>
      <c r="AJC39" s="78">
        <f t="shared" si="133"/>
        <v>0</v>
      </c>
      <c r="AJE39" s="49"/>
      <c r="AJF39" s="1960"/>
      <c r="AJG39" s="104"/>
      <c r="AJH39" s="49"/>
      <c r="AJI39" s="139"/>
      <c r="AJJ39" s="78">
        <f t="shared" si="134"/>
        <v>0</v>
      </c>
      <c r="AJL39" s="1962"/>
      <c r="AJM39" s="1962"/>
      <c r="AJN39" s="22"/>
      <c r="AJO39" s="31"/>
      <c r="AJP39" s="76"/>
      <c r="AJQ39" s="78">
        <f t="shared" si="135"/>
        <v>0</v>
      </c>
      <c r="AJS39" s="1960"/>
      <c r="AJT39" s="1960"/>
      <c r="AJU39" s="104"/>
      <c r="AJV39" s="49"/>
      <c r="AJW39" s="139"/>
      <c r="AJX39" s="131">
        <f t="shared" si="136"/>
        <v>0</v>
      </c>
      <c r="AJY39" s="244"/>
      <c r="AJZ39" s="1962"/>
      <c r="AKA39" s="1962"/>
      <c r="AKB39" s="22"/>
      <c r="AKC39" s="31"/>
      <c r="AKD39" s="76"/>
      <c r="AKE39" s="78">
        <f t="shared" si="137"/>
        <v>0</v>
      </c>
      <c r="AKG39" s="1962"/>
      <c r="AKH39" s="1962"/>
      <c r="AKI39" s="22"/>
      <c r="AKJ39" s="31"/>
      <c r="AKK39" s="76"/>
      <c r="AKL39" s="78">
        <f t="shared" si="138"/>
        <v>0</v>
      </c>
      <c r="AKN39" s="1962"/>
      <c r="AKO39" s="1962"/>
      <c r="AKP39" s="779"/>
      <c r="AKQ39" s="31"/>
      <c r="AKR39" s="76"/>
      <c r="AKS39" s="78">
        <f t="shared" si="139"/>
        <v>0</v>
      </c>
      <c r="AKU39" s="1962"/>
      <c r="AKV39" s="1962"/>
      <c r="AKW39" s="22"/>
      <c r="AKX39" s="31"/>
      <c r="AKY39" s="76"/>
      <c r="AKZ39" s="78">
        <f t="shared" si="2"/>
        <v>0</v>
      </c>
      <c r="ALB39" s="1962"/>
      <c r="ALC39" s="1962"/>
      <c r="ALD39" s="22"/>
      <c r="ALE39" s="31"/>
      <c r="ALF39" s="76"/>
      <c r="ALG39" s="78">
        <f t="shared" si="140"/>
        <v>0</v>
      </c>
      <c r="ALI39" s="1962"/>
      <c r="ALJ39" s="1962"/>
      <c r="ALK39" s="22"/>
      <c r="ALL39" s="31"/>
      <c r="ALM39" s="76"/>
      <c r="ALN39" s="78">
        <f t="shared" si="141"/>
        <v>0</v>
      </c>
      <c r="ALP39" s="1962"/>
      <c r="ALQ39" s="1962"/>
      <c r="ALR39" s="22"/>
      <c r="ALS39" s="31"/>
      <c r="ALT39" s="76"/>
      <c r="ALU39" s="78">
        <f t="shared" si="142"/>
        <v>0</v>
      </c>
      <c r="ALW39" s="1962"/>
      <c r="ALX39" s="1962"/>
      <c r="ALY39" s="22"/>
      <c r="ALZ39" s="31"/>
      <c r="AMA39" s="76"/>
      <c r="AMB39" s="78">
        <f t="shared" si="143"/>
        <v>0</v>
      </c>
      <c r="AMD39" s="405"/>
      <c r="AME39" s="1962"/>
      <c r="AMF39" s="22"/>
      <c r="AMG39" s="405"/>
      <c r="AMH39" s="76"/>
      <c r="AMI39" s="78">
        <f t="shared" si="144"/>
        <v>0</v>
      </c>
      <c r="AMK39" s="1962"/>
      <c r="AML39" s="1962"/>
      <c r="AMM39" s="22"/>
      <c r="AMN39" s="31"/>
      <c r="AMO39" s="76"/>
      <c r="AMP39" s="78">
        <f t="shared" si="145"/>
        <v>0</v>
      </c>
      <c r="AMR39" s="31"/>
      <c r="AMS39" s="1962"/>
      <c r="AMT39" s="22"/>
      <c r="AMU39" s="31"/>
      <c r="AMV39" s="76"/>
      <c r="AMW39" s="78">
        <f t="shared" si="3"/>
        <v>0</v>
      </c>
      <c r="AMY39" s="405"/>
      <c r="AMZ39" s="1962"/>
      <c r="ANA39" s="22"/>
      <c r="ANB39" s="322"/>
      <c r="ANC39" s="76"/>
      <c r="AND39" s="78">
        <f t="shared" si="146"/>
        <v>0</v>
      </c>
      <c r="ANF39" s="322"/>
      <c r="ANG39" s="1962"/>
      <c r="ANH39" s="22"/>
      <c r="ANI39" s="405"/>
      <c r="ANJ39" s="76"/>
      <c r="ANK39" s="78">
        <f t="shared" si="147"/>
        <v>0</v>
      </c>
      <c r="ANM39" s="31"/>
      <c r="ANN39" s="1962"/>
      <c r="ANO39" s="22"/>
      <c r="ANP39" s="31"/>
      <c r="ANQ39" s="76"/>
      <c r="ANR39" s="78">
        <f t="shared" si="148"/>
        <v>0</v>
      </c>
      <c r="ANT39" s="1962"/>
      <c r="ANU39" s="1962"/>
      <c r="ANV39" s="22"/>
      <c r="ANW39" s="31"/>
      <c r="ANX39" s="76"/>
      <c r="ANY39" s="78">
        <f t="shared" si="149"/>
        <v>0</v>
      </c>
      <c r="AOA39" s="1962"/>
      <c r="AOB39" s="1962"/>
      <c r="AOC39" s="22"/>
      <c r="AOD39" s="31"/>
      <c r="AOE39" s="76"/>
      <c r="AOF39" s="78">
        <f t="shared" si="150"/>
        <v>0</v>
      </c>
      <c r="AOH39" s="322"/>
      <c r="AOI39" s="1962"/>
      <c r="AOJ39" s="22"/>
      <c r="AOK39" s="405"/>
      <c r="AOL39" s="76"/>
      <c r="AOM39" s="78">
        <f t="shared" si="151"/>
        <v>0</v>
      </c>
      <c r="AOO39" s="1962"/>
      <c r="AOP39" s="1962"/>
      <c r="AOQ39" s="22"/>
      <c r="AOR39" s="31"/>
      <c r="AOS39" s="76"/>
      <c r="AOT39" s="78">
        <f t="shared" si="199"/>
        <v>4592</v>
      </c>
      <c r="AOV39" s="405"/>
      <c r="AOW39" s="1962"/>
      <c r="AOX39" s="22"/>
      <c r="AOY39" s="31"/>
      <c r="AOZ39" s="76"/>
      <c r="APA39" s="78">
        <f t="shared" si="152"/>
        <v>0</v>
      </c>
      <c r="APC39" s="322"/>
      <c r="APD39" s="1962"/>
      <c r="APE39" s="22"/>
      <c r="APF39" s="31"/>
      <c r="APG39" s="76"/>
      <c r="APH39" s="78">
        <f t="shared" si="153"/>
        <v>0</v>
      </c>
      <c r="APJ39" s="322"/>
      <c r="APK39" s="1962"/>
      <c r="APL39" s="22"/>
      <c r="APM39" s="31"/>
      <c r="APN39" s="76"/>
      <c r="APO39" s="78">
        <f t="shared" si="154"/>
        <v>0</v>
      </c>
      <c r="APQ39" s="1962"/>
      <c r="APR39" s="1962"/>
      <c r="APS39" s="22"/>
      <c r="APT39" s="31"/>
      <c r="APU39" s="76"/>
      <c r="APV39" s="78">
        <f t="shared" si="155"/>
        <v>0</v>
      </c>
      <c r="APX39" s="405"/>
      <c r="APY39" s="1962"/>
      <c r="APZ39" s="22"/>
      <c r="AQA39" s="405"/>
      <c r="AQB39" s="76"/>
      <c r="AQC39" s="78">
        <f t="shared" si="205"/>
        <v>0</v>
      </c>
      <c r="AQE39" s="1962"/>
      <c r="AQF39" s="1962"/>
      <c r="AQG39" s="22"/>
      <c r="AQH39" s="31"/>
      <c r="AQI39" s="76"/>
      <c r="AQJ39" s="131">
        <f t="shared" si="5"/>
        <v>7383.5</v>
      </c>
      <c r="AQL39" s="1962"/>
      <c r="AQM39" s="1962"/>
      <c r="AQN39" s="22"/>
      <c r="AQO39" s="31"/>
      <c r="AQP39" s="76"/>
      <c r="AQQ39" s="131">
        <f t="shared" si="6"/>
        <v>0</v>
      </c>
      <c r="AQS39" s="1962"/>
      <c r="AQT39" s="1962"/>
      <c r="AQU39" s="22"/>
      <c r="AQV39" s="31"/>
      <c r="AQW39" s="76"/>
      <c r="AQX39" s="131">
        <f t="shared" si="156"/>
        <v>4518.5</v>
      </c>
      <c r="AQZ39" s="322"/>
      <c r="ARA39" s="1962"/>
      <c r="ARB39" s="779"/>
      <c r="ARC39" s="322"/>
      <c r="ARD39" s="76"/>
      <c r="ARE39" s="78">
        <f t="shared" si="157"/>
        <v>0</v>
      </c>
      <c r="ARG39" s="1962"/>
      <c r="ARH39" s="1962"/>
      <c r="ARI39" s="22"/>
      <c r="ARJ39" s="31"/>
      <c r="ARK39" s="76"/>
      <c r="ARL39" s="78">
        <f t="shared" si="158"/>
        <v>0</v>
      </c>
      <c r="ARN39" s="405"/>
      <c r="ARO39" s="1962"/>
      <c r="ARP39" s="22"/>
      <c r="ARQ39" s="405"/>
      <c r="ARR39" s="76"/>
      <c r="ARS39" s="78">
        <f t="shared" si="159"/>
        <v>0</v>
      </c>
      <c r="ARU39" s="405"/>
      <c r="ARV39" s="1962"/>
      <c r="ARW39" s="22"/>
      <c r="ARX39" s="322"/>
      <c r="ARY39" s="76"/>
      <c r="ARZ39" s="78">
        <f t="shared" si="7"/>
        <v>0</v>
      </c>
      <c r="ASB39" s="405"/>
      <c r="ASC39" s="1962"/>
      <c r="ASD39" s="22"/>
      <c r="ASE39" s="31"/>
      <c r="ASF39" s="76"/>
      <c r="ASG39" s="78">
        <f t="shared" si="160"/>
        <v>0</v>
      </c>
      <c r="ASI39" s="405"/>
      <c r="ASJ39" s="1962"/>
      <c r="ASK39" s="22"/>
      <c r="ASL39" s="31"/>
      <c r="ASM39" s="76"/>
      <c r="ASN39" s="131">
        <f t="shared" si="161"/>
        <v>0</v>
      </c>
      <c r="ASP39" s="1962"/>
      <c r="ASQ39" s="1962"/>
      <c r="ASR39" s="22"/>
      <c r="ASS39" s="31"/>
      <c r="AST39" s="76"/>
      <c r="ASU39" s="131">
        <f t="shared" si="162"/>
        <v>0</v>
      </c>
      <c r="ASW39" s="1962"/>
      <c r="ASX39" s="1962"/>
      <c r="ASY39" s="22"/>
      <c r="ASZ39" s="31"/>
      <c r="ATA39" s="76"/>
      <c r="ATB39" s="131">
        <f t="shared" si="163"/>
        <v>0</v>
      </c>
      <c r="ATD39" s="1962"/>
      <c r="ATE39" s="1962"/>
      <c r="ATF39" s="22"/>
      <c r="ATG39" s="31"/>
      <c r="ATH39" s="76"/>
      <c r="ATI39" s="78">
        <f t="shared" si="164"/>
        <v>0</v>
      </c>
      <c r="ATK39" s="322"/>
      <c r="ATL39" s="1962"/>
      <c r="ATM39" s="22"/>
      <c r="ATN39" s="31"/>
      <c r="ATO39" s="76"/>
      <c r="ATP39" s="78">
        <f t="shared" si="165"/>
        <v>0</v>
      </c>
      <c r="ATR39" s="322"/>
      <c r="ATS39" s="1962"/>
      <c r="ATT39" s="22"/>
      <c r="ATU39" s="31"/>
      <c r="ATV39" s="76"/>
      <c r="ATW39" s="78">
        <f t="shared" si="166"/>
        <v>0</v>
      </c>
      <c r="ATY39" s="322"/>
      <c r="ATZ39" s="1962"/>
      <c r="AUA39" s="22"/>
      <c r="AUB39" s="31"/>
      <c r="AUC39" s="76"/>
      <c r="AUD39" s="78">
        <f t="shared" si="167"/>
        <v>0</v>
      </c>
      <c r="AUF39" s="31"/>
      <c r="AUG39" s="1337"/>
      <c r="AUH39" s="76"/>
      <c r="AUI39" s="369"/>
      <c r="AUJ39" s="67"/>
      <c r="AUK39" s="131">
        <f>AUK38+AUH39-AUJ39</f>
        <v>0</v>
      </c>
      <c r="AUM39" s="31"/>
      <c r="AUN39" s="1337"/>
      <c r="AUO39" s="76"/>
      <c r="AUP39" s="61"/>
      <c r="AUQ39" s="67"/>
      <c r="AUR39" s="131">
        <f t="shared" si="169"/>
        <v>0</v>
      </c>
      <c r="AUU39" s="1962"/>
      <c r="AUV39" s="22"/>
      <c r="AUW39" s="31"/>
      <c r="AUX39" s="76"/>
      <c r="AUY39" s="78">
        <f t="shared" si="170"/>
        <v>0</v>
      </c>
      <c r="AVB39" s="1962"/>
      <c r="AVC39" s="22"/>
      <c r="AVD39" s="31"/>
      <c r="AVE39" s="76"/>
      <c r="AVF39" s="78">
        <f t="shared" si="171"/>
        <v>0</v>
      </c>
      <c r="AVH39" s="544"/>
      <c r="AVI39" s="1962"/>
      <c r="AVJ39" s="22"/>
      <c r="AVK39" s="31"/>
      <c r="AVL39" s="76"/>
      <c r="AVM39" s="78">
        <f t="shared" si="172"/>
        <v>2512.5</v>
      </c>
      <c r="AVO39" s="321"/>
      <c r="AVP39" s="1961"/>
      <c r="AVQ39" s="350"/>
      <c r="AVR39" s="49"/>
      <c r="AVS39" s="350"/>
      <c r="AVT39" s="131">
        <f t="shared" si="173"/>
        <v>0</v>
      </c>
      <c r="AVV39" s="405"/>
      <c r="AVW39" s="1962"/>
      <c r="AVX39" s="22"/>
      <c r="AVY39" s="31"/>
      <c r="AVZ39" s="76"/>
      <c r="AWA39" s="78">
        <f t="shared" si="191"/>
        <v>0</v>
      </c>
      <c r="AWC39" s="1962"/>
      <c r="AWD39" s="1962"/>
      <c r="AWE39" s="22"/>
      <c r="AWF39" s="31"/>
      <c r="AWG39" s="76"/>
      <c r="AWH39" s="78">
        <f t="shared" si="192"/>
        <v>0</v>
      </c>
      <c r="AWJ39" s="1962"/>
      <c r="AWK39" s="1962"/>
      <c r="AWL39" s="22"/>
      <c r="AWM39" s="31"/>
      <c r="AWN39" s="76"/>
      <c r="AWO39" s="78">
        <f t="shared" si="193"/>
        <v>0</v>
      </c>
      <c r="AWQ39" s="321"/>
      <c r="AWR39" s="1960"/>
      <c r="AWS39" s="104"/>
      <c r="AWT39" s="49"/>
      <c r="AWU39" s="139"/>
      <c r="AWV39" s="131">
        <f t="shared" si="194"/>
        <v>0</v>
      </c>
      <c r="AWW39" s="244"/>
      <c r="AWX39" s="425"/>
      <c r="AWY39" s="1962"/>
      <c r="AWZ39" s="22"/>
      <c r="AXA39" s="31"/>
      <c r="AXB39" s="76"/>
      <c r="AXC39" s="78">
        <f t="shared" si="174"/>
        <v>30000</v>
      </c>
      <c r="AXE39" s="1962"/>
      <c r="AXF39" s="1962"/>
      <c r="AXG39" s="22"/>
      <c r="AXH39" s="31"/>
      <c r="AXI39" s="76"/>
      <c r="AXJ39" s="78">
        <f t="shared" si="175"/>
        <v>0</v>
      </c>
      <c r="AXL39" s="1962"/>
      <c r="AXM39" s="1962"/>
      <c r="AXN39" s="22"/>
      <c r="AXO39" s="31"/>
      <c r="AXP39" s="76"/>
      <c r="AXQ39" s="78">
        <f t="shared" si="176"/>
        <v>0</v>
      </c>
      <c r="AXS39" s="1962"/>
      <c r="AXT39" s="1962"/>
      <c r="AXU39" s="22"/>
      <c r="AXV39" s="31"/>
      <c r="AXW39" s="76"/>
      <c r="AXX39" s="78">
        <f t="shared" si="177"/>
        <v>0</v>
      </c>
      <c r="AXZ39" s="1962"/>
      <c r="AYA39" s="1962"/>
      <c r="AYB39" s="22"/>
      <c r="AYC39" s="31"/>
      <c r="AYD39" s="76"/>
      <c r="AYE39" s="78">
        <f t="shared" si="178"/>
        <v>0</v>
      </c>
      <c r="AYG39" s="405"/>
      <c r="AYH39" s="1962"/>
      <c r="AYI39" s="22"/>
      <c r="AYJ39" s="31"/>
      <c r="AYK39" s="76"/>
      <c r="AYL39" s="78">
        <f t="shared" si="179"/>
        <v>0</v>
      </c>
      <c r="AYN39" s="405"/>
      <c r="AYO39" s="1962"/>
      <c r="AYP39" s="22"/>
      <c r="AYQ39" s="31"/>
      <c r="AYR39" s="76"/>
      <c r="AYS39" s="78">
        <f t="shared" si="180"/>
        <v>0</v>
      </c>
      <c r="AYU39" s="405"/>
      <c r="AYV39" s="1962"/>
      <c r="AYW39" s="22"/>
      <c r="AYX39" s="405"/>
      <c r="AYY39" s="76"/>
      <c r="AYZ39" s="78">
        <f t="shared" si="181"/>
        <v>0</v>
      </c>
      <c r="AZB39" s="1962"/>
      <c r="AZC39" s="1962"/>
      <c r="AZD39" s="22"/>
      <c r="AZE39" s="31"/>
      <c r="AZF39" s="76"/>
      <c r="AZG39" s="78">
        <f t="shared" si="182"/>
        <v>0</v>
      </c>
      <c r="AZI39" s="405"/>
      <c r="AZJ39" s="1962"/>
      <c r="AZK39" s="22"/>
      <c r="AZL39" s="405"/>
      <c r="AZM39" s="76"/>
      <c r="AZN39" s="78">
        <f t="shared" si="183"/>
        <v>0</v>
      </c>
      <c r="AZP39" s="425"/>
      <c r="AZQ39" s="1960"/>
      <c r="AZR39" s="104"/>
      <c r="AZS39" s="425"/>
      <c r="AZT39" s="139"/>
      <c r="AZU39" s="131">
        <f t="shared" si="184"/>
        <v>0</v>
      </c>
      <c r="AZV39" s="244"/>
      <c r="AZW39" s="1962"/>
      <c r="AZX39" s="1962"/>
      <c r="AZY39" s="22"/>
      <c r="AZZ39" s="31"/>
      <c r="BAA39" s="76"/>
      <c r="BAB39" s="78">
        <f t="shared" si="185"/>
        <v>0</v>
      </c>
      <c r="BAD39" s="1962"/>
      <c r="BAE39" s="1962"/>
      <c r="BAF39" s="22"/>
      <c r="BAG39" s="31"/>
      <c r="BAH39" s="76"/>
      <c r="BAI39" s="78">
        <f t="shared" si="186"/>
        <v>0</v>
      </c>
      <c r="BAK39" s="1962"/>
      <c r="BAL39" s="1962"/>
      <c r="BAM39" s="22"/>
      <c r="BAN39" s="31"/>
      <c r="BAO39" s="76"/>
      <c r="BAP39" s="78">
        <f t="shared" si="187"/>
        <v>0</v>
      </c>
      <c r="BAR39" s="1962"/>
      <c r="BAS39" s="1962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62"/>
      <c r="C40" s="1937">
        <v>100000</v>
      </c>
      <c r="D40" s="31"/>
      <c r="E40" s="76"/>
      <c r="F40" s="131">
        <f t="shared" si="206"/>
        <v>3220100</v>
      </c>
      <c r="H40" s="31"/>
      <c r="I40" s="1962"/>
      <c r="J40" s="779"/>
      <c r="K40" s="31"/>
      <c r="L40" s="76"/>
      <c r="M40" s="131">
        <f t="shared" si="207"/>
        <v>20000</v>
      </c>
      <c r="O40" s="405"/>
      <c r="P40" s="1962"/>
      <c r="Q40" s="22"/>
      <c r="R40" s="405"/>
      <c r="S40" s="76"/>
      <c r="T40" s="78">
        <f>T39+Q40-S40</f>
        <v>15000</v>
      </c>
      <c r="V40" s="322"/>
      <c r="W40" s="1962"/>
      <c r="X40" s="22"/>
      <c r="Y40" s="31"/>
      <c r="Z40" s="76"/>
      <c r="AA40" s="78">
        <f>AA39+X40-Z40</f>
        <v>1000</v>
      </c>
      <c r="AC40" s="1962"/>
      <c r="AD40" s="1962"/>
      <c r="AE40" s="22"/>
      <c r="AF40" s="31"/>
      <c r="AG40" s="76"/>
      <c r="AH40" s="78">
        <f>AH39+AE40-AG40</f>
        <v>-100000</v>
      </c>
      <c r="AJ40" s="405"/>
      <c r="AK40" s="1962"/>
      <c r="AL40" s="22"/>
      <c r="AM40" s="31"/>
      <c r="AN40" s="76"/>
      <c r="AO40" s="78">
        <f>AO39+AL40-AN40</f>
        <v>90000</v>
      </c>
      <c r="AQ40" s="1962"/>
      <c r="AR40" s="1962"/>
      <c r="AS40" s="22"/>
      <c r="AT40" s="31"/>
      <c r="AU40" s="76"/>
      <c r="AV40" s="78">
        <f>AV39+AS40-AU40</f>
        <v>0</v>
      </c>
      <c r="AX40" s="1962"/>
      <c r="AY40" s="1962"/>
      <c r="AZ40" s="22"/>
      <c r="BA40" s="31"/>
      <c r="BB40" s="76"/>
      <c r="BC40" s="78">
        <f>BC39+AZ40-BB40</f>
        <v>0</v>
      </c>
      <c r="BE40" s="1962"/>
      <c r="BF40" s="1962"/>
      <c r="BG40" s="22"/>
      <c r="BH40" s="31"/>
      <c r="BI40" s="76"/>
      <c r="BJ40" s="78">
        <f>BJ39+BG40-BI40</f>
        <v>0</v>
      </c>
      <c r="BL40" s="1962"/>
      <c r="BM40" s="1962"/>
      <c r="BN40" s="22"/>
      <c r="BO40" s="31"/>
      <c r="BP40" s="76"/>
      <c r="BQ40" s="78">
        <f t="shared" si="16"/>
        <v>0</v>
      </c>
      <c r="BS40" s="1962"/>
      <c r="BT40" s="1962"/>
      <c r="BU40" s="22"/>
      <c r="BV40" s="31"/>
      <c r="BW40" s="76"/>
      <c r="BX40" s="78">
        <f t="shared" si="17"/>
        <v>0</v>
      </c>
      <c r="BZ40" s="1962"/>
      <c r="CA40" s="1962"/>
      <c r="CB40" s="1962"/>
      <c r="CC40" s="22"/>
      <c r="CD40" s="31"/>
      <c r="CE40" s="76"/>
      <c r="CF40" s="78">
        <f t="shared" si="18"/>
        <v>0</v>
      </c>
      <c r="CH40" s="425"/>
      <c r="CI40" s="1960"/>
      <c r="CJ40" s="104"/>
      <c r="CK40" s="400"/>
      <c r="CL40" s="701"/>
      <c r="CM40" s="131">
        <f t="shared" si="19"/>
        <v>462233</v>
      </c>
      <c r="CO40" s="49"/>
      <c r="CP40" s="1960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62"/>
      <c r="DD40" s="1962"/>
      <c r="DE40" s="22"/>
      <c r="DF40" s="31"/>
      <c r="DG40" s="76"/>
      <c r="DH40" s="78">
        <f t="shared" si="21"/>
        <v>0</v>
      </c>
      <c r="DJ40" s="1962"/>
      <c r="DK40" s="1962"/>
      <c r="DL40" s="1962"/>
      <c r="DM40" s="22"/>
      <c r="DN40" s="31"/>
      <c r="DO40" s="76"/>
      <c r="DP40" s="78">
        <f t="shared" si="22"/>
        <v>0</v>
      </c>
      <c r="DR40" s="405"/>
      <c r="DS40" s="1962"/>
      <c r="DT40" s="22"/>
      <c r="DU40" s="322"/>
      <c r="DV40" s="76"/>
      <c r="DW40" s="78">
        <f t="shared" si="23"/>
        <v>0</v>
      </c>
      <c r="DY40" s="1962"/>
      <c r="DZ40" s="1962"/>
      <c r="EA40" s="22"/>
      <c r="EB40" s="31"/>
      <c r="EC40" s="76"/>
      <c r="ED40" s="78">
        <f t="shared" si="24"/>
        <v>0</v>
      </c>
      <c r="EF40" s="405"/>
      <c r="EG40" s="1962"/>
      <c r="EH40" s="22"/>
      <c r="EI40" s="31"/>
      <c r="EJ40" s="76"/>
      <c r="EK40" s="78">
        <f t="shared" si="25"/>
        <v>10936</v>
      </c>
      <c r="EM40" s="1962"/>
      <c r="EN40" s="1962"/>
      <c r="EO40" s="22"/>
      <c r="EP40" s="31"/>
      <c r="EQ40" s="76"/>
      <c r="ER40" s="78">
        <f t="shared" si="26"/>
        <v>0</v>
      </c>
      <c r="ET40" s="322"/>
      <c r="EU40" s="1962"/>
      <c r="EV40" s="22"/>
      <c r="EW40" s="31"/>
      <c r="EX40" s="76"/>
      <c r="EY40" s="78">
        <f t="shared" si="27"/>
        <v>0</v>
      </c>
      <c r="FA40" s="322"/>
      <c r="FB40" s="1962"/>
      <c r="FC40" s="22"/>
      <c r="FD40" s="31"/>
      <c r="FE40" s="76"/>
      <c r="FF40" s="78">
        <f t="shared" si="28"/>
        <v>0</v>
      </c>
      <c r="FH40" s="31"/>
      <c r="FI40" s="1962"/>
      <c r="FJ40" s="22"/>
      <c r="FK40" s="31"/>
      <c r="FL40" s="76"/>
      <c r="FM40" s="78">
        <f t="shared" si="29"/>
        <v>0</v>
      </c>
      <c r="FO40" s="31"/>
      <c r="FP40" s="1962"/>
      <c r="FQ40" s="22"/>
      <c r="FR40" s="31"/>
      <c r="FS40" s="76"/>
      <c r="FT40" s="78">
        <f t="shared" si="30"/>
        <v>0</v>
      </c>
      <c r="FV40" s="405">
        <v>39735</v>
      </c>
      <c r="FW40" s="1962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62"/>
      <c r="GE40" s="22"/>
      <c r="GF40" s="31"/>
      <c r="GG40" s="76"/>
      <c r="GH40" s="78">
        <f t="shared" si="32"/>
        <v>0</v>
      </c>
      <c r="GJ40" s="1962"/>
      <c r="GK40" s="1962"/>
      <c r="GL40" s="22"/>
      <c r="GM40" s="31"/>
      <c r="GN40" s="76"/>
      <c r="GO40" s="78">
        <f t="shared" si="33"/>
        <v>0</v>
      </c>
      <c r="GQ40" s="1962"/>
      <c r="GR40" s="1962"/>
      <c r="GS40" s="22"/>
      <c r="GT40" s="31"/>
      <c r="GU40" s="76"/>
      <c r="GV40" s="78">
        <f t="shared" si="34"/>
        <v>0</v>
      </c>
      <c r="GX40" s="1962"/>
      <c r="GY40" s="1962"/>
      <c r="GZ40" s="22"/>
      <c r="HA40" s="31"/>
      <c r="HB40" s="76"/>
      <c r="HC40" s="78">
        <f t="shared" si="35"/>
        <v>0</v>
      </c>
      <c r="HE40" s="1962"/>
      <c r="HF40" s="1962"/>
      <c r="HG40" s="22"/>
      <c r="HH40" s="31"/>
      <c r="HI40" s="76"/>
      <c r="HJ40" s="78">
        <f t="shared" si="36"/>
        <v>0</v>
      </c>
      <c r="HL40" s="31"/>
      <c r="HM40" s="1962"/>
      <c r="HN40" s="22"/>
      <c r="HO40" s="31"/>
      <c r="HP40" s="76"/>
      <c r="HQ40" s="78">
        <f t="shared" si="37"/>
        <v>0</v>
      </c>
      <c r="HS40" s="1962"/>
      <c r="HT40" s="1962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62"/>
      <c r="IO40" s="1962"/>
      <c r="IP40" s="22"/>
      <c r="IQ40" s="31"/>
      <c r="IR40" s="76"/>
      <c r="IS40" s="78">
        <f t="shared" si="41"/>
        <v>0</v>
      </c>
      <c r="IU40" s="1962"/>
      <c r="IV40" s="778"/>
      <c r="IW40" s="22"/>
      <c r="IX40" s="31"/>
      <c r="IY40" s="76"/>
      <c r="IZ40" s="78">
        <f t="shared" si="42"/>
        <v>0</v>
      </c>
      <c r="JB40" s="1962"/>
      <c r="JC40" s="1962"/>
      <c r="JD40" s="22"/>
      <c r="JE40" s="31"/>
      <c r="JF40" s="76"/>
      <c r="JG40" s="78">
        <f t="shared" si="43"/>
        <v>0</v>
      </c>
      <c r="JI40" s="1962"/>
      <c r="JJ40" s="1962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62"/>
      <c r="KT40" s="22"/>
      <c r="KU40" s="31"/>
      <c r="KV40" s="76"/>
      <c r="KW40" s="131">
        <f t="shared" si="48"/>
        <v>0</v>
      </c>
      <c r="KY40" s="1962"/>
      <c r="KZ40" s="858"/>
      <c r="LA40" s="22"/>
      <c r="LB40" s="788"/>
      <c r="LC40" s="76"/>
      <c r="LD40" s="131">
        <f t="shared" si="49"/>
        <v>0</v>
      </c>
      <c r="LF40" s="1962"/>
      <c r="LG40" s="858"/>
      <c r="LH40" s="22"/>
      <c r="LI40" s="31"/>
      <c r="LJ40" s="76"/>
      <c r="LK40" s="131">
        <f t="shared" si="50"/>
        <v>0</v>
      </c>
      <c r="LM40" s="405"/>
      <c r="LN40" s="1962"/>
      <c r="LO40" s="22"/>
      <c r="LP40" s="31"/>
      <c r="LQ40" s="76"/>
      <c r="LR40" s="78">
        <f t="shared" si="0"/>
        <v>0</v>
      </c>
      <c r="LT40" s="405"/>
      <c r="LU40" s="1962"/>
      <c r="LV40" s="22"/>
      <c r="LW40" s="31"/>
      <c r="LX40" s="76"/>
      <c r="LY40" s="78">
        <f t="shared" si="51"/>
        <v>0</v>
      </c>
      <c r="MA40" s="405"/>
      <c r="MB40" s="1962"/>
      <c r="MC40" s="22"/>
      <c r="MD40" s="31"/>
      <c r="ME40" s="76"/>
      <c r="MF40" s="78">
        <f t="shared" si="52"/>
        <v>0</v>
      </c>
      <c r="MH40" s="405"/>
      <c r="MI40" s="1962"/>
      <c r="MJ40" s="22"/>
      <c r="MK40" s="31"/>
      <c r="ML40" s="76"/>
      <c r="MM40" s="78">
        <f t="shared" si="53"/>
        <v>0</v>
      </c>
      <c r="MO40" s="1962"/>
      <c r="MP40" s="1962"/>
      <c r="MQ40" s="22"/>
      <c r="MR40" s="31"/>
      <c r="MS40" s="76"/>
      <c r="MT40" s="78">
        <f t="shared" si="54"/>
        <v>0</v>
      </c>
      <c r="MV40" s="1962"/>
      <c r="MW40" s="1962"/>
      <c r="MX40" s="22"/>
      <c r="MY40" s="1368"/>
      <c r="MZ40" s="76"/>
      <c r="NA40" s="131">
        <f t="shared" si="198"/>
        <v>20586.5</v>
      </c>
      <c r="NC40" s="1962"/>
      <c r="ND40" s="1962"/>
      <c r="NE40" s="22"/>
      <c r="NF40" s="1368"/>
      <c r="NG40" s="76"/>
      <c r="NH40" s="131">
        <f t="shared" si="55"/>
        <v>0</v>
      </c>
      <c r="NJ40" s="1962"/>
      <c r="NK40" s="1963"/>
      <c r="NL40" s="775"/>
      <c r="NM40" s="31"/>
      <c r="NN40" s="76"/>
      <c r="NO40" s="131">
        <f t="shared" si="204"/>
        <v>0</v>
      </c>
      <c r="NQ40" s="405"/>
      <c r="NR40" s="1963"/>
      <c r="NS40" s="76"/>
      <c r="NT40" s="405"/>
      <c r="NU40" s="76"/>
      <c r="NV40" s="131">
        <f t="shared" si="57"/>
        <v>0</v>
      </c>
      <c r="NX40" s="1962"/>
      <c r="NY40" s="1962"/>
      <c r="NZ40" s="22"/>
      <c r="OA40" s="31"/>
      <c r="OB40" s="76"/>
      <c r="OC40" s="78">
        <f t="shared" si="58"/>
        <v>0</v>
      </c>
      <c r="OE40" s="1962"/>
      <c r="OF40" s="1962"/>
      <c r="OG40" s="22"/>
      <c r="OH40" s="31"/>
      <c r="OI40" s="76"/>
      <c r="OJ40" s="78">
        <f t="shared" si="59"/>
        <v>0</v>
      </c>
      <c r="OL40" s="1962"/>
      <c r="OM40" s="1962"/>
      <c r="ON40" s="22"/>
      <c r="OO40" s="31"/>
      <c r="OP40" s="76"/>
      <c r="OQ40" s="78">
        <f t="shared" si="60"/>
        <v>0</v>
      </c>
      <c r="OS40" s="1962"/>
      <c r="OT40" s="1962"/>
      <c r="OU40" s="22"/>
      <c r="OV40" s="31"/>
      <c r="OW40" s="76"/>
      <c r="OX40" s="78">
        <f t="shared" si="61"/>
        <v>0</v>
      </c>
      <c r="OZ40" s="1962"/>
      <c r="PA40" s="1962"/>
      <c r="PB40" s="22"/>
      <c r="PC40" s="31"/>
      <c r="PD40" s="76"/>
      <c r="PE40" s="78">
        <f t="shared" si="62"/>
        <v>0</v>
      </c>
      <c r="PG40" s="1962"/>
      <c r="PH40" s="1962"/>
      <c r="PI40" s="22"/>
      <c r="PJ40" s="31"/>
      <c r="PK40" s="76"/>
      <c r="PL40" s="78">
        <f t="shared" si="63"/>
        <v>0</v>
      </c>
      <c r="PN40" s="1962"/>
      <c r="PO40" s="1962"/>
      <c r="PP40" s="22"/>
      <c r="PQ40" s="31"/>
      <c r="PR40" s="76"/>
      <c r="PS40" s="78">
        <f t="shared" si="64"/>
        <v>0</v>
      </c>
      <c r="PU40" s="1962"/>
      <c r="PV40" s="1962"/>
      <c r="PW40" s="22"/>
      <c r="PX40" s="31"/>
      <c r="PY40" s="76"/>
      <c r="PZ40" s="78">
        <f t="shared" si="65"/>
        <v>32916</v>
      </c>
      <c r="QB40" s="1962"/>
      <c r="QC40" s="1962"/>
      <c r="QD40" s="22"/>
      <c r="QE40" s="31"/>
      <c r="QF40" s="76"/>
      <c r="QG40" s="78">
        <f t="shared" si="66"/>
        <v>0</v>
      </c>
      <c r="QI40" s="405"/>
      <c r="QJ40" s="1962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2"/>
      <c r="QX40" s="1363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62"/>
      <c r="RZ40" s="1962"/>
      <c r="SA40" s="22"/>
      <c r="SB40" s="31"/>
      <c r="SC40" s="76"/>
      <c r="SD40" s="78">
        <f t="shared" si="195"/>
        <v>23250</v>
      </c>
      <c r="SF40" s="1962"/>
      <c r="SG40" s="1962"/>
      <c r="SH40" s="22"/>
      <c r="SI40" s="31"/>
      <c r="SJ40" s="76"/>
      <c r="SK40" s="78">
        <f t="shared" si="196"/>
        <v>0</v>
      </c>
      <c r="SM40" s="1962"/>
      <c r="SN40" s="1962"/>
      <c r="SO40" s="22"/>
      <c r="SP40" s="31"/>
      <c r="SQ40" s="76"/>
      <c r="SR40" s="78">
        <f t="shared" si="73"/>
        <v>0</v>
      </c>
      <c r="ST40" s="1962"/>
      <c r="SU40" s="1962"/>
      <c r="SV40" s="22"/>
      <c r="SW40" s="31"/>
      <c r="SX40" s="76"/>
      <c r="SY40" s="78">
        <f t="shared" si="74"/>
        <v>0</v>
      </c>
      <c r="TA40" s="405"/>
      <c r="TB40" s="1962"/>
      <c r="TC40" s="22"/>
      <c r="TD40" s="31"/>
      <c r="TE40" s="76"/>
      <c r="TF40" s="78">
        <f t="shared" si="75"/>
        <v>0</v>
      </c>
      <c r="TH40" s="1962"/>
      <c r="TI40" s="1962"/>
      <c r="TJ40" s="22"/>
      <c r="TK40" s="31"/>
      <c r="TL40" s="76"/>
      <c r="TM40" s="78">
        <f t="shared" si="201"/>
        <v>20668.5</v>
      </c>
      <c r="TO40" s="1962"/>
      <c r="TP40" s="1962"/>
      <c r="TQ40" s="22"/>
      <c r="TR40" s="31"/>
      <c r="TS40" s="76"/>
      <c r="TT40" s="78">
        <f t="shared" si="202"/>
        <v>0</v>
      </c>
      <c r="TV40" s="405"/>
      <c r="TW40" s="1962"/>
      <c r="TX40" s="22"/>
      <c r="TY40" s="31"/>
      <c r="TZ40" s="76"/>
      <c r="UA40" s="78">
        <f t="shared" si="203"/>
        <v>0</v>
      </c>
      <c r="UC40" s="405"/>
      <c r="UD40" s="1962"/>
      <c r="UE40" s="22"/>
      <c r="UF40" s="31"/>
      <c r="UG40" s="76"/>
      <c r="UH40" s="78">
        <f t="shared" si="79"/>
        <v>0</v>
      </c>
      <c r="UJ40" s="405"/>
      <c r="UK40" s="1962"/>
      <c r="UL40" s="22"/>
      <c r="UM40" s="31"/>
      <c r="UN40" s="76"/>
      <c r="UO40" s="78">
        <f t="shared" si="80"/>
        <v>0</v>
      </c>
      <c r="UQ40" s="405"/>
      <c r="UR40" s="1962"/>
      <c r="US40" s="22"/>
      <c r="UT40" s="31"/>
      <c r="UU40" s="76"/>
      <c r="UV40" s="78">
        <f t="shared" si="81"/>
        <v>0</v>
      </c>
      <c r="UX40" s="405"/>
      <c r="UY40" s="1962"/>
      <c r="UZ40" s="22"/>
      <c r="VA40" s="31"/>
      <c r="VB40" s="76"/>
      <c r="VC40" s="78">
        <f t="shared" si="82"/>
        <v>201</v>
      </c>
      <c r="VE40" s="1962"/>
      <c r="VF40" s="1962"/>
      <c r="VG40" s="22"/>
      <c r="VH40" s="31"/>
      <c r="VI40" s="76"/>
      <c r="VJ40" s="78">
        <f t="shared" si="83"/>
        <v>47775</v>
      </c>
      <c r="VL40" s="1962"/>
      <c r="VM40" s="1962"/>
      <c r="VN40" s="22"/>
      <c r="VO40" s="31"/>
      <c r="VP40" s="76"/>
      <c r="VQ40" s="78">
        <f t="shared" si="84"/>
        <v>0</v>
      </c>
      <c r="VS40" s="1962"/>
      <c r="VT40" s="1962"/>
      <c r="VU40" s="22"/>
      <c r="VV40" s="31"/>
      <c r="VW40" s="76"/>
      <c r="VX40" s="78">
        <f t="shared" si="85"/>
        <v>0</v>
      </c>
      <c r="VZ40" s="405"/>
      <c r="WA40" s="1962"/>
      <c r="WB40" s="22"/>
      <c r="WC40" s="31"/>
      <c r="WD40" s="76"/>
      <c r="WE40" s="78">
        <f t="shared" si="86"/>
        <v>274.5</v>
      </c>
      <c r="WG40" s="1962"/>
      <c r="WH40" s="1962"/>
      <c r="WI40" s="22"/>
      <c r="WJ40" s="31"/>
      <c r="WK40" s="76"/>
      <c r="WL40" s="78">
        <f t="shared" si="87"/>
        <v>0</v>
      </c>
      <c r="WN40" s="1962"/>
      <c r="WO40" s="1962"/>
      <c r="WP40" s="22"/>
      <c r="WQ40" s="31"/>
      <c r="WR40" s="76"/>
      <c r="WS40" s="78">
        <f t="shared" si="88"/>
        <v>0</v>
      </c>
      <c r="WU40" s="1962"/>
      <c r="WV40" s="1962"/>
      <c r="WW40" s="22"/>
      <c r="WX40" s="31"/>
      <c r="WY40" s="76"/>
      <c r="WZ40" s="78">
        <f t="shared" si="89"/>
        <v>0</v>
      </c>
      <c r="XB40" s="1960"/>
      <c r="XC40" s="1960"/>
      <c r="XD40" s="104"/>
      <c r="XE40" s="49"/>
      <c r="XF40" s="139"/>
      <c r="XG40" s="131">
        <f t="shared" si="90"/>
        <v>0</v>
      </c>
      <c r="XH40" s="244"/>
      <c r="XI40" s="1962"/>
      <c r="XJ40" s="1962"/>
      <c r="XK40" s="22"/>
      <c r="XL40" s="31"/>
      <c r="XM40" s="76"/>
      <c r="XN40" s="78">
        <f t="shared" si="91"/>
        <v>0</v>
      </c>
      <c r="XP40" s="405"/>
      <c r="XQ40" s="1962"/>
      <c r="XR40" s="22"/>
      <c r="XS40" s="31"/>
      <c r="XT40" s="76"/>
      <c r="XU40" s="78">
        <f t="shared" si="92"/>
        <v>0</v>
      </c>
      <c r="XW40" s="1962"/>
      <c r="XX40" s="1962"/>
      <c r="XY40" s="22"/>
      <c r="XZ40" s="31"/>
      <c r="YA40" s="76"/>
      <c r="YB40" s="78">
        <f t="shared" si="93"/>
        <v>0</v>
      </c>
      <c r="YD40" s="1962"/>
      <c r="YE40" s="1962"/>
      <c r="YF40" s="22"/>
      <c r="YG40" s="31"/>
      <c r="YH40" s="76"/>
      <c r="YI40" s="78">
        <f t="shared" si="94"/>
        <v>0</v>
      </c>
      <c r="YK40" s="1962"/>
      <c r="YL40" s="1962"/>
      <c r="YM40" s="22"/>
      <c r="YN40" s="31"/>
      <c r="YO40" s="76"/>
      <c r="YP40" s="78">
        <f t="shared" si="95"/>
        <v>0</v>
      </c>
      <c r="YR40" s="1962"/>
      <c r="YS40" s="1962"/>
      <c r="YT40" s="22"/>
      <c r="YU40" s="31"/>
      <c r="YV40" s="76"/>
      <c r="YW40" s="78">
        <f t="shared" si="96"/>
        <v>0</v>
      </c>
      <c r="YY40" s="1962"/>
      <c r="YZ40" s="1962"/>
      <c r="ZA40" s="22"/>
      <c r="ZB40" s="31"/>
      <c r="ZC40" s="76"/>
      <c r="ZD40" s="78">
        <f t="shared" si="97"/>
        <v>0</v>
      </c>
      <c r="ZF40" s="1962"/>
      <c r="ZG40" s="1962"/>
      <c r="ZH40" s="22"/>
      <c r="ZI40" s="31"/>
      <c r="ZJ40" s="76"/>
      <c r="ZK40" s="78">
        <f t="shared" si="98"/>
        <v>0</v>
      </c>
      <c r="ZM40" s="1962"/>
      <c r="ZN40" s="1962"/>
      <c r="ZO40" s="22"/>
      <c r="ZP40" s="31"/>
      <c r="ZQ40" s="76"/>
      <c r="ZR40" s="78">
        <f t="shared" si="99"/>
        <v>0</v>
      </c>
      <c r="ZT40" s="1962"/>
      <c r="ZU40" s="1962"/>
      <c r="ZV40" s="22"/>
      <c r="ZW40" s="31"/>
      <c r="ZX40" s="76"/>
      <c r="ZY40" s="78">
        <f t="shared" si="100"/>
        <v>11212</v>
      </c>
      <c r="AAA40" s="1962"/>
      <c r="AAB40" s="1962"/>
      <c r="AAC40" s="22"/>
      <c r="AAD40" s="31"/>
      <c r="AAE40" s="76"/>
      <c r="AAF40" s="78">
        <f t="shared" si="101"/>
        <v>0</v>
      </c>
      <c r="AAH40" s="1962"/>
      <c r="AAI40" s="1962"/>
      <c r="AAJ40" s="22"/>
      <c r="AAK40" s="31"/>
      <c r="AAL40" s="76"/>
      <c r="AAM40" s="78">
        <f t="shared" si="102"/>
        <v>0</v>
      </c>
      <c r="AAO40" s="1962"/>
      <c r="AAP40" s="1962"/>
      <c r="AAQ40" s="22"/>
      <c r="AAR40" s="31"/>
      <c r="AAS40" s="76"/>
      <c r="AAT40" s="78">
        <f t="shared" si="103"/>
        <v>0</v>
      </c>
      <c r="AAV40" s="405"/>
      <c r="AAW40" s="1962"/>
      <c r="AAX40" s="22"/>
      <c r="AAY40" s="31"/>
      <c r="AAZ40" s="76"/>
      <c r="ABA40" s="78">
        <f t="shared" si="104"/>
        <v>0</v>
      </c>
      <c r="ABC40" s="405"/>
      <c r="ABD40" s="1962"/>
      <c r="ABE40" s="22"/>
      <c r="ABF40" s="322"/>
      <c r="ABG40" s="76"/>
      <c r="ABH40" s="78">
        <f t="shared" si="105"/>
        <v>0</v>
      </c>
      <c r="ABJ40" s="1962"/>
      <c r="ABK40" s="1962"/>
      <c r="ABL40" s="22"/>
      <c r="ABM40" s="31"/>
      <c r="ABN40" s="76"/>
      <c r="ABO40" s="78">
        <f t="shared" si="106"/>
        <v>0</v>
      </c>
      <c r="ABQ40" s="1962"/>
      <c r="ABR40" s="1962"/>
      <c r="ABS40" s="22"/>
      <c r="ABT40" s="31"/>
      <c r="ABU40" s="76"/>
      <c r="ABV40" s="78">
        <f t="shared" si="107"/>
        <v>0</v>
      </c>
      <c r="ABX40" s="1962"/>
      <c r="ABY40" s="1962"/>
      <c r="ABZ40" s="22"/>
      <c r="ACA40" s="31"/>
      <c r="ACB40" s="76"/>
      <c r="ACC40" s="78">
        <f t="shared" si="108"/>
        <v>0</v>
      </c>
      <c r="ACE40" s="322"/>
      <c r="ACF40" s="1962"/>
      <c r="ACG40" s="22"/>
      <c r="ACH40" s="405"/>
      <c r="ACI40" s="76"/>
      <c r="ACJ40" s="78">
        <f t="shared" si="109"/>
        <v>0</v>
      </c>
      <c r="ACL40" s="322"/>
      <c r="ACM40" s="1962"/>
      <c r="ACN40" s="22"/>
      <c r="ACO40" s="322"/>
      <c r="ACP40" s="76"/>
      <c r="ACQ40" s="78">
        <f t="shared" si="110"/>
        <v>0</v>
      </c>
      <c r="ACS40" s="1962"/>
      <c r="ACT40" s="1962"/>
      <c r="ACU40" s="22"/>
      <c r="ACV40" s="31"/>
      <c r="ACW40" s="76"/>
      <c r="ACX40" s="78">
        <f t="shared" si="1"/>
        <v>0</v>
      </c>
      <c r="ACZ40" s="405"/>
      <c r="ADA40" s="1962"/>
      <c r="ADB40" s="22"/>
      <c r="ADC40" s="405"/>
      <c r="ADD40" s="76"/>
      <c r="ADE40" s="78">
        <f t="shared" si="111"/>
        <v>0</v>
      </c>
      <c r="ADG40" s="405"/>
      <c r="ADH40" s="1962"/>
      <c r="ADI40" s="22"/>
      <c r="ADJ40" s="322"/>
      <c r="ADK40" s="76"/>
      <c r="ADL40" s="78">
        <f t="shared" si="112"/>
        <v>0</v>
      </c>
      <c r="ADN40" s="1962"/>
      <c r="ADO40" s="1962"/>
      <c r="ADP40" s="22"/>
      <c r="ADQ40" s="31"/>
      <c r="ADR40" s="76"/>
      <c r="ADS40" s="78">
        <f t="shared" si="113"/>
        <v>0</v>
      </c>
      <c r="ADU40" s="322"/>
      <c r="ADV40" s="1962"/>
      <c r="ADW40" s="22"/>
      <c r="ADX40" s="405"/>
      <c r="ADY40" s="76"/>
      <c r="ADZ40" s="78">
        <f t="shared" si="114"/>
        <v>0</v>
      </c>
      <c r="AEB40" s="405"/>
      <c r="AEC40" s="1962"/>
      <c r="AED40" s="22"/>
      <c r="AEE40" s="31"/>
      <c r="AEF40" s="76"/>
      <c r="AEG40" s="131">
        <f t="shared" si="115"/>
        <v>0</v>
      </c>
      <c r="AEI40" s="405"/>
      <c r="AEJ40" s="1962"/>
      <c r="AEK40" s="22"/>
      <c r="AEL40" s="31"/>
      <c r="AEM40" s="76"/>
      <c r="AEN40" s="131">
        <f t="shared" si="116"/>
        <v>3380</v>
      </c>
      <c r="AEP40" s="405"/>
      <c r="AEQ40" s="1962"/>
      <c r="AER40" s="22"/>
      <c r="AES40" s="405"/>
      <c r="AET40" s="76"/>
      <c r="AEU40" s="131">
        <f t="shared" si="117"/>
        <v>0</v>
      </c>
      <c r="AEW40" s="1962"/>
      <c r="AEX40" s="1962"/>
      <c r="AEY40" s="22"/>
      <c r="AEZ40" s="31"/>
      <c r="AFA40" s="76"/>
      <c r="AFB40" s="78">
        <f t="shared" si="118"/>
        <v>0</v>
      </c>
      <c r="AFD40" s="1962"/>
      <c r="AFE40" s="1962"/>
      <c r="AFF40" s="22"/>
      <c r="AFG40" s="31"/>
      <c r="AFH40" s="76"/>
      <c r="AFI40" s="78">
        <f t="shared" si="119"/>
        <v>6523</v>
      </c>
      <c r="AFK40" s="405"/>
      <c r="AFL40" s="1962"/>
      <c r="AFM40" s="22"/>
      <c r="AFN40" s="31"/>
      <c r="AFO40" s="76"/>
      <c r="AFP40" s="78">
        <f t="shared" si="120"/>
        <v>0</v>
      </c>
      <c r="AFR40" s="405"/>
      <c r="AFS40" s="1962"/>
      <c r="AFT40" s="22"/>
      <c r="AFU40" s="31"/>
      <c r="AFV40" s="76"/>
      <c r="AFW40" s="78">
        <f t="shared" si="121"/>
        <v>0</v>
      </c>
      <c r="AFY40" s="31"/>
      <c r="AFZ40" s="1962"/>
      <c r="AGA40" s="22"/>
      <c r="AGB40" s="31"/>
      <c r="AGC40" s="76"/>
      <c r="AGD40" s="78">
        <f t="shared" si="122"/>
        <v>0</v>
      </c>
      <c r="AGF40" s="1962"/>
      <c r="AGG40" s="1962"/>
      <c r="AGH40" s="22"/>
      <c r="AGI40" s="31"/>
      <c r="AGJ40" s="76"/>
      <c r="AGK40" s="78">
        <f t="shared" si="123"/>
        <v>0</v>
      </c>
      <c r="AGM40" s="1962"/>
      <c r="AGN40" s="1962"/>
      <c r="AGO40" s="22"/>
      <c r="AGP40" s="31"/>
      <c r="AGQ40" s="76"/>
      <c r="AGR40" s="78">
        <f t="shared" si="124"/>
        <v>0</v>
      </c>
      <c r="AGT40" s="1962"/>
      <c r="AGU40" s="1962"/>
      <c r="AGV40" s="22"/>
      <c r="AGW40" s="31"/>
      <c r="AGX40" s="76"/>
      <c r="AGY40" s="78">
        <f t="shared" si="125"/>
        <v>0</v>
      </c>
      <c r="AHA40" s="1962"/>
      <c r="AHB40" s="1962"/>
      <c r="AHC40" s="22"/>
      <c r="AHD40" s="31"/>
      <c r="AHE40" s="76"/>
      <c r="AHF40" s="78">
        <f t="shared" si="126"/>
        <v>0</v>
      </c>
      <c r="AHH40" s="1962"/>
      <c r="AHI40" s="1962"/>
      <c r="AHJ40" s="22"/>
      <c r="AHK40" s="31"/>
      <c r="AHL40" s="76"/>
      <c r="AHM40" s="78">
        <f t="shared" si="127"/>
        <v>37741</v>
      </c>
      <c r="AHO40" s="1962"/>
      <c r="AHP40" s="1962"/>
      <c r="AHQ40" s="22"/>
      <c r="AHR40" s="31"/>
      <c r="AHS40" s="76"/>
      <c r="AHT40" s="78">
        <f t="shared" si="128"/>
        <v>0</v>
      </c>
      <c r="AHV40" s="1962"/>
      <c r="AHW40" s="1962"/>
      <c r="AHX40" s="22"/>
      <c r="AHY40" s="31"/>
      <c r="AHZ40" s="76"/>
      <c r="AIA40" s="78">
        <f t="shared" si="129"/>
        <v>0</v>
      </c>
      <c r="AIC40" s="405"/>
      <c r="AID40" s="1962"/>
      <c r="AIE40" s="22"/>
      <c r="AIF40" s="31"/>
      <c r="AIG40" s="76"/>
      <c r="AIH40" s="78">
        <f t="shared" si="130"/>
        <v>0</v>
      </c>
      <c r="AIJ40" s="322"/>
      <c r="AIK40" s="1962"/>
      <c r="AIL40" s="22"/>
      <c r="AIM40" s="49"/>
      <c r="AIN40" s="76"/>
      <c r="AIO40" s="78">
        <f t="shared" si="131"/>
        <v>0</v>
      </c>
      <c r="AIQ40" s="405"/>
      <c r="AIR40" s="1962"/>
      <c r="AIS40" s="22"/>
      <c r="AIT40" s="31"/>
      <c r="AIU40" s="76"/>
      <c r="AIV40" s="78">
        <f t="shared" si="132"/>
        <v>0</v>
      </c>
      <c r="AIX40" s="1962"/>
      <c r="AIY40" s="1962"/>
      <c r="AIZ40" s="22"/>
      <c r="AJA40" s="31"/>
      <c r="AJB40" s="76"/>
      <c r="AJC40" s="78">
        <f t="shared" si="133"/>
        <v>0</v>
      </c>
      <c r="AJE40" s="49"/>
      <c r="AJF40" s="1960"/>
      <c r="AJG40" s="104"/>
      <c r="AJH40" s="49"/>
      <c r="AJI40" s="139"/>
      <c r="AJJ40" s="78">
        <f t="shared" si="134"/>
        <v>0</v>
      </c>
      <c r="AJL40" s="1962"/>
      <c r="AJM40" s="1962"/>
      <c r="AJN40" s="22"/>
      <c r="AJO40" s="31"/>
      <c r="AJP40" s="76"/>
      <c r="AJQ40" s="78">
        <f t="shared" si="135"/>
        <v>0</v>
      </c>
      <c r="AJS40" s="1960"/>
      <c r="AJT40" s="1960"/>
      <c r="AJU40" s="104"/>
      <c r="AJV40" s="49"/>
      <c r="AJW40" s="139"/>
      <c r="AJX40" s="131">
        <f t="shared" si="136"/>
        <v>0</v>
      </c>
      <c r="AJY40" s="244"/>
      <c r="AJZ40" s="1962"/>
      <c r="AKA40" s="1962"/>
      <c r="AKB40" s="22"/>
      <c r="AKC40" s="31"/>
      <c r="AKD40" s="76"/>
      <c r="AKE40" s="78">
        <f t="shared" si="137"/>
        <v>0</v>
      </c>
      <c r="AKG40" s="1962"/>
      <c r="AKH40" s="1962"/>
      <c r="AKI40" s="22"/>
      <c r="AKJ40" s="31"/>
      <c r="AKK40" s="76"/>
      <c r="AKL40" s="78">
        <f t="shared" si="138"/>
        <v>0</v>
      </c>
      <c r="AKN40" s="1962"/>
      <c r="AKO40" s="1962"/>
      <c r="AKP40" s="779"/>
      <c r="AKQ40" s="31"/>
      <c r="AKR40" s="76"/>
      <c r="AKS40" s="78">
        <f t="shared" si="139"/>
        <v>0</v>
      </c>
      <c r="AKU40" s="1962"/>
      <c r="AKV40" s="1962"/>
      <c r="AKW40" s="22"/>
      <c r="AKX40" s="31"/>
      <c r="AKY40" s="76"/>
      <c r="AKZ40" s="78">
        <f t="shared" si="2"/>
        <v>0</v>
      </c>
      <c r="ALB40" s="1962"/>
      <c r="ALC40" s="1962"/>
      <c r="ALD40" s="22"/>
      <c r="ALE40" s="31"/>
      <c r="ALF40" s="76"/>
      <c r="ALG40" s="78">
        <f t="shared" si="140"/>
        <v>0</v>
      </c>
      <c r="ALI40" s="1962"/>
      <c r="ALJ40" s="1962"/>
      <c r="ALK40" s="22"/>
      <c r="ALL40" s="31"/>
      <c r="ALM40" s="76"/>
      <c r="ALN40" s="78">
        <f t="shared" si="141"/>
        <v>0</v>
      </c>
      <c r="ALP40" s="1962"/>
      <c r="ALQ40" s="1962"/>
      <c r="ALR40" s="22"/>
      <c r="ALS40" s="31"/>
      <c r="ALT40" s="76"/>
      <c r="ALU40" s="78">
        <f t="shared" si="142"/>
        <v>0</v>
      </c>
      <c r="ALW40" s="1962"/>
      <c r="ALX40" s="1962"/>
      <c r="ALY40" s="22"/>
      <c r="ALZ40" s="31"/>
      <c r="AMA40" s="76"/>
      <c r="AMB40" s="78">
        <f t="shared" si="143"/>
        <v>0</v>
      </c>
      <c r="AMD40" s="405"/>
      <c r="AME40" s="1962"/>
      <c r="AMF40" s="22"/>
      <c r="AMG40" s="405"/>
      <c r="AMH40" s="76"/>
      <c r="AMI40" s="78">
        <f t="shared" si="144"/>
        <v>0</v>
      </c>
      <c r="AMK40" s="1962"/>
      <c r="AML40" s="1962"/>
      <c r="AMM40" s="22"/>
      <c r="AMN40" s="31"/>
      <c r="AMO40" s="76"/>
      <c r="AMP40" s="78">
        <f t="shared" si="145"/>
        <v>0</v>
      </c>
      <c r="AMR40" s="31"/>
      <c r="AMS40" s="1962"/>
      <c r="AMT40" s="22"/>
      <c r="AMU40" s="31"/>
      <c r="AMV40" s="76"/>
      <c r="AMW40" s="78">
        <f t="shared" si="3"/>
        <v>0</v>
      </c>
      <c r="AMY40" s="405"/>
      <c r="AMZ40" s="1962"/>
      <c r="ANA40" s="22"/>
      <c r="ANB40" s="322"/>
      <c r="ANC40" s="76"/>
      <c r="AND40" s="78">
        <f t="shared" si="146"/>
        <v>0</v>
      </c>
      <c r="ANF40" s="322"/>
      <c r="ANG40" s="1962"/>
      <c r="ANH40" s="22"/>
      <c r="ANI40" s="405"/>
      <c r="ANJ40" s="76"/>
      <c r="ANK40" s="78">
        <f t="shared" si="147"/>
        <v>0</v>
      </c>
      <c r="ANM40" s="31"/>
      <c r="ANN40" s="1962"/>
      <c r="ANO40" s="22"/>
      <c r="ANP40" s="31"/>
      <c r="ANQ40" s="76"/>
      <c r="ANR40" s="78">
        <f t="shared" si="148"/>
        <v>0</v>
      </c>
      <c r="ANT40" s="1962"/>
      <c r="ANU40" s="1962"/>
      <c r="ANV40" s="22"/>
      <c r="ANW40" s="31"/>
      <c r="ANX40" s="76"/>
      <c r="ANY40" s="78">
        <f t="shared" si="149"/>
        <v>0</v>
      </c>
      <c r="AOA40" s="1962"/>
      <c r="AOB40" s="1962"/>
      <c r="AOC40" s="22"/>
      <c r="AOD40" s="31"/>
      <c r="AOE40" s="76"/>
      <c r="AOF40" s="78">
        <f t="shared" si="150"/>
        <v>0</v>
      </c>
      <c r="AOH40" s="322"/>
      <c r="AOI40" s="1962"/>
      <c r="AOJ40" s="22"/>
      <c r="AOK40" s="405"/>
      <c r="AOL40" s="76"/>
      <c r="AOM40" s="78">
        <f t="shared" si="151"/>
        <v>0</v>
      </c>
      <c r="AOO40" s="1962"/>
      <c r="AOP40" s="1962"/>
      <c r="AOQ40" s="22"/>
      <c r="AOR40" s="31"/>
      <c r="AOS40" s="76"/>
      <c r="AOT40" s="78">
        <f t="shared" si="199"/>
        <v>4592</v>
      </c>
      <c r="AOV40" s="405"/>
      <c r="AOW40" s="1962"/>
      <c r="AOX40" s="22"/>
      <c r="AOY40" s="31"/>
      <c r="AOZ40" s="76"/>
      <c r="APA40" s="78">
        <f t="shared" si="152"/>
        <v>0</v>
      </c>
      <c r="APC40" s="322"/>
      <c r="APD40" s="1962"/>
      <c r="APE40" s="22"/>
      <c r="APF40" s="31"/>
      <c r="APG40" s="76"/>
      <c r="APH40" s="78">
        <f t="shared" si="153"/>
        <v>0</v>
      </c>
      <c r="APJ40" s="322"/>
      <c r="APK40" s="1962"/>
      <c r="APL40" s="22"/>
      <c r="APM40" s="31"/>
      <c r="APN40" s="76"/>
      <c r="APO40" s="78">
        <f t="shared" si="154"/>
        <v>0</v>
      </c>
      <c r="APQ40" s="1962"/>
      <c r="APR40" s="1962"/>
      <c r="APS40" s="22"/>
      <c r="APT40" s="31"/>
      <c r="APU40" s="76"/>
      <c r="APV40" s="78">
        <f t="shared" si="155"/>
        <v>0</v>
      </c>
      <c r="APX40" s="405"/>
      <c r="APY40" s="1962"/>
      <c r="APZ40" s="22"/>
      <c r="AQA40" s="405"/>
      <c r="AQB40" s="76"/>
      <c r="AQC40" s="78">
        <f t="shared" si="205"/>
        <v>0</v>
      </c>
      <c r="AQE40" s="1962"/>
      <c r="AQF40" s="1962"/>
      <c r="AQG40" s="22"/>
      <c r="AQH40" s="31"/>
      <c r="AQI40" s="76"/>
      <c r="AQJ40" s="131">
        <f t="shared" si="5"/>
        <v>7383.5</v>
      </c>
      <c r="AQL40" s="1962"/>
      <c r="AQM40" s="1962"/>
      <c r="AQN40" s="22"/>
      <c r="AQO40" s="31"/>
      <c r="AQP40" s="76"/>
      <c r="AQQ40" s="131">
        <f t="shared" si="6"/>
        <v>0</v>
      </c>
      <c r="AQS40" s="1962"/>
      <c r="AQT40" s="1962"/>
      <c r="AQU40" s="22"/>
      <c r="AQV40" s="31"/>
      <c r="AQW40" s="76"/>
      <c r="AQX40" s="131">
        <f t="shared" si="156"/>
        <v>4518.5</v>
      </c>
      <c r="AQZ40" s="322"/>
      <c r="ARA40" s="1962"/>
      <c r="ARB40" s="779"/>
      <c r="ARC40" s="322"/>
      <c r="ARD40" s="76"/>
      <c r="ARE40" s="78">
        <f t="shared" si="157"/>
        <v>0</v>
      </c>
      <c r="ARG40" s="1962"/>
      <c r="ARH40" s="1962"/>
      <c r="ARI40" s="22"/>
      <c r="ARJ40" s="31"/>
      <c r="ARK40" s="76"/>
      <c r="ARL40" s="78">
        <f t="shared" si="158"/>
        <v>0</v>
      </c>
      <c r="ARN40" s="405"/>
      <c r="ARO40" s="1962"/>
      <c r="ARP40" s="22"/>
      <c r="ARQ40" s="405"/>
      <c r="ARR40" s="76"/>
      <c r="ARS40" s="78">
        <f t="shared" si="159"/>
        <v>0</v>
      </c>
      <c r="ARU40" s="405"/>
      <c r="ARV40" s="1962"/>
      <c r="ARW40" s="22"/>
      <c r="ARX40" s="322"/>
      <c r="ARY40" s="76"/>
      <c r="ARZ40" s="78">
        <f t="shared" si="7"/>
        <v>0</v>
      </c>
      <c r="ASB40" s="405"/>
      <c r="ASC40" s="1962"/>
      <c r="ASD40" s="22"/>
      <c r="ASE40" s="31"/>
      <c r="ASF40" s="76"/>
      <c r="ASG40" s="78">
        <f t="shared" si="160"/>
        <v>0</v>
      </c>
      <c r="ASI40" s="405"/>
      <c r="ASJ40" s="1962"/>
      <c r="ASK40" s="22"/>
      <c r="ASL40" s="31"/>
      <c r="ASM40" s="76"/>
      <c r="ASN40" s="131">
        <f t="shared" si="161"/>
        <v>0</v>
      </c>
      <c r="ASP40" s="1962"/>
      <c r="ASQ40" s="1962"/>
      <c r="ASR40" s="22"/>
      <c r="ASS40" s="31"/>
      <c r="AST40" s="76"/>
      <c r="ASU40" s="131">
        <f t="shared" si="162"/>
        <v>0</v>
      </c>
      <c r="ASW40" s="1962"/>
      <c r="ASX40" s="1962"/>
      <c r="ASY40" s="22"/>
      <c r="ASZ40" s="31"/>
      <c r="ATA40" s="76"/>
      <c r="ATB40" s="131">
        <f t="shared" si="163"/>
        <v>0</v>
      </c>
      <c r="ATD40" s="1962"/>
      <c r="ATE40" s="1962"/>
      <c r="ATF40" s="22"/>
      <c r="ATG40" s="31"/>
      <c r="ATH40" s="76"/>
      <c r="ATI40" s="78">
        <f t="shared" si="164"/>
        <v>0</v>
      </c>
      <c r="ATK40" s="1962"/>
      <c r="ATL40" s="1962"/>
      <c r="ATM40" s="22"/>
      <c r="ATN40" s="31"/>
      <c r="ATO40" s="76"/>
      <c r="ATP40" s="78">
        <f t="shared" si="165"/>
        <v>0</v>
      </c>
      <c r="ATR40" s="1962"/>
      <c r="ATS40" s="1962"/>
      <c r="ATT40" s="22"/>
      <c r="ATU40" s="31"/>
      <c r="ATV40" s="76"/>
      <c r="ATW40" s="78">
        <f t="shared" si="166"/>
        <v>0</v>
      </c>
      <c r="ATY40" s="1962"/>
      <c r="ATZ40" s="1962"/>
      <c r="AUA40" s="22"/>
      <c r="AUB40" s="31"/>
      <c r="AUC40" s="76"/>
      <c r="AUD40" s="78">
        <f t="shared" si="167"/>
        <v>0</v>
      </c>
      <c r="AUF40" s="1962"/>
      <c r="AUG40" s="1337"/>
      <c r="AUI40" s="369"/>
      <c r="AUJ40" s="66"/>
      <c r="AUK40" s="78">
        <f t="shared" ref="AUK40:AUK56" si="208">AUK39+AUH40-AUJ40</f>
        <v>0</v>
      </c>
      <c r="AUM40" s="1962"/>
      <c r="AUN40" s="1337"/>
      <c r="AUP40" s="61"/>
      <c r="AUQ40" s="66"/>
      <c r="AUR40" s="78">
        <f t="shared" si="169"/>
        <v>0</v>
      </c>
      <c r="AUU40" s="1962"/>
      <c r="AUV40" s="22"/>
      <c r="AUW40" s="31"/>
      <c r="AUX40" s="76"/>
      <c r="AUY40" s="78">
        <f t="shared" si="170"/>
        <v>0</v>
      </c>
      <c r="AVB40" s="1962"/>
      <c r="AVC40" s="22"/>
      <c r="AVD40" s="31"/>
      <c r="AVE40" s="76"/>
      <c r="AVF40" s="78">
        <f t="shared" si="171"/>
        <v>0</v>
      </c>
      <c r="AVH40" s="544"/>
      <c r="AVI40" s="1962"/>
      <c r="AVJ40" s="22"/>
      <c r="AVK40" s="31"/>
      <c r="AVL40" s="76"/>
      <c r="AVM40" s="78">
        <f t="shared" si="172"/>
        <v>2512.5</v>
      </c>
      <c r="AVO40" s="321"/>
      <c r="AVP40" s="1961"/>
      <c r="AVQ40" s="350"/>
      <c r="AVR40" s="49"/>
      <c r="AVS40" s="139"/>
      <c r="AVT40" s="131">
        <f t="shared" si="173"/>
        <v>0</v>
      </c>
      <c r="AVV40" s="405"/>
      <c r="AVW40" s="1962"/>
      <c r="AVX40" s="22"/>
      <c r="AVY40" s="31"/>
      <c r="AVZ40" s="76"/>
      <c r="AWA40" s="78">
        <f t="shared" si="191"/>
        <v>0</v>
      </c>
      <c r="AWC40" s="1962"/>
      <c r="AWD40" s="1962"/>
      <c r="AWE40" s="22"/>
      <c r="AWF40" s="31"/>
      <c r="AWG40" s="76"/>
      <c r="AWH40" s="78">
        <f t="shared" si="192"/>
        <v>0</v>
      </c>
      <c r="AWJ40" s="1962"/>
      <c r="AWK40" s="1962"/>
      <c r="AWL40" s="22"/>
      <c r="AWM40" s="31"/>
      <c r="AWN40" s="76"/>
      <c r="AWO40" s="78">
        <f t="shared" si="193"/>
        <v>0</v>
      </c>
      <c r="AWQ40" s="321"/>
      <c r="AWR40" s="1960"/>
      <c r="AWS40" s="104"/>
      <c r="AWT40" s="49"/>
      <c r="AWU40" s="139"/>
      <c r="AWV40" s="131">
        <f t="shared" si="194"/>
        <v>0</v>
      </c>
      <c r="AWW40" s="244"/>
      <c r="AWX40" s="425"/>
      <c r="AWY40" s="1962"/>
      <c r="AWZ40" s="22"/>
      <c r="AXA40" s="31"/>
      <c r="AXB40" s="76"/>
      <c r="AXC40" s="78">
        <f t="shared" si="174"/>
        <v>30000</v>
      </c>
      <c r="AXE40" s="1962"/>
      <c r="AXF40" s="1962"/>
      <c r="AXG40" s="22"/>
      <c r="AXH40" s="31"/>
      <c r="AXI40" s="76"/>
      <c r="AXJ40" s="78">
        <f t="shared" si="175"/>
        <v>0</v>
      </c>
      <c r="AXL40" s="1962"/>
      <c r="AXM40" s="1962"/>
      <c r="AXN40" s="22"/>
      <c r="AXO40" s="31"/>
      <c r="AXP40" s="76"/>
      <c r="AXQ40" s="78">
        <f t="shared" si="176"/>
        <v>0</v>
      </c>
      <c r="AXS40" s="1962"/>
      <c r="AXT40" s="1962"/>
      <c r="AXU40" s="22"/>
      <c r="AXV40" s="31"/>
      <c r="AXW40" s="76"/>
      <c r="AXX40" s="78">
        <f t="shared" si="177"/>
        <v>0</v>
      </c>
      <c r="AXZ40" s="1962"/>
      <c r="AYA40" s="1962"/>
      <c r="AYB40" s="22"/>
      <c r="AYC40" s="31"/>
      <c r="AYD40" s="76"/>
      <c r="AYE40" s="78">
        <f t="shared" si="178"/>
        <v>0</v>
      </c>
      <c r="AYG40" s="405"/>
      <c r="AYH40" s="1962"/>
      <c r="AYI40" s="22"/>
      <c r="AYJ40" s="31"/>
      <c r="AYK40" s="76"/>
      <c r="AYL40" s="78">
        <f t="shared" si="179"/>
        <v>0</v>
      </c>
      <c r="AYN40" s="405"/>
      <c r="AYO40" s="1962"/>
      <c r="AYP40" s="22"/>
      <c r="AYQ40" s="31"/>
      <c r="AYR40" s="76"/>
      <c r="AYS40" s="78">
        <f t="shared" si="180"/>
        <v>0</v>
      </c>
      <c r="AYU40" s="405"/>
      <c r="AYV40" s="1962"/>
      <c r="AYW40" s="22"/>
      <c r="AYX40" s="405"/>
      <c r="AYY40" s="76"/>
      <c r="AYZ40" s="78">
        <f t="shared" si="181"/>
        <v>0</v>
      </c>
      <c r="AZB40" s="1962"/>
      <c r="AZC40" s="1962"/>
      <c r="AZD40" s="22"/>
      <c r="AZE40" s="31"/>
      <c r="AZF40" s="76"/>
      <c r="AZG40" s="78">
        <f t="shared" si="182"/>
        <v>0</v>
      </c>
      <c r="AZI40" s="405"/>
      <c r="AZJ40" s="1962"/>
      <c r="AZK40" s="22"/>
      <c r="AZL40" s="405"/>
      <c r="AZM40" s="76"/>
      <c r="AZN40" s="78">
        <f t="shared" si="183"/>
        <v>0</v>
      </c>
      <c r="AZP40" s="425"/>
      <c r="AZQ40" s="1960"/>
      <c r="AZR40" s="104"/>
      <c r="AZS40" s="425"/>
      <c r="AZT40" s="139"/>
      <c r="AZU40" s="131">
        <f t="shared" si="184"/>
        <v>0</v>
      </c>
      <c r="AZV40" s="244"/>
      <c r="AZW40" s="1962"/>
      <c r="AZX40" s="1962"/>
      <c r="AZY40" s="22"/>
      <c r="AZZ40" s="31"/>
      <c r="BAA40" s="76"/>
      <c r="BAB40" s="78">
        <f t="shared" si="185"/>
        <v>0</v>
      </c>
      <c r="BAD40" s="1962"/>
      <c r="BAE40" s="1962"/>
      <c r="BAF40" s="22"/>
      <c r="BAG40" s="31"/>
      <c r="BAH40" s="76"/>
      <c r="BAI40" s="78">
        <f t="shared" si="186"/>
        <v>0</v>
      </c>
      <c r="BAK40" s="1962"/>
      <c r="BAL40" s="1962"/>
      <c r="BAM40" s="22"/>
      <c r="BAN40" s="31"/>
      <c r="BAO40" s="76"/>
      <c r="BAP40" s="78">
        <f t="shared" si="187"/>
        <v>0</v>
      </c>
      <c r="BAR40" s="1962"/>
      <c r="BAS40" s="1962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62"/>
      <c r="C41" s="1937">
        <v>100000</v>
      </c>
      <c r="D41" s="31"/>
      <c r="E41" s="76"/>
      <c r="F41" s="131">
        <f t="shared" si="206"/>
        <v>3320100</v>
      </c>
      <c r="H41" s="31"/>
      <c r="I41" s="1962"/>
      <c r="J41" s="779"/>
      <c r="K41" s="31"/>
      <c r="L41" s="76"/>
      <c r="M41" s="131">
        <f t="shared" si="207"/>
        <v>20000</v>
      </c>
      <c r="O41" s="405"/>
      <c r="P41" s="1962"/>
      <c r="Q41" s="22"/>
      <c r="R41" s="405"/>
      <c r="S41" s="76"/>
      <c r="T41" s="78">
        <f t="shared" si="189"/>
        <v>15000</v>
      </c>
      <c r="V41" s="322"/>
      <c r="W41" s="1962"/>
      <c r="X41" s="22"/>
      <c r="Y41" s="31"/>
      <c r="Z41" s="76"/>
      <c r="AA41" s="78">
        <f>AA40+X41-Z41</f>
        <v>1000</v>
      </c>
      <c r="AC41" s="1962"/>
      <c r="AD41" s="1962"/>
      <c r="AE41" s="22"/>
      <c r="AF41" s="31"/>
      <c r="AG41" s="76"/>
      <c r="AH41" s="78">
        <f>AH40+AE41-AG41</f>
        <v>-100000</v>
      </c>
      <c r="AJ41" s="405"/>
      <c r="AK41" s="1962"/>
      <c r="AL41" s="22"/>
      <c r="AM41" s="31"/>
      <c r="AN41" s="76"/>
      <c r="AO41" s="78">
        <f>AO40+AL41-AN41</f>
        <v>90000</v>
      </c>
      <c r="AQ41" s="1962"/>
      <c r="AR41" s="1962"/>
      <c r="AS41" s="22"/>
      <c r="AT41" s="31"/>
      <c r="AU41" s="76"/>
      <c r="AV41" s="78">
        <f>AV40+AS41-AU41</f>
        <v>0</v>
      </c>
      <c r="AX41" s="1962"/>
      <c r="AY41" s="1962"/>
      <c r="AZ41" s="22"/>
      <c r="BA41" s="31"/>
      <c r="BB41" s="76"/>
      <c r="BC41" s="78">
        <f>BC40+AZ41-BB41</f>
        <v>0</v>
      </c>
      <c r="BE41" s="1962"/>
      <c r="BF41" s="1962"/>
      <c r="BG41" s="22"/>
      <c r="BH41" s="31"/>
      <c r="BI41" s="76"/>
      <c r="BJ41" s="78">
        <f>BJ40+BG41-BI41</f>
        <v>0</v>
      </c>
      <c r="BL41" s="1962"/>
      <c r="BM41" s="1962"/>
      <c r="BN41" s="22"/>
      <c r="BO41" s="31"/>
      <c r="BP41" s="76"/>
      <c r="BQ41" s="78">
        <f t="shared" si="16"/>
        <v>0</v>
      </c>
      <c r="BS41" s="1962"/>
      <c r="BT41" s="1962"/>
      <c r="BU41" s="22"/>
      <c r="BV41" s="31"/>
      <c r="BW41" s="76"/>
      <c r="BX41" s="78">
        <f t="shared" si="17"/>
        <v>0</v>
      </c>
      <c r="BZ41" s="1962"/>
      <c r="CA41" s="1962"/>
      <c r="CB41" s="1962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60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62"/>
      <c r="DD41" s="1962"/>
      <c r="DE41" s="22"/>
      <c r="DF41" s="31"/>
      <c r="DG41" s="76"/>
      <c r="DH41" s="78">
        <f t="shared" si="21"/>
        <v>0</v>
      </c>
      <c r="DJ41" s="1962"/>
      <c r="DK41" s="1962"/>
      <c r="DL41" s="1962"/>
      <c r="DM41" s="22"/>
      <c r="DN41" s="31"/>
      <c r="DO41" s="76"/>
      <c r="DP41" s="78">
        <f t="shared" si="22"/>
        <v>0</v>
      </c>
      <c r="DR41" s="405"/>
      <c r="DS41" s="1962"/>
      <c r="DT41" s="22"/>
      <c r="DU41" s="322"/>
      <c r="DV41" s="76"/>
      <c r="DW41" s="78">
        <f t="shared" si="23"/>
        <v>0</v>
      </c>
      <c r="DY41" s="1962"/>
      <c r="DZ41" s="1962"/>
      <c r="EA41" s="22"/>
      <c r="EB41" s="31"/>
      <c r="EC41" s="76"/>
      <c r="ED41" s="78">
        <f t="shared" si="24"/>
        <v>0</v>
      </c>
      <c r="EF41" s="405"/>
      <c r="EG41" s="1962"/>
      <c r="EH41" s="22"/>
      <c r="EI41" s="31"/>
      <c r="EJ41" s="76"/>
      <c r="EK41" s="78">
        <f t="shared" si="25"/>
        <v>10936</v>
      </c>
      <c r="EM41" s="1962"/>
      <c r="EN41" s="1962"/>
      <c r="EO41" s="22"/>
      <c r="EP41" s="31"/>
      <c r="EQ41" s="76"/>
      <c r="ER41" s="78">
        <f t="shared" si="26"/>
        <v>0</v>
      </c>
      <c r="ET41" s="322"/>
      <c r="EU41" s="1962"/>
      <c r="EV41" s="22"/>
      <c r="EW41" s="31"/>
      <c r="EX41" s="76"/>
      <c r="EY41" s="78">
        <f t="shared" si="27"/>
        <v>0</v>
      </c>
      <c r="FA41" s="322"/>
      <c r="FB41" s="1962"/>
      <c r="FC41" s="22"/>
      <c r="FD41" s="31"/>
      <c r="FE41" s="76"/>
      <c r="FF41" s="78">
        <f t="shared" si="28"/>
        <v>0</v>
      </c>
      <c r="FH41" s="1962"/>
      <c r="FI41" s="1962"/>
      <c r="FJ41" s="22"/>
      <c r="FK41" s="31"/>
      <c r="FL41" s="76"/>
      <c r="FM41" s="78">
        <f t="shared" si="29"/>
        <v>0</v>
      </c>
      <c r="FO41" s="1962"/>
      <c r="FP41" s="1962"/>
      <c r="FQ41" s="22"/>
      <c r="FR41" s="31"/>
      <c r="FS41" s="76"/>
      <c r="FT41" s="78">
        <f t="shared" si="30"/>
        <v>0</v>
      </c>
      <c r="FV41" s="405"/>
      <c r="FW41" s="1962"/>
      <c r="FX41" s="22"/>
      <c r="FY41" s="31"/>
      <c r="FZ41" s="76"/>
      <c r="GA41" s="78">
        <f t="shared" si="31"/>
        <v>359057.5</v>
      </c>
      <c r="GC41" s="322"/>
      <c r="GD41" s="1962"/>
      <c r="GE41" s="22"/>
      <c r="GF41" s="31"/>
      <c r="GG41" s="76"/>
      <c r="GH41" s="78">
        <f t="shared" si="32"/>
        <v>0</v>
      </c>
      <c r="GJ41" s="1962"/>
      <c r="GK41" s="1962"/>
      <c r="GL41" s="22"/>
      <c r="GM41" s="31"/>
      <c r="GN41" s="76"/>
      <c r="GO41" s="78">
        <f t="shared" si="33"/>
        <v>0</v>
      </c>
      <c r="GQ41" s="1962"/>
      <c r="GR41" s="1962"/>
      <c r="GS41" s="22"/>
      <c r="GT41" s="31"/>
      <c r="GU41" s="76"/>
      <c r="GV41" s="78">
        <f t="shared" si="34"/>
        <v>0</v>
      </c>
      <c r="GX41" s="1962"/>
      <c r="GY41" s="1962"/>
      <c r="GZ41" s="22"/>
      <c r="HA41" s="31"/>
      <c r="HB41" s="76"/>
      <c r="HC41" s="78">
        <f t="shared" si="35"/>
        <v>0</v>
      </c>
      <c r="HE41" s="1962"/>
      <c r="HF41" s="1962"/>
      <c r="HG41" s="22"/>
      <c r="HH41" s="31"/>
      <c r="HI41" s="76"/>
      <c r="HJ41" s="78">
        <f t="shared" si="36"/>
        <v>0</v>
      </c>
      <c r="HL41" s="1962"/>
      <c r="HM41" s="1962"/>
      <c r="HN41" s="22"/>
      <c r="HO41" s="31"/>
      <c r="HP41" s="76"/>
      <c r="HQ41" s="78">
        <f t="shared" si="37"/>
        <v>0</v>
      </c>
      <c r="HS41" s="1962"/>
      <c r="HT41" s="1962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62"/>
      <c r="II41" s="22"/>
      <c r="IJ41" s="31"/>
      <c r="IK41" s="76"/>
      <c r="IL41" s="78">
        <f t="shared" si="40"/>
        <v>0</v>
      </c>
      <c r="IN41" s="1962"/>
      <c r="IO41" s="1962"/>
      <c r="IP41" s="22"/>
      <c r="IQ41" s="31"/>
      <c r="IR41" s="76"/>
      <c r="IS41" s="78">
        <f t="shared" si="41"/>
        <v>0</v>
      </c>
      <c r="IU41" s="1962"/>
      <c r="IV41" s="778"/>
      <c r="IW41" s="22"/>
      <c r="IX41" s="31"/>
      <c r="IY41" s="76"/>
      <c r="IZ41" s="78">
        <f t="shared" si="42"/>
        <v>0</v>
      </c>
      <c r="JB41" s="1962"/>
      <c r="JC41" s="1962"/>
      <c r="JD41" s="22"/>
      <c r="JE41" s="31"/>
      <c r="JF41" s="76"/>
      <c r="JG41" s="78">
        <f t="shared" si="43"/>
        <v>0</v>
      </c>
      <c r="JI41" s="1962"/>
      <c r="JJ41" s="1962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62"/>
      <c r="KT41" s="22"/>
      <c r="KU41" s="31"/>
      <c r="KV41" s="76"/>
      <c r="KW41" s="131">
        <f t="shared" si="48"/>
        <v>0</v>
      </c>
      <c r="KY41" s="1962"/>
      <c r="KZ41" s="858"/>
      <c r="LA41" s="22"/>
      <c r="LB41" s="788"/>
      <c r="LC41" s="76"/>
      <c r="LD41" s="131">
        <f t="shared" si="49"/>
        <v>0</v>
      </c>
      <c r="LF41" s="1962"/>
      <c r="LG41" s="858"/>
      <c r="LH41" s="22"/>
      <c r="LI41" s="31"/>
      <c r="LJ41" s="76"/>
      <c r="LK41" s="131">
        <f t="shared" si="50"/>
        <v>0</v>
      </c>
      <c r="LM41" s="405"/>
      <c r="LN41" s="1962"/>
      <c r="LO41" s="22"/>
      <c r="LP41" s="31"/>
      <c r="LQ41" s="76"/>
      <c r="LR41" s="78">
        <f t="shared" si="0"/>
        <v>0</v>
      </c>
      <c r="LT41" s="405"/>
      <c r="LU41" s="1962"/>
      <c r="LV41" s="22"/>
      <c r="LW41" s="31"/>
      <c r="LX41" s="76"/>
      <c r="LY41" s="78">
        <f t="shared" si="51"/>
        <v>0</v>
      </c>
      <c r="MA41" s="405"/>
      <c r="MB41" s="1962"/>
      <c r="MC41" s="22"/>
      <c r="MD41" s="31"/>
      <c r="ME41" s="76"/>
      <c r="MF41" s="78">
        <f t="shared" si="52"/>
        <v>0</v>
      </c>
      <c r="MH41" s="405"/>
      <c r="MI41" s="1962"/>
      <c r="MJ41" s="22"/>
      <c r="MK41" s="31"/>
      <c r="ML41" s="76"/>
      <c r="MM41" s="78">
        <f>MM40+MJ41-ML41</f>
        <v>0</v>
      </c>
      <c r="MO41" s="1962"/>
      <c r="MP41" s="1962"/>
      <c r="MQ41" s="22"/>
      <c r="MR41" s="31"/>
      <c r="MS41" s="76"/>
      <c r="MT41" s="78">
        <f t="shared" si="54"/>
        <v>0</v>
      </c>
      <c r="MV41" s="1962"/>
      <c r="MW41" s="1962"/>
      <c r="MX41" s="22"/>
      <c r="MY41" s="1368"/>
      <c r="MZ41" s="76"/>
      <c r="NA41" s="131">
        <f t="shared" si="198"/>
        <v>20586.5</v>
      </c>
      <c r="NC41" s="1962"/>
      <c r="ND41" s="1962"/>
      <c r="NE41" s="22"/>
      <c r="NF41" s="1368"/>
      <c r="NG41" s="76"/>
      <c r="NH41" s="131">
        <f t="shared" si="55"/>
        <v>0</v>
      </c>
      <c r="NJ41" s="31"/>
      <c r="NK41" s="1963"/>
      <c r="NL41" s="76"/>
      <c r="NM41" s="31"/>
      <c r="NN41" s="76"/>
      <c r="NO41" s="131">
        <f t="shared" si="204"/>
        <v>0</v>
      </c>
      <c r="NQ41" s="405"/>
      <c r="NR41" s="1963"/>
      <c r="NS41" s="76"/>
      <c r="NT41" s="405"/>
      <c r="NU41" s="76"/>
      <c r="NV41" s="131">
        <f t="shared" si="57"/>
        <v>0</v>
      </c>
      <c r="NX41" s="1962"/>
      <c r="NY41" s="1962"/>
      <c r="NZ41" s="22"/>
      <c r="OA41" s="31"/>
      <c r="OB41" s="76"/>
      <c r="OC41" s="78">
        <f t="shared" si="58"/>
        <v>0</v>
      </c>
      <c r="OE41" s="1962"/>
      <c r="OF41" s="1962"/>
      <c r="OG41" s="22"/>
      <c r="OH41" s="31"/>
      <c r="OI41" s="76"/>
      <c r="OJ41" s="78">
        <f t="shared" si="59"/>
        <v>0</v>
      </c>
      <c r="OL41" s="1962"/>
      <c r="OM41" s="1962"/>
      <c r="ON41" s="22"/>
      <c r="OO41" s="31"/>
      <c r="OP41" s="76"/>
      <c r="OQ41" s="78">
        <f t="shared" si="60"/>
        <v>0</v>
      </c>
      <c r="OS41" s="1962"/>
      <c r="OT41" s="1962"/>
      <c r="OU41" s="22"/>
      <c r="OV41" s="31"/>
      <c r="OW41" s="76"/>
      <c r="OX41" s="78">
        <f t="shared" si="61"/>
        <v>0</v>
      </c>
      <c r="OZ41" s="1962"/>
      <c r="PA41" s="1962"/>
      <c r="PB41" s="22"/>
      <c r="PC41" s="31"/>
      <c r="PD41" s="76"/>
      <c r="PE41" s="78">
        <f t="shared" si="62"/>
        <v>0</v>
      </c>
      <c r="PG41" s="1962"/>
      <c r="PH41" s="1962"/>
      <c r="PI41" s="22"/>
      <c r="PJ41" s="31"/>
      <c r="PK41" s="76"/>
      <c r="PL41" s="78">
        <f t="shared" si="63"/>
        <v>0</v>
      </c>
      <c r="PN41" s="1962"/>
      <c r="PO41" s="1962"/>
      <c r="PP41" s="22"/>
      <c r="PQ41" s="31"/>
      <c r="PR41" s="76"/>
      <c r="PS41" s="78">
        <f t="shared" si="64"/>
        <v>0</v>
      </c>
      <c r="PU41" s="1962"/>
      <c r="PV41" s="1962"/>
      <c r="PW41" s="22"/>
      <c r="PX41" s="31"/>
      <c r="PY41" s="76"/>
      <c r="PZ41" s="78">
        <f t="shared" si="65"/>
        <v>32916</v>
      </c>
      <c r="QB41" s="1962"/>
      <c r="QC41" s="1962"/>
      <c r="QD41" s="22"/>
      <c r="QE41" s="31"/>
      <c r="QF41" s="76"/>
      <c r="QG41" s="78">
        <f t="shared" si="66"/>
        <v>0</v>
      </c>
      <c r="QI41" s="405"/>
      <c r="QJ41" s="1962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2"/>
      <c r="QX41" s="1363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62"/>
      <c r="RZ41" s="1962"/>
      <c r="SA41" s="22"/>
      <c r="SB41" s="31"/>
      <c r="SC41" s="76"/>
      <c r="SD41" s="78">
        <f t="shared" si="195"/>
        <v>23250</v>
      </c>
      <c r="SF41" s="1962"/>
      <c r="SG41" s="1962"/>
      <c r="SH41" s="22"/>
      <c r="SI41" s="31"/>
      <c r="SJ41" s="76"/>
      <c r="SK41" s="78">
        <f t="shared" si="196"/>
        <v>0</v>
      </c>
      <c r="SM41" s="1962"/>
      <c r="SN41" s="1962"/>
      <c r="SO41" s="22"/>
      <c r="SP41" s="31"/>
      <c r="SQ41" s="76"/>
      <c r="SR41" s="78">
        <f t="shared" si="73"/>
        <v>0</v>
      </c>
      <c r="ST41" s="1962"/>
      <c r="SU41" s="1962"/>
      <c r="SV41" s="22"/>
      <c r="SW41" s="31"/>
      <c r="SX41" s="76"/>
      <c r="SY41" s="78">
        <f t="shared" si="74"/>
        <v>0</v>
      </c>
      <c r="TA41" s="405"/>
      <c r="TB41" s="1962"/>
      <c r="TC41" s="22"/>
      <c r="TD41" s="31"/>
      <c r="TE41" s="76"/>
      <c r="TF41" s="78">
        <f t="shared" si="75"/>
        <v>0</v>
      </c>
      <c r="TH41" s="1962"/>
      <c r="TI41" s="1962"/>
      <c r="TJ41" s="22"/>
      <c r="TK41" s="31"/>
      <c r="TL41" s="76"/>
      <c r="TM41" s="78">
        <f t="shared" si="201"/>
        <v>20668.5</v>
      </c>
      <c r="TO41" s="1962"/>
      <c r="TP41" s="1962"/>
      <c r="TQ41" s="22"/>
      <c r="TR41" s="31"/>
      <c r="TS41" s="76"/>
      <c r="TT41" s="78">
        <f t="shared" si="202"/>
        <v>0</v>
      </c>
      <c r="TV41" s="405"/>
      <c r="TW41" s="1962"/>
      <c r="TX41" s="22"/>
      <c r="TY41" s="31"/>
      <c r="TZ41" s="76"/>
      <c r="UA41" s="78">
        <f t="shared" si="203"/>
        <v>0</v>
      </c>
      <c r="UC41" s="405"/>
      <c r="UD41" s="1962"/>
      <c r="UE41" s="22"/>
      <c r="UF41" s="31"/>
      <c r="UG41" s="76"/>
      <c r="UH41" s="78">
        <f t="shared" si="79"/>
        <v>0</v>
      </c>
      <c r="UJ41" s="405"/>
      <c r="UK41" s="1962"/>
      <c r="UL41" s="22"/>
      <c r="UM41" s="31"/>
      <c r="UN41" s="76"/>
      <c r="UO41" s="78">
        <f t="shared" si="80"/>
        <v>0</v>
      </c>
      <c r="UQ41" s="405"/>
      <c r="UR41" s="1962"/>
      <c r="US41" s="22"/>
      <c r="UT41" s="31"/>
      <c r="UU41" s="76"/>
      <c r="UV41" s="78">
        <f t="shared" si="81"/>
        <v>0</v>
      </c>
      <c r="UX41" s="405"/>
      <c r="UY41" s="1962"/>
      <c r="UZ41" s="22"/>
      <c r="VA41" s="31"/>
      <c r="VB41" s="76"/>
      <c r="VC41" s="78">
        <f t="shared" si="82"/>
        <v>201</v>
      </c>
      <c r="VE41" s="1962"/>
      <c r="VF41" s="1962"/>
      <c r="VG41" s="22"/>
      <c r="VH41" s="31"/>
      <c r="VI41" s="76"/>
      <c r="VJ41" s="78">
        <f t="shared" si="83"/>
        <v>47775</v>
      </c>
      <c r="VL41" s="1962"/>
      <c r="VM41" s="1962"/>
      <c r="VN41" s="22"/>
      <c r="VO41" s="31"/>
      <c r="VP41" s="76"/>
      <c r="VQ41" s="78">
        <f t="shared" si="84"/>
        <v>0</v>
      </c>
      <c r="VS41" s="1962"/>
      <c r="VT41" s="1962"/>
      <c r="VU41" s="22"/>
      <c r="VV41" s="31"/>
      <c r="VW41" s="76"/>
      <c r="VX41" s="78">
        <f t="shared" si="85"/>
        <v>0</v>
      </c>
      <c r="VZ41" s="405"/>
      <c r="WA41" s="1962"/>
      <c r="WB41" s="22"/>
      <c r="WC41" s="31"/>
      <c r="WD41" s="76"/>
      <c r="WE41" s="78">
        <f t="shared" si="86"/>
        <v>274.5</v>
      </c>
      <c r="WG41" s="1962"/>
      <c r="WH41" s="1962"/>
      <c r="WI41" s="22"/>
      <c r="WJ41" s="31"/>
      <c r="WK41" s="76"/>
      <c r="WL41" s="78">
        <f t="shared" si="87"/>
        <v>0</v>
      </c>
      <c r="WN41" s="1962"/>
      <c r="WO41" s="1962"/>
      <c r="WP41" s="22"/>
      <c r="WQ41" s="31"/>
      <c r="WR41" s="76"/>
      <c r="WS41" s="78">
        <f t="shared" si="88"/>
        <v>0</v>
      </c>
      <c r="WU41" s="1962"/>
      <c r="WV41" s="1962"/>
      <c r="WW41" s="22"/>
      <c r="WX41" s="31"/>
      <c r="WY41" s="76"/>
      <c r="WZ41" s="78">
        <f t="shared" si="89"/>
        <v>0</v>
      </c>
      <c r="XB41" s="1960"/>
      <c r="XC41" s="1960"/>
      <c r="XD41" s="104"/>
      <c r="XE41" s="49"/>
      <c r="XF41" s="139"/>
      <c r="XG41" s="131">
        <f t="shared" si="90"/>
        <v>0</v>
      </c>
      <c r="XH41" s="244"/>
      <c r="XI41" s="1962"/>
      <c r="XJ41" s="1962"/>
      <c r="XK41" s="22"/>
      <c r="XL41" s="31"/>
      <c r="XM41" s="76"/>
      <c r="XN41" s="78">
        <f t="shared" si="91"/>
        <v>0</v>
      </c>
      <c r="XP41" s="405"/>
      <c r="XQ41" s="1962"/>
      <c r="XR41" s="22"/>
      <c r="XS41" s="31"/>
      <c r="XT41" s="76"/>
      <c r="XU41" s="78">
        <f t="shared" si="92"/>
        <v>0</v>
      </c>
      <c r="XW41" s="1962"/>
      <c r="XX41" s="1962"/>
      <c r="XY41" s="22"/>
      <c r="XZ41" s="31"/>
      <c r="YA41" s="76"/>
      <c r="YB41" s="78">
        <f t="shared" si="93"/>
        <v>0</v>
      </c>
      <c r="YD41" s="1962"/>
      <c r="YE41" s="1962"/>
      <c r="YF41" s="22"/>
      <c r="YG41" s="31"/>
      <c r="YH41" s="76"/>
      <c r="YI41" s="78">
        <f t="shared" si="94"/>
        <v>0</v>
      </c>
      <c r="YK41" s="1962"/>
      <c r="YL41" s="1962"/>
      <c r="YM41" s="22"/>
      <c r="YN41" s="31"/>
      <c r="YO41" s="76"/>
      <c r="YP41" s="78">
        <f t="shared" si="95"/>
        <v>0</v>
      </c>
      <c r="YR41" s="1962"/>
      <c r="YS41" s="1962"/>
      <c r="YT41" s="22"/>
      <c r="YU41" s="31"/>
      <c r="YV41" s="76"/>
      <c r="YW41" s="78">
        <f t="shared" si="96"/>
        <v>0</v>
      </c>
      <c r="YY41" s="1962"/>
      <c r="YZ41" s="1962"/>
      <c r="ZA41" s="22"/>
      <c r="ZB41" s="31"/>
      <c r="ZC41" s="76"/>
      <c r="ZD41" s="78">
        <f t="shared" si="97"/>
        <v>0</v>
      </c>
      <c r="ZF41" s="1962"/>
      <c r="ZG41" s="1962"/>
      <c r="ZH41" s="22"/>
      <c r="ZI41" s="31"/>
      <c r="ZJ41" s="76"/>
      <c r="ZK41" s="78">
        <f t="shared" si="98"/>
        <v>0</v>
      </c>
      <c r="ZM41" s="1962"/>
      <c r="ZN41" s="1962"/>
      <c r="ZO41" s="22"/>
      <c r="ZP41" s="31"/>
      <c r="ZQ41" s="76"/>
      <c r="ZR41" s="78">
        <f t="shared" si="99"/>
        <v>0</v>
      </c>
      <c r="ZT41" s="1962"/>
      <c r="ZU41" s="1962"/>
      <c r="ZV41" s="22"/>
      <c r="ZW41" s="31"/>
      <c r="ZX41" s="76"/>
      <c r="ZY41" s="78">
        <f t="shared" si="100"/>
        <v>11212</v>
      </c>
      <c r="AAA41" s="1962"/>
      <c r="AAB41" s="1962"/>
      <c r="AAC41" s="22"/>
      <c r="AAD41" s="31"/>
      <c r="AAE41" s="76"/>
      <c r="AAF41" s="78">
        <f t="shared" si="101"/>
        <v>0</v>
      </c>
      <c r="AAH41" s="1962"/>
      <c r="AAI41" s="1962"/>
      <c r="AAJ41" s="22"/>
      <c r="AAK41" s="31"/>
      <c r="AAL41" s="76"/>
      <c r="AAM41" s="78">
        <f t="shared" si="102"/>
        <v>0</v>
      </c>
      <c r="AAO41" s="1962"/>
      <c r="AAP41" s="1962"/>
      <c r="AAQ41" s="22"/>
      <c r="AAR41" s="31"/>
      <c r="AAS41" s="76"/>
      <c r="AAT41" s="78">
        <f t="shared" si="103"/>
        <v>0</v>
      </c>
      <c r="AAV41" s="405"/>
      <c r="AAW41" s="1962"/>
      <c r="AAX41" s="22"/>
      <c r="AAY41" s="31"/>
      <c r="AAZ41" s="76"/>
      <c r="ABA41" s="78">
        <f t="shared" si="104"/>
        <v>0</v>
      </c>
      <c r="ABC41" s="405"/>
      <c r="ABD41" s="1962"/>
      <c r="ABE41" s="22"/>
      <c r="ABF41" s="322"/>
      <c r="ABG41" s="76"/>
      <c r="ABH41" s="78">
        <f t="shared" si="105"/>
        <v>0</v>
      </c>
      <c r="ABJ41" s="1962"/>
      <c r="ABK41" s="1962"/>
      <c r="ABL41" s="22"/>
      <c r="ABM41" s="31"/>
      <c r="ABN41" s="76"/>
      <c r="ABO41" s="78">
        <f t="shared" si="106"/>
        <v>0</v>
      </c>
      <c r="ABQ41" s="1962"/>
      <c r="ABR41" s="1962"/>
      <c r="ABS41" s="22"/>
      <c r="ABT41" s="31"/>
      <c r="ABU41" s="76"/>
      <c r="ABV41" s="78">
        <f t="shared" si="107"/>
        <v>0</v>
      </c>
      <c r="ABX41" s="1962"/>
      <c r="ABY41" s="1962"/>
      <c r="ABZ41" s="22"/>
      <c r="ACA41" s="31"/>
      <c r="ACB41" s="76"/>
      <c r="ACC41" s="78">
        <f t="shared" si="108"/>
        <v>0</v>
      </c>
      <c r="ACE41" s="322"/>
      <c r="ACF41" s="1962"/>
      <c r="ACG41" s="22"/>
      <c r="ACH41" s="405"/>
      <c r="ACI41" s="76"/>
      <c r="ACJ41" s="78">
        <f t="shared" si="109"/>
        <v>0</v>
      </c>
      <c r="ACL41" s="322"/>
      <c r="ACM41" s="1962"/>
      <c r="ACN41" s="22"/>
      <c r="ACO41" s="322"/>
      <c r="ACP41" s="76"/>
      <c r="ACQ41" s="78">
        <f t="shared" si="110"/>
        <v>0</v>
      </c>
      <c r="ACS41" s="1962"/>
      <c r="ACT41" s="1962"/>
      <c r="ACU41" s="22"/>
      <c r="ACV41" s="31"/>
      <c r="ACW41" s="76"/>
      <c r="ACX41" s="78">
        <f t="shared" si="1"/>
        <v>0</v>
      </c>
      <c r="ACZ41" s="405"/>
      <c r="ADA41" s="1962"/>
      <c r="ADB41" s="22"/>
      <c r="ADC41" s="405"/>
      <c r="ADD41" s="76"/>
      <c r="ADE41" s="78">
        <f t="shared" si="111"/>
        <v>0</v>
      </c>
      <c r="ADG41" s="405"/>
      <c r="ADH41" s="1962"/>
      <c r="ADI41" s="22"/>
      <c r="ADJ41" s="322"/>
      <c r="ADK41" s="76"/>
      <c r="ADL41" s="78">
        <f t="shared" si="112"/>
        <v>0</v>
      </c>
      <c r="ADN41" s="1962"/>
      <c r="ADO41" s="1962"/>
      <c r="ADP41" s="22"/>
      <c r="ADQ41" s="31"/>
      <c r="ADR41" s="76"/>
      <c r="ADS41" s="78">
        <f t="shared" si="113"/>
        <v>0</v>
      </c>
      <c r="ADU41" s="322"/>
      <c r="ADV41" s="1962"/>
      <c r="ADW41" s="22"/>
      <c r="ADX41" s="405"/>
      <c r="ADY41" s="76"/>
      <c r="ADZ41" s="78">
        <f t="shared" si="114"/>
        <v>0</v>
      </c>
      <c r="AEB41" s="405"/>
      <c r="AEC41" s="1962"/>
      <c r="AED41" s="22"/>
      <c r="AEE41" s="31"/>
      <c r="AEF41" s="76"/>
      <c r="AEG41" s="78">
        <f>AEG40+AED41-AEF41</f>
        <v>0</v>
      </c>
      <c r="AEI41" s="405"/>
      <c r="AEJ41" s="1962"/>
      <c r="AEK41" s="22"/>
      <c r="AEL41" s="31"/>
      <c r="AEM41" s="76"/>
      <c r="AEN41" s="131">
        <f t="shared" si="116"/>
        <v>3380</v>
      </c>
      <c r="AEP41" s="405"/>
      <c r="AEQ41" s="1962"/>
      <c r="AER41" s="22"/>
      <c r="AES41" s="405"/>
      <c r="AET41" s="76"/>
      <c r="AEU41" s="78">
        <f>AEU40+AER41-AET41</f>
        <v>0</v>
      </c>
      <c r="AEW41" s="1962"/>
      <c r="AEX41" s="1962"/>
      <c r="AEY41" s="22"/>
      <c r="AEZ41" s="31"/>
      <c r="AFA41" s="76"/>
      <c r="AFB41" s="78">
        <f t="shared" si="118"/>
        <v>0</v>
      </c>
      <c r="AFD41" s="1962"/>
      <c r="AFE41" s="1962"/>
      <c r="AFF41" s="22"/>
      <c r="AFG41" s="31"/>
      <c r="AFH41" s="76"/>
      <c r="AFI41" s="78">
        <f t="shared" si="119"/>
        <v>6523</v>
      </c>
      <c r="AFK41" s="405"/>
      <c r="AFL41" s="1962"/>
      <c r="AFM41" s="22"/>
      <c r="AFN41" s="31"/>
      <c r="AFO41" s="76"/>
      <c r="AFP41" s="78">
        <f t="shared" si="120"/>
        <v>0</v>
      </c>
      <c r="AFR41" s="405"/>
      <c r="AFS41" s="1962"/>
      <c r="AFT41" s="22"/>
      <c r="AFU41" s="31"/>
      <c r="AFV41" s="76"/>
      <c r="AFW41" s="78">
        <f t="shared" si="121"/>
        <v>0</v>
      </c>
      <c r="AFY41" s="31"/>
      <c r="AFZ41" s="1962"/>
      <c r="AGA41" s="22"/>
      <c r="AGB41" s="31"/>
      <c r="AGC41" s="76"/>
      <c r="AGD41" s="78">
        <f t="shared" si="122"/>
        <v>0</v>
      </c>
      <c r="AGF41" s="1962"/>
      <c r="AGG41" s="1962"/>
      <c r="AGH41" s="22"/>
      <c r="AGI41" s="31"/>
      <c r="AGJ41" s="76"/>
      <c r="AGK41" s="78">
        <f t="shared" si="123"/>
        <v>0</v>
      </c>
      <c r="AGM41" s="1962"/>
      <c r="AGN41" s="1962"/>
      <c r="AGO41" s="22"/>
      <c r="AGP41" s="31"/>
      <c r="AGQ41" s="76"/>
      <c r="AGR41" s="78">
        <f t="shared" si="124"/>
        <v>0</v>
      </c>
      <c r="AGT41" s="1962"/>
      <c r="AGU41" s="1962"/>
      <c r="AGV41" s="22"/>
      <c r="AGW41" s="31"/>
      <c r="AGX41" s="76"/>
      <c r="AGY41" s="78">
        <f t="shared" si="125"/>
        <v>0</v>
      </c>
      <c r="AHA41" s="1962"/>
      <c r="AHB41" s="1962"/>
      <c r="AHC41" s="22"/>
      <c r="AHD41" s="31"/>
      <c r="AHE41" s="76"/>
      <c r="AHF41" s="78">
        <f t="shared" si="126"/>
        <v>0</v>
      </c>
      <c r="AHH41" s="1962"/>
      <c r="AHI41" s="1962"/>
      <c r="AHJ41" s="22"/>
      <c r="AHK41" s="31"/>
      <c r="AHL41" s="76"/>
      <c r="AHM41" s="78">
        <f t="shared" si="127"/>
        <v>37741</v>
      </c>
      <c r="AHO41" s="1962"/>
      <c r="AHP41" s="1962"/>
      <c r="AHQ41" s="22"/>
      <c r="AHR41" s="31"/>
      <c r="AHS41" s="76"/>
      <c r="AHT41" s="78">
        <f t="shared" si="128"/>
        <v>0</v>
      </c>
      <c r="AHV41" s="1962"/>
      <c r="AHW41" s="1962"/>
      <c r="AHX41" s="22"/>
      <c r="AHY41" s="31"/>
      <c r="AHZ41" s="76"/>
      <c r="AIA41" s="78">
        <f t="shared" si="129"/>
        <v>0</v>
      </c>
      <c r="AIC41" s="405"/>
      <c r="AID41" s="1962"/>
      <c r="AIE41" s="22"/>
      <c r="AIF41" s="31"/>
      <c r="AIG41" s="76"/>
      <c r="AIH41" s="78">
        <f t="shared" si="130"/>
        <v>0</v>
      </c>
      <c r="AIJ41" s="322"/>
      <c r="AIK41" s="1962"/>
      <c r="AIL41" s="22"/>
      <c r="AIM41" s="49"/>
      <c r="AIN41" s="76"/>
      <c r="AIO41" s="78">
        <f t="shared" si="131"/>
        <v>0</v>
      </c>
      <c r="AIQ41" s="405"/>
      <c r="AIR41" s="1962"/>
      <c r="AIS41" s="22"/>
      <c r="AIT41" s="31"/>
      <c r="AIU41" s="76"/>
      <c r="AIV41" s="78">
        <f t="shared" si="132"/>
        <v>0</v>
      </c>
      <c r="AIX41" s="1962"/>
      <c r="AIY41" s="1962"/>
      <c r="AIZ41" s="22"/>
      <c r="AJA41" s="31"/>
      <c r="AJB41" s="76"/>
      <c r="AJC41" s="78">
        <f t="shared" si="133"/>
        <v>0</v>
      </c>
      <c r="AJE41" s="49"/>
      <c r="AJF41" s="1960"/>
      <c r="AJG41" s="104"/>
      <c r="AJH41" s="49"/>
      <c r="AJI41" s="139"/>
      <c r="AJJ41" s="78">
        <f t="shared" si="134"/>
        <v>0</v>
      </c>
      <c r="AJL41" s="1962"/>
      <c r="AJM41" s="1962"/>
      <c r="AJN41" s="22"/>
      <c r="AJO41" s="31"/>
      <c r="AJP41" s="76"/>
      <c r="AJQ41" s="78">
        <f t="shared" si="135"/>
        <v>0</v>
      </c>
      <c r="AJS41" s="1960"/>
      <c r="AJT41" s="1960"/>
      <c r="AJU41" s="104"/>
      <c r="AJV41" s="49"/>
      <c r="AJW41" s="139"/>
      <c r="AJX41" s="131">
        <f t="shared" si="136"/>
        <v>0</v>
      </c>
      <c r="AJY41" s="244"/>
      <c r="AJZ41" s="1962"/>
      <c r="AKA41" s="1962"/>
      <c r="AKB41" s="22"/>
      <c r="AKC41" s="31"/>
      <c r="AKD41" s="76"/>
      <c r="AKE41" s="78">
        <f t="shared" si="137"/>
        <v>0</v>
      </c>
      <c r="AKG41" s="1962"/>
      <c r="AKH41" s="1962"/>
      <c r="AKI41" s="22"/>
      <c r="AKJ41" s="31"/>
      <c r="AKK41" s="76"/>
      <c r="AKL41" s="78">
        <f t="shared" si="138"/>
        <v>0</v>
      </c>
      <c r="AKN41" s="1962"/>
      <c r="AKO41" s="1962"/>
      <c r="AKP41" s="779"/>
      <c r="AKQ41" s="31"/>
      <c r="AKR41" s="76"/>
      <c r="AKS41" s="78">
        <f t="shared" si="139"/>
        <v>0</v>
      </c>
      <c r="AKU41" s="1962"/>
      <c r="AKV41" s="1962"/>
      <c r="AKW41" s="22"/>
      <c r="AKX41" s="31"/>
      <c r="AKY41" s="76"/>
      <c r="AKZ41" s="78">
        <f t="shared" si="2"/>
        <v>0</v>
      </c>
      <c r="ALB41" s="1962"/>
      <c r="ALC41" s="1962"/>
      <c r="ALD41" s="22"/>
      <c r="ALE41" s="31"/>
      <c r="ALF41" s="76"/>
      <c r="ALG41" s="78">
        <f t="shared" si="140"/>
        <v>0</v>
      </c>
      <c r="ALI41" s="1962"/>
      <c r="ALJ41" s="1962"/>
      <c r="ALK41" s="22"/>
      <c r="ALL41" s="31"/>
      <c r="ALM41" s="76"/>
      <c r="ALN41" s="78">
        <f t="shared" si="141"/>
        <v>0</v>
      </c>
      <c r="ALP41" s="1962"/>
      <c r="ALQ41" s="1962"/>
      <c r="ALR41" s="22"/>
      <c r="ALS41" s="31"/>
      <c r="ALT41" s="76"/>
      <c r="ALU41" s="78">
        <f t="shared" si="142"/>
        <v>0</v>
      </c>
      <c r="ALW41" s="1962"/>
      <c r="ALX41" s="1962"/>
      <c r="ALY41" s="22"/>
      <c r="ALZ41" s="31"/>
      <c r="AMA41" s="76"/>
      <c r="AMB41" s="78">
        <f t="shared" si="143"/>
        <v>0</v>
      </c>
      <c r="AMD41" s="405"/>
      <c r="AME41" s="1962"/>
      <c r="AMF41" s="22"/>
      <c r="AMG41" s="405"/>
      <c r="AMH41" s="76"/>
      <c r="AMI41" s="78">
        <f t="shared" si="144"/>
        <v>0</v>
      </c>
      <c r="AMK41" s="1962"/>
      <c r="AML41" s="1962"/>
      <c r="AMM41" s="22"/>
      <c r="AMN41" s="31"/>
      <c r="AMO41" s="76"/>
      <c r="AMP41" s="78">
        <f t="shared" si="145"/>
        <v>0</v>
      </c>
      <c r="AMR41" s="1962"/>
      <c r="AMS41" s="1962"/>
      <c r="AMT41" s="22"/>
      <c r="AMU41" s="31"/>
      <c r="AMV41" s="76"/>
      <c r="AMW41" s="78">
        <f t="shared" si="3"/>
        <v>0</v>
      </c>
      <c r="AMY41" s="405"/>
      <c r="AMZ41" s="1962"/>
      <c r="ANA41" s="22"/>
      <c r="ANB41" s="322"/>
      <c r="ANC41" s="76"/>
      <c r="AND41" s="78">
        <f t="shared" si="146"/>
        <v>0</v>
      </c>
      <c r="ANF41" s="322"/>
      <c r="ANG41" s="1962"/>
      <c r="ANH41" s="22"/>
      <c r="ANI41" s="405"/>
      <c r="ANJ41" s="76"/>
      <c r="ANK41" s="78">
        <f t="shared" si="147"/>
        <v>0</v>
      </c>
      <c r="ANM41" s="31"/>
      <c r="ANN41" s="1962"/>
      <c r="ANO41" s="22"/>
      <c r="ANP41" s="31"/>
      <c r="ANQ41" s="76"/>
      <c r="ANR41" s="78">
        <f t="shared" si="148"/>
        <v>0</v>
      </c>
      <c r="ANT41" s="1962"/>
      <c r="ANU41" s="1962"/>
      <c r="ANV41" s="22"/>
      <c r="ANW41" s="31"/>
      <c r="ANX41" s="76"/>
      <c r="ANY41" s="78">
        <f t="shared" si="149"/>
        <v>0</v>
      </c>
      <c r="AOA41" s="1962"/>
      <c r="AOB41" s="1962"/>
      <c r="AOC41" s="22"/>
      <c r="AOD41" s="31"/>
      <c r="AOE41" s="76"/>
      <c r="AOF41" s="78">
        <f t="shared" si="150"/>
        <v>0</v>
      </c>
      <c r="AOH41" s="322"/>
      <c r="AOI41" s="1962"/>
      <c r="AOJ41" s="22"/>
      <c r="AOK41" s="405"/>
      <c r="AOL41" s="76"/>
      <c r="AOM41" s="78">
        <f t="shared" si="151"/>
        <v>0</v>
      </c>
      <c r="AOO41" s="1962"/>
      <c r="AOP41" s="1962"/>
      <c r="AOQ41" s="22"/>
      <c r="AOR41" s="31"/>
      <c r="AOS41" s="76"/>
      <c r="AOT41" s="78">
        <f t="shared" si="199"/>
        <v>4592</v>
      </c>
      <c r="AOV41" s="405"/>
      <c r="AOW41" s="1962"/>
      <c r="AOX41" s="22"/>
      <c r="AOY41" s="31"/>
      <c r="AOZ41" s="76"/>
      <c r="APA41" s="78">
        <f t="shared" si="152"/>
        <v>0</v>
      </c>
      <c r="APC41" s="322"/>
      <c r="APD41" s="1962"/>
      <c r="APE41" s="22"/>
      <c r="APF41" s="31"/>
      <c r="APG41" s="76"/>
      <c r="APH41" s="78">
        <f t="shared" si="153"/>
        <v>0</v>
      </c>
      <c r="APJ41" s="322"/>
      <c r="APK41" s="1962"/>
      <c r="APL41" s="22"/>
      <c r="APM41" s="31"/>
      <c r="APN41" s="76"/>
      <c r="APO41" s="78">
        <f t="shared" si="154"/>
        <v>0</v>
      </c>
      <c r="APQ41" s="1962"/>
      <c r="APR41" s="1962"/>
      <c r="APS41" s="22"/>
      <c r="APT41" s="31"/>
      <c r="APU41" s="76"/>
      <c r="APV41" s="78">
        <f t="shared" si="155"/>
        <v>0</v>
      </c>
      <c r="APX41" s="405"/>
      <c r="APY41" s="1962"/>
      <c r="APZ41" s="22"/>
      <c r="AQA41" s="405"/>
      <c r="AQB41" s="76"/>
      <c r="AQC41" s="78">
        <f t="shared" si="205"/>
        <v>0</v>
      </c>
      <c r="AQE41" s="1962"/>
      <c r="AQF41" s="1962"/>
      <c r="AQG41" s="22"/>
      <c r="AQH41" s="31"/>
      <c r="AQI41" s="76"/>
      <c r="AQJ41" s="131">
        <f t="shared" si="5"/>
        <v>7383.5</v>
      </c>
      <c r="AQL41" s="1962"/>
      <c r="AQM41" s="1962"/>
      <c r="AQN41" s="22"/>
      <c r="AQO41" s="31"/>
      <c r="AQP41" s="76"/>
      <c r="AQQ41" s="131">
        <f t="shared" si="6"/>
        <v>0</v>
      </c>
      <c r="AQS41" s="1962"/>
      <c r="AQT41" s="1962"/>
      <c r="AQU41" s="22"/>
      <c r="AQV41" s="31"/>
      <c r="AQW41" s="76"/>
      <c r="AQX41" s="131">
        <f t="shared" si="156"/>
        <v>4518.5</v>
      </c>
      <c r="AQZ41" s="322"/>
      <c r="ARA41" s="1962"/>
      <c r="ARB41" s="779"/>
      <c r="ARC41" s="322"/>
      <c r="ARD41" s="76"/>
      <c r="ARE41" s="78">
        <f t="shared" si="157"/>
        <v>0</v>
      </c>
      <c r="ARG41" s="1962"/>
      <c r="ARH41" s="1962"/>
      <c r="ARI41" s="22"/>
      <c r="ARJ41" s="31"/>
      <c r="ARK41" s="76"/>
      <c r="ARL41" s="78">
        <f t="shared" si="158"/>
        <v>0</v>
      </c>
      <c r="ARN41" s="405"/>
      <c r="ARO41" s="1962"/>
      <c r="ARP41" s="22"/>
      <c r="ARQ41" s="405"/>
      <c r="ARR41" s="76"/>
      <c r="ARS41" s="78">
        <f t="shared" si="159"/>
        <v>0</v>
      </c>
      <c r="ARU41" s="405"/>
      <c r="ARV41" s="1962"/>
      <c r="ARW41" s="22"/>
      <c r="ARX41" s="322"/>
      <c r="ARY41" s="76"/>
      <c r="ARZ41" s="78">
        <f t="shared" si="7"/>
        <v>0</v>
      </c>
      <c r="ASB41" s="405"/>
      <c r="ASC41" s="1962"/>
      <c r="ASD41" s="22"/>
      <c r="ASE41" s="31"/>
      <c r="ASF41" s="76"/>
      <c r="ASG41" s="78">
        <f t="shared" si="160"/>
        <v>0</v>
      </c>
      <c r="ASI41" s="405"/>
      <c r="ASJ41" s="1962"/>
      <c r="ASK41" s="22"/>
      <c r="ASL41" s="31"/>
      <c r="ASM41" s="76"/>
      <c r="ASN41" s="78">
        <f>ASN40+ASK41-ASM41</f>
        <v>0</v>
      </c>
      <c r="ASP41" s="1962"/>
      <c r="ASQ41" s="1962"/>
      <c r="ASR41" s="22"/>
      <c r="ASS41" s="31"/>
      <c r="AST41" s="76"/>
      <c r="ASU41" s="78">
        <f t="shared" si="162"/>
        <v>0</v>
      </c>
      <c r="ASW41" s="1962"/>
      <c r="ASX41" s="1962"/>
      <c r="ASY41" s="22"/>
      <c r="ASZ41" s="31"/>
      <c r="ATA41" s="76"/>
      <c r="ATB41" s="78">
        <f t="shared" si="163"/>
        <v>0</v>
      </c>
      <c r="ATD41" s="1962"/>
      <c r="ATE41" s="1962"/>
      <c r="ATF41" s="22"/>
      <c r="ATG41" s="31"/>
      <c r="ATH41" s="76"/>
      <c r="ATI41" s="78">
        <f t="shared" si="164"/>
        <v>0</v>
      </c>
      <c r="ATK41" s="1962"/>
      <c r="ATL41" s="1962"/>
      <c r="ATM41" s="22"/>
      <c r="ATN41" s="31"/>
      <c r="ATO41" s="76"/>
      <c r="ATP41" s="78">
        <f t="shared" si="165"/>
        <v>0</v>
      </c>
      <c r="ATR41" s="1962"/>
      <c r="ATS41" s="1962"/>
      <c r="ATT41" s="22"/>
      <c r="ATU41" s="31"/>
      <c r="ATV41" s="76"/>
      <c r="ATW41" s="78">
        <f t="shared" si="166"/>
        <v>0</v>
      </c>
      <c r="ATY41" s="1962"/>
      <c r="ATZ41" s="1962"/>
      <c r="AUA41" s="22"/>
      <c r="AUB41" s="31"/>
      <c r="AUC41" s="76"/>
      <c r="AUD41" s="78">
        <f t="shared" si="167"/>
        <v>0</v>
      </c>
      <c r="AUF41" s="31"/>
      <c r="AUG41" s="1337"/>
      <c r="AUH41" s="76"/>
      <c r="AUI41" s="369"/>
      <c r="AUJ41" s="67"/>
      <c r="AUK41" s="78">
        <f t="shared" si="208"/>
        <v>0</v>
      </c>
      <c r="AUM41" s="31"/>
      <c r="AUN41" s="1337"/>
      <c r="AUO41" s="76"/>
      <c r="AUP41" s="61"/>
      <c r="AUQ41" s="67"/>
      <c r="AUR41" s="78">
        <f t="shared" si="169"/>
        <v>0</v>
      </c>
      <c r="AUU41" s="1962"/>
      <c r="AUV41" s="22"/>
      <c r="AUW41" s="31"/>
      <c r="AUX41" s="76"/>
      <c r="AUY41" s="78">
        <f t="shared" si="170"/>
        <v>0</v>
      </c>
      <c r="AVB41" s="1962"/>
      <c r="AVC41" s="22"/>
      <c r="AVD41" s="31"/>
      <c r="AVE41" s="76"/>
      <c r="AVF41" s="78">
        <f t="shared" si="171"/>
        <v>0</v>
      </c>
      <c r="AVH41" s="544"/>
      <c r="AVI41" s="1962"/>
      <c r="AVJ41" s="22"/>
      <c r="AVK41" s="31"/>
      <c r="AVL41" s="76"/>
      <c r="AVM41" s="78">
        <f t="shared" si="172"/>
        <v>2512.5</v>
      </c>
      <c r="AVO41" s="321"/>
      <c r="AVP41" s="1961"/>
      <c r="AVQ41" s="350"/>
      <c r="AVR41" s="49"/>
      <c r="AVS41" s="139"/>
      <c r="AVT41" s="131">
        <f t="shared" si="173"/>
        <v>0</v>
      </c>
      <c r="AVV41" s="405"/>
      <c r="AVW41" s="1962"/>
      <c r="AVX41" s="22"/>
      <c r="AVY41" s="31"/>
      <c r="AVZ41" s="76"/>
      <c r="AWA41" s="78">
        <f t="shared" si="191"/>
        <v>0</v>
      </c>
      <c r="AWC41" s="1962"/>
      <c r="AWD41" s="1962"/>
      <c r="AWE41" s="22"/>
      <c r="AWF41" s="31"/>
      <c r="AWG41" s="76"/>
      <c r="AWH41" s="78">
        <f t="shared" si="192"/>
        <v>0</v>
      </c>
      <c r="AWJ41" s="1962"/>
      <c r="AWK41" s="1962"/>
      <c r="AWL41" s="22"/>
      <c r="AWM41" s="31"/>
      <c r="AWN41" s="76"/>
      <c r="AWO41" s="78">
        <f t="shared" si="193"/>
        <v>0</v>
      </c>
      <c r="AWQ41" s="321"/>
      <c r="AWR41" s="1960"/>
      <c r="AWS41" s="104"/>
      <c r="AWT41" s="49"/>
      <c r="AWU41" s="139"/>
      <c r="AWV41" s="131">
        <f t="shared" si="194"/>
        <v>0</v>
      </c>
      <c r="AWW41" s="244"/>
      <c r="AWX41" s="425"/>
      <c r="AWY41" s="1962"/>
      <c r="AWZ41" s="22"/>
      <c r="AXA41" s="31"/>
      <c r="AXB41" s="76"/>
      <c r="AXC41" s="78">
        <f t="shared" si="174"/>
        <v>30000</v>
      </c>
      <c r="AXE41" s="1962"/>
      <c r="AXF41" s="1962"/>
      <c r="AXG41" s="22"/>
      <c r="AXH41" s="31"/>
      <c r="AXI41" s="76"/>
      <c r="AXJ41" s="78">
        <f t="shared" si="175"/>
        <v>0</v>
      </c>
      <c r="AXL41" s="1962"/>
      <c r="AXM41" s="1962"/>
      <c r="AXN41" s="22"/>
      <c r="AXO41" s="31"/>
      <c r="AXP41" s="76"/>
      <c r="AXQ41" s="78">
        <f t="shared" si="176"/>
        <v>0</v>
      </c>
      <c r="AXS41" s="1962"/>
      <c r="AXT41" s="1962"/>
      <c r="AXU41" s="22"/>
      <c r="AXV41" s="31"/>
      <c r="AXW41" s="76"/>
      <c r="AXX41" s="78">
        <f t="shared" si="177"/>
        <v>0</v>
      </c>
      <c r="AXZ41" s="1962"/>
      <c r="AYA41" s="1962"/>
      <c r="AYB41" s="22"/>
      <c r="AYC41" s="31"/>
      <c r="AYD41" s="76"/>
      <c r="AYE41" s="78">
        <f t="shared" si="178"/>
        <v>0</v>
      </c>
      <c r="AYG41" s="405"/>
      <c r="AYH41" s="1962"/>
      <c r="AYI41" s="22"/>
      <c r="AYJ41" s="31"/>
      <c r="AYK41" s="76"/>
      <c r="AYL41" s="78">
        <f t="shared" si="179"/>
        <v>0</v>
      </c>
      <c r="AYN41" s="405"/>
      <c r="AYO41" s="1962"/>
      <c r="AYP41" s="22"/>
      <c r="AYQ41" s="31"/>
      <c r="AYR41" s="76"/>
      <c r="AYS41" s="78">
        <f t="shared" si="180"/>
        <v>0</v>
      </c>
      <c r="AYU41" s="405"/>
      <c r="AYV41" s="1962"/>
      <c r="AYW41" s="22"/>
      <c r="AYX41" s="405"/>
      <c r="AYY41" s="76"/>
      <c r="AYZ41" s="78">
        <f t="shared" si="181"/>
        <v>0</v>
      </c>
      <c r="AZB41" s="1962"/>
      <c r="AZC41" s="1962"/>
      <c r="AZD41" s="22"/>
      <c r="AZE41" s="31"/>
      <c r="AZF41" s="76"/>
      <c r="AZG41" s="78">
        <f t="shared" si="182"/>
        <v>0</v>
      </c>
      <c r="AZI41" s="405"/>
      <c r="AZJ41" s="1962"/>
      <c r="AZK41" s="22"/>
      <c r="AZL41" s="405"/>
      <c r="AZM41" s="76"/>
      <c r="AZN41" s="78">
        <f t="shared" si="183"/>
        <v>0</v>
      </c>
      <c r="AZP41" s="425"/>
      <c r="AZQ41" s="1960"/>
      <c r="AZR41" s="104"/>
      <c r="AZS41" s="425"/>
      <c r="AZT41" s="139"/>
      <c r="AZU41" s="131">
        <f t="shared" si="184"/>
        <v>0</v>
      </c>
      <c r="AZV41" s="244"/>
      <c r="AZW41" s="1962"/>
      <c r="AZX41" s="1962"/>
      <c r="AZY41" s="22"/>
      <c r="AZZ41" s="31"/>
      <c r="BAA41" s="76"/>
      <c r="BAB41" s="78">
        <f t="shared" si="185"/>
        <v>0</v>
      </c>
      <c r="BAD41" s="1962"/>
      <c r="BAE41" s="1962"/>
      <c r="BAF41" s="22"/>
      <c r="BAG41" s="31"/>
      <c r="BAH41" s="76"/>
      <c r="BAI41" s="78">
        <f t="shared" si="186"/>
        <v>0</v>
      </c>
      <c r="BAK41" s="1962"/>
      <c r="BAL41" s="1962"/>
      <c r="BAM41" s="22"/>
      <c r="BAN41" s="31"/>
      <c r="BAO41" s="76"/>
      <c r="BAP41" s="78">
        <f t="shared" si="187"/>
        <v>0</v>
      </c>
      <c r="BAR41" s="1962"/>
      <c r="BAS41" s="1962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62"/>
      <c r="C42" s="1917">
        <v>100000</v>
      </c>
      <c r="D42" s="31"/>
      <c r="E42" s="76"/>
      <c r="F42" s="131">
        <f t="shared" si="206"/>
        <v>3420100</v>
      </c>
      <c r="H42" s="1962"/>
      <c r="I42" s="1962"/>
      <c r="J42" s="701"/>
      <c r="K42" s="31"/>
      <c r="L42" s="76"/>
      <c r="M42" s="131">
        <f t="shared" si="207"/>
        <v>20000</v>
      </c>
      <c r="O42" s="405"/>
      <c r="P42" s="1962"/>
      <c r="Q42" s="22"/>
      <c r="R42" s="405"/>
      <c r="S42" s="76"/>
      <c r="T42" s="78">
        <f t="shared" si="189"/>
        <v>15000</v>
      </c>
      <c r="V42" s="322"/>
      <c r="W42" s="1962"/>
      <c r="X42" s="22"/>
      <c r="Y42" s="31"/>
      <c r="Z42" s="76"/>
      <c r="AA42" s="78">
        <f>AA41+X42-Z42</f>
        <v>1000</v>
      </c>
      <c r="AC42" s="1962"/>
      <c r="AD42" s="1962"/>
      <c r="AE42" s="22"/>
      <c r="AF42" s="31"/>
      <c r="AG42" s="76"/>
      <c r="AH42" s="78">
        <f>AH41+AE42-AG42</f>
        <v>-100000</v>
      </c>
      <c r="AJ42" s="405"/>
      <c r="AK42" s="1962"/>
      <c r="AL42" s="22"/>
      <c r="AM42" s="31"/>
      <c r="AN42" s="76"/>
      <c r="AO42" s="78">
        <f>AO41+AL42-AN42</f>
        <v>90000</v>
      </c>
      <c r="AQ42" s="1962"/>
      <c r="AR42" s="1962"/>
      <c r="AS42" s="22"/>
      <c r="AT42" s="31"/>
      <c r="AU42" s="76"/>
      <c r="AV42" s="78">
        <f>AV41+AS42-AU42</f>
        <v>0</v>
      </c>
      <c r="AX42" s="1962"/>
      <c r="AY42" s="1962"/>
      <c r="AZ42" s="22"/>
      <c r="BA42" s="31"/>
      <c r="BB42" s="76"/>
      <c r="BC42" s="78">
        <f>BC41+AZ42-BB42</f>
        <v>0</v>
      </c>
      <c r="BE42" s="1962"/>
      <c r="BF42" s="1962"/>
      <c r="BG42" s="22"/>
      <c r="BH42" s="31"/>
      <c r="BI42" s="76"/>
      <c r="BJ42" s="78">
        <f>BJ41+BG42-BI42</f>
        <v>0</v>
      </c>
      <c r="BL42" s="1962"/>
      <c r="BM42" s="1962"/>
      <c r="BN42" s="22"/>
      <c r="BO42" s="31"/>
      <c r="BP42" s="76"/>
      <c r="BQ42" s="78">
        <f t="shared" si="16"/>
        <v>0</v>
      </c>
      <c r="BS42" s="1962"/>
      <c r="BT42" s="1962"/>
      <c r="BU42" s="22"/>
      <c r="BV42" s="31"/>
      <c r="BW42" s="76"/>
      <c r="BX42" s="78">
        <f t="shared" si="17"/>
        <v>0</v>
      </c>
      <c r="BZ42" s="1962"/>
      <c r="CA42" s="1962"/>
      <c r="CB42" s="1962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60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62"/>
      <c r="DD42" s="1962"/>
      <c r="DE42" s="22"/>
      <c r="DF42" s="31"/>
      <c r="DG42" s="76"/>
      <c r="DH42" s="78">
        <f t="shared" si="21"/>
        <v>0</v>
      </c>
      <c r="DJ42" s="1962"/>
      <c r="DK42" s="1962"/>
      <c r="DL42" s="1962"/>
      <c r="DM42" s="22"/>
      <c r="DN42" s="31"/>
      <c r="DO42" s="76"/>
      <c r="DP42" s="78">
        <f t="shared" si="22"/>
        <v>0</v>
      </c>
      <c r="DR42" s="405"/>
      <c r="DS42" s="1962"/>
      <c r="DT42" s="22"/>
      <c r="DU42" s="322"/>
      <c r="DV42" s="76"/>
      <c r="DW42" s="78">
        <f t="shared" si="23"/>
        <v>0</v>
      </c>
      <c r="DY42" s="1962"/>
      <c r="DZ42" s="1962"/>
      <c r="EA42" s="22"/>
      <c r="EB42" s="31"/>
      <c r="EC42" s="76"/>
      <c r="ED42" s="78">
        <f t="shared" si="24"/>
        <v>0</v>
      </c>
      <c r="EF42" s="405"/>
      <c r="EG42" s="1962"/>
      <c r="EH42" s="22"/>
      <c r="EI42" s="31"/>
      <c r="EJ42" s="76"/>
      <c r="EK42" s="78">
        <f t="shared" si="25"/>
        <v>10936</v>
      </c>
      <c r="EM42" s="1962"/>
      <c r="EN42" s="1962"/>
      <c r="EO42" s="22"/>
      <c r="EP42" s="31"/>
      <c r="EQ42" s="76"/>
      <c r="ER42" s="78">
        <f t="shared" si="26"/>
        <v>0</v>
      </c>
      <c r="ET42" s="322"/>
      <c r="EU42" s="1962"/>
      <c r="EV42" s="22"/>
      <c r="EW42" s="31"/>
      <c r="EX42" s="76"/>
      <c r="EY42" s="78">
        <f t="shared" si="27"/>
        <v>0</v>
      </c>
      <c r="FA42" s="322"/>
      <c r="FB42" s="1962"/>
      <c r="FC42" s="22"/>
      <c r="FD42" s="31"/>
      <c r="FE42" s="76"/>
      <c r="FF42" s="78">
        <f t="shared" si="28"/>
        <v>0</v>
      </c>
      <c r="FH42" s="31"/>
      <c r="FI42" s="1962"/>
      <c r="FJ42" s="22"/>
      <c r="FK42" s="31"/>
      <c r="FL42" s="76"/>
      <c r="FM42" s="78"/>
      <c r="FO42" s="31"/>
      <c r="FP42" s="1962"/>
      <c r="FQ42" s="22"/>
      <c r="FR42" s="31"/>
      <c r="FS42" s="76"/>
      <c r="FT42" s="78">
        <f t="shared" si="30"/>
        <v>0</v>
      </c>
      <c r="FV42" s="405"/>
      <c r="FW42" s="1962"/>
      <c r="FX42" s="22"/>
      <c r="FY42" s="31"/>
      <c r="FZ42" s="76"/>
      <c r="GA42" s="78">
        <f t="shared" si="31"/>
        <v>359057.5</v>
      </c>
      <c r="GC42" s="322"/>
      <c r="GD42" s="1962"/>
      <c r="GE42" s="22"/>
      <c r="GF42" s="31"/>
      <c r="GG42" s="76"/>
      <c r="GH42" s="78">
        <f t="shared" si="32"/>
        <v>0</v>
      </c>
      <c r="GJ42" s="1962"/>
      <c r="GK42" s="1962"/>
      <c r="GL42" s="22"/>
      <c r="GM42" s="31"/>
      <c r="GN42" s="76"/>
      <c r="GO42" s="78">
        <f t="shared" si="33"/>
        <v>0</v>
      </c>
      <c r="GQ42" s="1962"/>
      <c r="GR42" s="1962"/>
      <c r="GS42" s="22"/>
      <c r="GT42" s="31"/>
      <c r="GU42" s="76"/>
      <c r="GV42" s="78">
        <f t="shared" si="34"/>
        <v>0</v>
      </c>
      <c r="GX42" s="1962"/>
      <c r="GY42" s="1962"/>
      <c r="GZ42" s="22"/>
      <c r="HA42" s="31"/>
      <c r="HB42" s="76"/>
      <c r="HC42" s="78">
        <f t="shared" si="35"/>
        <v>0</v>
      </c>
      <c r="HE42" s="1962"/>
      <c r="HF42" s="1962"/>
      <c r="HG42" s="22"/>
      <c r="HH42" s="31"/>
      <c r="HI42" s="76"/>
      <c r="HJ42" s="78">
        <f t="shared" si="36"/>
        <v>0</v>
      </c>
      <c r="HL42" s="1962"/>
      <c r="HM42" s="1962"/>
      <c r="HN42" s="22"/>
      <c r="HO42" s="31"/>
      <c r="HP42" s="76"/>
      <c r="HQ42" s="78">
        <f t="shared" si="37"/>
        <v>0</v>
      </c>
      <c r="HS42" s="1962"/>
      <c r="HT42" s="1962"/>
      <c r="HU42" s="22"/>
      <c r="HV42" s="31"/>
      <c r="HW42" s="76"/>
      <c r="HX42" s="78">
        <f t="shared" si="38"/>
        <v>0</v>
      </c>
      <c r="HZ42" s="425"/>
      <c r="IA42" s="1960"/>
      <c r="IB42" s="22"/>
      <c r="IC42" s="31"/>
      <c r="ID42" s="76"/>
      <c r="IE42" s="131">
        <f t="shared" si="39"/>
        <v>476</v>
      </c>
      <c r="IG42" s="31"/>
      <c r="IH42" s="1962"/>
      <c r="II42" s="22"/>
      <c r="IJ42" s="31"/>
      <c r="IK42" s="76"/>
      <c r="IL42" s="78">
        <f t="shared" si="40"/>
        <v>0</v>
      </c>
      <c r="IN42" s="1962"/>
      <c r="IO42" s="1962"/>
      <c r="IP42" s="22"/>
      <c r="IQ42" s="31"/>
      <c r="IR42" s="76"/>
      <c r="IS42" s="78">
        <f t="shared" si="41"/>
        <v>0</v>
      </c>
      <c r="IU42" s="1962"/>
      <c r="IV42" s="778"/>
      <c r="IW42" s="22"/>
      <c r="IX42" s="31"/>
      <c r="IY42" s="76"/>
      <c r="IZ42" s="78">
        <f t="shared" si="42"/>
        <v>0</v>
      </c>
      <c r="JB42" s="1962"/>
      <c r="JC42" s="1962"/>
      <c r="JD42" s="22"/>
      <c r="JE42" s="31"/>
      <c r="JF42" s="76"/>
      <c r="JG42" s="78">
        <f t="shared" si="43"/>
        <v>0</v>
      </c>
      <c r="JI42" s="1962"/>
      <c r="JJ42" s="1962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62"/>
      <c r="KT42" s="22"/>
      <c r="KU42" s="31"/>
      <c r="KV42" s="76"/>
      <c r="KW42" s="131">
        <f t="shared" si="48"/>
        <v>0</v>
      </c>
      <c r="KY42" s="1962"/>
      <c r="KZ42" s="858"/>
      <c r="LA42" s="22"/>
      <c r="LB42" s="31"/>
      <c r="LC42" s="76"/>
      <c r="LD42" s="131">
        <f t="shared" si="49"/>
        <v>0</v>
      </c>
      <c r="LF42" s="1962"/>
      <c r="LG42" s="858"/>
      <c r="LH42" s="22"/>
      <c r="LI42" s="31"/>
      <c r="LJ42" s="76"/>
      <c r="LK42" s="131">
        <f t="shared" si="50"/>
        <v>0</v>
      </c>
      <c r="LM42" s="405"/>
      <c r="LN42" s="1962"/>
      <c r="LO42" s="22"/>
      <c r="LP42" s="31"/>
      <c r="LQ42" s="76"/>
      <c r="LR42" s="78">
        <f t="shared" si="0"/>
        <v>0</v>
      </c>
      <c r="LT42" s="405"/>
      <c r="LU42" s="1962"/>
      <c r="LV42" s="22"/>
      <c r="LW42" s="31"/>
      <c r="LX42" s="76"/>
      <c r="LY42" s="78">
        <f t="shared" si="51"/>
        <v>0</v>
      </c>
      <c r="MA42" s="405"/>
      <c r="MB42" s="1962"/>
      <c r="MC42" s="22"/>
      <c r="MD42" s="31"/>
      <c r="ME42" s="76"/>
      <c r="MF42" s="78">
        <f t="shared" si="52"/>
        <v>0</v>
      </c>
      <c r="MH42" s="405"/>
      <c r="MI42" s="1962"/>
      <c r="MJ42" s="22"/>
      <c r="MK42" s="31"/>
      <c r="ML42" s="76"/>
      <c r="MM42" s="78">
        <f>MM41+MJ42-ML42</f>
        <v>0</v>
      </c>
      <c r="MO42" s="1962"/>
      <c r="MP42" s="1962"/>
      <c r="MQ42" s="22"/>
      <c r="MR42" s="31"/>
      <c r="MS42" s="76"/>
      <c r="MT42" s="78">
        <f t="shared" si="54"/>
        <v>0</v>
      </c>
      <c r="MV42" s="1962"/>
      <c r="MW42" s="1962"/>
      <c r="MX42" s="22"/>
      <c r="MY42" s="1368"/>
      <c r="MZ42" s="76"/>
      <c r="NA42" s="131">
        <f t="shared" si="198"/>
        <v>20586.5</v>
      </c>
      <c r="NC42" s="1962"/>
      <c r="ND42" s="1962"/>
      <c r="NE42" s="22"/>
      <c r="NF42" s="1368"/>
      <c r="NG42" s="76"/>
      <c r="NH42" s="131">
        <f t="shared" si="55"/>
        <v>0</v>
      </c>
      <c r="NJ42" s="1962"/>
      <c r="NK42" s="1963"/>
      <c r="NL42" s="76"/>
      <c r="NM42" s="31"/>
      <c r="NN42" s="76"/>
      <c r="NO42" s="131">
        <f t="shared" si="204"/>
        <v>0</v>
      </c>
      <c r="NQ42" s="405"/>
      <c r="NR42" s="1963"/>
      <c r="NS42" s="76"/>
      <c r="NT42" s="405"/>
      <c r="NU42" s="76"/>
      <c r="NV42" s="131">
        <f t="shared" si="57"/>
        <v>0</v>
      </c>
      <c r="NX42" s="1962"/>
      <c r="NY42" s="1962"/>
      <c r="NZ42" s="22"/>
      <c r="OA42" s="31"/>
      <c r="OB42" s="76"/>
      <c r="OC42" s="78">
        <f t="shared" si="58"/>
        <v>0</v>
      </c>
      <c r="OE42" s="1962"/>
      <c r="OF42" s="1962"/>
      <c r="OG42" s="22"/>
      <c r="OH42" s="31"/>
      <c r="OI42" s="76"/>
      <c r="OJ42" s="78">
        <f t="shared" si="59"/>
        <v>0</v>
      </c>
      <c r="OL42" s="1962"/>
      <c r="OM42" s="1962"/>
      <c r="ON42" s="22"/>
      <c r="OO42" s="31"/>
      <c r="OP42" s="76"/>
      <c r="OQ42" s="78">
        <f t="shared" si="60"/>
        <v>0</v>
      </c>
      <c r="OS42" s="1962"/>
      <c r="OT42" s="1962"/>
      <c r="OU42" s="22"/>
      <c r="OV42" s="31"/>
      <c r="OW42" s="76"/>
      <c r="OX42" s="78">
        <f t="shared" si="61"/>
        <v>0</v>
      </c>
      <c r="OZ42" s="1962"/>
      <c r="PA42" s="1962"/>
      <c r="PB42" s="22"/>
      <c r="PC42" s="31"/>
      <c r="PD42" s="76"/>
      <c r="PE42" s="78">
        <f t="shared" si="62"/>
        <v>0</v>
      </c>
      <c r="PG42" s="1962"/>
      <c r="PH42" s="1962"/>
      <c r="PI42" s="22"/>
      <c r="PJ42" s="31"/>
      <c r="PK42" s="76"/>
      <c r="PL42" s="78">
        <f t="shared" si="63"/>
        <v>0</v>
      </c>
      <c r="PN42" s="1962"/>
      <c r="PO42" s="1962"/>
      <c r="PP42" s="22"/>
      <c r="PQ42" s="31"/>
      <c r="PR42" s="76"/>
      <c r="PS42" s="78">
        <f t="shared" si="64"/>
        <v>0</v>
      </c>
      <c r="PU42" s="1962"/>
      <c r="PV42" s="1962"/>
      <c r="PW42" s="22"/>
      <c r="PX42" s="31"/>
      <c r="PY42" s="76"/>
      <c r="PZ42" s="78">
        <f t="shared" si="65"/>
        <v>32916</v>
      </c>
      <c r="QB42" s="1962"/>
      <c r="QC42" s="1962"/>
      <c r="QD42" s="22"/>
      <c r="QE42" s="31"/>
      <c r="QF42" s="76"/>
      <c r="QG42" s="78">
        <f t="shared" si="66"/>
        <v>0</v>
      </c>
      <c r="QI42" s="405"/>
      <c r="QJ42" s="1962"/>
      <c r="QK42" s="22"/>
      <c r="QL42" s="31"/>
      <c r="QM42" s="76"/>
      <c r="QN42" s="78">
        <f t="shared" si="67"/>
        <v>0</v>
      </c>
      <c r="QP42" s="322"/>
      <c r="QQ42" s="1962"/>
      <c r="QR42" s="701"/>
      <c r="QS42" s="322">
        <v>41178</v>
      </c>
      <c r="QT42" s="139">
        <v>100</v>
      </c>
      <c r="QU42" s="131">
        <f t="shared" si="68"/>
        <v>25833.5</v>
      </c>
      <c r="QW42" s="1362"/>
      <c r="QX42" s="1363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62"/>
      <c r="RZ42" s="1962"/>
      <c r="SA42" s="22"/>
      <c r="SB42" s="31"/>
      <c r="SC42" s="76"/>
      <c r="SD42" s="78">
        <f t="shared" si="195"/>
        <v>23250</v>
      </c>
      <c r="SF42" s="1962"/>
      <c r="SG42" s="1962"/>
      <c r="SH42" s="22"/>
      <c r="SI42" s="31"/>
      <c r="SJ42" s="76"/>
      <c r="SK42" s="78">
        <f t="shared" si="196"/>
        <v>0</v>
      </c>
      <c r="SM42" s="1962"/>
      <c r="SN42" s="1962"/>
      <c r="SO42" s="22"/>
      <c r="SP42" s="31"/>
      <c r="SQ42" s="76"/>
      <c r="SR42" s="78">
        <f t="shared" si="73"/>
        <v>0</v>
      </c>
      <c r="ST42" s="1962"/>
      <c r="SU42" s="1962"/>
      <c r="SV42" s="22"/>
      <c r="SW42" s="31"/>
      <c r="SX42" s="76"/>
      <c r="SY42" s="78">
        <f t="shared" si="74"/>
        <v>0</v>
      </c>
      <c r="TA42" s="405"/>
      <c r="TB42" s="1962"/>
      <c r="TC42" s="22"/>
      <c r="TD42" s="31"/>
      <c r="TE42" s="76"/>
      <c r="TF42" s="78">
        <f t="shared" si="75"/>
        <v>0</v>
      </c>
      <c r="TH42" s="1962"/>
      <c r="TI42" s="1962"/>
      <c r="TJ42" s="22"/>
      <c r="TK42" s="31"/>
      <c r="TL42" s="76"/>
      <c r="TM42" s="78">
        <f t="shared" si="201"/>
        <v>20668.5</v>
      </c>
      <c r="TO42" s="1962"/>
      <c r="TP42" s="1962"/>
      <c r="TQ42" s="22"/>
      <c r="TR42" s="31"/>
      <c r="TS42" s="76"/>
      <c r="TT42" s="78">
        <f t="shared" si="202"/>
        <v>0</v>
      </c>
      <c r="TV42" s="405"/>
      <c r="TW42" s="1962"/>
      <c r="TX42" s="22"/>
      <c r="TY42" s="31"/>
      <c r="TZ42" s="76"/>
      <c r="UA42" s="78">
        <f t="shared" si="203"/>
        <v>0</v>
      </c>
      <c r="UC42" s="405"/>
      <c r="UD42" s="1962"/>
      <c r="UE42" s="22"/>
      <c r="UF42" s="31"/>
      <c r="UG42" s="76"/>
      <c r="UH42" s="78">
        <f t="shared" si="79"/>
        <v>0</v>
      </c>
      <c r="UJ42" s="405"/>
      <c r="UK42" s="1962"/>
      <c r="UL42" s="22"/>
      <c r="UM42" s="31"/>
      <c r="UN42" s="76"/>
      <c r="UO42" s="78">
        <f t="shared" si="80"/>
        <v>0</v>
      </c>
      <c r="UQ42" s="405"/>
      <c r="UR42" s="1962"/>
      <c r="US42" s="22"/>
      <c r="UT42" s="31"/>
      <c r="UU42" s="76"/>
      <c r="UV42" s="78">
        <f t="shared" si="81"/>
        <v>0</v>
      </c>
      <c r="UX42" s="405"/>
      <c r="UY42" s="1962"/>
      <c r="UZ42" s="22"/>
      <c r="VA42" s="31"/>
      <c r="VB42" s="76"/>
      <c r="VC42" s="78">
        <f t="shared" si="82"/>
        <v>201</v>
      </c>
      <c r="VE42" s="1962"/>
      <c r="VF42" s="1962"/>
      <c r="VG42" s="22"/>
      <c r="VH42" s="31"/>
      <c r="VI42" s="76"/>
      <c r="VJ42" s="78">
        <f t="shared" si="83"/>
        <v>47775</v>
      </c>
      <c r="VL42" s="1962"/>
      <c r="VM42" s="1962"/>
      <c r="VN42" s="22"/>
      <c r="VO42" s="31"/>
      <c r="VP42" s="76"/>
      <c r="VQ42" s="78">
        <f t="shared" si="84"/>
        <v>0</v>
      </c>
      <c r="VS42" s="1962"/>
      <c r="VT42" s="1962"/>
      <c r="VU42" s="22"/>
      <c r="VV42" s="31"/>
      <c r="VW42" s="76"/>
      <c r="VX42" s="78">
        <f t="shared" si="85"/>
        <v>0</v>
      </c>
      <c r="VZ42" s="405"/>
      <c r="WA42" s="1962"/>
      <c r="WB42" s="22"/>
      <c r="WC42" s="31"/>
      <c r="WD42" s="76"/>
      <c r="WE42" s="78">
        <f t="shared" si="86"/>
        <v>274.5</v>
      </c>
      <c r="WG42" s="1962"/>
      <c r="WH42" s="1962"/>
      <c r="WI42" s="22"/>
      <c r="WJ42" s="31"/>
      <c r="WK42" s="76"/>
      <c r="WL42" s="78">
        <f t="shared" si="87"/>
        <v>0</v>
      </c>
      <c r="WN42" s="1962"/>
      <c r="WO42" s="1962"/>
      <c r="WP42" s="22"/>
      <c r="WQ42" s="31"/>
      <c r="WR42" s="76"/>
      <c r="WS42" s="78">
        <f t="shared" si="88"/>
        <v>0</v>
      </c>
      <c r="WU42" s="1962"/>
      <c r="WV42" s="1962"/>
      <c r="WW42" s="22"/>
      <c r="WX42" s="31"/>
      <c r="WY42" s="76"/>
      <c r="WZ42" s="78">
        <f t="shared" si="89"/>
        <v>0</v>
      </c>
      <c r="XB42" s="1960"/>
      <c r="XC42" s="1960"/>
      <c r="XD42" s="104"/>
      <c r="XE42" s="49"/>
      <c r="XF42" s="139"/>
      <c r="XG42" s="131">
        <f t="shared" si="90"/>
        <v>0</v>
      </c>
      <c r="XH42" s="244"/>
      <c r="XI42" s="1962"/>
      <c r="XJ42" s="1962"/>
      <c r="XK42" s="22"/>
      <c r="XL42" s="31"/>
      <c r="XM42" s="76"/>
      <c r="XN42" s="78">
        <f t="shared" si="91"/>
        <v>0</v>
      </c>
      <c r="XP42" s="405"/>
      <c r="XQ42" s="1962"/>
      <c r="XR42" s="22"/>
      <c r="XS42" s="31"/>
      <c r="XT42" s="76"/>
      <c r="XU42" s="78">
        <f t="shared" si="92"/>
        <v>0</v>
      </c>
      <c r="XW42" s="1962"/>
      <c r="XX42" s="1962"/>
      <c r="XY42" s="22"/>
      <c r="XZ42" s="31"/>
      <c r="YA42" s="76"/>
      <c r="YB42" s="78">
        <f t="shared" si="93"/>
        <v>0</v>
      </c>
      <c r="YD42" s="1962"/>
      <c r="YE42" s="1962"/>
      <c r="YF42" s="22"/>
      <c r="YG42" s="31"/>
      <c r="YH42" s="76"/>
      <c r="YI42" s="78">
        <f t="shared" si="94"/>
        <v>0</v>
      </c>
      <c r="YK42" s="1962"/>
      <c r="YL42" s="1962"/>
      <c r="YM42" s="22"/>
      <c r="YN42" s="31"/>
      <c r="YO42" s="76"/>
      <c r="YP42" s="78">
        <f t="shared" si="95"/>
        <v>0</v>
      </c>
      <c r="YR42" s="1962"/>
      <c r="YS42" s="1962"/>
      <c r="YT42" s="22"/>
      <c r="YU42" s="31"/>
      <c r="YV42" s="76"/>
      <c r="YW42" s="78">
        <f t="shared" si="96"/>
        <v>0</v>
      </c>
      <c r="YY42" s="1962"/>
      <c r="YZ42" s="1962"/>
      <c r="ZA42" s="22"/>
      <c r="ZB42" s="31"/>
      <c r="ZC42" s="76"/>
      <c r="ZD42" s="78">
        <f t="shared" si="97"/>
        <v>0</v>
      </c>
      <c r="ZF42" s="1962"/>
      <c r="ZG42" s="1962"/>
      <c r="ZH42" s="22"/>
      <c r="ZI42" s="31"/>
      <c r="ZJ42" s="76"/>
      <c r="ZK42" s="78">
        <f t="shared" si="98"/>
        <v>0</v>
      </c>
      <c r="ZM42" s="1962"/>
      <c r="ZN42" s="1962"/>
      <c r="ZO42" s="22"/>
      <c r="ZP42" s="31"/>
      <c r="ZQ42" s="76"/>
      <c r="ZR42" s="78">
        <f t="shared" si="99"/>
        <v>0</v>
      </c>
      <c r="ZT42" s="1962"/>
      <c r="ZU42" s="1962"/>
      <c r="ZV42" s="22"/>
      <c r="ZW42" s="31"/>
      <c r="ZX42" s="76"/>
      <c r="ZY42" s="78">
        <f t="shared" si="100"/>
        <v>11212</v>
      </c>
      <c r="AAA42" s="1962"/>
      <c r="AAB42" s="1962"/>
      <c r="AAC42" s="22"/>
      <c r="AAD42" s="31"/>
      <c r="AAE42" s="76"/>
      <c r="AAF42" s="78">
        <f t="shared" si="101"/>
        <v>0</v>
      </c>
      <c r="AAH42" s="1962"/>
      <c r="AAI42" s="1962"/>
      <c r="AAJ42" s="22"/>
      <c r="AAK42" s="31"/>
      <c r="AAL42" s="76"/>
      <c r="AAM42" s="78">
        <f t="shared" si="102"/>
        <v>0</v>
      </c>
      <c r="AAO42" s="1962"/>
      <c r="AAP42" s="1962"/>
      <c r="AAQ42" s="22"/>
      <c r="AAR42" s="31"/>
      <c r="AAS42" s="76"/>
      <c r="AAT42" s="78">
        <f t="shared" si="103"/>
        <v>0</v>
      </c>
      <c r="AAV42" s="405"/>
      <c r="AAW42" s="1962"/>
      <c r="AAX42" s="22"/>
      <c r="AAY42" s="31"/>
      <c r="AAZ42" s="76"/>
      <c r="ABA42" s="78">
        <f t="shared" si="104"/>
        <v>0</v>
      </c>
      <c r="ABC42" s="405"/>
      <c r="ABD42" s="1962"/>
      <c r="ABE42" s="22"/>
      <c r="ABF42" s="322"/>
      <c r="ABG42" s="76"/>
      <c r="ABH42" s="78">
        <f t="shared" si="105"/>
        <v>0</v>
      </c>
      <c r="ABJ42" s="1962"/>
      <c r="ABK42" s="1962"/>
      <c r="ABL42" s="22"/>
      <c r="ABM42" s="31"/>
      <c r="ABN42" s="76"/>
      <c r="ABO42" s="78">
        <f t="shared" si="106"/>
        <v>0</v>
      </c>
      <c r="ABQ42" s="1962"/>
      <c r="ABR42" s="1962"/>
      <c r="ABS42" s="22"/>
      <c r="ABT42" s="31"/>
      <c r="ABU42" s="76"/>
      <c r="ABV42" s="78">
        <f t="shared" si="107"/>
        <v>0</v>
      </c>
      <c r="ABX42" s="1962"/>
      <c r="ABY42" s="1962"/>
      <c r="ABZ42" s="22"/>
      <c r="ACA42" s="31"/>
      <c r="ACB42" s="76"/>
      <c r="ACC42" s="78">
        <f t="shared" si="108"/>
        <v>0</v>
      </c>
      <c r="ACE42" s="322"/>
      <c r="ACF42" s="1962"/>
      <c r="ACG42" s="22"/>
      <c r="ACH42" s="405"/>
      <c r="ACI42" s="76"/>
      <c r="ACJ42" s="78">
        <f t="shared" si="109"/>
        <v>0</v>
      </c>
      <c r="ACL42" s="322"/>
      <c r="ACM42" s="1962"/>
      <c r="ACN42" s="22"/>
      <c r="ACO42" s="322"/>
      <c r="ACP42" s="76"/>
      <c r="ACQ42" s="78">
        <f t="shared" si="110"/>
        <v>0</v>
      </c>
      <c r="ACS42" s="1962"/>
      <c r="ACT42" s="1962"/>
      <c r="ACU42" s="22"/>
      <c r="ACV42" s="31"/>
      <c r="ACW42" s="76"/>
      <c r="ACX42" s="78">
        <f t="shared" si="1"/>
        <v>0</v>
      </c>
      <c r="ACZ42" s="405"/>
      <c r="ADA42" s="1962"/>
      <c r="ADB42" s="22"/>
      <c r="ADC42" s="405"/>
      <c r="ADD42" s="76"/>
      <c r="ADE42" s="78">
        <f t="shared" si="111"/>
        <v>0</v>
      </c>
      <c r="ADG42" s="405"/>
      <c r="ADH42" s="1962"/>
      <c r="ADI42" s="22"/>
      <c r="ADJ42" s="322"/>
      <c r="ADK42" s="76"/>
      <c r="ADL42" s="78">
        <f t="shared" si="112"/>
        <v>0</v>
      </c>
      <c r="ADN42" s="1962"/>
      <c r="ADO42" s="1962"/>
      <c r="ADP42" s="22"/>
      <c r="ADQ42" s="31"/>
      <c r="ADR42" s="76"/>
      <c r="ADS42" s="78">
        <f t="shared" si="113"/>
        <v>0</v>
      </c>
      <c r="ADU42" s="322"/>
      <c r="ADV42" s="1962"/>
      <c r="ADW42" s="22"/>
      <c r="ADX42" s="405"/>
      <c r="ADY42" s="76"/>
      <c r="ADZ42" s="78">
        <f t="shared" si="114"/>
        <v>0</v>
      </c>
      <c r="AEB42" s="405"/>
      <c r="AEC42" s="1962"/>
      <c r="AED42" s="22"/>
      <c r="AEE42" s="31"/>
      <c r="AEF42" s="76"/>
      <c r="AEG42" s="78">
        <f>AEG41+AED42-AEF42</f>
        <v>0</v>
      </c>
      <c r="AEI42" s="405"/>
      <c r="AEJ42" s="1962"/>
      <c r="AEK42" s="22"/>
      <c r="AEL42" s="31"/>
      <c r="AEM42" s="76"/>
      <c r="AEN42" s="131">
        <f t="shared" si="116"/>
        <v>3380</v>
      </c>
      <c r="AEP42" s="405"/>
      <c r="AEQ42" s="1962"/>
      <c r="AER42" s="22"/>
      <c r="AES42" s="405"/>
      <c r="AET42" s="76"/>
      <c r="AEU42" s="78">
        <f>AEU41+AER42-AET42</f>
        <v>0</v>
      </c>
      <c r="AEW42" s="1962"/>
      <c r="AEX42" s="1962"/>
      <c r="AEY42" s="22"/>
      <c r="AEZ42" s="31"/>
      <c r="AFA42" s="76"/>
      <c r="AFB42" s="78">
        <f t="shared" si="118"/>
        <v>0</v>
      </c>
      <c r="AFD42" s="1962"/>
      <c r="AFE42" s="1962"/>
      <c r="AFF42" s="22"/>
      <c r="AFG42" s="31"/>
      <c r="AFH42" s="76"/>
      <c r="AFI42" s="78">
        <f t="shared" si="119"/>
        <v>6523</v>
      </c>
      <c r="AFK42" s="405"/>
      <c r="AFL42" s="1962"/>
      <c r="AFM42" s="22"/>
      <c r="AFN42" s="31"/>
      <c r="AFO42" s="76"/>
      <c r="AFP42" s="78">
        <f t="shared" si="120"/>
        <v>0</v>
      </c>
      <c r="AFR42" s="405"/>
      <c r="AFS42" s="1962"/>
      <c r="AFT42" s="22"/>
      <c r="AFU42" s="31"/>
      <c r="AFV42" s="76"/>
      <c r="AFW42" s="78">
        <f t="shared" si="121"/>
        <v>0</v>
      </c>
      <c r="AFY42" s="31"/>
      <c r="AFZ42" s="1962"/>
      <c r="AGA42" s="22"/>
      <c r="AGB42" s="31"/>
      <c r="AGC42" s="76"/>
      <c r="AGD42" s="78">
        <f t="shared" si="122"/>
        <v>0</v>
      </c>
      <c r="AGF42" s="1962"/>
      <c r="AGG42" s="1962"/>
      <c r="AGH42" s="22"/>
      <c r="AGI42" s="31"/>
      <c r="AGJ42" s="76"/>
      <c r="AGK42" s="78">
        <f t="shared" si="123"/>
        <v>0</v>
      </c>
      <c r="AGM42" s="1962"/>
      <c r="AGN42" s="1962"/>
      <c r="AGO42" s="22"/>
      <c r="AGP42" s="31"/>
      <c r="AGQ42" s="76"/>
      <c r="AGR42" s="78">
        <f t="shared" si="124"/>
        <v>0</v>
      </c>
      <c r="AGT42" s="1962"/>
      <c r="AGU42" s="1962"/>
      <c r="AGV42" s="22"/>
      <c r="AGW42" s="31"/>
      <c r="AGX42" s="76"/>
      <c r="AGY42" s="78">
        <f t="shared" si="125"/>
        <v>0</v>
      </c>
      <c r="AHA42" s="1962"/>
      <c r="AHB42" s="1962"/>
      <c r="AHC42" s="22"/>
      <c r="AHD42" s="31"/>
      <c r="AHE42" s="76"/>
      <c r="AHF42" s="78">
        <f t="shared" si="126"/>
        <v>0</v>
      </c>
      <c r="AHH42" s="1962"/>
      <c r="AHI42" s="1962"/>
      <c r="AHJ42" s="22"/>
      <c r="AHK42" s="31"/>
      <c r="AHL42" s="76"/>
      <c r="AHM42" s="78">
        <f t="shared" si="127"/>
        <v>37741</v>
      </c>
      <c r="AHO42" s="1962"/>
      <c r="AHP42" s="1962"/>
      <c r="AHQ42" s="22"/>
      <c r="AHR42" s="31"/>
      <c r="AHS42" s="76"/>
      <c r="AHT42" s="78">
        <f t="shared" si="128"/>
        <v>0</v>
      </c>
      <c r="AHV42" s="1962"/>
      <c r="AHW42" s="1962"/>
      <c r="AHX42" s="22"/>
      <c r="AHY42" s="31"/>
      <c r="AHZ42" s="76"/>
      <c r="AIA42" s="78">
        <f t="shared" si="129"/>
        <v>0</v>
      </c>
      <c r="AIC42" s="405"/>
      <c r="AID42" s="1962"/>
      <c r="AIE42" s="22"/>
      <c r="AIF42" s="31"/>
      <c r="AIG42" s="76"/>
      <c r="AIH42" s="78">
        <f t="shared" si="130"/>
        <v>0</v>
      </c>
      <c r="AIJ42" s="322"/>
      <c r="AIK42" s="1962"/>
      <c r="AIL42" s="22"/>
      <c r="AIM42" s="49"/>
      <c r="AIN42" s="76"/>
      <c r="AIO42" s="131">
        <f t="shared" si="131"/>
        <v>0</v>
      </c>
      <c r="AIQ42" s="405"/>
      <c r="AIR42" s="1962"/>
      <c r="AIS42" s="22"/>
      <c r="AIT42" s="31"/>
      <c r="AIU42" s="76"/>
      <c r="AIV42" s="78">
        <f t="shared" si="132"/>
        <v>0</v>
      </c>
      <c r="AIX42" s="1962"/>
      <c r="AIY42" s="1962"/>
      <c r="AIZ42" s="22"/>
      <c r="AJA42" s="31"/>
      <c r="AJB42" s="76"/>
      <c r="AJC42" s="78">
        <f t="shared" si="133"/>
        <v>0</v>
      </c>
      <c r="AJE42" s="49"/>
      <c r="AJF42" s="1960"/>
      <c r="AJG42" s="104"/>
      <c r="AJH42" s="49"/>
      <c r="AJI42" s="139"/>
      <c r="AJJ42" s="78">
        <f t="shared" si="134"/>
        <v>0</v>
      </c>
      <c r="AJL42" s="1962"/>
      <c r="AJM42" s="1962"/>
      <c r="AJN42" s="22"/>
      <c r="AJO42" s="31"/>
      <c r="AJP42" s="76"/>
      <c r="AJQ42" s="78">
        <f t="shared" si="135"/>
        <v>0</v>
      </c>
      <c r="AJS42" s="1960"/>
      <c r="AJT42" s="1960"/>
      <c r="AJU42" s="104"/>
      <c r="AJV42" s="49"/>
      <c r="AJW42" s="139"/>
      <c r="AJX42" s="131">
        <f t="shared" si="136"/>
        <v>0</v>
      </c>
      <c r="AJY42" s="244"/>
      <c r="AJZ42" s="1962"/>
      <c r="AKA42" s="1962"/>
      <c r="AKB42" s="22"/>
      <c r="AKC42" s="31"/>
      <c r="AKD42" s="76"/>
      <c r="AKE42" s="78">
        <f t="shared" si="137"/>
        <v>0</v>
      </c>
      <c r="AKG42" s="1962"/>
      <c r="AKH42" s="1962"/>
      <c r="AKI42" s="22"/>
      <c r="AKJ42" s="31"/>
      <c r="AKK42" s="76"/>
      <c r="AKL42" s="78">
        <f t="shared" si="138"/>
        <v>0</v>
      </c>
      <c r="AKN42" s="1962"/>
      <c r="AKO42" s="1962"/>
      <c r="AKP42" s="22"/>
      <c r="AKQ42" s="31"/>
      <c r="AKR42" s="76"/>
      <c r="AKS42" s="78">
        <f t="shared" si="139"/>
        <v>0</v>
      </c>
      <c r="AKU42" s="1962"/>
      <c r="AKV42" s="1962"/>
      <c r="AKW42" s="22"/>
      <c r="AKX42" s="31"/>
      <c r="AKY42" s="76"/>
      <c r="AKZ42" s="78">
        <f t="shared" si="2"/>
        <v>0</v>
      </c>
      <c r="ALB42" s="1962"/>
      <c r="ALC42" s="1962"/>
      <c r="ALD42" s="22"/>
      <c r="ALE42" s="31"/>
      <c r="ALF42" s="76"/>
      <c r="ALG42" s="78">
        <f t="shared" si="140"/>
        <v>0</v>
      </c>
      <c r="ALI42" s="1962"/>
      <c r="ALJ42" s="1962"/>
      <c r="ALK42" s="22"/>
      <c r="ALL42" s="31"/>
      <c r="ALM42" s="76"/>
      <c r="ALN42" s="78">
        <f t="shared" si="141"/>
        <v>0</v>
      </c>
      <c r="ALP42" s="1962"/>
      <c r="ALQ42" s="1962"/>
      <c r="ALR42" s="22"/>
      <c r="ALS42" s="31"/>
      <c r="ALT42" s="76"/>
      <c r="ALU42" s="78">
        <f t="shared" si="142"/>
        <v>0</v>
      </c>
      <c r="ALW42" s="1962"/>
      <c r="ALX42" s="1962"/>
      <c r="ALY42" s="22"/>
      <c r="ALZ42" s="31"/>
      <c r="AMA42" s="76"/>
      <c r="AMB42" s="78">
        <f t="shared" si="143"/>
        <v>0</v>
      </c>
      <c r="AMD42" s="405"/>
      <c r="AME42" s="1962"/>
      <c r="AMF42" s="22"/>
      <c r="AMG42" s="405"/>
      <c r="AMH42" s="76"/>
      <c r="AMI42" s="78">
        <f t="shared" si="144"/>
        <v>0</v>
      </c>
      <c r="AMK42" s="1962"/>
      <c r="AML42" s="1962"/>
      <c r="AMM42" s="22"/>
      <c r="AMN42" s="31"/>
      <c r="AMO42" s="76"/>
      <c r="AMP42" s="78">
        <f t="shared" si="145"/>
        <v>0</v>
      </c>
      <c r="AMR42" s="1962"/>
      <c r="AMS42" s="1962"/>
      <c r="AMT42" s="22"/>
      <c r="AMU42" s="31"/>
      <c r="AMV42" s="76"/>
      <c r="AMW42" s="78">
        <f t="shared" si="3"/>
        <v>0</v>
      </c>
      <c r="AMY42" s="405"/>
      <c r="AMZ42" s="1962"/>
      <c r="ANA42" s="22"/>
      <c r="ANB42" s="322"/>
      <c r="ANC42" s="76"/>
      <c r="AND42" s="78">
        <f t="shared" si="146"/>
        <v>0</v>
      </c>
      <c r="ANF42" s="322"/>
      <c r="ANG42" s="1962"/>
      <c r="ANH42" s="22"/>
      <c r="ANI42" s="405"/>
      <c r="ANJ42" s="76"/>
      <c r="ANK42" s="78">
        <f t="shared" si="147"/>
        <v>0</v>
      </c>
      <c r="ANM42" s="31"/>
      <c r="ANN42" s="1962"/>
      <c r="ANO42" s="22"/>
      <c r="ANP42" s="31"/>
      <c r="ANQ42" s="76"/>
      <c r="ANR42" s="78">
        <f t="shared" si="148"/>
        <v>0</v>
      </c>
      <c r="ANT42" s="1962"/>
      <c r="ANU42" s="1962"/>
      <c r="ANV42" s="22"/>
      <c r="ANW42" s="31"/>
      <c r="ANX42" s="76"/>
      <c r="ANY42" s="78">
        <f t="shared" si="149"/>
        <v>0</v>
      </c>
      <c r="AOA42" s="1962"/>
      <c r="AOB42" s="1962"/>
      <c r="AOC42" s="22"/>
      <c r="AOD42" s="31"/>
      <c r="AOE42" s="76"/>
      <c r="AOF42" s="78">
        <f t="shared" si="150"/>
        <v>0</v>
      </c>
      <c r="AOH42" s="322"/>
      <c r="AOI42" s="1962"/>
      <c r="AOJ42" s="22"/>
      <c r="AOK42" s="405"/>
      <c r="AOL42" s="76"/>
      <c r="AOM42" s="78">
        <f t="shared" si="151"/>
        <v>0</v>
      </c>
      <c r="AOO42" s="1962"/>
      <c r="AOP42" s="1962"/>
      <c r="AOQ42" s="22"/>
      <c r="AOR42" s="31"/>
      <c r="AOS42" s="76"/>
      <c r="AOT42" s="78">
        <f t="shared" si="199"/>
        <v>4592</v>
      </c>
      <c r="AOV42" s="405"/>
      <c r="AOW42" s="1962"/>
      <c r="AOX42" s="22"/>
      <c r="AOY42" s="31"/>
      <c r="AOZ42" s="76"/>
      <c r="APA42" s="78">
        <f t="shared" si="152"/>
        <v>0</v>
      </c>
      <c r="APC42" s="322"/>
      <c r="APD42" s="1962"/>
      <c r="APE42" s="22"/>
      <c r="APF42" s="31"/>
      <c r="APG42" s="76"/>
      <c r="APH42" s="78">
        <f t="shared" si="153"/>
        <v>0</v>
      </c>
      <c r="APJ42" s="322"/>
      <c r="APK42" s="1962"/>
      <c r="APL42" s="22"/>
      <c r="APM42" s="31"/>
      <c r="APN42" s="76"/>
      <c r="APO42" s="78">
        <f t="shared" si="154"/>
        <v>0</v>
      </c>
      <c r="APQ42" s="1962"/>
      <c r="APR42" s="1962"/>
      <c r="APS42" s="22"/>
      <c r="APT42" s="31"/>
      <c r="APU42" s="76"/>
      <c r="APV42" s="78">
        <f t="shared" si="155"/>
        <v>0</v>
      </c>
      <c r="APX42" s="405"/>
      <c r="APY42" s="1962"/>
      <c r="APZ42" s="22"/>
      <c r="AQA42" s="405"/>
      <c r="AQB42" s="76"/>
      <c r="AQC42" s="78">
        <f t="shared" si="205"/>
        <v>0</v>
      </c>
      <c r="AQE42" s="1962"/>
      <c r="AQF42" s="1962"/>
      <c r="AQG42" s="22"/>
      <c r="AQH42" s="31"/>
      <c r="AQI42" s="76"/>
      <c r="AQJ42" s="131">
        <f t="shared" si="5"/>
        <v>7383.5</v>
      </c>
      <c r="AQL42" s="1962"/>
      <c r="AQM42" s="1962"/>
      <c r="AQN42" s="22"/>
      <c r="AQO42" s="31"/>
      <c r="AQP42" s="76"/>
      <c r="AQQ42" s="131">
        <f t="shared" si="6"/>
        <v>0</v>
      </c>
      <c r="AQS42" s="1962"/>
      <c r="AQT42" s="1962"/>
      <c r="AQU42" s="22"/>
      <c r="AQV42" s="31"/>
      <c r="AQW42" s="76"/>
      <c r="AQX42" s="131">
        <f t="shared" si="156"/>
        <v>4518.5</v>
      </c>
      <c r="AQZ42" s="322"/>
      <c r="ARA42" s="1962"/>
      <c r="ARB42" s="779"/>
      <c r="ARC42" s="322"/>
      <c r="ARD42" s="76"/>
      <c r="ARE42" s="78">
        <f t="shared" si="157"/>
        <v>0</v>
      </c>
      <c r="ARG42" s="1962"/>
      <c r="ARH42" s="1962"/>
      <c r="ARI42" s="22"/>
      <c r="ARJ42" s="31"/>
      <c r="ARK42" s="76"/>
      <c r="ARL42" s="78">
        <f t="shared" si="158"/>
        <v>0</v>
      </c>
      <c r="ARN42" s="405"/>
      <c r="ARO42" s="1962"/>
      <c r="ARP42" s="22"/>
      <c r="ARQ42" s="405"/>
      <c r="ARR42" s="76"/>
      <c r="ARS42" s="78">
        <f t="shared" si="159"/>
        <v>0</v>
      </c>
      <c r="ARU42" s="405"/>
      <c r="ARV42" s="1962"/>
      <c r="ARW42" s="22"/>
      <c r="ARX42" s="322"/>
      <c r="ARY42" s="76"/>
      <c r="ARZ42" s="78">
        <f t="shared" si="7"/>
        <v>0</v>
      </c>
      <c r="ASB42" s="405"/>
      <c r="ASC42" s="1962"/>
      <c r="ASD42" s="22"/>
      <c r="ASE42" s="31"/>
      <c r="ASF42" s="76"/>
      <c r="ASG42" s="78">
        <f t="shared" si="160"/>
        <v>0</v>
      </c>
      <c r="ASI42" s="405"/>
      <c r="ASJ42" s="1962"/>
      <c r="ASK42" s="22"/>
      <c r="ASL42" s="31"/>
      <c r="ASM42" s="76"/>
      <c r="ASN42" s="78">
        <f>ASN41+ASK42-ASM42</f>
        <v>0</v>
      </c>
      <c r="ASP42" s="1962"/>
      <c r="ASQ42" s="1962"/>
      <c r="ASR42" s="22"/>
      <c r="ASS42" s="31"/>
      <c r="AST42" s="76"/>
      <c r="ASU42" s="78">
        <f t="shared" si="162"/>
        <v>0</v>
      </c>
      <c r="ASW42" s="1962"/>
      <c r="ASX42" s="1962"/>
      <c r="ASY42" s="22"/>
      <c r="ASZ42" s="31"/>
      <c r="ATA42" s="76"/>
      <c r="ATB42" s="78">
        <f t="shared" si="163"/>
        <v>0</v>
      </c>
      <c r="ATD42" s="1962"/>
      <c r="ATE42" s="1962"/>
      <c r="ATF42" s="22"/>
      <c r="ATG42" s="31"/>
      <c r="ATH42" s="76"/>
      <c r="ATI42" s="78">
        <f t="shared" si="164"/>
        <v>0</v>
      </c>
      <c r="ATK42" s="1962"/>
      <c r="ATL42" s="1962"/>
      <c r="ATM42" s="22"/>
      <c r="ATN42" s="31"/>
      <c r="ATO42" s="76"/>
      <c r="ATP42" s="78">
        <f t="shared" si="165"/>
        <v>0</v>
      </c>
      <c r="ATR42" s="1962"/>
      <c r="ATS42" s="1962"/>
      <c r="ATT42" s="22"/>
      <c r="ATU42" s="31"/>
      <c r="ATV42" s="76"/>
      <c r="ATW42" s="78">
        <f t="shared" si="166"/>
        <v>0</v>
      </c>
      <c r="ATY42" s="1962"/>
      <c r="ATZ42" s="1962"/>
      <c r="AUA42" s="22"/>
      <c r="AUB42" s="31"/>
      <c r="AUC42" s="76"/>
      <c r="AUD42" s="78">
        <f t="shared" si="167"/>
        <v>0</v>
      </c>
      <c r="AUF42" s="31"/>
      <c r="AUG42" s="1337"/>
      <c r="AUH42" s="76"/>
      <c r="AUI42" s="369"/>
      <c r="AUJ42" s="67"/>
      <c r="AUK42" s="78">
        <f t="shared" si="208"/>
        <v>0</v>
      </c>
      <c r="AUM42" s="31"/>
      <c r="AUN42" s="1337"/>
      <c r="AUO42" s="76"/>
      <c r="AUP42" s="61"/>
      <c r="AUQ42" s="67"/>
      <c r="AUR42" s="78">
        <f t="shared" si="169"/>
        <v>0</v>
      </c>
      <c r="AUU42" s="1962"/>
      <c r="AUV42" s="22"/>
      <c r="AUW42" s="31"/>
      <c r="AUX42" s="76"/>
      <c r="AUY42" s="78">
        <f t="shared" si="170"/>
        <v>0</v>
      </c>
      <c r="AVB42" s="1962"/>
      <c r="AVC42" s="22"/>
      <c r="AVD42" s="31"/>
      <c r="AVE42" s="76"/>
      <c r="AVF42" s="78">
        <f t="shared" si="171"/>
        <v>0</v>
      </c>
      <c r="AVH42" s="544"/>
      <c r="AVI42" s="1962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62"/>
      <c r="AVX42" s="22"/>
      <c r="AVY42" s="31"/>
      <c r="AVZ42" s="76"/>
      <c r="AWA42" s="78">
        <f t="shared" si="191"/>
        <v>0</v>
      </c>
      <c r="AWC42" s="1962"/>
      <c r="AWD42" s="1962"/>
      <c r="AWE42" s="22"/>
      <c r="AWF42" s="31"/>
      <c r="AWG42" s="76"/>
      <c r="AWH42" s="78">
        <f t="shared" si="192"/>
        <v>0</v>
      </c>
      <c r="AWJ42" s="1962"/>
      <c r="AWK42" s="1962"/>
      <c r="AWL42" s="22"/>
      <c r="AWM42" s="31"/>
      <c r="AWN42" s="76"/>
      <c r="AWO42" s="78">
        <f t="shared" si="193"/>
        <v>0</v>
      </c>
      <c r="AWQ42" s="321"/>
      <c r="AWR42" s="1960"/>
      <c r="AWS42" s="104"/>
      <c r="AWT42" s="49"/>
      <c r="AWU42" s="139"/>
      <c r="AWV42" s="131">
        <f t="shared" si="194"/>
        <v>0</v>
      </c>
      <c r="AWW42" s="244"/>
      <c r="AWX42" s="425"/>
      <c r="AWY42" s="1962"/>
      <c r="AWZ42" s="22"/>
      <c r="AXA42" s="31"/>
      <c r="AXB42" s="76"/>
      <c r="AXC42" s="78">
        <f t="shared" si="174"/>
        <v>30000</v>
      </c>
      <c r="AXE42" s="1962"/>
      <c r="AXF42" s="1962"/>
      <c r="AXG42" s="22"/>
      <c r="AXH42" s="31"/>
      <c r="AXI42" s="76"/>
      <c r="AXJ42" s="78">
        <f t="shared" si="175"/>
        <v>0</v>
      </c>
      <c r="AXL42" s="1962"/>
      <c r="AXM42" s="1962"/>
      <c r="AXN42" s="22"/>
      <c r="AXO42" s="31"/>
      <c r="AXP42" s="76"/>
      <c r="AXQ42" s="78">
        <f t="shared" si="176"/>
        <v>0</v>
      </c>
      <c r="AXS42" s="1962"/>
      <c r="AXT42" s="1962"/>
      <c r="AXU42" s="22"/>
      <c r="AXV42" s="31"/>
      <c r="AXW42" s="76"/>
      <c r="AXX42" s="78">
        <f t="shared" si="177"/>
        <v>0</v>
      </c>
      <c r="AXZ42" s="1962"/>
      <c r="AYA42" s="1962"/>
      <c r="AYB42" s="22"/>
      <c r="AYC42" s="31"/>
      <c r="AYD42" s="76"/>
      <c r="AYE42" s="78">
        <f t="shared" si="178"/>
        <v>0</v>
      </c>
      <c r="AYG42" s="405"/>
      <c r="AYH42" s="1962"/>
      <c r="AYI42" s="22"/>
      <c r="AYJ42" s="31"/>
      <c r="AYK42" s="76"/>
      <c r="AYL42" s="78">
        <f t="shared" si="179"/>
        <v>0</v>
      </c>
      <c r="AYN42" s="405"/>
      <c r="AYO42" s="1962"/>
      <c r="AYP42" s="22"/>
      <c r="AYQ42" s="31"/>
      <c r="AYR42" s="76"/>
      <c r="AYS42" s="78">
        <f t="shared" si="180"/>
        <v>0</v>
      </c>
      <c r="AYU42" s="405"/>
      <c r="AYV42" s="1962"/>
      <c r="AYW42" s="22"/>
      <c r="AYX42" s="405"/>
      <c r="AYY42" s="76"/>
      <c r="AYZ42" s="78">
        <f t="shared" si="181"/>
        <v>0</v>
      </c>
      <c r="AZB42" s="1962"/>
      <c r="AZC42" s="1962"/>
      <c r="AZD42" s="22"/>
      <c r="AZE42" s="31"/>
      <c r="AZF42" s="76"/>
      <c r="AZG42" s="78">
        <f t="shared" si="182"/>
        <v>0</v>
      </c>
      <c r="AZI42" s="405"/>
      <c r="AZJ42" s="1962"/>
      <c r="AZK42" s="22"/>
      <c r="AZL42" s="405"/>
      <c r="AZM42" s="76"/>
      <c r="AZN42" s="78">
        <f t="shared" si="183"/>
        <v>0</v>
      </c>
      <c r="AZP42" s="425"/>
      <c r="AZQ42" s="1960"/>
      <c r="AZR42" s="104"/>
      <c r="AZS42" s="425"/>
      <c r="AZT42" s="139"/>
      <c r="AZU42" s="131">
        <f t="shared" si="184"/>
        <v>0</v>
      </c>
      <c r="AZV42" s="244"/>
      <c r="AZW42" s="1962"/>
      <c r="AZX42" s="1962"/>
      <c r="AZY42" s="22"/>
      <c r="AZZ42" s="31"/>
      <c r="BAA42" s="76"/>
      <c r="BAB42" s="78">
        <f t="shared" si="185"/>
        <v>0</v>
      </c>
      <c r="BAD42" s="1962"/>
      <c r="BAE42" s="1962"/>
      <c r="BAF42" s="22"/>
      <c r="BAG42" s="31"/>
      <c r="BAH42" s="76"/>
      <c r="BAI42" s="78">
        <f t="shared" si="186"/>
        <v>0</v>
      </c>
      <c r="BAK42" s="1962"/>
      <c r="BAL42" s="1962"/>
      <c r="BAM42" s="22"/>
      <c r="BAN42" s="31"/>
      <c r="BAO42" s="76"/>
      <c r="BAP42" s="78">
        <f t="shared" si="187"/>
        <v>0</v>
      </c>
      <c r="BAR42" s="1962"/>
      <c r="BAS42" s="1962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62"/>
      <c r="C43" s="1937">
        <v>100000</v>
      </c>
      <c r="D43" s="31"/>
      <c r="E43" s="76"/>
      <c r="F43" s="131">
        <f t="shared" si="206"/>
        <v>3520100</v>
      </c>
      <c r="H43" s="31"/>
      <c r="I43" s="1962"/>
      <c r="J43" s="779"/>
      <c r="K43" s="31"/>
      <c r="L43" s="76"/>
      <c r="M43" s="131">
        <f t="shared" si="207"/>
        <v>20000</v>
      </c>
      <c r="O43" s="405"/>
      <c r="P43" s="1962"/>
      <c r="Q43" s="22"/>
      <c r="R43" s="405"/>
      <c r="S43" s="76"/>
      <c r="T43" s="78">
        <f t="shared" si="189"/>
        <v>15000</v>
      </c>
      <c r="V43" s="322"/>
      <c r="W43" s="1962"/>
      <c r="X43" s="22"/>
      <c r="Y43" s="31"/>
      <c r="Z43" s="76"/>
      <c r="AA43" s="78">
        <f>AA42+X43-Z43</f>
        <v>1000</v>
      </c>
      <c r="AC43" s="1962"/>
      <c r="AD43" s="1962"/>
      <c r="AE43" s="22"/>
      <c r="AF43" s="31"/>
      <c r="AG43" s="76"/>
      <c r="AH43" s="78">
        <f>AH42+AE43-AG43</f>
        <v>-100000</v>
      </c>
      <c r="AJ43" s="405"/>
      <c r="AK43" s="1962"/>
      <c r="AL43" s="22"/>
      <c r="AM43" s="31"/>
      <c r="AN43" s="76"/>
      <c r="AO43" s="78">
        <f>AO42+AL43-AN43</f>
        <v>90000</v>
      </c>
      <c r="AQ43" s="1962"/>
      <c r="AR43" s="1962"/>
      <c r="AS43" s="22"/>
      <c r="AT43" s="31"/>
      <c r="AU43" s="76"/>
      <c r="AV43" s="78">
        <f>AV42+AS43-AU43</f>
        <v>0</v>
      </c>
      <c r="AX43" s="1962"/>
      <c r="AY43" s="1962"/>
      <c r="AZ43" s="22"/>
      <c r="BA43" s="31"/>
      <c r="BB43" s="76"/>
      <c r="BC43" s="78">
        <f>BC42+AZ43-BB43</f>
        <v>0</v>
      </c>
      <c r="BE43" s="1962"/>
      <c r="BF43" s="1962"/>
      <c r="BG43" s="22"/>
      <c r="BH43" s="31"/>
      <c r="BI43" s="76"/>
      <c r="BJ43" s="78">
        <f>BJ42+BG43-BI43</f>
        <v>0</v>
      </c>
      <c r="BL43" s="1962"/>
      <c r="BM43" s="1962"/>
      <c r="BN43" s="22"/>
      <c r="BO43" s="31"/>
      <c r="BP43" s="76"/>
      <c r="BQ43" s="78">
        <f t="shared" si="16"/>
        <v>0</v>
      </c>
      <c r="BS43" s="1962"/>
      <c r="BT43" s="1962"/>
      <c r="BU43" s="22"/>
      <c r="BV43" s="31"/>
      <c r="BW43" s="76"/>
      <c r="BX43" s="78">
        <f t="shared" si="17"/>
        <v>0</v>
      </c>
      <c r="BZ43" s="1962"/>
      <c r="CA43" s="1962"/>
      <c r="CB43" s="1962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60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62"/>
      <c r="DD43" s="1962"/>
      <c r="DE43" s="22"/>
      <c r="DF43" s="31"/>
      <c r="DG43" s="76"/>
      <c r="DH43" s="78">
        <f t="shared" si="21"/>
        <v>0</v>
      </c>
      <c r="DJ43" s="1962"/>
      <c r="DK43" s="1962"/>
      <c r="DL43" s="1962"/>
      <c r="DM43" s="22"/>
      <c r="DN43" s="31"/>
      <c r="DO43" s="76"/>
      <c r="DP43" s="78">
        <f t="shared" si="22"/>
        <v>0</v>
      </c>
      <c r="DR43" s="405"/>
      <c r="DS43" s="1962"/>
      <c r="DT43" s="22"/>
      <c r="DU43" s="322"/>
      <c r="DV43" s="76"/>
      <c r="DW43" s="78">
        <f t="shared" si="23"/>
        <v>0</v>
      </c>
      <c r="DY43" s="1962"/>
      <c r="DZ43" s="1962"/>
      <c r="EA43" s="22"/>
      <c r="EB43" s="31"/>
      <c r="EC43" s="76"/>
      <c r="ED43" s="78">
        <f t="shared" si="24"/>
        <v>0</v>
      </c>
      <c r="EF43" s="405"/>
      <c r="EG43" s="1962"/>
      <c r="EH43" s="22"/>
      <c r="EI43" s="31"/>
      <c r="EJ43" s="76"/>
      <c r="EK43" s="78">
        <f t="shared" si="25"/>
        <v>10936</v>
      </c>
      <c r="EM43" s="1962"/>
      <c r="EN43" s="1962"/>
      <c r="EO43" s="22"/>
      <c r="EP43" s="31"/>
      <c r="EQ43" s="76"/>
      <c r="ER43" s="78">
        <f t="shared" si="26"/>
        <v>0</v>
      </c>
      <c r="ET43" s="322"/>
      <c r="EU43" s="1962"/>
      <c r="EV43" s="22"/>
      <c r="EW43" s="31"/>
      <c r="EX43" s="76"/>
      <c r="EY43" s="78">
        <f t="shared" si="27"/>
        <v>0</v>
      </c>
      <c r="FA43" s="322"/>
      <c r="FB43" s="1962"/>
      <c r="FC43" s="22"/>
      <c r="FD43" s="31"/>
      <c r="FE43" s="76"/>
      <c r="FF43" s="78">
        <f t="shared" si="28"/>
        <v>0</v>
      </c>
      <c r="FH43" s="31"/>
      <c r="FI43" s="1962"/>
      <c r="FJ43" s="22"/>
      <c r="FK43" s="31"/>
      <c r="FL43" s="76"/>
      <c r="FM43" s="78"/>
      <c r="FO43" s="31"/>
      <c r="FP43" s="1962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62"/>
      <c r="GE43" s="22"/>
      <c r="GF43" s="31"/>
      <c r="GG43" s="76"/>
      <c r="GH43" s="78">
        <f t="shared" si="32"/>
        <v>0</v>
      </c>
      <c r="GJ43" s="1962"/>
      <c r="GK43" s="1962"/>
      <c r="GL43" s="22"/>
      <c r="GM43" s="31"/>
      <c r="GN43" s="76"/>
      <c r="GO43" s="78">
        <f t="shared" si="33"/>
        <v>0</v>
      </c>
      <c r="GQ43" s="1962"/>
      <c r="GR43" s="1962"/>
      <c r="GS43" s="22"/>
      <c r="GT43" s="31"/>
      <c r="GU43" s="76"/>
      <c r="GV43" s="78">
        <f t="shared" si="34"/>
        <v>0</v>
      </c>
      <c r="GX43" s="1962"/>
      <c r="GY43" s="1962"/>
      <c r="GZ43" s="22"/>
      <c r="HA43" s="31"/>
      <c r="HB43" s="76"/>
      <c r="HC43" s="78">
        <f t="shared" si="35"/>
        <v>0</v>
      </c>
      <c r="HE43" s="1962"/>
      <c r="HF43" s="1962"/>
      <c r="HG43" s="22"/>
      <c r="HH43" s="31"/>
      <c r="HI43" s="76"/>
      <c r="HJ43" s="78">
        <f t="shared" si="36"/>
        <v>0</v>
      </c>
      <c r="HL43" s="1962"/>
      <c r="HM43" s="1962"/>
      <c r="HN43" s="22"/>
      <c r="HO43" s="31"/>
      <c r="HP43" s="76"/>
      <c r="HQ43" s="78">
        <f t="shared" si="37"/>
        <v>0</v>
      </c>
      <c r="HS43" s="1962"/>
      <c r="HT43" s="1962"/>
      <c r="HU43" s="22"/>
      <c r="HV43" s="31"/>
      <c r="HW43" s="76"/>
      <c r="HX43" s="78">
        <f t="shared" si="38"/>
        <v>0</v>
      </c>
      <c r="HZ43" s="405"/>
      <c r="IA43" s="1962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62"/>
      <c r="IO43" s="1962"/>
      <c r="IP43" s="22"/>
      <c r="IQ43" s="31"/>
      <c r="IR43" s="76"/>
      <c r="IS43" s="78">
        <f t="shared" si="41"/>
        <v>0</v>
      </c>
      <c r="IU43" s="1962"/>
      <c r="IV43" s="778"/>
      <c r="IW43" s="22"/>
      <c r="IX43" s="31"/>
      <c r="IY43" s="76"/>
      <c r="IZ43" s="78">
        <f t="shared" si="42"/>
        <v>0</v>
      </c>
      <c r="JB43" s="1962"/>
      <c r="JC43" s="1962"/>
      <c r="JD43" s="22"/>
      <c r="JE43" s="31"/>
      <c r="JF43" s="76"/>
      <c r="JG43" s="78">
        <f t="shared" si="43"/>
        <v>0</v>
      </c>
      <c r="JI43" s="1962"/>
      <c r="JJ43" s="1962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62"/>
      <c r="KT43" s="22"/>
      <c r="KU43" s="31"/>
      <c r="KV43" s="76"/>
      <c r="KW43" s="131">
        <f t="shared" si="48"/>
        <v>0</v>
      </c>
      <c r="KY43" s="1962"/>
      <c r="KZ43" s="858"/>
      <c r="LA43" s="22"/>
      <c r="LB43" s="31"/>
      <c r="LC43" s="76"/>
      <c r="LD43" s="131">
        <f t="shared" si="49"/>
        <v>0</v>
      </c>
      <c r="LF43" s="1962"/>
      <c r="LG43" s="858"/>
      <c r="LH43" s="22"/>
      <c r="LI43" s="31"/>
      <c r="LJ43" s="76"/>
      <c r="LK43" s="131">
        <f t="shared" si="50"/>
        <v>0</v>
      </c>
      <c r="LM43" s="405"/>
      <c r="LN43" s="1962"/>
      <c r="LO43" s="22"/>
      <c r="LP43" s="31"/>
      <c r="LQ43" s="76"/>
      <c r="LR43" s="78">
        <f t="shared" si="0"/>
        <v>0</v>
      </c>
      <c r="LT43" s="405"/>
      <c r="LU43" s="1962"/>
      <c r="LV43" s="22"/>
      <c r="LW43" s="31"/>
      <c r="LX43" s="76"/>
      <c r="LY43" s="78">
        <f t="shared" si="51"/>
        <v>0</v>
      </c>
      <c r="MA43" s="405"/>
      <c r="MB43" s="1962"/>
      <c r="MC43" s="22"/>
      <c r="MD43" s="31"/>
      <c r="ME43" s="76"/>
      <c r="MF43" s="78">
        <f t="shared" si="52"/>
        <v>0</v>
      </c>
      <c r="MH43" s="405"/>
      <c r="MI43" s="1962"/>
      <c r="MJ43" s="22"/>
      <c r="MK43" s="31"/>
      <c r="ML43" s="76"/>
      <c r="MM43" s="78">
        <f>MM42+MJ43-ML43</f>
        <v>0</v>
      </c>
      <c r="MO43" s="1962"/>
      <c r="MP43" s="1962"/>
      <c r="MQ43" s="22"/>
      <c r="MR43" s="31"/>
      <c r="MS43" s="76"/>
      <c r="MT43" s="78">
        <f t="shared" si="54"/>
        <v>0</v>
      </c>
      <c r="MV43" s="1962"/>
      <c r="MW43" s="1962"/>
      <c r="MX43" s="22"/>
      <c r="MY43" s="1368"/>
      <c r="MZ43" s="76"/>
      <c r="NA43" s="131">
        <f t="shared" si="198"/>
        <v>20586.5</v>
      </c>
      <c r="NC43" s="1962"/>
      <c r="ND43" s="1962"/>
      <c r="NE43" s="22"/>
      <c r="NF43" s="1368"/>
      <c r="NG43" s="76"/>
      <c r="NH43" s="131">
        <f t="shared" si="55"/>
        <v>0</v>
      </c>
      <c r="NJ43" s="1962"/>
      <c r="NK43" s="1963"/>
      <c r="NL43" s="76"/>
      <c r="NM43" s="31"/>
      <c r="NN43" s="76"/>
      <c r="NO43" s="78">
        <f t="shared" si="204"/>
        <v>0</v>
      </c>
      <c r="NQ43" s="405"/>
      <c r="NR43" s="1963"/>
      <c r="NS43" s="76"/>
      <c r="NT43" s="405"/>
      <c r="NU43" s="76"/>
      <c r="NV43" s="78">
        <f t="shared" si="57"/>
        <v>0</v>
      </c>
      <c r="NX43" s="1962"/>
      <c r="NY43" s="1962"/>
      <c r="NZ43" s="22"/>
      <c r="OA43" s="31"/>
      <c r="OB43" s="76"/>
      <c r="OC43" s="78">
        <f t="shared" si="58"/>
        <v>0</v>
      </c>
      <c r="OE43" s="1962"/>
      <c r="OF43" s="1962"/>
      <c r="OG43" s="22"/>
      <c r="OH43" s="31"/>
      <c r="OI43" s="76"/>
      <c r="OJ43" s="78">
        <f t="shared" si="59"/>
        <v>0</v>
      </c>
      <c r="OL43" s="1962"/>
      <c r="OM43" s="1962"/>
      <c r="ON43" s="22"/>
      <c r="OO43" s="31"/>
      <c r="OP43" s="76"/>
      <c r="OQ43" s="78">
        <f t="shared" si="60"/>
        <v>0</v>
      </c>
      <c r="OS43" s="1962"/>
      <c r="OT43" s="1962"/>
      <c r="OU43" s="22"/>
      <c r="OV43" s="31"/>
      <c r="OW43" s="76"/>
      <c r="OX43" s="78">
        <f t="shared" si="61"/>
        <v>0</v>
      </c>
      <c r="OZ43" s="1962"/>
      <c r="PA43" s="1962"/>
      <c r="PB43" s="22"/>
      <c r="PC43" s="31"/>
      <c r="PD43" s="76"/>
      <c r="PE43" s="78">
        <f t="shared" si="62"/>
        <v>0</v>
      </c>
      <c r="PG43" s="1962"/>
      <c r="PH43" s="1962"/>
      <c r="PI43" s="22"/>
      <c r="PJ43" s="31"/>
      <c r="PK43" s="76"/>
      <c r="PL43" s="78">
        <f t="shared" si="63"/>
        <v>0</v>
      </c>
      <c r="PN43" s="1962"/>
      <c r="PO43" s="1962"/>
      <c r="PP43" s="22"/>
      <c r="PQ43" s="31"/>
      <c r="PR43" s="76"/>
      <c r="PS43" s="78">
        <f t="shared" si="64"/>
        <v>0</v>
      </c>
      <c r="PU43" s="1962"/>
      <c r="PV43" s="1962"/>
      <c r="PW43" s="22"/>
      <c r="PX43" s="31"/>
      <c r="PY43" s="76"/>
      <c r="PZ43" s="78">
        <f t="shared" si="65"/>
        <v>32916</v>
      </c>
      <c r="QB43" s="1962"/>
      <c r="QC43" s="1962"/>
      <c r="QD43" s="22"/>
      <c r="QE43" s="31"/>
      <c r="QF43" s="76"/>
      <c r="QG43" s="78">
        <f t="shared" si="66"/>
        <v>0</v>
      </c>
      <c r="QI43" s="405"/>
      <c r="QJ43" s="1962"/>
      <c r="QK43" s="22"/>
      <c r="QL43" s="31"/>
      <c r="QM43" s="76"/>
      <c r="QN43" s="78">
        <f t="shared" si="67"/>
        <v>0</v>
      </c>
      <c r="QP43" s="322"/>
      <c r="QQ43" s="1962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7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62"/>
      <c r="RZ43" s="1962"/>
      <c r="SA43" s="22"/>
      <c r="SB43" s="31"/>
      <c r="SC43" s="76"/>
      <c r="SD43" s="78">
        <f t="shared" si="195"/>
        <v>23250</v>
      </c>
      <c r="SF43" s="1962"/>
      <c r="SG43" s="1962"/>
      <c r="SH43" s="22"/>
      <c r="SI43" s="31"/>
      <c r="SJ43" s="76"/>
      <c r="SK43" s="78">
        <f t="shared" si="196"/>
        <v>0</v>
      </c>
      <c r="SM43" s="1962"/>
      <c r="SN43" s="1962"/>
      <c r="SO43" s="22"/>
      <c r="SP43" s="31"/>
      <c r="SQ43" s="76"/>
      <c r="SR43" s="78">
        <f t="shared" si="73"/>
        <v>0</v>
      </c>
      <c r="ST43" s="1962"/>
      <c r="SU43" s="1962"/>
      <c r="SV43" s="22"/>
      <c r="SW43" s="31"/>
      <c r="SX43" s="76"/>
      <c r="SY43" s="78">
        <f t="shared" si="74"/>
        <v>0</v>
      </c>
      <c r="TA43" s="405"/>
      <c r="TB43" s="1962"/>
      <c r="TC43" s="22"/>
      <c r="TD43" s="31"/>
      <c r="TE43" s="76"/>
      <c r="TF43" s="78">
        <f t="shared" si="75"/>
        <v>0</v>
      </c>
      <c r="TH43" s="1962"/>
      <c r="TI43" s="1962"/>
      <c r="TJ43" s="22"/>
      <c r="TK43" s="31"/>
      <c r="TL43" s="76"/>
      <c r="TM43" s="78">
        <f t="shared" si="201"/>
        <v>20668.5</v>
      </c>
      <c r="TO43" s="1962"/>
      <c r="TP43" s="1962"/>
      <c r="TQ43" s="22"/>
      <c r="TR43" s="31"/>
      <c r="TS43" s="76"/>
      <c r="TT43" s="78">
        <f t="shared" si="202"/>
        <v>0</v>
      </c>
      <c r="TV43" s="405"/>
      <c r="TW43" s="1962"/>
      <c r="TX43" s="22"/>
      <c r="TY43" s="31"/>
      <c r="TZ43" s="76"/>
      <c r="UA43" s="78">
        <f t="shared" si="203"/>
        <v>0</v>
      </c>
      <c r="UC43" s="405"/>
      <c r="UD43" s="1962"/>
      <c r="UE43" s="22"/>
      <c r="UF43" s="31"/>
      <c r="UG43" s="76"/>
      <c r="UH43" s="78">
        <f t="shared" si="79"/>
        <v>0</v>
      </c>
      <c r="UJ43" s="405"/>
      <c r="UK43" s="1962"/>
      <c r="UL43" s="22"/>
      <c r="UM43" s="31"/>
      <c r="UN43" s="76"/>
      <c r="UO43" s="78">
        <f t="shared" si="80"/>
        <v>0</v>
      </c>
      <c r="UQ43" s="405"/>
      <c r="UR43" s="1962"/>
      <c r="US43" s="22"/>
      <c r="UT43" s="31"/>
      <c r="UU43" s="76"/>
      <c r="UV43" s="78">
        <f t="shared" si="81"/>
        <v>0</v>
      </c>
      <c r="UX43" s="405"/>
      <c r="UY43" s="1962"/>
      <c r="UZ43" s="22"/>
      <c r="VA43" s="31"/>
      <c r="VB43" s="76"/>
      <c r="VC43" s="78">
        <f t="shared" si="82"/>
        <v>201</v>
      </c>
      <c r="VE43" s="1962"/>
      <c r="VF43" s="1962"/>
      <c r="VG43" s="22"/>
      <c r="VH43" s="31"/>
      <c r="VI43" s="76"/>
      <c r="VJ43" s="78">
        <f t="shared" si="83"/>
        <v>47775</v>
      </c>
      <c r="VL43" s="1962"/>
      <c r="VM43" s="1962"/>
      <c r="VN43" s="22"/>
      <c r="VO43" s="31"/>
      <c r="VP43" s="76"/>
      <c r="VQ43" s="78">
        <f t="shared" si="84"/>
        <v>0</v>
      </c>
      <c r="VS43" s="1962"/>
      <c r="VT43" s="1962"/>
      <c r="VU43" s="22"/>
      <c r="VV43" s="31"/>
      <c r="VW43" s="76"/>
      <c r="VX43" s="78">
        <f t="shared" si="85"/>
        <v>0</v>
      </c>
      <c r="VZ43" s="405"/>
      <c r="WA43" s="1962"/>
      <c r="WB43" s="22"/>
      <c r="WC43" s="31"/>
      <c r="WD43" s="76"/>
      <c r="WE43" s="78">
        <f t="shared" si="86"/>
        <v>274.5</v>
      </c>
      <c r="WG43" s="1962"/>
      <c r="WH43" s="1962"/>
      <c r="WI43" s="22"/>
      <c r="WJ43" s="31"/>
      <c r="WK43" s="76"/>
      <c r="WL43" s="78">
        <f t="shared" si="87"/>
        <v>0</v>
      </c>
      <c r="WN43" s="1962"/>
      <c r="WO43" s="1962"/>
      <c r="WP43" s="22"/>
      <c r="WQ43" s="31"/>
      <c r="WR43" s="76"/>
      <c r="WS43" s="78">
        <f t="shared" si="88"/>
        <v>0</v>
      </c>
      <c r="WU43" s="1962"/>
      <c r="WV43" s="1962"/>
      <c r="WW43" s="22"/>
      <c r="WX43" s="31"/>
      <c r="WY43" s="76"/>
      <c r="WZ43" s="78">
        <f t="shared" si="89"/>
        <v>0</v>
      </c>
      <c r="XB43" s="1960"/>
      <c r="XC43" s="1960"/>
      <c r="XD43" s="104"/>
      <c r="XE43" s="49"/>
      <c r="XF43" s="139"/>
      <c r="XG43" s="131">
        <f t="shared" si="90"/>
        <v>0</v>
      </c>
      <c r="XH43" s="244"/>
      <c r="XI43" s="1962"/>
      <c r="XJ43" s="1962"/>
      <c r="XK43" s="22"/>
      <c r="XL43" s="31"/>
      <c r="XM43" s="76"/>
      <c r="XN43" s="78">
        <f t="shared" si="91"/>
        <v>0</v>
      </c>
      <c r="XP43" s="405"/>
      <c r="XQ43" s="1962"/>
      <c r="XR43" s="22"/>
      <c r="XS43" s="31"/>
      <c r="XT43" s="76"/>
      <c r="XU43" s="78">
        <f t="shared" si="92"/>
        <v>0</v>
      </c>
      <c r="XW43" s="1962"/>
      <c r="XX43" s="1962"/>
      <c r="XY43" s="22"/>
      <c r="XZ43" s="31"/>
      <c r="YA43" s="76"/>
      <c r="YB43" s="78">
        <f t="shared" si="93"/>
        <v>0</v>
      </c>
      <c r="YD43" s="1962"/>
      <c r="YE43" s="1962"/>
      <c r="YF43" s="22"/>
      <c r="YG43" s="31"/>
      <c r="YH43" s="76"/>
      <c r="YI43" s="78">
        <f t="shared" si="94"/>
        <v>0</v>
      </c>
      <c r="YK43" s="1962"/>
      <c r="YL43" s="1962"/>
      <c r="YM43" s="22"/>
      <c r="YN43" s="31"/>
      <c r="YO43" s="76"/>
      <c r="YP43" s="78">
        <f t="shared" si="95"/>
        <v>0</v>
      </c>
      <c r="YR43" s="1962"/>
      <c r="YS43" s="1962"/>
      <c r="YT43" s="22"/>
      <c r="YU43" s="31"/>
      <c r="YV43" s="76"/>
      <c r="YW43" s="78">
        <f t="shared" si="96"/>
        <v>0</v>
      </c>
      <c r="YY43" s="1962"/>
      <c r="YZ43" s="1962"/>
      <c r="ZA43" s="22"/>
      <c r="ZB43" s="31"/>
      <c r="ZC43" s="76"/>
      <c r="ZD43" s="78">
        <f t="shared" si="97"/>
        <v>0</v>
      </c>
      <c r="ZF43" s="1962"/>
      <c r="ZG43" s="1962"/>
      <c r="ZH43" s="22"/>
      <c r="ZI43" s="31"/>
      <c r="ZJ43" s="76"/>
      <c r="ZK43" s="78">
        <f>ZK42+ZH43-ZJ43</f>
        <v>0</v>
      </c>
      <c r="ZM43" s="1962"/>
      <c r="ZN43" s="1962"/>
      <c r="ZO43" s="22"/>
      <c r="ZP43" s="31"/>
      <c r="ZQ43" s="76"/>
      <c r="ZR43" s="78">
        <f t="shared" si="99"/>
        <v>0</v>
      </c>
      <c r="ZT43" s="1962"/>
      <c r="ZU43" s="1962"/>
      <c r="ZV43" s="22"/>
      <c r="ZW43" s="31"/>
      <c r="ZX43" s="76"/>
      <c r="ZY43" s="78">
        <f t="shared" si="100"/>
        <v>11212</v>
      </c>
      <c r="AAA43" s="1962"/>
      <c r="AAB43" s="1962"/>
      <c r="AAC43" s="22"/>
      <c r="AAD43" s="31"/>
      <c r="AAE43" s="76"/>
      <c r="AAF43" s="78">
        <f t="shared" si="101"/>
        <v>0</v>
      </c>
      <c r="AAH43" s="1962"/>
      <c r="AAI43" s="1962"/>
      <c r="AAJ43" s="22"/>
      <c r="AAK43" s="31"/>
      <c r="AAL43" s="76"/>
      <c r="AAM43" s="78">
        <f t="shared" si="102"/>
        <v>0</v>
      </c>
      <c r="AAO43" s="1962"/>
      <c r="AAP43" s="1962"/>
      <c r="AAQ43" s="22"/>
      <c r="AAR43" s="31"/>
      <c r="AAS43" s="76"/>
      <c r="AAT43" s="78">
        <f t="shared" si="103"/>
        <v>0</v>
      </c>
      <c r="AAV43" s="405"/>
      <c r="AAW43" s="1962"/>
      <c r="AAX43" s="22"/>
      <c r="AAY43" s="31"/>
      <c r="AAZ43" s="76"/>
      <c r="ABA43" s="78">
        <f t="shared" si="104"/>
        <v>0</v>
      </c>
      <c r="ABC43" s="405"/>
      <c r="ABD43" s="1962"/>
      <c r="ABE43" s="22"/>
      <c r="ABF43" s="322"/>
      <c r="ABG43" s="76"/>
      <c r="ABH43" s="78">
        <f t="shared" si="105"/>
        <v>0</v>
      </c>
      <c r="ABJ43" s="1962"/>
      <c r="ABK43" s="1962"/>
      <c r="ABL43" s="22"/>
      <c r="ABM43" s="31"/>
      <c r="ABN43" s="76"/>
      <c r="ABO43" s="78">
        <f t="shared" si="106"/>
        <v>0</v>
      </c>
      <c r="ABQ43" s="1962"/>
      <c r="ABR43" s="1962"/>
      <c r="ABS43" s="22"/>
      <c r="ABT43" s="31"/>
      <c r="ABU43" s="76"/>
      <c r="ABV43" s="78">
        <f t="shared" si="107"/>
        <v>0</v>
      </c>
      <c r="ABX43" s="1962"/>
      <c r="ABY43" s="1962"/>
      <c r="ABZ43" s="22"/>
      <c r="ACA43" s="31"/>
      <c r="ACB43" s="76"/>
      <c r="ACC43" s="78">
        <f t="shared" si="108"/>
        <v>0</v>
      </c>
      <c r="ACE43" s="322"/>
      <c r="ACF43" s="1962"/>
      <c r="ACG43" s="22"/>
      <c r="ACH43" s="405"/>
      <c r="ACI43" s="76"/>
      <c r="ACJ43" s="78">
        <f t="shared" si="109"/>
        <v>0</v>
      </c>
      <c r="ACL43" s="322"/>
      <c r="ACM43" s="1962"/>
      <c r="ACN43" s="22"/>
      <c r="ACO43" s="322"/>
      <c r="ACP43" s="76"/>
      <c r="ACQ43" s="78">
        <f t="shared" si="110"/>
        <v>0</v>
      </c>
      <c r="ACS43" s="1962"/>
      <c r="ACT43" s="1962"/>
      <c r="ACU43" s="22"/>
      <c r="ACV43" s="31"/>
      <c r="ACW43" s="76"/>
      <c r="ACX43" s="78">
        <f t="shared" si="1"/>
        <v>0</v>
      </c>
      <c r="ACZ43" s="405"/>
      <c r="ADA43" s="1962"/>
      <c r="ADB43" s="22"/>
      <c r="ADC43" s="405"/>
      <c r="ADD43" s="76"/>
      <c r="ADE43" s="78">
        <f t="shared" si="111"/>
        <v>0</v>
      </c>
      <c r="ADG43" s="405"/>
      <c r="ADH43" s="1962"/>
      <c r="ADI43" s="22"/>
      <c r="ADJ43" s="322"/>
      <c r="ADK43" s="76"/>
      <c r="ADL43" s="78">
        <f t="shared" si="112"/>
        <v>0</v>
      </c>
      <c r="ADN43" s="1962"/>
      <c r="ADO43" s="1962"/>
      <c r="ADP43" s="22"/>
      <c r="ADQ43" s="31"/>
      <c r="ADR43" s="76"/>
      <c r="ADS43" s="78">
        <f t="shared" si="113"/>
        <v>0</v>
      </c>
      <c r="ADU43" s="322"/>
      <c r="ADV43" s="1962"/>
      <c r="ADW43" s="22"/>
      <c r="ADX43" s="405"/>
      <c r="ADY43" s="76"/>
      <c r="ADZ43" s="78">
        <f t="shared" si="114"/>
        <v>0</v>
      </c>
      <c r="AEB43" s="405"/>
      <c r="AEC43" s="1962"/>
      <c r="AED43" s="22"/>
      <c r="AEE43" s="31"/>
      <c r="AEF43" s="76"/>
      <c r="AEG43" s="78">
        <f>AEG42+AED43-AEF43</f>
        <v>0</v>
      </c>
      <c r="AEI43" s="405"/>
      <c r="AEJ43" s="1962"/>
      <c r="AEK43" s="22"/>
      <c r="AEL43" s="31"/>
      <c r="AEM43" s="76"/>
      <c r="AEN43" s="131">
        <f t="shared" si="116"/>
        <v>3380</v>
      </c>
      <c r="AEP43" s="405"/>
      <c r="AEQ43" s="1962"/>
      <c r="AER43" s="22"/>
      <c r="AES43" s="405"/>
      <c r="AET43" s="76"/>
      <c r="AEU43" s="78">
        <f>AEU42+AER43-AET43</f>
        <v>0</v>
      </c>
      <c r="AEW43" s="1962"/>
      <c r="AEX43" s="1962"/>
      <c r="AEY43" s="22"/>
      <c r="AEZ43" s="31"/>
      <c r="AFA43" s="76"/>
      <c r="AFB43" s="78">
        <f t="shared" si="118"/>
        <v>0</v>
      </c>
      <c r="AFD43" s="1962"/>
      <c r="AFE43" s="1962"/>
      <c r="AFF43" s="22"/>
      <c r="AFG43" s="31"/>
      <c r="AFH43" s="76"/>
      <c r="AFI43" s="78">
        <f t="shared" si="119"/>
        <v>6523</v>
      </c>
      <c r="AFK43" s="405"/>
      <c r="AFL43" s="1962"/>
      <c r="AFM43" s="22"/>
      <c r="AFN43" s="31"/>
      <c r="AFO43" s="76"/>
      <c r="AFP43" s="78">
        <f t="shared" si="120"/>
        <v>0</v>
      </c>
      <c r="AFR43" s="405"/>
      <c r="AFS43" s="1962"/>
      <c r="AFT43" s="22"/>
      <c r="AFU43" s="31"/>
      <c r="AFV43" s="76"/>
      <c r="AFW43" s="78">
        <f t="shared" si="121"/>
        <v>0</v>
      </c>
      <c r="AFY43" s="1962"/>
      <c r="AFZ43" s="1962"/>
      <c r="AGA43" s="22"/>
      <c r="AGB43" s="31"/>
      <c r="AGC43" s="76"/>
      <c r="AGD43" s="78">
        <f t="shared" si="122"/>
        <v>0</v>
      </c>
      <c r="AGF43" s="1962"/>
      <c r="AGG43" s="1962"/>
      <c r="AGH43" s="22"/>
      <c r="AGI43" s="31"/>
      <c r="AGJ43" s="76"/>
      <c r="AGK43" s="78">
        <f t="shared" si="123"/>
        <v>0</v>
      </c>
      <c r="AGM43" s="1962"/>
      <c r="AGN43" s="1962"/>
      <c r="AGO43" s="22"/>
      <c r="AGP43" s="31"/>
      <c r="AGQ43" s="76"/>
      <c r="AGR43" s="78">
        <f t="shared" si="124"/>
        <v>0</v>
      </c>
      <c r="AGT43" s="1962"/>
      <c r="AGU43" s="1962"/>
      <c r="AGV43" s="22"/>
      <c r="AGW43" s="31"/>
      <c r="AGX43" s="76"/>
      <c r="AGY43" s="78">
        <f t="shared" si="125"/>
        <v>0</v>
      </c>
      <c r="AHA43" s="1962"/>
      <c r="AHB43" s="1962"/>
      <c r="AHC43" s="22"/>
      <c r="AHD43" s="31"/>
      <c r="AHE43" s="76"/>
      <c r="AHF43" s="78">
        <f t="shared" si="126"/>
        <v>0</v>
      </c>
      <c r="AHH43" s="1962"/>
      <c r="AHI43" s="1962"/>
      <c r="AHJ43" s="22"/>
      <c r="AHK43" s="31"/>
      <c r="AHL43" s="76"/>
      <c r="AHM43" s="78">
        <f t="shared" si="127"/>
        <v>37741</v>
      </c>
      <c r="AHO43" s="1962"/>
      <c r="AHP43" s="1962"/>
      <c r="AHQ43" s="22"/>
      <c r="AHR43" s="31"/>
      <c r="AHS43" s="76"/>
      <c r="AHT43" s="78">
        <f t="shared" si="128"/>
        <v>0</v>
      </c>
      <c r="AHV43" s="1962"/>
      <c r="AHW43" s="1962"/>
      <c r="AHX43" s="22"/>
      <c r="AHY43" s="31"/>
      <c r="AHZ43" s="76"/>
      <c r="AIA43" s="78">
        <f t="shared" si="129"/>
        <v>0</v>
      </c>
      <c r="AIC43" s="405"/>
      <c r="AID43" s="1962"/>
      <c r="AIE43" s="22"/>
      <c r="AIF43" s="31"/>
      <c r="AIG43" s="76"/>
      <c r="AIH43" s="78">
        <f t="shared" si="130"/>
        <v>0</v>
      </c>
      <c r="AIJ43" s="322"/>
      <c r="AIK43" s="1962"/>
      <c r="AIL43" s="22"/>
      <c r="AIM43" s="49"/>
      <c r="AIN43" s="76"/>
      <c r="AIO43" s="131">
        <f t="shared" si="131"/>
        <v>0</v>
      </c>
      <c r="AIQ43" s="405"/>
      <c r="AIR43" s="1962"/>
      <c r="AIS43" s="22"/>
      <c r="AIT43" s="31"/>
      <c r="AIU43" s="76"/>
      <c r="AIV43" s="78">
        <f t="shared" si="132"/>
        <v>0</v>
      </c>
      <c r="AIX43" s="1962"/>
      <c r="AIY43" s="1962"/>
      <c r="AIZ43" s="22"/>
      <c r="AJA43" s="31"/>
      <c r="AJB43" s="76"/>
      <c r="AJC43" s="78">
        <f t="shared" si="133"/>
        <v>0</v>
      </c>
      <c r="AJE43" s="49"/>
      <c r="AJF43" s="1960"/>
      <c r="AJG43" s="104"/>
      <c r="AJH43" s="49"/>
      <c r="AJI43" s="139"/>
      <c r="AJJ43" s="78">
        <f t="shared" si="134"/>
        <v>0</v>
      </c>
      <c r="AJL43" s="1962"/>
      <c r="AJM43" s="1962"/>
      <c r="AJN43" s="22"/>
      <c r="AJO43" s="31"/>
      <c r="AJP43" s="76"/>
      <c r="AJQ43" s="78">
        <f t="shared" si="135"/>
        <v>0</v>
      </c>
      <c r="AJS43" s="1960"/>
      <c r="AJT43" s="1960"/>
      <c r="AJU43" s="104"/>
      <c r="AJV43" s="49"/>
      <c r="AJW43" s="139"/>
      <c r="AJX43" s="131">
        <f t="shared" si="136"/>
        <v>0</v>
      </c>
      <c r="AJY43" s="244"/>
      <c r="AJZ43" s="1962"/>
      <c r="AKA43" s="1962"/>
      <c r="AKB43" s="22"/>
      <c r="AKC43" s="31"/>
      <c r="AKD43" s="76"/>
      <c r="AKE43" s="78">
        <f t="shared" si="137"/>
        <v>0</v>
      </c>
      <c r="AKG43" s="1962"/>
      <c r="AKH43" s="1962"/>
      <c r="AKI43" s="22"/>
      <c r="AKJ43" s="31"/>
      <c r="AKK43" s="76"/>
      <c r="AKL43" s="78">
        <f t="shared" si="138"/>
        <v>0</v>
      </c>
      <c r="AKN43" s="1962"/>
      <c r="AKO43" s="1962"/>
      <c r="AKP43" s="22"/>
      <c r="AKQ43" s="31"/>
      <c r="AKR43" s="76"/>
      <c r="AKS43" s="78">
        <f t="shared" si="139"/>
        <v>0</v>
      </c>
      <c r="AKU43" s="1962"/>
      <c r="AKV43" s="1962"/>
      <c r="AKW43" s="22"/>
      <c r="AKX43" s="31"/>
      <c r="AKY43" s="76"/>
      <c r="AKZ43" s="78">
        <f t="shared" si="2"/>
        <v>0</v>
      </c>
      <c r="ALB43" s="1962"/>
      <c r="ALC43" s="1962"/>
      <c r="ALD43" s="22"/>
      <c r="ALE43" s="31"/>
      <c r="ALF43" s="76"/>
      <c r="ALG43" s="78">
        <f t="shared" si="140"/>
        <v>0</v>
      </c>
      <c r="ALI43" s="1962"/>
      <c r="ALJ43" s="1962"/>
      <c r="ALK43" s="22"/>
      <c r="ALL43" s="31"/>
      <c r="ALM43" s="76"/>
      <c r="ALN43" s="78">
        <f t="shared" si="141"/>
        <v>0</v>
      </c>
      <c r="ALP43" s="1962"/>
      <c r="ALQ43" s="1962"/>
      <c r="ALR43" s="22"/>
      <c r="ALS43" s="31"/>
      <c r="ALT43" s="76"/>
      <c r="ALU43" s="78">
        <f t="shared" si="142"/>
        <v>0</v>
      </c>
      <c r="ALW43" s="1962"/>
      <c r="ALX43" s="1962"/>
      <c r="ALY43" s="22"/>
      <c r="ALZ43" s="31"/>
      <c r="AMA43" s="76"/>
      <c r="AMB43" s="78">
        <f t="shared" si="143"/>
        <v>0</v>
      </c>
      <c r="AMD43" s="405"/>
      <c r="AME43" s="1962"/>
      <c r="AMF43" s="22"/>
      <c r="AMG43" s="405"/>
      <c r="AMH43" s="76"/>
      <c r="AMI43" s="78">
        <f t="shared" si="144"/>
        <v>0</v>
      </c>
      <c r="AMK43" s="1962"/>
      <c r="AML43" s="1962"/>
      <c r="AMM43" s="22"/>
      <c r="AMN43" s="31"/>
      <c r="AMO43" s="76"/>
      <c r="AMP43" s="78">
        <f t="shared" si="145"/>
        <v>0</v>
      </c>
      <c r="AMR43" s="1962"/>
      <c r="AMS43" s="1962"/>
      <c r="AMT43" s="22"/>
      <c r="AMU43" s="31"/>
      <c r="AMV43" s="76"/>
      <c r="AMW43" s="78">
        <f t="shared" si="3"/>
        <v>0</v>
      </c>
      <c r="AMY43" s="405"/>
      <c r="AMZ43" s="1962"/>
      <c r="ANA43" s="22"/>
      <c r="ANB43" s="322"/>
      <c r="ANC43" s="76"/>
      <c r="AND43" s="78">
        <f t="shared" si="146"/>
        <v>0</v>
      </c>
      <c r="ANF43" s="322"/>
      <c r="ANG43" s="1962"/>
      <c r="ANH43" s="22"/>
      <c r="ANI43" s="405"/>
      <c r="ANJ43" s="76"/>
      <c r="ANK43" s="78">
        <f t="shared" si="147"/>
        <v>0</v>
      </c>
      <c r="ANM43" s="31"/>
      <c r="ANN43" s="1962"/>
      <c r="ANO43" s="22"/>
      <c r="ANP43" s="31"/>
      <c r="ANQ43" s="76"/>
      <c r="ANR43" s="78">
        <f t="shared" si="148"/>
        <v>0</v>
      </c>
      <c r="ANT43" s="1962"/>
      <c r="ANU43" s="1962"/>
      <c r="ANV43" s="22"/>
      <c r="ANW43" s="31"/>
      <c r="ANX43" s="76"/>
      <c r="ANY43" s="78">
        <f t="shared" si="149"/>
        <v>0</v>
      </c>
      <c r="AOA43" s="1962"/>
      <c r="AOB43" s="1962"/>
      <c r="AOC43" s="22"/>
      <c r="AOD43" s="31"/>
      <c r="AOE43" s="76"/>
      <c r="AOF43" s="78">
        <f t="shared" si="150"/>
        <v>0</v>
      </c>
      <c r="AOH43" s="322"/>
      <c r="AOI43" s="1962"/>
      <c r="AOJ43" s="22"/>
      <c r="AOK43" s="405"/>
      <c r="AOL43" s="76"/>
      <c r="AOM43" s="78">
        <f t="shared" si="151"/>
        <v>0</v>
      </c>
      <c r="AOO43" s="1962"/>
      <c r="AOP43" s="1962"/>
      <c r="AOQ43" s="22"/>
      <c r="AOR43" s="31"/>
      <c r="AOS43" s="76"/>
      <c r="AOT43" s="78">
        <f t="shared" si="199"/>
        <v>4592</v>
      </c>
      <c r="AOV43" s="405"/>
      <c r="AOW43" s="1962"/>
      <c r="AOX43" s="22"/>
      <c r="AOY43" s="31"/>
      <c r="AOZ43" s="76"/>
      <c r="APA43" s="78">
        <f t="shared" si="152"/>
        <v>0</v>
      </c>
      <c r="APC43" s="322"/>
      <c r="APD43" s="1962"/>
      <c r="APE43" s="22"/>
      <c r="APF43" s="31"/>
      <c r="APG43" s="76"/>
      <c r="APH43" s="78">
        <f t="shared" si="153"/>
        <v>0</v>
      </c>
      <c r="APJ43" s="322"/>
      <c r="APK43" s="1962"/>
      <c r="APL43" s="22"/>
      <c r="APM43" s="31"/>
      <c r="APN43" s="76"/>
      <c r="APO43" s="78">
        <f t="shared" si="154"/>
        <v>0</v>
      </c>
      <c r="APQ43" s="1962"/>
      <c r="APR43" s="1962"/>
      <c r="APS43" s="22"/>
      <c r="APT43" s="31"/>
      <c r="APU43" s="76"/>
      <c r="APV43" s="78">
        <f t="shared" si="155"/>
        <v>0</v>
      </c>
      <c r="APX43" s="405"/>
      <c r="APY43" s="1962"/>
      <c r="APZ43" s="22"/>
      <c r="AQA43" s="405"/>
      <c r="AQB43" s="76"/>
      <c r="AQC43" s="78">
        <f t="shared" si="205"/>
        <v>0</v>
      </c>
      <c r="AQE43" s="1962"/>
      <c r="AQF43" s="1962"/>
      <c r="AQG43" s="22"/>
      <c r="AQH43" s="31"/>
      <c r="AQI43" s="76"/>
      <c r="AQJ43" s="131">
        <f t="shared" si="5"/>
        <v>7383.5</v>
      </c>
      <c r="AQL43" s="1962"/>
      <c r="AQM43" s="1962"/>
      <c r="AQN43" s="22"/>
      <c r="AQO43" s="31"/>
      <c r="AQP43" s="76"/>
      <c r="AQQ43" s="131">
        <f t="shared" si="6"/>
        <v>0</v>
      </c>
      <c r="AQS43" s="1962"/>
      <c r="AQT43" s="1962"/>
      <c r="AQU43" s="22"/>
      <c r="AQV43" s="31"/>
      <c r="AQW43" s="76"/>
      <c r="AQX43" s="131">
        <f t="shared" si="156"/>
        <v>4518.5</v>
      </c>
      <c r="AQZ43" s="322"/>
      <c r="ARA43" s="1962"/>
      <c r="ARB43" s="22"/>
      <c r="ARC43" s="322"/>
      <c r="ARD43" s="76"/>
      <c r="ARE43" s="78">
        <f t="shared" si="157"/>
        <v>0</v>
      </c>
      <c r="ARG43" s="1962"/>
      <c r="ARH43" s="1962"/>
      <c r="ARI43" s="22"/>
      <c r="ARJ43" s="31"/>
      <c r="ARK43" s="76"/>
      <c r="ARL43" s="78">
        <f t="shared" si="158"/>
        <v>0</v>
      </c>
      <c r="ARN43" s="405"/>
      <c r="ARO43" s="1962"/>
      <c r="ARP43" s="22"/>
      <c r="ARQ43" s="405"/>
      <c r="ARR43" s="76"/>
      <c r="ARS43" s="78">
        <f t="shared" si="159"/>
        <v>0</v>
      </c>
      <c r="ARU43" s="405"/>
      <c r="ARV43" s="1962"/>
      <c r="ARW43" s="22"/>
      <c r="ARX43" s="322"/>
      <c r="ARY43" s="76"/>
      <c r="ARZ43" s="78">
        <f t="shared" si="7"/>
        <v>0</v>
      </c>
      <c r="ASB43" s="405"/>
      <c r="ASC43" s="1962"/>
      <c r="ASD43" s="22"/>
      <c r="ASE43" s="31"/>
      <c r="ASF43" s="76"/>
      <c r="ASG43" s="78">
        <f t="shared" si="160"/>
        <v>0</v>
      </c>
      <c r="ASI43" s="405"/>
      <c r="ASJ43" s="1962"/>
      <c r="ASK43" s="22"/>
      <c r="ASL43" s="31"/>
      <c r="ASM43" s="76"/>
      <c r="ASN43" s="78">
        <f>ASN42+ASK43-ASM43</f>
        <v>0</v>
      </c>
      <c r="ASP43" s="1962"/>
      <c r="ASQ43" s="1962"/>
      <c r="ASR43" s="22"/>
      <c r="ASS43" s="31"/>
      <c r="AST43" s="76"/>
      <c r="ASU43" s="78">
        <f t="shared" si="162"/>
        <v>0</v>
      </c>
      <c r="ASW43" s="1962"/>
      <c r="ASX43" s="1962"/>
      <c r="ASY43" s="22"/>
      <c r="ASZ43" s="31"/>
      <c r="ATA43" s="76"/>
      <c r="ATB43" s="78">
        <f t="shared" si="163"/>
        <v>0</v>
      </c>
      <c r="ATD43" s="1962"/>
      <c r="ATE43" s="1962"/>
      <c r="ATF43" s="22"/>
      <c r="ATG43" s="31"/>
      <c r="ATH43" s="76"/>
      <c r="ATI43" s="78">
        <f t="shared" si="164"/>
        <v>0</v>
      </c>
      <c r="ATK43" s="1962"/>
      <c r="ATL43" s="1962"/>
      <c r="ATM43" s="22"/>
      <c r="ATN43" s="31"/>
      <c r="ATO43" s="76"/>
      <c r="ATP43" s="78">
        <f t="shared" si="165"/>
        <v>0</v>
      </c>
      <c r="ATR43" s="1962"/>
      <c r="ATS43" s="1962"/>
      <c r="ATT43" s="22"/>
      <c r="ATU43" s="31"/>
      <c r="ATV43" s="76"/>
      <c r="ATW43" s="78">
        <f t="shared" si="166"/>
        <v>0</v>
      </c>
      <c r="ATY43" s="1962"/>
      <c r="ATZ43" s="1962"/>
      <c r="AUA43" s="22"/>
      <c r="AUB43" s="31"/>
      <c r="AUC43" s="76"/>
      <c r="AUD43" s="78">
        <f t="shared" si="167"/>
        <v>0</v>
      </c>
      <c r="AUF43" s="1962"/>
      <c r="AUG43" s="1337"/>
      <c r="AUI43" s="61"/>
      <c r="AUJ43" s="67"/>
      <c r="AUK43" s="78">
        <f t="shared" si="208"/>
        <v>0</v>
      </c>
      <c r="AUM43" s="1962"/>
      <c r="AUN43" s="1337"/>
      <c r="AUP43" s="61"/>
      <c r="AUQ43" s="67"/>
      <c r="AUR43" s="78">
        <f t="shared" si="169"/>
        <v>0</v>
      </c>
      <c r="AUU43" s="1962"/>
      <c r="AUV43" s="22"/>
      <c r="AUW43" s="31"/>
      <c r="AUX43" s="76"/>
      <c r="AUY43" s="78">
        <f t="shared" si="170"/>
        <v>0</v>
      </c>
      <c r="AVB43" s="1962"/>
      <c r="AVC43" s="22"/>
      <c r="AVD43" s="31"/>
      <c r="AVE43" s="76"/>
      <c r="AVF43" s="78">
        <f t="shared" si="171"/>
        <v>0</v>
      </c>
      <c r="AVH43" s="544"/>
      <c r="AVI43" s="1962"/>
      <c r="AVJ43" s="22"/>
      <c r="AVK43" s="31"/>
      <c r="AVL43" s="76"/>
      <c r="AVM43" s="78">
        <f t="shared" si="172"/>
        <v>2512.5</v>
      </c>
      <c r="AVO43" s="321"/>
      <c r="AVP43" s="1961"/>
      <c r="AVQ43" s="350"/>
      <c r="AVR43" s="49"/>
      <c r="AVS43" s="139"/>
      <c r="AVT43" s="131">
        <f t="shared" si="173"/>
        <v>0</v>
      </c>
      <c r="AVV43" s="405"/>
      <c r="AVW43" s="1962"/>
      <c r="AVX43" s="22"/>
      <c r="AVY43" s="31"/>
      <c r="AVZ43" s="76"/>
      <c r="AWA43" s="78">
        <f t="shared" si="191"/>
        <v>0</v>
      </c>
      <c r="AWC43" s="1962"/>
      <c r="AWD43" s="1962"/>
      <c r="AWE43" s="22"/>
      <c r="AWF43" s="31"/>
      <c r="AWG43" s="76"/>
      <c r="AWH43" s="78">
        <f t="shared" si="192"/>
        <v>0</v>
      </c>
      <c r="AWJ43" s="1962"/>
      <c r="AWK43" s="1962"/>
      <c r="AWL43" s="22"/>
      <c r="AWM43" s="31"/>
      <c r="AWN43" s="76"/>
      <c r="AWO43" s="78">
        <f t="shared" si="193"/>
        <v>0</v>
      </c>
      <c r="AWQ43" s="321"/>
      <c r="AWR43" s="1960"/>
      <c r="AWS43" s="104"/>
      <c r="AWT43" s="49"/>
      <c r="AWU43" s="139"/>
      <c r="AWV43" s="131">
        <f t="shared" si="194"/>
        <v>0</v>
      </c>
      <c r="AWW43" s="244"/>
      <c r="AWX43" s="425"/>
      <c r="AWY43" s="1962"/>
      <c r="AWZ43" s="22"/>
      <c r="AXA43" s="31"/>
      <c r="AXB43" s="76"/>
      <c r="AXC43" s="78">
        <f t="shared" si="174"/>
        <v>30000</v>
      </c>
      <c r="AXE43" s="1962"/>
      <c r="AXF43" s="1962"/>
      <c r="AXG43" s="22"/>
      <c r="AXH43" s="31"/>
      <c r="AXI43" s="76"/>
      <c r="AXJ43" s="78">
        <f t="shared" si="175"/>
        <v>0</v>
      </c>
      <c r="AXL43" s="1962"/>
      <c r="AXM43" s="1962"/>
      <c r="AXN43" s="22"/>
      <c r="AXO43" s="31"/>
      <c r="AXP43" s="76"/>
      <c r="AXQ43" s="78">
        <f t="shared" si="176"/>
        <v>0</v>
      </c>
      <c r="AXS43" s="1962"/>
      <c r="AXT43" s="1962"/>
      <c r="AXU43" s="22"/>
      <c r="AXV43" s="31"/>
      <c r="AXW43" s="76"/>
      <c r="AXX43" s="78">
        <f t="shared" si="177"/>
        <v>0</v>
      </c>
      <c r="AXZ43" s="1962"/>
      <c r="AYA43" s="1962"/>
      <c r="AYB43" s="22"/>
      <c r="AYC43" s="31"/>
      <c r="AYD43" s="76"/>
      <c r="AYE43" s="78">
        <f t="shared" si="178"/>
        <v>0</v>
      </c>
      <c r="AYG43" s="405"/>
      <c r="AYH43" s="1962"/>
      <c r="AYI43" s="22"/>
      <c r="AYJ43" s="31"/>
      <c r="AYK43" s="76"/>
      <c r="AYL43" s="78">
        <f t="shared" si="179"/>
        <v>0</v>
      </c>
      <c r="AYN43" s="405"/>
      <c r="AYO43" s="1962"/>
      <c r="AYP43" s="22"/>
      <c r="AYQ43" s="31"/>
      <c r="AYR43" s="76"/>
      <c r="AYS43" s="78">
        <f t="shared" si="180"/>
        <v>0</v>
      </c>
      <c r="AYU43" s="405"/>
      <c r="AYV43" s="1962"/>
      <c r="AYW43" s="22"/>
      <c r="AYX43" s="405"/>
      <c r="AYY43" s="76"/>
      <c r="AYZ43" s="78">
        <f t="shared" si="181"/>
        <v>0</v>
      </c>
      <c r="AZB43" s="1962"/>
      <c r="AZC43" s="1962"/>
      <c r="AZD43" s="22"/>
      <c r="AZE43" s="31"/>
      <c r="AZF43" s="76"/>
      <c r="AZG43" s="78">
        <f t="shared" si="182"/>
        <v>0</v>
      </c>
      <c r="AZI43" s="405"/>
      <c r="AZJ43" s="1962"/>
      <c r="AZK43" s="22"/>
      <c r="AZL43" s="405"/>
      <c r="AZM43" s="76"/>
      <c r="AZN43" s="78">
        <f t="shared" si="183"/>
        <v>0</v>
      </c>
      <c r="AZP43" s="425"/>
      <c r="AZQ43" s="1960"/>
      <c r="AZR43" s="104"/>
      <c r="AZS43" s="425"/>
      <c r="AZT43" s="139"/>
      <c r="AZU43" s="131">
        <f t="shared" si="184"/>
        <v>0</v>
      </c>
      <c r="AZV43" s="244"/>
      <c r="AZW43" s="1962"/>
      <c r="AZX43" s="1962"/>
      <c r="AZY43" s="22"/>
      <c r="AZZ43" s="31"/>
      <c r="BAA43" s="76"/>
      <c r="BAB43" s="78">
        <f t="shared" si="185"/>
        <v>0</v>
      </c>
      <c r="BAD43" s="1962"/>
      <c r="BAE43" s="1962"/>
      <c r="BAF43" s="22"/>
      <c r="BAG43" s="31"/>
      <c r="BAH43" s="76"/>
      <c r="BAI43" s="78">
        <f t="shared" si="186"/>
        <v>0</v>
      </c>
      <c r="BAK43" s="1962"/>
      <c r="BAL43" s="1962"/>
      <c r="BAM43" s="22"/>
      <c r="BAN43" s="31"/>
      <c r="BAO43" s="76"/>
      <c r="BAP43" s="78">
        <f t="shared" si="187"/>
        <v>0</v>
      </c>
      <c r="BAR43" s="1962"/>
      <c r="BAS43" s="1962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62"/>
      <c r="C44" s="1937">
        <v>100000</v>
      </c>
      <c r="D44" s="31"/>
      <c r="E44" s="76"/>
      <c r="F44" s="131">
        <f t="shared" si="206"/>
        <v>3620100</v>
      </c>
      <c r="H44" s="31"/>
      <c r="I44" s="1962"/>
      <c r="J44" s="779"/>
      <c r="K44" s="31"/>
      <c r="L44" s="76"/>
      <c r="M44" s="131">
        <f t="shared" si="207"/>
        <v>20000</v>
      </c>
      <c r="O44" s="405"/>
      <c r="P44" s="1962"/>
      <c r="Q44" s="22"/>
      <c r="R44" s="405"/>
      <c r="S44" s="76"/>
      <c r="T44" s="78">
        <f t="shared" si="189"/>
        <v>15000</v>
      </c>
      <c r="V44" s="322"/>
      <c r="W44" s="1962"/>
      <c r="X44" s="22"/>
      <c r="Y44" s="31"/>
      <c r="Z44" s="76"/>
      <c r="AA44" s="78">
        <f>AA43+X44-Z44</f>
        <v>1000</v>
      </c>
      <c r="AC44" s="1962"/>
      <c r="AD44" s="1962"/>
      <c r="AE44" s="22"/>
      <c r="AF44" s="31"/>
      <c r="AG44" s="76"/>
      <c r="AH44" s="78">
        <f>AH43+AE44-AG44</f>
        <v>-100000</v>
      </c>
      <c r="AJ44" s="405"/>
      <c r="AK44" s="1962"/>
      <c r="AL44" s="22"/>
      <c r="AM44" s="31"/>
      <c r="AN44" s="76"/>
      <c r="AO44" s="78">
        <f>AO43+AL44-AN44</f>
        <v>90000</v>
      </c>
      <c r="AQ44" s="1962"/>
      <c r="AR44" s="1962"/>
      <c r="AS44" s="22"/>
      <c r="AT44" s="31"/>
      <c r="AU44" s="76"/>
      <c r="AV44" s="78">
        <f>AV43+AS44-AU44</f>
        <v>0</v>
      </c>
      <c r="AX44" s="1962"/>
      <c r="AY44" s="1962"/>
      <c r="AZ44" s="22"/>
      <c r="BA44" s="31"/>
      <c r="BB44" s="76"/>
      <c r="BC44" s="78">
        <f>BC43+AZ44-BB44</f>
        <v>0</v>
      </c>
      <c r="BE44" s="1962"/>
      <c r="BF44" s="1962"/>
      <c r="BG44" s="22"/>
      <c r="BH44" s="31"/>
      <c r="BI44" s="76"/>
      <c r="BJ44" s="78">
        <f>BJ43+BG44-BI44</f>
        <v>0</v>
      </c>
      <c r="BL44" s="1962"/>
      <c r="BM44" s="1962"/>
      <c r="BN44" s="22"/>
      <c r="BO44" s="31"/>
      <c r="BP44" s="76"/>
      <c r="BQ44" s="78">
        <f t="shared" si="16"/>
        <v>0</v>
      </c>
      <c r="BS44" s="1962"/>
      <c r="BT44" s="1962"/>
      <c r="BU44" s="22"/>
      <c r="BV44" s="31"/>
      <c r="BW44" s="76"/>
      <c r="BX44" s="78">
        <f t="shared" si="17"/>
        <v>0</v>
      </c>
      <c r="BZ44" s="1962"/>
      <c r="CA44" s="1962"/>
      <c r="CB44" s="1962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60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62"/>
      <c r="DD44" s="1962"/>
      <c r="DE44" s="22"/>
      <c r="DF44" s="31"/>
      <c r="DG44" s="76"/>
      <c r="DH44" s="78">
        <f t="shared" si="21"/>
        <v>0</v>
      </c>
      <c r="DJ44" s="1962"/>
      <c r="DK44" s="1962"/>
      <c r="DL44" s="1962"/>
      <c r="DM44" s="22"/>
      <c r="DN44" s="31"/>
      <c r="DO44" s="76"/>
      <c r="DP44" s="78">
        <f t="shared" si="22"/>
        <v>0</v>
      </c>
      <c r="DR44" s="405"/>
      <c r="DS44" s="1962"/>
      <c r="DT44" s="22"/>
      <c r="DU44" s="322"/>
      <c r="DV44" s="76"/>
      <c r="DW44" s="78">
        <f t="shared" si="23"/>
        <v>0</v>
      </c>
      <c r="DY44" s="1962"/>
      <c r="DZ44" s="1962"/>
      <c r="EA44" s="22"/>
      <c r="EB44" s="31"/>
      <c r="EC44" s="76"/>
      <c r="ED44" s="78">
        <f t="shared" si="24"/>
        <v>0</v>
      </c>
      <c r="EF44" s="405"/>
      <c r="EG44" s="1962"/>
      <c r="EH44" s="22"/>
      <c r="EI44" s="31"/>
      <c r="EJ44" s="76"/>
      <c r="EK44" s="78">
        <f t="shared" si="25"/>
        <v>10936</v>
      </c>
      <c r="EM44" s="1962"/>
      <c r="EN44" s="1962"/>
      <c r="EO44" s="22"/>
      <c r="EP44" s="31"/>
      <c r="EQ44" s="76"/>
      <c r="ER44" s="78">
        <f t="shared" si="26"/>
        <v>0</v>
      </c>
      <c r="ET44" s="322"/>
      <c r="EU44" s="1962"/>
      <c r="EV44" s="22"/>
      <c r="EW44" s="31"/>
      <c r="EX44" s="76"/>
      <c r="EY44" s="78">
        <f t="shared" si="27"/>
        <v>0</v>
      </c>
      <c r="FA44" s="322"/>
      <c r="FB44" s="1962"/>
      <c r="FC44" s="22"/>
      <c r="FD44" s="31"/>
      <c r="FE44" s="76"/>
      <c r="FF44" s="78">
        <f t="shared" si="28"/>
        <v>0</v>
      </c>
      <c r="FH44" s="31"/>
      <c r="FI44" s="1962"/>
      <c r="FJ44" s="22"/>
      <c r="FK44" s="31"/>
      <c r="FL44" s="76"/>
      <c r="FM44" s="78"/>
      <c r="FO44" s="31"/>
      <c r="FP44" s="1962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62"/>
      <c r="GE44" s="22"/>
      <c r="GF44" s="31"/>
      <c r="GG44" s="76"/>
      <c r="GH44" s="78">
        <f t="shared" si="32"/>
        <v>0</v>
      </c>
      <c r="GJ44" s="1962"/>
      <c r="GK44" s="1962"/>
      <c r="GL44" s="22"/>
      <c r="GM44" s="31"/>
      <c r="GN44" s="76"/>
      <c r="GO44" s="78">
        <f t="shared" si="33"/>
        <v>0</v>
      </c>
      <c r="GQ44" s="1962"/>
      <c r="GR44" s="1962"/>
      <c r="GS44" s="22"/>
      <c r="GT44" s="31"/>
      <c r="GU44" s="76"/>
      <c r="GV44" s="78">
        <f t="shared" si="34"/>
        <v>0</v>
      </c>
      <c r="GX44" s="1962"/>
      <c r="GY44" s="1962"/>
      <c r="GZ44" s="22"/>
      <c r="HA44" s="31"/>
      <c r="HB44" s="76"/>
      <c r="HC44" s="78">
        <f t="shared" si="35"/>
        <v>0</v>
      </c>
      <c r="HE44" s="1962"/>
      <c r="HF44" s="1962"/>
      <c r="HG44" s="22"/>
      <c r="HH44" s="31"/>
      <c r="HI44" s="76"/>
      <c r="HJ44" s="78">
        <f t="shared" si="36"/>
        <v>0</v>
      </c>
      <c r="HL44" s="1962"/>
      <c r="HM44" s="1962"/>
      <c r="HN44" s="22"/>
      <c r="HO44" s="31"/>
      <c r="HP44" s="76"/>
      <c r="HQ44" s="78">
        <f t="shared" si="37"/>
        <v>0</v>
      </c>
      <c r="HS44" s="1962"/>
      <c r="HT44" s="1962"/>
      <c r="HU44" s="22"/>
      <c r="HV44" s="31"/>
      <c r="HW44" s="76"/>
      <c r="HX44" s="78">
        <f t="shared" si="38"/>
        <v>0</v>
      </c>
      <c r="HZ44" s="405"/>
      <c r="IA44" s="1962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62"/>
      <c r="IO44" s="1962"/>
      <c r="IP44" s="22"/>
      <c r="IQ44" s="31"/>
      <c r="IR44" s="76"/>
      <c r="IS44" s="78">
        <f t="shared" si="41"/>
        <v>0</v>
      </c>
      <c r="IU44" s="1962"/>
      <c r="IV44" s="778"/>
      <c r="IW44" s="22"/>
      <c r="IX44" s="31"/>
      <c r="IY44" s="76"/>
      <c r="IZ44" s="78">
        <f t="shared" si="42"/>
        <v>0</v>
      </c>
      <c r="JB44" s="1962"/>
      <c r="JC44" s="1962"/>
      <c r="JD44" s="22"/>
      <c r="JE44" s="31"/>
      <c r="JF44" s="76"/>
      <c r="JG44" s="78">
        <f t="shared" si="43"/>
        <v>0</v>
      </c>
      <c r="JI44" s="1962"/>
      <c r="JJ44" s="1962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62"/>
      <c r="KZ44" s="858"/>
      <c r="LA44" s="22"/>
      <c r="LB44" s="31"/>
      <c r="LC44" s="76"/>
      <c r="LD44" s="78">
        <f>LD43+LA44-LC44</f>
        <v>0</v>
      </c>
      <c r="LF44" s="1962"/>
      <c r="LG44" s="858"/>
      <c r="LH44" s="22"/>
      <c r="LI44" s="31"/>
      <c r="LJ44" s="76"/>
      <c r="LK44" s="78">
        <f>LK43+LH44-LJ44</f>
        <v>0</v>
      </c>
      <c r="LM44" s="405"/>
      <c r="LN44" s="1962"/>
      <c r="LO44" s="22"/>
      <c r="LP44" s="31"/>
      <c r="LQ44" s="76"/>
      <c r="LR44" s="78">
        <f t="shared" si="0"/>
        <v>0</v>
      </c>
      <c r="LT44" s="405"/>
      <c r="LU44" s="1962"/>
      <c r="LV44" s="22"/>
      <c r="LW44" s="31"/>
      <c r="LX44" s="76"/>
      <c r="LY44" s="78">
        <f t="shared" si="51"/>
        <v>0</v>
      </c>
      <c r="MA44" s="405"/>
      <c r="MB44" s="1962"/>
      <c r="MC44" s="22"/>
      <c r="MD44" s="31"/>
      <c r="ME44" s="76"/>
      <c r="MF44" s="78">
        <f t="shared" si="52"/>
        <v>0</v>
      </c>
      <c r="MH44" s="405"/>
      <c r="MI44" s="1962"/>
      <c r="MJ44" s="22"/>
      <c r="MK44" s="31"/>
      <c r="ML44" s="76"/>
      <c r="MM44" s="78">
        <f>MM43+MJ44-ML44</f>
        <v>0</v>
      </c>
      <c r="MO44" s="1962"/>
      <c r="MP44" s="1962"/>
      <c r="MQ44" s="22"/>
      <c r="MR44" s="31"/>
      <c r="MS44" s="76"/>
      <c r="MT44" s="78">
        <f t="shared" si="54"/>
        <v>0</v>
      </c>
      <c r="MV44" s="1962"/>
      <c r="MW44" s="1962"/>
      <c r="MX44" s="22"/>
      <c r="MY44" s="1368"/>
      <c r="MZ44" s="76"/>
      <c r="NA44" s="78">
        <f>NA43+MX44-MZ44</f>
        <v>20586.5</v>
      </c>
      <c r="NC44" s="1962"/>
      <c r="ND44" s="1962"/>
      <c r="NE44" s="22"/>
      <c r="NF44" s="1368"/>
      <c r="NG44" s="76"/>
      <c r="NH44" s="78">
        <f>NH43+NE44-NG44</f>
        <v>0</v>
      </c>
      <c r="NJ44" s="1962"/>
      <c r="NK44" s="1963"/>
      <c r="NL44" s="76"/>
      <c r="NM44" s="31"/>
      <c r="NN44" s="76"/>
      <c r="NO44" s="78"/>
      <c r="NQ44" s="405"/>
      <c r="NR44" s="1963"/>
      <c r="NS44" s="76"/>
      <c r="NT44" s="405"/>
      <c r="NU44" s="76"/>
      <c r="NV44" s="78"/>
      <c r="NX44" s="1962"/>
      <c r="NY44" s="1962"/>
      <c r="NZ44" s="22"/>
      <c r="OA44" s="31"/>
      <c r="OB44" s="76"/>
      <c r="OC44" s="78">
        <f t="shared" si="58"/>
        <v>0</v>
      </c>
      <c r="OE44" s="1962"/>
      <c r="OF44" s="1962"/>
      <c r="OG44" s="22"/>
      <c r="OH44" s="31"/>
      <c r="OI44" s="76"/>
      <c r="OJ44" s="78">
        <f t="shared" si="59"/>
        <v>0</v>
      </c>
      <c r="OL44" s="1962"/>
      <c r="OM44" s="1962"/>
      <c r="ON44" s="22"/>
      <c r="OO44" s="31"/>
      <c r="OP44" s="76"/>
      <c r="OQ44" s="78">
        <f t="shared" si="60"/>
        <v>0</v>
      </c>
      <c r="OS44" s="1962"/>
      <c r="OT44" s="1962"/>
      <c r="OU44" s="22"/>
      <c r="OV44" s="31"/>
      <c r="OW44" s="76"/>
      <c r="OX44" s="78">
        <f t="shared" si="61"/>
        <v>0</v>
      </c>
      <c r="OZ44" s="1962"/>
      <c r="PA44" s="1962"/>
      <c r="PB44" s="22"/>
      <c r="PC44" s="31"/>
      <c r="PD44" s="76"/>
      <c r="PE44" s="78">
        <f t="shared" si="62"/>
        <v>0</v>
      </c>
      <c r="PG44" s="1962"/>
      <c r="PH44" s="1962"/>
      <c r="PI44" s="22"/>
      <c r="PJ44" s="31"/>
      <c r="PK44" s="76"/>
      <c r="PL44" s="78">
        <f t="shared" si="63"/>
        <v>0</v>
      </c>
      <c r="PN44" s="1962"/>
      <c r="PO44" s="1962"/>
      <c r="PP44" s="22"/>
      <c r="PQ44" s="31"/>
      <c r="PR44" s="76"/>
      <c r="PS44" s="78">
        <f t="shared" si="64"/>
        <v>0</v>
      </c>
      <c r="PU44" s="1962"/>
      <c r="PV44" s="1962"/>
      <c r="PW44" s="22"/>
      <c r="PX44" s="31"/>
      <c r="PY44" s="76"/>
      <c r="PZ44" s="78">
        <f t="shared" si="65"/>
        <v>32916</v>
      </c>
      <c r="QB44" s="1962"/>
      <c r="QC44" s="1962"/>
      <c r="QD44" s="22"/>
      <c r="QE44" s="31"/>
      <c r="QF44" s="76"/>
      <c r="QG44" s="78">
        <f t="shared" si="66"/>
        <v>0</v>
      </c>
      <c r="QI44" s="405"/>
      <c r="QJ44" s="1962"/>
      <c r="QK44" s="22"/>
      <c r="QL44" s="31"/>
      <c r="QM44" s="76"/>
      <c r="QN44" s="78">
        <f t="shared" si="67"/>
        <v>0</v>
      </c>
      <c r="QP44" s="322"/>
      <c r="QQ44" s="1962"/>
      <c r="QR44" s="701"/>
      <c r="QS44" s="322">
        <v>41185</v>
      </c>
      <c r="QT44" s="139">
        <v>100</v>
      </c>
      <c r="QU44" s="131">
        <f t="shared" si="68"/>
        <v>25633.5</v>
      </c>
      <c r="QW44" s="1362"/>
      <c r="QX44" s="1363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62"/>
      <c r="RZ44" s="1962"/>
      <c r="SA44" s="22"/>
      <c r="SB44" s="31"/>
      <c r="SC44" s="76"/>
      <c r="SD44" s="78"/>
      <c r="SF44" s="1962"/>
      <c r="SG44" s="1962"/>
      <c r="SH44" s="22"/>
      <c r="SI44" s="31"/>
      <c r="SJ44" s="76"/>
      <c r="SK44" s="78"/>
      <c r="SM44" s="1962"/>
      <c r="SN44" s="1962"/>
      <c r="SO44" s="22"/>
      <c r="SP44" s="31"/>
      <c r="SQ44" s="76"/>
      <c r="SR44" s="78"/>
      <c r="ST44" s="1962"/>
      <c r="SU44" s="1962"/>
      <c r="SV44" s="22"/>
      <c r="SW44" s="31"/>
      <c r="SX44" s="76"/>
      <c r="SY44" s="78"/>
      <c r="TA44" s="405"/>
      <c r="TB44" s="1962"/>
      <c r="TC44" s="22"/>
      <c r="TD44" s="31"/>
      <c r="TE44" s="76"/>
      <c r="TF44" s="78"/>
      <c r="TH44" s="1962"/>
      <c r="TI44" s="1962"/>
      <c r="TJ44" s="22"/>
      <c r="TK44" s="31"/>
      <c r="TL44" s="76"/>
      <c r="TM44" s="78">
        <f>TM43+TJ44-TL44</f>
        <v>20668.5</v>
      </c>
      <c r="TO44" s="1962"/>
      <c r="TP44" s="1962"/>
      <c r="TQ44" s="22"/>
      <c r="TR44" s="31"/>
      <c r="TS44" s="76"/>
      <c r="TT44" s="78">
        <f>TT43+TQ44-TS44</f>
        <v>0</v>
      </c>
      <c r="TV44" s="405"/>
      <c r="TW44" s="1962"/>
      <c r="TX44" s="22"/>
      <c r="TY44" s="31"/>
      <c r="TZ44" s="76"/>
      <c r="UA44" s="78">
        <f>UA43+TX44-TZ44</f>
        <v>0</v>
      </c>
      <c r="UC44" s="405"/>
      <c r="UD44" s="1962"/>
      <c r="UE44" s="22"/>
      <c r="UF44" s="31"/>
      <c r="UG44" s="76"/>
      <c r="UH44" s="78">
        <f t="shared" si="79"/>
        <v>0</v>
      </c>
      <c r="UJ44" s="405"/>
      <c r="UK44" s="1962"/>
      <c r="UL44" s="22"/>
      <c r="UM44" s="31"/>
      <c r="UN44" s="76"/>
      <c r="UO44" s="78">
        <f t="shared" si="80"/>
        <v>0</v>
      </c>
      <c r="UQ44" s="405"/>
      <c r="UR44" s="1962"/>
      <c r="US44" s="22"/>
      <c r="UT44" s="31"/>
      <c r="UU44" s="76"/>
      <c r="UV44" s="78">
        <f t="shared" si="81"/>
        <v>0</v>
      </c>
      <c r="UX44" s="405"/>
      <c r="UY44" s="1962"/>
      <c r="UZ44" s="22"/>
      <c r="VA44" s="31"/>
      <c r="VB44" s="76"/>
      <c r="VC44" s="78">
        <f t="shared" si="82"/>
        <v>201</v>
      </c>
      <c r="VE44" s="1962"/>
      <c r="VF44" s="1962"/>
      <c r="VG44" s="22"/>
      <c r="VH44" s="31"/>
      <c r="VI44" s="76"/>
      <c r="VJ44" s="78">
        <f t="shared" si="83"/>
        <v>47775</v>
      </c>
      <c r="VL44" s="1962"/>
      <c r="VM44" s="1962"/>
      <c r="VN44" s="22"/>
      <c r="VO44" s="31"/>
      <c r="VP44" s="76"/>
      <c r="VQ44" s="78">
        <f t="shared" si="84"/>
        <v>0</v>
      </c>
      <c r="VS44" s="1962"/>
      <c r="VT44" s="1962"/>
      <c r="VU44" s="22"/>
      <c r="VV44" s="31"/>
      <c r="VW44" s="76"/>
      <c r="VX44" s="78">
        <f t="shared" si="85"/>
        <v>0</v>
      </c>
      <c r="VZ44" s="405"/>
      <c r="WA44" s="1962"/>
      <c r="WB44" s="22"/>
      <c r="WC44" s="31"/>
      <c r="WD44" s="76"/>
      <c r="WE44" s="78">
        <f t="shared" si="86"/>
        <v>274.5</v>
      </c>
      <c r="WG44" s="1962"/>
      <c r="WH44" s="1962"/>
      <c r="WI44" s="22"/>
      <c r="WJ44" s="31"/>
      <c r="WK44" s="76"/>
      <c r="WL44" s="78">
        <f t="shared" si="87"/>
        <v>0</v>
      </c>
      <c r="WN44" s="1962"/>
      <c r="WO44" s="1962"/>
      <c r="WP44" s="22"/>
      <c r="WQ44" s="31"/>
      <c r="WR44" s="76"/>
      <c r="WS44" s="78">
        <f t="shared" si="88"/>
        <v>0</v>
      </c>
      <c r="WU44" s="1962"/>
      <c r="WV44" s="1962"/>
      <c r="WW44" s="22"/>
      <c r="WX44" s="31"/>
      <c r="WY44" s="76"/>
      <c r="WZ44" s="78">
        <f t="shared" si="89"/>
        <v>0</v>
      </c>
      <c r="XB44" s="1960"/>
      <c r="XC44" s="1960"/>
      <c r="XD44" s="104"/>
      <c r="XE44" s="49"/>
      <c r="XF44" s="139"/>
      <c r="XG44" s="131">
        <f t="shared" si="90"/>
        <v>0</v>
      </c>
      <c r="XH44" s="244"/>
      <c r="XI44" s="1962"/>
      <c r="XJ44" s="1962"/>
      <c r="XK44" s="22"/>
      <c r="XL44" s="31"/>
      <c r="XM44" s="76"/>
      <c r="XN44" s="78">
        <f t="shared" si="91"/>
        <v>0</v>
      </c>
      <c r="XP44" s="405"/>
      <c r="XQ44" s="1962"/>
      <c r="XR44" s="22"/>
      <c r="XS44" s="31"/>
      <c r="XT44" s="76"/>
      <c r="XU44" s="78">
        <f t="shared" si="92"/>
        <v>0</v>
      </c>
      <c r="XW44" s="1962"/>
      <c r="XX44" s="1962"/>
      <c r="XY44" s="22"/>
      <c r="XZ44" s="31"/>
      <c r="YA44" s="76"/>
      <c r="YB44" s="78">
        <f t="shared" si="93"/>
        <v>0</v>
      </c>
      <c r="YD44" s="1962"/>
      <c r="YE44" s="1962"/>
      <c r="YF44" s="22"/>
      <c r="YG44" s="31"/>
      <c r="YH44" s="76"/>
      <c r="YI44" s="78">
        <f t="shared" si="94"/>
        <v>0</v>
      </c>
      <c r="YK44" s="1962"/>
      <c r="YL44" s="1962"/>
      <c r="YM44" s="22"/>
      <c r="YN44" s="31"/>
      <c r="YO44" s="76"/>
      <c r="YP44" s="78">
        <f t="shared" si="95"/>
        <v>0</v>
      </c>
      <c r="YR44" s="1962"/>
      <c r="YS44" s="1962"/>
      <c r="YT44" s="22"/>
      <c r="YU44" s="31"/>
      <c r="YV44" s="76"/>
      <c r="YW44" s="78">
        <f t="shared" si="96"/>
        <v>0</v>
      </c>
      <c r="YY44" s="1962"/>
      <c r="YZ44" s="1962"/>
      <c r="ZA44" s="22"/>
      <c r="ZB44" s="31"/>
      <c r="ZC44" s="76"/>
      <c r="ZD44" s="78">
        <f t="shared" si="97"/>
        <v>0</v>
      </c>
      <c r="ZF44" s="1962"/>
      <c r="ZG44" s="1962"/>
      <c r="ZH44" s="22"/>
      <c r="ZI44" s="31"/>
      <c r="ZJ44" s="76"/>
      <c r="ZK44" s="78">
        <f>ZK43+ZH44-ZJ44</f>
        <v>0</v>
      </c>
      <c r="ZM44" s="1962"/>
      <c r="ZN44" s="1962"/>
      <c r="ZO44" s="22"/>
      <c r="ZP44" s="31"/>
      <c r="ZQ44" s="76"/>
      <c r="ZR44" s="78">
        <f t="shared" si="99"/>
        <v>0</v>
      </c>
      <c r="ZT44" s="1962"/>
      <c r="ZU44" s="1962"/>
      <c r="ZV44" s="22"/>
      <c r="ZW44" s="31"/>
      <c r="ZX44" s="76"/>
      <c r="ZY44" s="78">
        <f t="shared" si="100"/>
        <v>11212</v>
      </c>
      <c r="AAA44" s="1962"/>
      <c r="AAB44" s="1962"/>
      <c r="AAC44" s="22"/>
      <c r="AAD44" s="31"/>
      <c r="AAE44" s="76"/>
      <c r="AAF44" s="78">
        <f t="shared" si="101"/>
        <v>0</v>
      </c>
      <c r="AAH44" s="1962"/>
      <c r="AAI44" s="1962"/>
      <c r="AAJ44" s="22"/>
      <c r="AAK44" s="31"/>
      <c r="AAL44" s="76"/>
      <c r="AAM44" s="78">
        <f t="shared" si="102"/>
        <v>0</v>
      </c>
      <c r="AAO44" s="1962"/>
      <c r="AAP44" s="1962"/>
      <c r="AAQ44" s="22"/>
      <c r="AAR44" s="31"/>
      <c r="AAS44" s="76"/>
      <c r="AAT44" s="78">
        <f t="shared" si="103"/>
        <v>0</v>
      </c>
      <c r="AAV44" s="405"/>
      <c r="AAW44" s="1962"/>
      <c r="AAX44" s="22"/>
      <c r="AAY44" s="31"/>
      <c r="AAZ44" s="76"/>
      <c r="ABA44" s="78">
        <f t="shared" si="104"/>
        <v>0</v>
      </c>
      <c r="ABC44" s="405"/>
      <c r="ABD44" s="1962"/>
      <c r="ABE44" s="22"/>
      <c r="ABF44" s="322"/>
      <c r="ABG44" s="76"/>
      <c r="ABH44" s="78">
        <f t="shared" si="105"/>
        <v>0</v>
      </c>
      <c r="ABJ44" s="1962"/>
      <c r="ABK44" s="1962"/>
      <c r="ABL44" s="22"/>
      <c r="ABM44" s="31"/>
      <c r="ABN44" s="76"/>
      <c r="ABO44" s="78">
        <f t="shared" si="106"/>
        <v>0</v>
      </c>
      <c r="ABQ44" s="1962"/>
      <c r="ABR44" s="1962"/>
      <c r="ABS44" s="22"/>
      <c r="ABT44" s="31"/>
      <c r="ABU44" s="76"/>
      <c r="ABV44" s="78">
        <f t="shared" si="107"/>
        <v>0</v>
      </c>
      <c r="ABX44" s="1962"/>
      <c r="ABY44" s="1962"/>
      <c r="ABZ44" s="22"/>
      <c r="ACA44" s="31"/>
      <c r="ACB44" s="76"/>
      <c r="ACC44" s="78">
        <f t="shared" si="108"/>
        <v>0</v>
      </c>
      <c r="ACE44" s="322"/>
      <c r="ACF44" s="1962"/>
      <c r="ACG44" s="22"/>
      <c r="ACH44" s="405"/>
      <c r="ACI44" s="76"/>
      <c r="ACJ44" s="78">
        <f t="shared" si="109"/>
        <v>0</v>
      </c>
      <c r="ACL44" s="322"/>
      <c r="ACM44" s="1962"/>
      <c r="ACN44" s="22"/>
      <c r="ACO44" s="322"/>
      <c r="ACP44" s="76"/>
      <c r="ACQ44" s="78">
        <f t="shared" si="110"/>
        <v>0</v>
      </c>
      <c r="ACS44" s="1962"/>
      <c r="ACT44" s="1962"/>
      <c r="ACU44" s="22"/>
      <c r="ACV44" s="31"/>
      <c r="ACW44" s="76"/>
      <c r="ACX44" s="78">
        <f t="shared" si="1"/>
        <v>0</v>
      </c>
      <c r="ACZ44" s="405"/>
      <c r="ADA44" s="1962"/>
      <c r="ADB44" s="22"/>
      <c r="ADC44" s="405"/>
      <c r="ADD44" s="76"/>
      <c r="ADE44" s="78">
        <f t="shared" si="111"/>
        <v>0</v>
      </c>
      <c r="ADG44" s="405"/>
      <c r="ADH44" s="1962"/>
      <c r="ADI44" s="22"/>
      <c r="ADJ44" s="322"/>
      <c r="ADK44" s="76"/>
      <c r="ADL44" s="78">
        <f t="shared" si="112"/>
        <v>0</v>
      </c>
      <c r="ADN44" s="1962"/>
      <c r="ADO44" s="1962"/>
      <c r="ADP44" s="22"/>
      <c r="ADQ44" s="31"/>
      <c r="ADR44" s="76"/>
      <c r="ADS44" s="78">
        <f t="shared" si="113"/>
        <v>0</v>
      </c>
      <c r="ADU44" s="322"/>
      <c r="ADV44" s="1962"/>
      <c r="ADW44" s="22"/>
      <c r="ADX44" s="405"/>
      <c r="ADY44" s="76"/>
      <c r="ADZ44" s="78">
        <f t="shared" si="114"/>
        <v>0</v>
      </c>
      <c r="AEB44" s="405"/>
      <c r="AEC44" s="1962"/>
      <c r="AED44" s="22"/>
      <c r="AEE44" s="31"/>
      <c r="AEF44" s="76"/>
      <c r="AEG44" s="273">
        <f>AEG43+AED44-AEF44+AEG11</f>
        <v>4000</v>
      </c>
      <c r="AEI44" s="405"/>
      <c r="AEJ44" s="1962"/>
      <c r="AEK44" s="22"/>
      <c r="AEL44" s="31"/>
      <c r="AEM44" s="76"/>
      <c r="AEN44" s="131">
        <f t="shared" si="116"/>
        <v>3380</v>
      </c>
      <c r="AEP44" s="405"/>
      <c r="AEQ44" s="1962"/>
      <c r="AER44" s="22"/>
      <c r="AES44" s="405"/>
      <c r="AET44" s="76"/>
      <c r="AEU44" s="273">
        <f>AEU43+AER44-AET44</f>
        <v>0</v>
      </c>
      <c r="AEW44" s="1962"/>
      <c r="AEX44" s="1962"/>
      <c r="AEY44" s="22"/>
      <c r="AEZ44" s="31"/>
      <c r="AFA44" s="76"/>
      <c r="AFB44" s="78">
        <f t="shared" si="118"/>
        <v>0</v>
      </c>
      <c r="AFD44" s="1962"/>
      <c r="AFE44" s="1962"/>
      <c r="AFF44" s="22"/>
      <c r="AFG44" s="31"/>
      <c r="AFH44" s="76"/>
      <c r="AFI44" s="78">
        <f t="shared" si="119"/>
        <v>6523</v>
      </c>
      <c r="AFK44" s="405"/>
      <c r="AFL44" s="1962"/>
      <c r="AFM44" s="22"/>
      <c r="AFN44" s="31"/>
      <c r="AFO44" s="76"/>
      <c r="AFP44" s="78">
        <f t="shared" si="120"/>
        <v>0</v>
      </c>
      <c r="AFR44" s="405"/>
      <c r="AFS44" s="1962"/>
      <c r="AFT44" s="22"/>
      <c r="AFU44" s="31"/>
      <c r="AFV44" s="76"/>
      <c r="AFW44" s="78"/>
      <c r="AFY44" s="1962"/>
      <c r="AFZ44" s="1962"/>
      <c r="AGA44" s="22"/>
      <c r="AGB44" s="31"/>
      <c r="AGC44" s="76"/>
      <c r="AGD44" s="78"/>
      <c r="AGF44" s="1962"/>
      <c r="AGG44" s="1962"/>
      <c r="AGH44" s="22"/>
      <c r="AGI44" s="31"/>
      <c r="AGJ44" s="76"/>
      <c r="AGK44" s="78"/>
      <c r="AGM44" s="1962"/>
      <c r="AGN44" s="1962"/>
      <c r="AGO44" s="22"/>
      <c r="AGP44" s="31"/>
      <c r="AGQ44" s="76"/>
      <c r="AGR44" s="78"/>
      <c r="AGT44" s="1962"/>
      <c r="AGU44" s="1962"/>
      <c r="AGV44" s="22"/>
      <c r="AGW44" s="31"/>
      <c r="AGX44" s="76"/>
      <c r="AGY44" s="78"/>
      <c r="AHA44" s="1962"/>
      <c r="AHB44" s="1962"/>
      <c r="AHC44" s="22"/>
      <c r="AHD44" s="31"/>
      <c r="AHE44" s="76"/>
      <c r="AHF44" s="78"/>
      <c r="AHH44" s="1962"/>
      <c r="AHI44" s="1962"/>
      <c r="AHJ44" s="22"/>
      <c r="AHK44" s="31"/>
      <c r="AHL44" s="76"/>
      <c r="AHM44" s="78"/>
      <c r="AHO44" s="1962"/>
      <c r="AHP44" s="1962"/>
      <c r="AHQ44" s="22"/>
      <c r="AHR44" s="31"/>
      <c r="AHS44" s="76"/>
      <c r="AHT44" s="78"/>
      <c r="AHV44" s="1962"/>
      <c r="AHW44" s="1962"/>
      <c r="AHX44" s="22"/>
      <c r="AHY44" s="31"/>
      <c r="AHZ44" s="76"/>
      <c r="AIA44" s="78"/>
      <c r="AIC44" s="405"/>
      <c r="AID44" s="1962"/>
      <c r="AIE44" s="22"/>
      <c r="AIF44" s="31"/>
      <c r="AIG44" s="76"/>
      <c r="AIH44" s="78"/>
      <c r="AIJ44" s="322"/>
      <c r="AIK44" s="1962"/>
      <c r="AIL44" s="22"/>
      <c r="AIM44" s="49"/>
      <c r="AIN44" s="76"/>
      <c r="AIO44" s="131">
        <f t="shared" si="131"/>
        <v>0</v>
      </c>
      <c r="AIQ44" s="405"/>
      <c r="AIR44" s="1962"/>
      <c r="AIS44" s="22"/>
      <c r="AIT44" s="31"/>
      <c r="AIU44" s="76"/>
      <c r="AIV44" s="78">
        <f t="shared" si="132"/>
        <v>0</v>
      </c>
      <c r="AIX44" s="1962"/>
      <c r="AIY44" s="1962"/>
      <c r="AIZ44" s="22"/>
      <c r="AJA44" s="31"/>
      <c r="AJB44" s="76"/>
      <c r="AJC44" s="78">
        <f t="shared" si="133"/>
        <v>0</v>
      </c>
      <c r="AJE44" s="49"/>
      <c r="AJF44" s="1960"/>
      <c r="AJG44" s="104"/>
      <c r="AJH44" s="49"/>
      <c r="AJI44" s="139"/>
      <c r="AJJ44" s="78">
        <f t="shared" si="134"/>
        <v>0</v>
      </c>
      <c r="AJL44" s="1962"/>
      <c r="AJM44" s="1962"/>
      <c r="AJN44" s="22"/>
      <c r="AJO44" s="31"/>
      <c r="AJP44" s="76"/>
      <c r="AJQ44" s="78">
        <f t="shared" si="135"/>
        <v>0</v>
      </c>
      <c r="AJS44" s="1960"/>
      <c r="AJT44" s="1960"/>
      <c r="AJU44" s="104"/>
      <c r="AJV44" s="49"/>
      <c r="AJW44" s="139"/>
      <c r="AJX44" s="131">
        <f t="shared" si="136"/>
        <v>0</v>
      </c>
      <c r="AJY44" s="244"/>
      <c r="AJZ44" s="1962"/>
      <c r="AKA44" s="1962"/>
      <c r="AKB44" s="22"/>
      <c r="AKC44" s="31"/>
      <c r="AKD44" s="76"/>
      <c r="AKE44" s="78">
        <f t="shared" si="137"/>
        <v>0</v>
      </c>
      <c r="AKG44" s="1962"/>
      <c r="AKH44" s="1962"/>
      <c r="AKI44" s="22"/>
      <c r="AKJ44" s="31"/>
      <c r="AKK44" s="76"/>
      <c r="AKL44" s="78">
        <f t="shared" si="138"/>
        <v>0</v>
      </c>
      <c r="AKN44" s="1962"/>
      <c r="AKO44" s="1962"/>
      <c r="AKP44" s="22"/>
      <c r="AKQ44" s="31"/>
      <c r="AKR44" s="76"/>
      <c r="AKS44" s="78">
        <f t="shared" si="139"/>
        <v>0</v>
      </c>
      <c r="AKU44" s="1962"/>
      <c r="AKV44" s="1962"/>
      <c r="AKW44" s="22"/>
      <c r="AKX44" s="31"/>
      <c r="AKY44" s="76"/>
      <c r="AKZ44" s="78">
        <f t="shared" si="2"/>
        <v>0</v>
      </c>
      <c r="ALB44" s="1962"/>
      <c r="ALC44" s="1962"/>
      <c r="ALD44" s="22"/>
      <c r="ALE44" s="31"/>
      <c r="ALF44" s="76"/>
      <c r="ALG44" s="78">
        <f t="shared" si="140"/>
        <v>0</v>
      </c>
      <c r="ALI44" s="1962"/>
      <c r="ALJ44" s="1962"/>
      <c r="ALK44" s="22"/>
      <c r="ALL44" s="31"/>
      <c r="ALM44" s="76"/>
      <c r="ALN44" s="78">
        <f t="shared" si="141"/>
        <v>0</v>
      </c>
      <c r="ALP44" s="1962"/>
      <c r="ALQ44" s="1962"/>
      <c r="ALR44" s="22"/>
      <c r="ALS44" s="31"/>
      <c r="ALT44" s="76"/>
      <c r="ALU44" s="78">
        <f t="shared" si="142"/>
        <v>0</v>
      </c>
      <c r="ALW44" s="1962"/>
      <c r="ALX44" s="1962"/>
      <c r="ALY44" s="22"/>
      <c r="ALZ44" s="31"/>
      <c r="AMA44" s="76"/>
      <c r="AMB44" s="78">
        <f t="shared" si="143"/>
        <v>0</v>
      </c>
      <c r="AMD44" s="405"/>
      <c r="AME44" s="1962"/>
      <c r="AMF44" s="22"/>
      <c r="AMG44" s="405"/>
      <c r="AMH44" s="76"/>
      <c r="AMI44" s="78">
        <f t="shared" si="144"/>
        <v>0</v>
      </c>
      <c r="AMK44" s="1962"/>
      <c r="AML44" s="1962"/>
      <c r="AMM44" s="22"/>
      <c r="AMN44" s="31"/>
      <c r="AMO44" s="76"/>
      <c r="AMP44" s="78">
        <f t="shared" si="145"/>
        <v>0</v>
      </c>
      <c r="AMR44" s="1962"/>
      <c r="AMS44" s="1962"/>
      <c r="AMT44" s="22"/>
      <c r="AMU44" s="31"/>
      <c r="AMV44" s="76"/>
      <c r="AMW44" s="78">
        <f t="shared" si="3"/>
        <v>0</v>
      </c>
      <c r="AMY44" s="405"/>
      <c r="AMZ44" s="1962"/>
      <c r="ANA44" s="22"/>
      <c r="ANB44" s="322"/>
      <c r="ANC44" s="76"/>
      <c r="AND44" s="78">
        <f t="shared" si="146"/>
        <v>0</v>
      </c>
      <c r="ANF44" s="322"/>
      <c r="ANG44" s="1962"/>
      <c r="ANH44" s="22"/>
      <c r="ANI44" s="405"/>
      <c r="ANJ44" s="76"/>
      <c r="ANK44" s="78">
        <f t="shared" si="147"/>
        <v>0</v>
      </c>
      <c r="ANM44" s="31"/>
      <c r="ANN44" s="1962"/>
      <c r="ANO44" s="22"/>
      <c r="ANP44" s="31"/>
      <c r="ANQ44" s="76"/>
      <c r="ANR44" s="131">
        <f t="shared" si="148"/>
        <v>0</v>
      </c>
      <c r="ANT44" s="1962"/>
      <c r="ANU44" s="1962"/>
      <c r="ANV44" s="22"/>
      <c r="ANW44" s="31"/>
      <c r="ANX44" s="76"/>
      <c r="ANY44" s="78">
        <f t="shared" si="149"/>
        <v>0</v>
      </c>
      <c r="AOA44" s="1962"/>
      <c r="AOB44" s="1962"/>
      <c r="AOC44" s="22"/>
      <c r="AOD44" s="31"/>
      <c r="AOE44" s="76"/>
      <c r="AOF44" s="78">
        <f t="shared" si="150"/>
        <v>0</v>
      </c>
      <c r="AOH44" s="322"/>
      <c r="AOI44" s="1962"/>
      <c r="AOJ44" s="22"/>
      <c r="AOK44" s="405"/>
      <c r="AOL44" s="76"/>
      <c r="AOM44" s="78">
        <f t="shared" si="151"/>
        <v>0</v>
      </c>
      <c r="AOO44" s="1962"/>
      <c r="AOP44" s="1962"/>
      <c r="AOQ44" s="22"/>
      <c r="AOR44" s="31"/>
      <c r="AOS44" s="76"/>
      <c r="AOT44" s="78">
        <f t="shared" si="199"/>
        <v>4592</v>
      </c>
      <c r="AOV44" s="405"/>
      <c r="AOW44" s="1962"/>
      <c r="AOX44" s="22"/>
      <c r="AOY44" s="31"/>
      <c r="AOZ44" s="76"/>
      <c r="APA44" s="78"/>
      <c r="APC44" s="322"/>
      <c r="APD44" s="1962"/>
      <c r="APE44" s="22"/>
      <c r="APF44" s="31"/>
      <c r="APG44" s="76"/>
      <c r="APH44" s="78"/>
      <c r="APJ44" s="322"/>
      <c r="APK44" s="1962"/>
      <c r="APL44" s="22"/>
      <c r="APM44" s="31"/>
      <c r="APN44" s="76"/>
      <c r="APO44" s="78"/>
      <c r="APQ44" s="1962"/>
      <c r="APR44" s="1962"/>
      <c r="APS44" s="22"/>
      <c r="APT44" s="31"/>
      <c r="APU44" s="76"/>
      <c r="APV44" s="78"/>
      <c r="APX44" s="405"/>
      <c r="APY44" s="1962"/>
      <c r="APZ44" s="22"/>
      <c r="AQA44" s="405"/>
      <c r="AQB44" s="76"/>
      <c r="AQC44" s="78">
        <f t="shared" si="205"/>
        <v>0</v>
      </c>
      <c r="AQE44" s="1962"/>
      <c r="AQF44" s="1962"/>
      <c r="AQG44" s="22"/>
      <c r="AQH44" s="31"/>
      <c r="AQI44" s="76"/>
      <c r="AQJ44" s="78">
        <f>AQJ43+AQG44-AQI44</f>
        <v>7383.5</v>
      </c>
      <c r="AQL44" s="1962"/>
      <c r="AQM44" s="1962"/>
      <c r="AQN44" s="22"/>
      <c r="AQO44" s="31"/>
      <c r="AQP44" s="76"/>
      <c r="AQQ44" s="78">
        <f>AQQ43+AQN44-AQP44</f>
        <v>0</v>
      </c>
      <c r="AQS44" s="1962"/>
      <c r="AQT44" s="1962"/>
      <c r="AQU44" s="22"/>
      <c r="AQV44" s="31"/>
      <c r="AQW44" s="76"/>
      <c r="AQX44" s="78">
        <f>AQX43+AQU44-AQW44</f>
        <v>4518.5</v>
      </c>
      <c r="AQZ44" s="322"/>
      <c r="ARA44" s="1962"/>
      <c r="ARB44" s="22"/>
      <c r="ARC44" s="322"/>
      <c r="ARD44" s="76"/>
      <c r="ARE44" s="78">
        <f t="shared" si="157"/>
        <v>0</v>
      </c>
      <c r="ARG44" s="1962"/>
      <c r="ARH44" s="1962"/>
      <c r="ARI44" s="22"/>
      <c r="ARJ44" s="31"/>
      <c r="ARK44" s="76"/>
      <c r="ARL44" s="78">
        <f t="shared" si="158"/>
        <v>0</v>
      </c>
      <c r="ARN44" s="405"/>
      <c r="ARO44" s="1962"/>
      <c r="ARP44" s="22"/>
      <c r="ARQ44" s="405"/>
      <c r="ARR44" s="76"/>
      <c r="ARS44" s="78">
        <f t="shared" si="159"/>
        <v>0</v>
      </c>
      <c r="ARU44" s="405"/>
      <c r="ARV44" s="1962"/>
      <c r="ARW44" s="22"/>
      <c r="ARX44" s="322"/>
      <c r="ARY44" s="76"/>
      <c r="ARZ44" s="78">
        <f t="shared" si="7"/>
        <v>0</v>
      </c>
      <c r="ASB44" s="405"/>
      <c r="ASC44" s="1962"/>
      <c r="ASD44" s="22"/>
      <c r="ASE44" s="31"/>
      <c r="ASF44" s="76"/>
      <c r="ASG44" s="78">
        <f t="shared" si="160"/>
        <v>0</v>
      </c>
      <c r="ASI44" s="405"/>
      <c r="ASJ44" s="1962"/>
      <c r="ASK44" s="22"/>
      <c r="ASL44" s="31"/>
      <c r="ASM44" s="76"/>
      <c r="ASN44" s="78">
        <f>ASN43+ASK44-ASM44</f>
        <v>0</v>
      </c>
      <c r="ASP44" s="1962"/>
      <c r="ASQ44" s="1962"/>
      <c r="ASR44" s="22"/>
      <c r="ASS44" s="31"/>
      <c r="AST44" s="76"/>
      <c r="ASU44" s="78">
        <f t="shared" si="162"/>
        <v>0</v>
      </c>
      <c r="ASW44" s="1962"/>
      <c r="ASX44" s="1962"/>
      <c r="ASY44" s="22"/>
      <c r="ASZ44" s="31"/>
      <c r="ATA44" s="76"/>
      <c r="ATB44" s="78">
        <f t="shared" si="163"/>
        <v>0</v>
      </c>
      <c r="ATD44" s="1962"/>
      <c r="ATE44" s="1962"/>
      <c r="ATF44" s="22"/>
      <c r="ATG44" s="31"/>
      <c r="ATH44" s="76"/>
      <c r="ATI44" s="78">
        <f t="shared" si="164"/>
        <v>0</v>
      </c>
      <c r="ATK44" s="1962"/>
      <c r="ATL44" s="1962"/>
      <c r="ATM44" s="22"/>
      <c r="ATN44" s="31"/>
      <c r="ATO44" s="76"/>
      <c r="ATP44" s="78">
        <f t="shared" si="165"/>
        <v>0</v>
      </c>
      <c r="ATR44" s="1962"/>
      <c r="ATS44" s="1962"/>
      <c r="ATT44" s="22"/>
      <c r="ATU44" s="31"/>
      <c r="ATV44" s="76"/>
      <c r="ATW44" s="78">
        <f t="shared" si="166"/>
        <v>0</v>
      </c>
      <c r="ATY44" s="1962"/>
      <c r="ATZ44" s="1962"/>
      <c r="AUA44" s="22"/>
      <c r="AUB44" s="31"/>
      <c r="AUC44" s="76"/>
      <c r="AUD44" s="78">
        <f t="shared" si="167"/>
        <v>0</v>
      </c>
      <c r="AUF44" s="31"/>
      <c r="AUG44" s="1337"/>
      <c r="AUH44" s="76"/>
      <c r="AUI44" s="61"/>
      <c r="AUJ44" s="67"/>
      <c r="AUK44" s="78">
        <f t="shared" si="208"/>
        <v>0</v>
      </c>
      <c r="AUM44" s="31"/>
      <c r="AUN44" s="1337"/>
      <c r="AUO44" s="76"/>
      <c r="AUP44" s="61"/>
      <c r="AUQ44" s="67"/>
      <c r="AUR44" s="78">
        <f t="shared" si="169"/>
        <v>0</v>
      </c>
      <c r="AUU44" s="1962"/>
      <c r="AUV44" s="22"/>
      <c r="AUW44" s="31"/>
      <c r="AUX44" s="76"/>
      <c r="AUY44" s="78">
        <f t="shared" si="170"/>
        <v>0</v>
      </c>
      <c r="AVB44" s="1962"/>
      <c r="AVC44" s="22"/>
      <c r="AVD44" s="31"/>
      <c r="AVE44" s="76"/>
      <c r="AVF44" s="78">
        <f t="shared" si="171"/>
        <v>0</v>
      </c>
      <c r="AVH44" s="544"/>
      <c r="AVI44" s="1962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62"/>
      <c r="AVX44" s="22"/>
      <c r="AVY44" s="31"/>
      <c r="AVZ44" s="76"/>
      <c r="AWA44" s="78">
        <f t="shared" si="191"/>
        <v>0</v>
      </c>
      <c r="AWC44" s="1962"/>
      <c r="AWD44" s="1962"/>
      <c r="AWE44" s="22"/>
      <c r="AWF44" s="31"/>
      <c r="AWG44" s="76"/>
      <c r="AWH44" s="78">
        <f t="shared" si="192"/>
        <v>0</v>
      </c>
      <c r="AWJ44" s="1962"/>
      <c r="AWK44" s="1962"/>
      <c r="AWL44" s="22"/>
      <c r="AWM44" s="31"/>
      <c r="AWN44" s="76"/>
      <c r="AWO44" s="78">
        <f t="shared" si="193"/>
        <v>0</v>
      </c>
      <c r="AWQ44" s="321"/>
      <c r="AWR44" s="1960"/>
      <c r="AWS44" s="104"/>
      <c r="AWT44" s="49"/>
      <c r="AWU44" s="139"/>
      <c r="AWV44" s="131">
        <f t="shared" si="194"/>
        <v>0</v>
      </c>
      <c r="AWW44" s="244"/>
      <c r="AWX44" s="425"/>
      <c r="AWY44" s="1962"/>
      <c r="AWZ44" s="22"/>
      <c r="AXA44" s="31"/>
      <c r="AXB44" s="76"/>
      <c r="AXC44" s="78">
        <f t="shared" si="174"/>
        <v>30000</v>
      </c>
      <c r="AXE44" s="1962"/>
      <c r="AXF44" s="1962"/>
      <c r="AXG44" s="22"/>
      <c r="AXH44" s="31"/>
      <c r="AXI44" s="76"/>
      <c r="AXJ44" s="78">
        <f t="shared" si="175"/>
        <v>0</v>
      </c>
      <c r="AXL44" s="1962"/>
      <c r="AXM44" s="1962"/>
      <c r="AXN44" s="22"/>
      <c r="AXO44" s="31"/>
      <c r="AXP44" s="76"/>
      <c r="AXQ44" s="78">
        <f t="shared" si="176"/>
        <v>0</v>
      </c>
      <c r="AXS44" s="1962"/>
      <c r="AXT44" s="1962"/>
      <c r="AXU44" s="22"/>
      <c r="AXV44" s="31"/>
      <c r="AXW44" s="76"/>
      <c r="AXX44" s="78">
        <f t="shared" si="177"/>
        <v>0</v>
      </c>
      <c r="AXZ44" s="1962"/>
      <c r="AYA44" s="1962"/>
      <c r="AYB44" s="22"/>
      <c r="AYC44" s="31"/>
      <c r="AYD44" s="76"/>
      <c r="AYE44" s="78">
        <f t="shared" si="178"/>
        <v>0</v>
      </c>
      <c r="AYG44" s="405"/>
      <c r="AYH44" s="1962"/>
      <c r="AYI44" s="22"/>
      <c r="AYJ44" s="31"/>
      <c r="AYK44" s="76"/>
      <c r="AYL44" s="78">
        <f t="shared" si="179"/>
        <v>0</v>
      </c>
      <c r="AYN44" s="405"/>
      <c r="AYO44" s="1962"/>
      <c r="AYP44" s="22"/>
      <c r="AYQ44" s="31"/>
      <c r="AYR44" s="76"/>
      <c r="AYS44" s="78">
        <f t="shared" si="180"/>
        <v>0</v>
      </c>
      <c r="AYU44" s="405"/>
      <c r="AYV44" s="1962"/>
      <c r="AYW44" s="22"/>
      <c r="AYX44" s="405"/>
      <c r="AYY44" s="76"/>
      <c r="AYZ44" s="78">
        <f t="shared" si="181"/>
        <v>0</v>
      </c>
      <c r="AZB44" s="1962"/>
      <c r="AZC44" s="1962"/>
      <c r="AZD44" s="22"/>
      <c r="AZE44" s="31"/>
      <c r="AZF44" s="76"/>
      <c r="AZG44" s="78">
        <f t="shared" si="182"/>
        <v>0</v>
      </c>
      <c r="AZI44" s="405"/>
      <c r="AZJ44" s="1962"/>
      <c r="AZK44" s="22"/>
      <c r="AZL44" s="405"/>
      <c r="AZM44" s="76"/>
      <c r="AZN44" s="78">
        <f t="shared" si="183"/>
        <v>0</v>
      </c>
      <c r="AZP44" s="425"/>
      <c r="AZQ44" s="1960"/>
      <c r="AZR44" s="104"/>
      <c r="AZS44" s="425"/>
      <c r="AZT44" s="139"/>
      <c r="AZU44" s="131">
        <f t="shared" si="184"/>
        <v>0</v>
      </c>
      <c r="AZV44" s="244"/>
      <c r="AZW44" s="1962"/>
      <c r="AZX44" s="1962"/>
      <c r="AZY44" s="22"/>
      <c r="AZZ44" s="31"/>
      <c r="BAA44" s="76"/>
      <c r="BAB44" s="78">
        <f t="shared" si="185"/>
        <v>0</v>
      </c>
      <c r="BAD44" s="1962"/>
      <c r="BAE44" s="1962"/>
      <c r="BAF44" s="22"/>
      <c r="BAG44" s="31"/>
      <c r="BAH44" s="76"/>
      <c r="BAI44" s="78">
        <f t="shared" si="186"/>
        <v>0</v>
      </c>
      <c r="BAK44" s="1962"/>
      <c r="BAL44" s="1962"/>
      <c r="BAM44" s="22"/>
      <c r="BAN44" s="31"/>
      <c r="BAO44" s="76"/>
      <c r="BAP44" s="78">
        <f t="shared" si="187"/>
        <v>0</v>
      </c>
      <c r="BAR44" s="1962"/>
      <c r="BAS44" s="1962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62"/>
      <c r="C45" s="1917">
        <v>80000</v>
      </c>
      <c r="D45" s="31"/>
      <c r="E45" s="76"/>
      <c r="F45" s="131">
        <f>F44+C45-E45</f>
        <v>3700100</v>
      </c>
      <c r="H45" s="1962"/>
      <c r="I45" s="1962"/>
      <c r="J45" s="701"/>
      <c r="K45" s="31"/>
      <c r="L45" s="76"/>
      <c r="M45" s="131">
        <f>M44+J45-L45</f>
        <v>20000</v>
      </c>
      <c r="O45" s="405"/>
      <c r="P45" s="1962"/>
      <c r="Q45" s="888"/>
      <c r="R45" s="893"/>
      <c r="S45" s="889"/>
      <c r="T45" s="890"/>
      <c r="V45" s="322"/>
      <c r="W45" s="1962"/>
      <c r="X45" s="888"/>
      <c r="Y45" s="889"/>
      <c r="Z45" s="889"/>
      <c r="AA45" s="890"/>
      <c r="AC45" s="1962"/>
      <c r="AD45" s="1962"/>
      <c r="AE45" s="888"/>
      <c r="AF45" s="889"/>
      <c r="AG45" s="889"/>
      <c r="AH45" s="890"/>
      <c r="AJ45" s="405"/>
      <c r="AK45" s="1962"/>
      <c r="AL45" s="888"/>
      <c r="AM45" s="889"/>
      <c r="AN45" s="889"/>
      <c r="AO45" s="890"/>
      <c r="AQ45" s="1962"/>
      <c r="AR45" s="1962"/>
      <c r="AS45" s="888"/>
      <c r="AT45" s="889"/>
      <c r="AU45" s="889"/>
      <c r="AV45" s="890"/>
      <c r="AX45" s="1962"/>
      <c r="AY45" s="1962"/>
      <c r="AZ45" s="888"/>
      <c r="BA45" s="889"/>
      <c r="BB45" s="889"/>
      <c r="BC45" s="890"/>
      <c r="BE45" s="1962"/>
      <c r="BF45" s="1962"/>
      <c r="BG45" s="888"/>
      <c r="BH45" s="889"/>
      <c r="BI45" s="889"/>
      <c r="BJ45" s="890"/>
      <c r="BL45" s="1962"/>
      <c r="BM45" s="1962"/>
      <c r="BN45" s="888"/>
      <c r="BO45" s="889"/>
      <c r="BP45" s="889"/>
      <c r="BQ45" s="890"/>
      <c r="BS45" s="1962"/>
      <c r="BT45" s="1962"/>
      <c r="BU45" s="888"/>
      <c r="BV45" s="889"/>
      <c r="BW45" s="889"/>
      <c r="BX45" s="890"/>
      <c r="BZ45" s="1962"/>
      <c r="CA45" s="1962"/>
      <c r="CB45" s="1962"/>
      <c r="CC45" s="888"/>
      <c r="CD45" s="889"/>
      <c r="CE45" s="889"/>
      <c r="CF45" s="890"/>
      <c r="CH45" s="425"/>
      <c r="CI45" s="1960"/>
      <c r="CJ45" s="139"/>
      <c r="CK45" s="526"/>
      <c r="CL45" s="390"/>
      <c r="CM45" s="131">
        <f t="shared" si="19"/>
        <v>462233</v>
      </c>
      <c r="CO45" s="49"/>
      <c r="CP45" s="1960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62"/>
      <c r="DD45" s="1962"/>
      <c r="DE45" s="22"/>
      <c r="DF45" s="76"/>
      <c r="DG45" s="76"/>
      <c r="DH45" s="78">
        <f t="shared" si="21"/>
        <v>0</v>
      </c>
      <c r="DJ45" s="1962"/>
      <c r="DK45" s="1962"/>
      <c r="DL45" s="1962"/>
      <c r="DM45" s="888"/>
      <c r="DN45" s="889"/>
      <c r="DO45" s="889"/>
      <c r="DP45" s="890"/>
      <c r="DR45" s="405"/>
      <c r="DS45" s="1962"/>
      <c r="DT45" s="888"/>
      <c r="DU45" s="395"/>
      <c r="DV45" s="889"/>
      <c r="DW45" s="890"/>
      <c r="DY45" s="1962"/>
      <c r="DZ45" s="1962"/>
      <c r="EA45" s="888"/>
      <c r="EB45" s="889"/>
      <c r="EC45" s="889"/>
      <c r="ED45" s="890"/>
      <c r="EF45" s="405"/>
      <c r="EG45" s="1962"/>
      <c r="EH45" s="888"/>
      <c r="EI45" s="889"/>
      <c r="EJ45" s="889"/>
      <c r="EK45" s="890"/>
      <c r="EM45" s="1962"/>
      <c r="EN45" s="1962"/>
      <c r="EO45" s="888"/>
      <c r="EP45" s="889"/>
      <c r="EQ45" s="889"/>
      <c r="ER45" s="890"/>
      <c r="ET45" s="322"/>
      <c r="EU45" s="1962"/>
      <c r="EV45" s="888"/>
      <c r="EW45" s="889"/>
      <c r="EX45" s="889"/>
      <c r="EY45" s="890"/>
      <c r="FA45" s="322"/>
      <c r="FB45" s="1962"/>
      <c r="FC45" s="888"/>
      <c r="FD45" s="889"/>
      <c r="FE45" s="889"/>
      <c r="FF45" s="890"/>
      <c r="FH45" s="1962"/>
      <c r="FI45" s="1962"/>
      <c r="FJ45" s="888"/>
      <c r="FK45" s="889"/>
      <c r="FL45" s="889"/>
      <c r="FM45" s="890"/>
      <c r="FO45" s="1962"/>
      <c r="FP45" s="1962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62"/>
      <c r="GE45" s="888"/>
      <c r="GF45" s="889"/>
      <c r="GG45" s="889"/>
      <c r="GH45" s="890"/>
      <c r="GJ45" s="1962"/>
      <c r="GK45" s="1962"/>
      <c r="GL45" s="888"/>
      <c r="GM45" s="889"/>
      <c r="GN45" s="889"/>
      <c r="GO45" s="890"/>
      <c r="GQ45" s="1962"/>
      <c r="GR45" s="1962"/>
      <c r="GS45" s="888"/>
      <c r="GT45" s="889"/>
      <c r="GU45" s="889"/>
      <c r="GV45" s="890"/>
      <c r="GX45" s="1962"/>
      <c r="GY45" s="1962"/>
      <c r="GZ45" s="888"/>
      <c r="HA45" s="889"/>
      <c r="HB45" s="889"/>
      <c r="HC45" s="890"/>
      <c r="HE45" s="1962"/>
      <c r="HF45" s="1962"/>
      <c r="HG45" s="888"/>
      <c r="HH45" s="889"/>
      <c r="HI45" s="889"/>
      <c r="HJ45" s="890"/>
      <c r="HL45" s="1962"/>
      <c r="HM45" s="1962"/>
      <c r="HN45" s="888"/>
      <c r="HO45" s="889"/>
      <c r="HP45" s="889"/>
      <c r="HQ45" s="890"/>
      <c r="HS45" s="1962"/>
      <c r="HT45" s="1962"/>
      <c r="HU45" s="888"/>
      <c r="HV45" s="889"/>
      <c r="HW45" s="889"/>
      <c r="HX45" s="890"/>
      <c r="HZ45" s="405"/>
      <c r="IA45" s="1962"/>
      <c r="IB45" s="888"/>
      <c r="IC45" s="889"/>
      <c r="ID45" s="889"/>
      <c r="IE45" s="890"/>
      <c r="IJ45" s="76"/>
      <c r="IK45" s="76"/>
      <c r="IL45" s="78"/>
      <c r="IN45" s="1962"/>
      <c r="IO45" s="1962"/>
      <c r="IP45" s="888"/>
      <c r="IQ45" s="889"/>
      <c r="IR45" s="889"/>
      <c r="IS45" s="890"/>
      <c r="IU45" s="1962"/>
      <c r="IV45" s="778"/>
      <c r="IW45" s="888"/>
      <c r="IX45" s="889"/>
      <c r="IY45" s="889"/>
      <c r="IZ45" s="890"/>
      <c r="JB45" s="1962"/>
      <c r="JC45" s="1962"/>
      <c r="JD45" s="888"/>
      <c r="JE45" s="889"/>
      <c r="JF45" s="889"/>
      <c r="JG45" s="890"/>
      <c r="JI45" s="1962"/>
      <c r="JJ45" s="1962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62"/>
      <c r="KT45" s="888"/>
      <c r="KU45" s="889"/>
      <c r="KV45" s="889"/>
      <c r="KW45" s="890"/>
      <c r="KY45" s="1962"/>
      <c r="KZ45" s="1962"/>
      <c r="LA45" s="888"/>
      <c r="LB45" s="889"/>
      <c r="LC45" s="889"/>
      <c r="LD45" s="890"/>
      <c r="LF45" s="1962"/>
      <c r="LG45" s="1962"/>
      <c r="LH45" s="888"/>
      <c r="LI45" s="889"/>
      <c r="LJ45" s="889"/>
      <c r="LK45" s="890"/>
      <c r="LM45" s="405"/>
      <c r="LN45" s="1962"/>
      <c r="LO45" s="888"/>
      <c r="LP45" s="889"/>
      <c r="LQ45" s="889"/>
      <c r="LR45" s="890"/>
      <c r="LT45" s="405"/>
      <c r="LU45" s="1962"/>
      <c r="LV45" s="888"/>
      <c r="LW45" s="889"/>
      <c r="LX45" s="889"/>
      <c r="LY45" s="890"/>
      <c r="MA45" s="405"/>
      <c r="MB45" s="1962"/>
      <c r="MC45" s="888"/>
      <c r="MD45" s="889"/>
      <c r="ME45" s="889"/>
      <c r="MF45" s="890"/>
      <c r="MH45" s="405"/>
      <c r="MI45" s="1962"/>
      <c r="MJ45" s="888"/>
      <c r="MK45" s="889"/>
      <c r="ML45" s="889"/>
      <c r="MM45" s="890"/>
      <c r="MO45" s="1962"/>
      <c r="MP45" s="1962"/>
      <c r="MQ45" s="888"/>
      <c r="MR45" s="889"/>
      <c r="MS45" s="889"/>
      <c r="MT45" s="890"/>
      <c r="MV45" s="1962"/>
      <c r="MW45" s="1962"/>
      <c r="MX45" s="888"/>
      <c r="MY45" s="1374"/>
      <c r="MZ45" s="889"/>
      <c r="NA45" s="890"/>
      <c r="NC45" s="1962"/>
      <c r="ND45" s="1962"/>
      <c r="NE45" s="888"/>
      <c r="NF45" s="1374"/>
      <c r="NG45" s="889"/>
      <c r="NH45" s="890"/>
      <c r="NJ45" s="1962"/>
      <c r="NK45" s="1963"/>
      <c r="NL45" s="889"/>
      <c r="NM45" s="889"/>
      <c r="NN45" s="889"/>
      <c r="NO45" s="890"/>
      <c r="NQ45" s="405"/>
      <c r="NR45" s="1963"/>
      <c r="NS45" s="889"/>
      <c r="NT45" s="893"/>
      <c r="NU45" s="889"/>
      <c r="NV45" s="890"/>
      <c r="NX45" s="1962"/>
      <c r="NY45" s="1962"/>
      <c r="NZ45" s="888"/>
      <c r="OA45" s="889"/>
      <c r="OB45" s="889"/>
      <c r="OC45" s="890"/>
      <c r="OE45" s="1962"/>
      <c r="OF45" s="1962"/>
      <c r="OG45" s="888"/>
      <c r="OH45" s="889"/>
      <c r="OI45" s="889"/>
      <c r="OJ45" s="890"/>
      <c r="OL45" s="1962"/>
      <c r="OM45" s="1962"/>
      <c r="ON45" s="888"/>
      <c r="OO45" s="889"/>
      <c r="OP45" s="889"/>
      <c r="OQ45" s="890"/>
      <c r="OS45" s="1962"/>
      <c r="OT45" s="1962"/>
      <c r="OU45" s="888"/>
      <c r="OV45" s="889"/>
      <c r="OW45" s="889"/>
      <c r="OX45" s="890"/>
      <c r="OZ45" s="1962"/>
      <c r="PA45" s="1962"/>
      <c r="PB45" s="888"/>
      <c r="PC45" s="889"/>
      <c r="PD45" s="889"/>
      <c r="PE45" s="890"/>
      <c r="PG45" s="1962"/>
      <c r="PH45" s="1962"/>
      <c r="PI45" s="888"/>
      <c r="PJ45" s="889"/>
      <c r="PK45" s="889"/>
      <c r="PL45" s="890"/>
      <c r="PN45" s="1962"/>
      <c r="PO45" s="1962"/>
      <c r="PP45" s="888"/>
      <c r="PQ45" s="889"/>
      <c r="PR45" s="889"/>
      <c r="PS45" s="890"/>
      <c r="PU45" s="1962"/>
      <c r="PV45" s="1962"/>
      <c r="PW45" s="888"/>
      <c r="PX45" s="889"/>
      <c r="PY45" s="889"/>
      <c r="PZ45" s="890"/>
      <c r="QB45" s="1962"/>
      <c r="QC45" s="1962"/>
      <c r="QD45" s="888"/>
      <c r="QE45" s="889"/>
      <c r="QF45" s="889"/>
      <c r="QG45" s="890"/>
      <c r="QI45" s="405"/>
      <c r="QJ45" s="1962"/>
      <c r="QK45" s="888"/>
      <c r="QL45" s="889"/>
      <c r="QM45" s="889"/>
      <c r="QN45" s="890"/>
      <c r="QP45" s="322"/>
      <c r="QQ45" s="1962"/>
      <c r="QR45" s="701"/>
      <c r="QS45" s="322">
        <v>41187</v>
      </c>
      <c r="QT45" s="139">
        <v>100</v>
      </c>
      <c r="QU45" s="131">
        <f t="shared" si="68"/>
        <v>25533.5</v>
      </c>
      <c r="QW45" s="1375"/>
      <c r="QX45" s="1376"/>
      <c r="QY45" s="1377"/>
      <c r="QZ45" s="1378"/>
      <c r="RA45" s="1311"/>
      <c r="RB45" s="1312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62"/>
      <c r="RZ45" s="1962"/>
      <c r="SA45" s="888"/>
      <c r="SB45" s="889"/>
      <c r="SC45" s="889"/>
      <c r="SD45" s="890"/>
      <c r="SF45" s="1962"/>
      <c r="SG45" s="1962"/>
      <c r="SH45" s="888"/>
      <c r="SI45" s="889"/>
      <c r="SJ45" s="889"/>
      <c r="SK45" s="890"/>
      <c r="SM45" s="1962"/>
      <c r="SN45" s="1962"/>
      <c r="SO45" s="888"/>
      <c r="SP45" s="889"/>
      <c r="SQ45" s="889"/>
      <c r="SR45" s="890"/>
      <c r="ST45" s="1962"/>
      <c r="SU45" s="1962"/>
      <c r="SV45" s="888"/>
      <c r="SW45" s="889"/>
      <c r="SX45" s="889"/>
      <c r="SY45" s="890"/>
      <c r="TA45" s="405"/>
      <c r="TB45" s="1962"/>
      <c r="TC45" s="888"/>
      <c r="TD45" s="889"/>
      <c r="TE45" s="889"/>
      <c r="TF45" s="890"/>
      <c r="TH45" s="1962"/>
      <c r="TI45" s="1962"/>
      <c r="TJ45" s="888"/>
      <c r="TK45" s="889"/>
      <c r="TL45" s="889"/>
      <c r="TM45" s="890"/>
      <c r="TO45" s="1962"/>
      <c r="TP45" s="1962"/>
      <c r="TQ45" s="888"/>
      <c r="TR45" s="889"/>
      <c r="TS45" s="889"/>
      <c r="TT45" s="890"/>
      <c r="TV45" s="405"/>
      <c r="TW45" s="1962"/>
      <c r="TX45" s="888"/>
      <c r="TY45" s="889"/>
      <c r="TZ45" s="889"/>
      <c r="UA45" s="890"/>
      <c r="UC45" s="405"/>
      <c r="UD45" s="1962"/>
      <c r="UE45" s="888"/>
      <c r="UF45" s="889"/>
      <c r="UG45" s="889"/>
      <c r="UH45" s="890"/>
      <c r="UJ45" s="405"/>
      <c r="UK45" s="1962"/>
      <c r="UL45" s="888"/>
      <c r="UM45" s="889"/>
      <c r="UN45" s="889"/>
      <c r="UO45" s="890"/>
      <c r="UQ45" s="405"/>
      <c r="UR45" s="1962"/>
      <c r="US45" s="888"/>
      <c r="UT45" s="889"/>
      <c r="UU45" s="889"/>
      <c r="UV45" s="890"/>
      <c r="UX45" s="405"/>
      <c r="UY45" s="1962"/>
      <c r="UZ45" s="888"/>
      <c r="VA45" s="889"/>
      <c r="VB45" s="889"/>
      <c r="VC45" s="890"/>
      <c r="VE45" s="1962"/>
      <c r="VF45" s="1962"/>
      <c r="VG45" s="888"/>
      <c r="VH45" s="889"/>
      <c r="VI45" s="889"/>
      <c r="VJ45" s="890"/>
      <c r="VL45" s="1962"/>
      <c r="VM45" s="1962"/>
      <c r="VN45" s="888"/>
      <c r="VO45" s="889"/>
      <c r="VP45" s="889"/>
      <c r="VQ45" s="890"/>
      <c r="VS45" s="1962"/>
      <c r="VT45" s="1962"/>
      <c r="VU45" s="888"/>
      <c r="VV45" s="889"/>
      <c r="VW45" s="889"/>
      <c r="VX45" s="890"/>
      <c r="VZ45" s="405"/>
      <c r="WA45" s="1962"/>
      <c r="WB45" s="888"/>
      <c r="WC45" s="889"/>
      <c r="WD45" s="889"/>
      <c r="WE45" s="890"/>
      <c r="WG45" s="1962"/>
      <c r="WH45" s="1962"/>
      <c r="WI45" s="888"/>
      <c r="WJ45" s="889"/>
      <c r="WK45" s="889"/>
      <c r="WL45" s="890"/>
      <c r="WN45" s="1962"/>
      <c r="WO45" s="1962"/>
      <c r="WP45" s="888"/>
      <c r="WQ45" s="889"/>
      <c r="WR45" s="889"/>
      <c r="WS45" s="890"/>
      <c r="WU45" s="1962"/>
      <c r="WV45" s="1962"/>
      <c r="WW45" s="888"/>
      <c r="WX45" s="889"/>
      <c r="WY45" s="889"/>
      <c r="WZ45" s="890"/>
      <c r="XB45" s="1960"/>
      <c r="XC45" s="1960"/>
      <c r="XD45" s="905"/>
      <c r="XE45" s="462"/>
      <c r="XF45" s="462"/>
      <c r="XG45" s="942"/>
      <c r="XH45" s="244"/>
      <c r="XI45" s="1962"/>
      <c r="XJ45" s="1962"/>
      <c r="XK45" s="888"/>
      <c r="XL45" s="889"/>
      <c r="XM45" s="889"/>
      <c r="XN45" s="890"/>
      <c r="XP45" s="1962"/>
      <c r="XQ45" s="1962"/>
      <c r="XR45" s="888"/>
      <c r="XS45" s="889"/>
      <c r="XT45" s="889"/>
      <c r="XU45" s="890"/>
      <c r="XW45" s="1962"/>
      <c r="XX45" s="1962"/>
      <c r="XY45" s="888"/>
      <c r="XZ45" s="889"/>
      <c r="YA45" s="889"/>
      <c r="YB45" s="890"/>
      <c r="YD45" s="1962"/>
      <c r="YE45" s="1962"/>
      <c r="YF45" s="888"/>
      <c r="YG45" s="889"/>
      <c r="YH45" s="889"/>
      <c r="YI45" s="890"/>
      <c r="YK45" s="1962"/>
      <c r="YL45" s="1962"/>
      <c r="YM45" s="888"/>
      <c r="YN45" s="889"/>
      <c r="YO45" s="889"/>
      <c r="YP45" s="890"/>
      <c r="YR45" s="1962"/>
      <c r="YS45" s="1962"/>
      <c r="YT45" s="888"/>
      <c r="YU45" s="889"/>
      <c r="YV45" s="889"/>
      <c r="YW45" s="890"/>
      <c r="YY45" s="1962"/>
      <c r="YZ45" s="1962"/>
      <c r="ZA45" s="888"/>
      <c r="ZB45" s="889"/>
      <c r="ZC45" s="889"/>
      <c r="ZD45" s="890"/>
      <c r="ZF45" s="1962"/>
      <c r="ZG45" s="1962"/>
      <c r="ZH45" s="888"/>
      <c r="ZI45" s="889"/>
      <c r="ZJ45" s="889"/>
      <c r="ZK45" s="890"/>
      <c r="ZM45" s="1962"/>
      <c r="ZN45" s="1962"/>
      <c r="ZO45" s="888"/>
      <c r="ZP45" s="889"/>
      <c r="ZQ45" s="889"/>
      <c r="ZR45" s="890"/>
      <c r="ZT45" s="1962"/>
      <c r="ZU45" s="1962"/>
      <c r="ZV45" s="888"/>
      <c r="ZW45" s="889"/>
      <c r="ZX45" s="889"/>
      <c r="ZY45" s="890"/>
      <c r="AAA45" s="1962"/>
      <c r="AAB45" s="1962"/>
      <c r="AAC45" s="888"/>
      <c r="AAD45" s="889"/>
      <c r="AAE45" s="889"/>
      <c r="AAF45" s="890"/>
      <c r="AAH45" s="1962"/>
      <c r="AAI45" s="1962"/>
      <c r="AAJ45" s="888"/>
      <c r="AAK45" s="889"/>
      <c r="AAL45" s="889"/>
      <c r="AAM45" s="890"/>
      <c r="AAO45" s="1962"/>
      <c r="AAP45" s="1962"/>
      <c r="AAQ45" s="888"/>
      <c r="AAR45" s="889"/>
      <c r="AAS45" s="889"/>
      <c r="AAT45" s="890"/>
      <c r="AAV45" s="405"/>
      <c r="AAW45" s="1962"/>
      <c r="AAX45" s="888"/>
      <c r="AAY45" s="889"/>
      <c r="AAZ45" s="889"/>
      <c r="ABA45" s="890"/>
      <c r="ABC45" s="405"/>
      <c r="ABD45" s="1962"/>
      <c r="ABE45" s="888"/>
      <c r="ABF45" s="395"/>
      <c r="ABG45" s="889"/>
      <c r="ABH45" s="890"/>
      <c r="ABJ45" s="1962"/>
      <c r="ABK45" s="1962"/>
      <c r="ABL45" s="888"/>
      <c r="ABM45" s="889"/>
      <c r="ABN45" s="889"/>
      <c r="ABO45" s="890"/>
      <c r="ABQ45" s="1962"/>
      <c r="ABR45" s="1962"/>
      <c r="ABS45" s="888"/>
      <c r="ABT45" s="889"/>
      <c r="ABU45" s="889"/>
      <c r="ABV45" s="890"/>
      <c r="ABX45" s="1962"/>
      <c r="ABY45" s="1962"/>
      <c r="ABZ45" s="888"/>
      <c r="ACA45" s="889"/>
      <c r="ACB45" s="889"/>
      <c r="ACC45" s="890"/>
      <c r="ACE45" s="322"/>
      <c r="ACF45" s="1962"/>
      <c r="ACG45" s="888"/>
      <c r="ACH45" s="893"/>
      <c r="ACI45" s="889"/>
      <c r="ACJ45" s="890"/>
      <c r="ACL45" s="322"/>
      <c r="ACM45" s="1962"/>
      <c r="ACN45" s="888"/>
      <c r="ACO45" s="895"/>
      <c r="ACP45" s="889"/>
      <c r="ACQ45" s="890"/>
      <c r="ACS45" s="1962"/>
      <c r="ACT45" s="1962"/>
      <c r="ACU45" s="888"/>
      <c r="ACV45" s="889"/>
      <c r="ACW45" s="889"/>
      <c r="ACX45" s="890"/>
      <c r="ACZ45" s="544"/>
      <c r="ADA45" s="1962"/>
      <c r="ADB45" s="888"/>
      <c r="ADC45" s="893"/>
      <c r="ADD45" s="889"/>
      <c r="ADE45" s="890"/>
      <c r="ADG45" s="405"/>
      <c r="ADH45" s="1962"/>
      <c r="ADI45" s="888"/>
      <c r="ADJ45" s="895"/>
      <c r="ADK45" s="889"/>
      <c r="ADL45" s="890"/>
      <c r="ADN45" s="1962"/>
      <c r="ADO45" s="1962"/>
      <c r="ADP45" s="888"/>
      <c r="ADQ45" s="889"/>
      <c r="ADR45" s="889"/>
      <c r="ADS45" s="890"/>
      <c r="ADU45" s="322"/>
      <c r="ADV45" s="1962"/>
      <c r="ADW45" s="888"/>
      <c r="ADX45" s="893"/>
      <c r="ADY45" s="889"/>
      <c r="ADZ45" s="890"/>
      <c r="AEB45" s="405"/>
      <c r="AEC45" s="1962"/>
      <c r="AED45" s="888"/>
      <c r="AEE45" s="889"/>
      <c r="AEF45" s="889"/>
      <c r="AEG45" s="890"/>
      <c r="AEI45" s="405"/>
      <c r="AEJ45" s="1962"/>
      <c r="AEK45" s="888"/>
      <c r="AEL45" s="889"/>
      <c r="AEM45" s="889"/>
      <c r="AEN45" s="890"/>
      <c r="AEP45" s="405"/>
      <c r="AEQ45" s="1962"/>
      <c r="AER45" s="888"/>
      <c r="AES45" s="893"/>
      <c r="AET45" s="889"/>
      <c r="AEU45" s="890"/>
      <c r="AEW45" s="1962"/>
      <c r="AEX45" s="1962"/>
      <c r="AEY45" s="888"/>
      <c r="AEZ45" s="889"/>
      <c r="AFA45" s="889"/>
      <c r="AFB45" s="890"/>
      <c r="AFD45" s="1962"/>
      <c r="AFE45" s="1962"/>
      <c r="AFF45" s="888"/>
      <c r="AFG45" s="889"/>
      <c r="AFH45" s="889"/>
      <c r="AFI45" s="890"/>
      <c r="AFK45" s="405"/>
      <c r="AFL45" s="1962"/>
      <c r="AFM45" s="888"/>
      <c r="AFN45" s="889"/>
      <c r="AFO45" s="889"/>
      <c r="AFP45" s="890"/>
      <c r="AFR45" s="405"/>
      <c r="AFS45" s="1962"/>
      <c r="AFT45" s="888"/>
      <c r="AFU45" s="889"/>
      <c r="AFV45" s="889"/>
      <c r="AFW45" s="890"/>
      <c r="AFY45" s="1962"/>
      <c r="AFZ45" s="1962"/>
      <c r="AGA45" s="888"/>
      <c r="AGB45" s="889"/>
      <c r="AGC45" s="889"/>
      <c r="AGD45" s="890"/>
      <c r="AGF45" s="1962"/>
      <c r="AGG45" s="1962"/>
      <c r="AGH45" s="888"/>
      <c r="AGI45" s="889"/>
      <c r="AGJ45" s="889"/>
      <c r="AGK45" s="890"/>
      <c r="AGM45" s="1962"/>
      <c r="AGN45" s="1962"/>
      <c r="AGO45" s="888"/>
      <c r="AGP45" s="889"/>
      <c r="AGQ45" s="889"/>
      <c r="AGR45" s="890"/>
      <c r="AGT45" s="1962"/>
      <c r="AGU45" s="1962"/>
      <c r="AGV45" s="888"/>
      <c r="AGW45" s="889"/>
      <c r="AGX45" s="889"/>
      <c r="AGY45" s="890"/>
      <c r="AHA45" s="1962"/>
      <c r="AHB45" s="1962"/>
      <c r="AHC45" s="888"/>
      <c r="AHD45" s="889"/>
      <c r="AHE45" s="889"/>
      <c r="AHF45" s="890"/>
      <c r="AHH45" s="1962"/>
      <c r="AHI45" s="1962"/>
      <c r="AHJ45" s="888"/>
      <c r="AHK45" s="889"/>
      <c r="AHL45" s="889"/>
      <c r="AHM45" s="890"/>
      <c r="AHO45" s="1962"/>
      <c r="AHP45" s="1962"/>
      <c r="AHQ45" s="888"/>
      <c r="AHR45" s="889"/>
      <c r="AHS45" s="889"/>
      <c r="AHT45" s="890"/>
      <c r="AHV45" s="1962"/>
      <c r="AHW45" s="1962"/>
      <c r="AHX45" s="888"/>
      <c r="AHY45" s="889"/>
      <c r="AHZ45" s="889"/>
      <c r="AIA45" s="890"/>
      <c r="AIC45" s="405"/>
      <c r="AID45" s="1962"/>
      <c r="AIE45" s="888"/>
      <c r="AIF45" s="889"/>
      <c r="AIG45" s="889"/>
      <c r="AIH45" s="890"/>
      <c r="AIJ45" s="322"/>
      <c r="AIK45" s="1962"/>
      <c r="AIL45" s="888"/>
      <c r="AIM45" s="889"/>
      <c r="AIN45" s="889"/>
      <c r="AIO45" s="890"/>
      <c r="AIQ45" s="405"/>
      <c r="AIR45" s="1962"/>
      <c r="AIS45" s="888"/>
      <c r="AIT45" s="889"/>
      <c r="AIU45" s="889"/>
      <c r="AIV45" s="890"/>
      <c r="AIX45" s="1962"/>
      <c r="AIY45" s="1962"/>
      <c r="AIZ45" s="888"/>
      <c r="AJA45" s="889"/>
      <c r="AJB45" s="889"/>
      <c r="AJC45" s="890"/>
      <c r="AJE45" s="49"/>
      <c r="AJF45" s="1960"/>
      <c r="AJG45" s="139"/>
      <c r="AJH45" s="49"/>
      <c r="AJI45" s="139"/>
      <c r="AJJ45" s="78">
        <f t="shared" si="134"/>
        <v>0</v>
      </c>
      <c r="AJL45" s="1962"/>
      <c r="AJM45" s="1962"/>
      <c r="AJN45" s="888"/>
      <c r="AJO45" s="889"/>
      <c r="AJP45" s="889"/>
      <c r="AJQ45" s="890"/>
      <c r="AJS45" s="1960"/>
      <c r="AJT45" s="1960"/>
      <c r="AJU45" s="905"/>
      <c r="AJV45" s="462"/>
      <c r="AJW45" s="462"/>
      <c r="AJX45" s="942"/>
      <c r="AJY45" s="244"/>
      <c r="AJZ45" s="1962"/>
      <c r="AKA45" s="1962"/>
      <c r="AKB45" s="888"/>
      <c r="AKC45" s="889"/>
      <c r="AKD45" s="889"/>
      <c r="AKE45" s="890"/>
      <c r="AKG45" s="1962"/>
      <c r="AKH45" s="1962"/>
      <c r="AKI45" s="888"/>
      <c r="AKJ45" s="889"/>
      <c r="AKK45" s="889"/>
      <c r="AKL45" s="890"/>
      <c r="AKN45" s="1962"/>
      <c r="AKO45" s="1962"/>
      <c r="AKP45" s="888"/>
      <c r="AKQ45" s="889"/>
      <c r="AKR45" s="889"/>
      <c r="AKS45" s="890"/>
      <c r="AKU45" s="1962"/>
      <c r="AKV45" s="1962"/>
      <c r="AKW45" s="888"/>
      <c r="AKX45" s="889"/>
      <c r="AKY45" s="889"/>
      <c r="AKZ45" s="890"/>
      <c r="ALB45" s="1962"/>
      <c r="ALC45" s="1962"/>
      <c r="ALD45" s="888"/>
      <c r="ALE45" s="889"/>
      <c r="ALF45" s="889"/>
      <c r="ALG45" s="890"/>
      <c r="ALI45" s="1962"/>
      <c r="ALJ45" s="1962"/>
      <c r="ALK45" s="888"/>
      <c r="ALL45" s="889"/>
      <c r="ALM45" s="889"/>
      <c r="ALN45" s="890"/>
      <c r="ALP45" s="1962"/>
      <c r="ALQ45" s="1962"/>
      <c r="ALR45" s="888"/>
      <c r="ALS45" s="889"/>
      <c r="ALT45" s="889"/>
      <c r="ALU45" s="890"/>
      <c r="ALW45" s="1962"/>
      <c r="ALX45" s="1962"/>
      <c r="ALY45" s="888"/>
      <c r="ALZ45" s="889"/>
      <c r="AMA45" s="889"/>
      <c r="AMB45" s="890"/>
      <c r="AMD45" s="405"/>
      <c r="AME45" s="1962"/>
      <c r="AMF45" s="888"/>
      <c r="AMG45" s="715"/>
      <c r="AMH45" s="889"/>
      <c r="AMI45" s="890"/>
      <c r="AMK45" s="1962"/>
      <c r="AML45" s="1962"/>
      <c r="AMM45" s="888"/>
      <c r="AMN45" s="889"/>
      <c r="AMO45" s="889"/>
      <c r="AMP45" s="890"/>
      <c r="AMR45" s="1962"/>
      <c r="AMS45" s="1962"/>
      <c r="AMT45" s="888"/>
      <c r="AMU45" s="889"/>
      <c r="AMV45" s="889"/>
      <c r="AMW45" s="890"/>
      <c r="AMY45" s="405"/>
      <c r="AMZ45" s="1962"/>
      <c r="ANA45" s="888"/>
      <c r="ANB45" s="895"/>
      <c r="ANC45" s="889"/>
      <c r="AND45" s="890"/>
      <c r="ANF45" s="322"/>
      <c r="ANG45" s="1962"/>
      <c r="ANH45" s="888"/>
      <c r="ANI45" s="893"/>
      <c r="ANJ45" s="889"/>
      <c r="ANK45" s="890"/>
      <c r="ANM45" s="31"/>
      <c r="ANN45" s="1962"/>
      <c r="ANO45" s="76"/>
      <c r="ANP45" s="76"/>
      <c r="ANQ45" s="76"/>
      <c r="ANR45" s="131">
        <f t="shared" si="148"/>
        <v>0</v>
      </c>
      <c r="ANT45" s="1962"/>
      <c r="ANU45" s="1962"/>
      <c r="ANV45" s="888"/>
      <c r="ANW45" s="889"/>
      <c r="ANX45" s="889"/>
      <c r="ANY45" s="890"/>
      <c r="AOA45" s="1962"/>
      <c r="AOB45" s="1962"/>
      <c r="AOC45" s="888"/>
      <c r="AOD45" s="889"/>
      <c r="AOE45" s="889"/>
      <c r="AOF45" s="890"/>
      <c r="AOH45" s="322"/>
      <c r="AOI45" s="1962"/>
      <c r="AOJ45" s="888"/>
      <c r="AOK45" s="893"/>
      <c r="AOL45" s="889"/>
      <c r="AOM45" s="890"/>
      <c r="AOO45" s="1962"/>
      <c r="AOP45" s="1962"/>
      <c r="AOQ45" s="888"/>
      <c r="AOR45" s="889"/>
      <c r="AOS45" s="889"/>
      <c r="AOT45" s="890"/>
      <c r="AOV45" s="405"/>
      <c r="AOW45" s="1962"/>
      <c r="AOX45" s="888"/>
      <c r="AOY45" s="889"/>
      <c r="AOZ45" s="889"/>
      <c r="APA45" s="890"/>
      <c r="APC45" s="322"/>
      <c r="APD45" s="1962"/>
      <c r="APE45" s="888"/>
      <c r="APF45" s="889"/>
      <c r="APG45" s="889"/>
      <c r="APH45" s="890"/>
      <c r="APJ45" s="322"/>
      <c r="APK45" s="1962"/>
      <c r="APL45" s="888"/>
      <c r="APM45" s="889"/>
      <c r="APN45" s="889"/>
      <c r="APO45" s="890"/>
      <c r="APQ45" s="1962"/>
      <c r="APR45" s="1962"/>
      <c r="APS45" s="888"/>
      <c r="APT45" s="889"/>
      <c r="APU45" s="889"/>
      <c r="APV45" s="890"/>
      <c r="APX45" s="405"/>
      <c r="APY45" s="1962"/>
      <c r="APZ45" s="888"/>
      <c r="AQA45" s="893"/>
      <c r="AQB45" s="889"/>
      <c r="AQC45" s="890"/>
      <c r="AQE45" s="1962"/>
      <c r="AQF45" s="1962"/>
      <c r="AQG45" s="888"/>
      <c r="AQH45" s="889"/>
      <c r="AQI45" s="889"/>
      <c r="AQJ45" s="890"/>
      <c r="AQL45" s="1962"/>
      <c r="AQM45" s="1962"/>
      <c r="AQN45" s="888"/>
      <c r="AQO45" s="889"/>
      <c r="AQP45" s="889"/>
      <c r="AQQ45" s="890"/>
      <c r="AQS45" s="1962"/>
      <c r="AQT45" s="1962"/>
      <c r="AQU45" s="888"/>
      <c r="AQV45" s="889"/>
      <c r="AQW45" s="889"/>
      <c r="AQX45" s="890"/>
      <c r="AQZ45" s="322"/>
      <c r="ARA45" s="1962"/>
      <c r="ARB45" s="888"/>
      <c r="ARC45" s="395"/>
      <c r="ARD45" s="889"/>
      <c r="ARE45" s="890"/>
      <c r="ARG45" s="1962"/>
      <c r="ARH45" s="1962"/>
      <c r="ARI45" s="888"/>
      <c r="ARJ45" s="889"/>
      <c r="ARK45" s="889"/>
      <c r="ARL45" s="890"/>
      <c r="ARN45" s="405"/>
      <c r="ARO45" s="1962"/>
      <c r="ARP45" s="888"/>
      <c r="ARQ45" s="893"/>
      <c r="ARR45" s="889"/>
      <c r="ARS45" s="890"/>
      <c r="ARU45" s="405"/>
      <c r="ARV45" s="1962"/>
      <c r="ARW45" s="888"/>
      <c r="ARX45" s="895"/>
      <c r="ARY45" s="889"/>
      <c r="ARZ45" s="890"/>
      <c r="ASB45" s="405"/>
      <c r="ASC45" s="1962"/>
      <c r="ASD45" s="888"/>
      <c r="ASE45" s="889"/>
      <c r="ASF45" s="889"/>
      <c r="ASG45" s="890"/>
      <c r="ASI45" s="405"/>
      <c r="ASJ45" s="1962"/>
      <c r="ASK45" s="888"/>
      <c r="ASL45" s="889"/>
      <c r="ASM45" s="889"/>
      <c r="ASN45" s="890"/>
      <c r="ASP45" s="1962"/>
      <c r="ASQ45" s="1962"/>
      <c r="ASR45" s="888"/>
      <c r="ASS45" s="889"/>
      <c r="AST45" s="889"/>
      <c r="ASU45" s="890"/>
      <c r="ASW45" s="1962"/>
      <c r="ASX45" s="1962"/>
      <c r="ASY45" s="888"/>
      <c r="ASZ45" s="889"/>
      <c r="ATA45" s="889"/>
      <c r="ATB45" s="890"/>
      <c r="ATD45" s="1962"/>
      <c r="ATE45" s="1962"/>
      <c r="ATF45" s="888"/>
      <c r="ATG45" s="889"/>
      <c r="ATH45" s="889"/>
      <c r="ATI45" s="890"/>
      <c r="ATK45" s="1962"/>
      <c r="ATL45" s="1962"/>
      <c r="ATM45" s="888"/>
      <c r="ATN45" s="889"/>
      <c r="ATO45" s="889"/>
      <c r="ATP45" s="890"/>
      <c r="ATR45" s="1962"/>
      <c r="ATS45" s="1962"/>
      <c r="ATT45" s="888"/>
      <c r="ATU45" s="889"/>
      <c r="ATV45" s="889"/>
      <c r="ATW45" s="890"/>
      <c r="ATY45" s="1962"/>
      <c r="ATZ45" s="1962"/>
      <c r="AUA45" s="888"/>
      <c r="AUB45" s="889"/>
      <c r="AUC45" s="889"/>
      <c r="AUD45" s="890"/>
      <c r="AUF45" s="1962"/>
      <c r="AUG45" s="1337"/>
      <c r="AUI45" s="61"/>
      <c r="AUJ45" s="66"/>
      <c r="AUK45" s="78">
        <f t="shared" si="208"/>
        <v>0</v>
      </c>
      <c r="AUM45" s="1962"/>
      <c r="AUN45" s="1337"/>
      <c r="AUP45" s="61"/>
      <c r="AUQ45" s="66"/>
      <c r="AUR45" s="78">
        <f t="shared" si="169"/>
        <v>0</v>
      </c>
      <c r="AUU45" s="1962"/>
      <c r="AUV45" s="888"/>
      <c r="AUW45" s="889"/>
      <c r="AUX45" s="889"/>
      <c r="AUY45" s="890"/>
      <c r="AVB45" s="1962"/>
      <c r="AVC45" s="888"/>
      <c r="AVD45" s="889"/>
      <c r="AVE45" s="889"/>
      <c r="AVF45" s="890"/>
      <c r="AVH45" s="544"/>
      <c r="AVI45" s="1962"/>
      <c r="AVJ45" s="888"/>
      <c r="AVK45" s="889"/>
      <c r="AVL45" s="889"/>
      <c r="AVM45" s="890"/>
      <c r="AVO45" s="321"/>
      <c r="AVP45" s="1961"/>
      <c r="AVQ45" s="350"/>
      <c r="AVR45" s="49"/>
      <c r="AVS45" s="139"/>
      <c r="AVT45" s="131">
        <f t="shared" si="173"/>
        <v>0</v>
      </c>
      <c r="AVV45" s="405"/>
      <c r="AVW45" s="1962"/>
      <c r="AVX45" s="888"/>
      <c r="AVY45" s="889"/>
      <c r="AVZ45" s="889"/>
      <c r="AWA45" s="890"/>
      <c r="AWC45" s="1962"/>
      <c r="AWD45" s="1962"/>
      <c r="AWE45" s="888"/>
      <c r="AWF45" s="889"/>
      <c r="AWG45" s="889"/>
      <c r="AWH45" s="890"/>
      <c r="AWJ45" s="1962"/>
      <c r="AWK45" s="1962"/>
      <c r="AWL45" s="888"/>
      <c r="AWM45" s="889"/>
      <c r="AWN45" s="889"/>
      <c r="AWO45" s="890"/>
      <c r="AWQ45" s="321"/>
      <c r="AWR45" s="1960"/>
      <c r="AWS45" s="905"/>
      <c r="AWT45" s="462"/>
      <c r="AWU45" s="462"/>
      <c r="AWV45" s="942"/>
      <c r="AWW45" s="244"/>
      <c r="AWX45" s="425"/>
      <c r="AWY45" s="1962"/>
      <c r="AWZ45" s="888"/>
      <c r="AXA45" s="889"/>
      <c r="AXB45" s="889"/>
      <c r="AXC45" s="890"/>
      <c r="AXE45" s="1962"/>
      <c r="AXF45" s="1962"/>
      <c r="AXG45" s="888"/>
      <c r="AXH45" s="889"/>
      <c r="AXI45" s="889"/>
      <c r="AXJ45" s="890"/>
      <c r="AXL45" s="1962"/>
      <c r="AXM45" s="1962"/>
      <c r="AXN45" s="888"/>
      <c r="AXO45" s="889"/>
      <c r="AXP45" s="889"/>
      <c r="AXQ45" s="890"/>
      <c r="AXS45" s="1962"/>
      <c r="AXT45" s="1962"/>
      <c r="AXU45" s="888"/>
      <c r="AXV45" s="889"/>
      <c r="AXW45" s="889"/>
      <c r="AXX45" s="890"/>
      <c r="AXZ45" s="1962"/>
      <c r="AYA45" s="1962"/>
      <c r="AYB45" s="888"/>
      <c r="AYC45" s="889"/>
      <c r="AYD45" s="889"/>
      <c r="AYE45" s="890"/>
      <c r="AYG45" s="405"/>
      <c r="AYH45" s="1962"/>
      <c r="AYI45" s="888"/>
      <c r="AYJ45" s="889"/>
      <c r="AYK45" s="889"/>
      <c r="AYL45" s="890"/>
      <c r="AYN45" s="405"/>
      <c r="AYO45" s="1962"/>
      <c r="AYP45" s="888"/>
      <c r="AYQ45" s="889"/>
      <c r="AYR45" s="889"/>
      <c r="AYS45" s="890"/>
      <c r="AYU45" s="405"/>
      <c r="AYV45" s="1962"/>
      <c r="AYW45" s="888"/>
      <c r="AYX45" s="893"/>
      <c r="AYY45" s="889"/>
      <c r="AYZ45" s="890"/>
      <c r="AZB45" s="1962"/>
      <c r="AZC45" s="1962"/>
      <c r="AZD45" s="888"/>
      <c r="AZE45" s="889"/>
      <c r="AZF45" s="889"/>
      <c r="AZG45" s="890"/>
      <c r="AZI45" s="405"/>
      <c r="AZJ45" s="1962"/>
      <c r="AZK45" s="888"/>
      <c r="AZL45" s="893"/>
      <c r="AZM45" s="889"/>
      <c r="AZN45" s="890"/>
      <c r="AZP45" s="425"/>
      <c r="AZQ45" s="1960"/>
      <c r="AZR45" s="905"/>
      <c r="AZS45" s="1454"/>
      <c r="AZT45" s="462"/>
      <c r="AZU45" s="942"/>
      <c r="AZV45" s="244"/>
      <c r="AZW45" s="1962"/>
      <c r="AZX45" s="1962"/>
      <c r="AZY45" s="888"/>
      <c r="AZZ45" s="889"/>
      <c r="BAA45" s="889"/>
      <c r="BAB45" s="890"/>
      <c r="BAD45" s="1962"/>
      <c r="BAE45" s="1962"/>
      <c r="BAF45" s="888"/>
      <c r="BAG45" s="889"/>
      <c r="BAH45" s="889"/>
      <c r="BAI45" s="890"/>
      <c r="BAK45" s="1962"/>
      <c r="BAL45" s="1962"/>
      <c r="BAM45" s="888"/>
      <c r="BAN45" s="889"/>
      <c r="BAO45" s="889"/>
      <c r="BAP45" s="890"/>
      <c r="BAR45" s="1962"/>
      <c r="BAS45" s="1962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62"/>
      <c r="C46" s="1917">
        <v>100000</v>
      </c>
      <c r="D46" s="76"/>
      <c r="E46" s="76"/>
      <c r="F46" s="131">
        <f>F45+C46-E46</f>
        <v>3800100</v>
      </c>
      <c r="H46" s="1962"/>
      <c r="I46" s="1962"/>
      <c r="J46" s="701"/>
      <c r="K46" s="76"/>
      <c r="L46" s="76"/>
      <c r="M46" s="131">
        <f>M45+J46-L46</f>
        <v>20000</v>
      </c>
      <c r="O46" s="544"/>
      <c r="Q46" s="775"/>
      <c r="R46" s="544"/>
      <c r="V46" s="792"/>
      <c r="AJ46" s="544"/>
      <c r="BL46" s="1962"/>
      <c r="BM46" s="1962"/>
      <c r="BS46" s="1962"/>
      <c r="BT46" s="1962"/>
      <c r="BZ46" s="1962"/>
      <c r="CA46" s="1962"/>
      <c r="CB46" s="1962"/>
      <c r="CH46" s="425"/>
      <c r="CI46" s="1330"/>
      <c r="CJ46" s="801"/>
      <c r="CK46" s="526"/>
      <c r="CL46" s="390"/>
      <c r="CM46" s="131">
        <f t="shared" si="19"/>
        <v>462233</v>
      </c>
      <c r="CO46" s="49"/>
      <c r="CP46" s="1960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62"/>
      <c r="FI46" s="1962"/>
      <c r="FO46" s="1962"/>
      <c r="FP46" s="1962"/>
      <c r="FV46" s="544"/>
      <c r="GA46" s="78">
        <f t="shared" si="31"/>
        <v>359057.5</v>
      </c>
      <c r="GC46" s="322"/>
      <c r="GD46" s="1962"/>
      <c r="GJ46" s="1962"/>
      <c r="GK46" s="1962"/>
      <c r="GQ46" s="1962"/>
      <c r="GR46" s="1962"/>
      <c r="GX46" s="1962"/>
      <c r="GY46" s="1962"/>
      <c r="HE46" s="1962"/>
      <c r="HF46" s="1962"/>
      <c r="HL46" s="1962"/>
      <c r="HM46" s="1962"/>
      <c r="HS46" s="1962"/>
      <c r="HT46" s="1962"/>
      <c r="HZ46" s="405"/>
      <c r="IA46" s="1962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62"/>
      <c r="KY46" s="1962"/>
      <c r="KZ46" s="1962"/>
      <c r="LF46" s="1962"/>
      <c r="LG46" s="1962"/>
      <c r="LM46" s="544"/>
      <c r="LT46" s="405"/>
      <c r="LU46" s="1962"/>
      <c r="MA46" s="405"/>
      <c r="MB46" s="1962"/>
      <c r="MH46" s="544"/>
      <c r="NQ46" s="544"/>
      <c r="NT46" s="544"/>
      <c r="QI46" s="544"/>
      <c r="QP46" s="322"/>
      <c r="QQ46" s="1962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62"/>
      <c r="TI46" s="1962"/>
      <c r="TO46" s="1962"/>
      <c r="TP46" s="1962"/>
      <c r="TV46" s="405"/>
      <c r="TW46" s="1962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62"/>
      <c r="ABR46" s="1962"/>
      <c r="ACE46" s="792"/>
      <c r="ACH46" s="544"/>
      <c r="ACL46" s="792"/>
      <c r="ACO46" s="792"/>
      <c r="ACZ46" s="544"/>
      <c r="ADC46" s="544"/>
      <c r="ADG46" s="544"/>
      <c r="ADJ46" s="792"/>
      <c r="ADN46" s="1962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62"/>
      <c r="AIQ46" s="544"/>
      <c r="AJE46" s="49"/>
      <c r="AJF46" s="1960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62"/>
      <c r="AMS46" s="1962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62"/>
      <c r="AQA46" s="544"/>
      <c r="AQE46" s="1962"/>
      <c r="AQL46" s="1962"/>
      <c r="AQS46" s="1962"/>
      <c r="AQZ46" s="322"/>
      <c r="ARC46" s="322"/>
      <c r="ARG46" s="1962"/>
      <c r="ARN46" s="405"/>
      <c r="ARQ46" s="544"/>
      <c r="ARU46" s="405"/>
      <c r="ARX46" s="792"/>
      <c r="ASB46" s="405"/>
      <c r="ASI46" s="544"/>
      <c r="AUF46" s="31"/>
      <c r="AUG46" s="1337"/>
      <c r="AUH46" s="76"/>
      <c r="AUI46" s="61"/>
      <c r="AUJ46" s="67"/>
      <c r="AUK46" s="78">
        <f t="shared" si="208"/>
        <v>0</v>
      </c>
      <c r="AUM46" s="31"/>
      <c r="AUN46" s="1337"/>
      <c r="AUO46" s="76"/>
      <c r="AUP46" s="61"/>
      <c r="AUQ46" s="67"/>
      <c r="AUR46" s="78">
        <f t="shared" si="169"/>
        <v>0</v>
      </c>
      <c r="AUU46" s="1962"/>
      <c r="AVB46" s="1962"/>
      <c r="AVH46" s="544"/>
      <c r="AVI46" s="1962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62"/>
      <c r="C47" s="1917">
        <v>130000</v>
      </c>
      <c r="F47" s="131">
        <f>F46+C47-E47</f>
        <v>3930100</v>
      </c>
      <c r="H47" s="1962"/>
      <c r="I47" s="1962"/>
      <c r="J47" s="701"/>
      <c r="M47" s="131">
        <f>M46+J47-L47</f>
        <v>20000</v>
      </c>
      <c r="O47" s="544"/>
      <c r="Q47" s="775"/>
      <c r="R47" s="544"/>
      <c r="V47" s="792"/>
      <c r="AJ47" s="544"/>
      <c r="CH47" s="425"/>
      <c r="CI47" s="1330"/>
      <c r="CJ47" s="801"/>
      <c r="CK47" s="526"/>
      <c r="CL47" s="390"/>
      <c r="CM47" s="131">
        <f t="shared" si="19"/>
        <v>462233</v>
      </c>
      <c r="CO47" s="49"/>
      <c r="CP47" s="1960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9"/>
      <c r="KF47" s="695"/>
      <c r="KG47" s="49"/>
      <c r="KH47" s="390"/>
      <c r="KI47" s="131">
        <f t="shared" si="211"/>
        <v>0</v>
      </c>
      <c r="KJ47" s="244"/>
      <c r="KK47" s="49"/>
      <c r="KL47" s="1379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60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62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60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62"/>
      <c r="AQL47" s="1962"/>
      <c r="AQZ47" s="322"/>
      <c r="ARC47" s="322"/>
      <c r="ARG47" s="1962"/>
      <c r="ARN47" s="544"/>
      <c r="ARQ47" s="544"/>
      <c r="ARU47" s="544"/>
      <c r="ARX47" s="792"/>
      <c r="ASB47" s="544"/>
      <c r="ASI47" s="544"/>
      <c r="AUF47" s="1962"/>
      <c r="AUG47" s="1962"/>
      <c r="AUK47" s="78">
        <f t="shared" si="208"/>
        <v>0</v>
      </c>
      <c r="AUM47" s="1962"/>
      <c r="AUN47" s="1962"/>
      <c r="AUR47" s="78">
        <f t="shared" si="169"/>
        <v>0</v>
      </c>
      <c r="AVH47" s="544"/>
      <c r="AVO47" s="322"/>
      <c r="AVP47" s="1963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x14ac:dyDescent="0.25">
      <c r="A48" s="405">
        <v>41738</v>
      </c>
      <c r="B48" s="1962"/>
      <c r="C48" s="1917">
        <v>100000</v>
      </c>
      <c r="D48" s="775"/>
      <c r="F48" s="131">
        <f t="shared" ref="F48:F111" si="213">F47+C48-E48</f>
        <v>4030100</v>
      </c>
      <c r="H48" s="1962"/>
      <c r="I48" s="1962"/>
      <c r="K48" s="775"/>
      <c r="O48" s="544"/>
      <c r="Q48" s="775"/>
      <c r="R48" s="544"/>
      <c r="V48" s="792"/>
      <c r="AJ48" s="544"/>
      <c r="CH48" s="425"/>
      <c r="CI48" s="1960"/>
      <c r="CJ48" s="801"/>
      <c r="CK48" s="400"/>
      <c r="CL48" s="390"/>
      <c r="CM48" s="131">
        <f t="shared" si="19"/>
        <v>462233</v>
      </c>
      <c r="CO48" s="49"/>
      <c r="CP48" s="1960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9"/>
      <c r="KF48" s="695"/>
      <c r="KG48" s="49"/>
      <c r="KH48" s="390"/>
      <c r="KI48" s="131">
        <f t="shared" si="211"/>
        <v>0</v>
      </c>
      <c r="KJ48" s="244"/>
      <c r="KK48" s="49"/>
      <c r="KL48" s="1379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62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62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60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62"/>
      <c r="AQL48" s="1962"/>
      <c r="AQZ48" s="322"/>
      <c r="ARC48" s="322"/>
      <c r="ARN48" s="544"/>
      <c r="ARQ48" s="544"/>
      <c r="ARU48" s="544"/>
      <c r="ARX48" s="792"/>
      <c r="ASB48" s="544"/>
      <c r="ASI48" s="544"/>
      <c r="AUF48" s="1962"/>
      <c r="AUG48" s="1962"/>
      <c r="AUK48" s="78">
        <f t="shared" si="208"/>
        <v>0</v>
      </c>
      <c r="AUM48" s="1962"/>
      <c r="AUN48" s="1962"/>
      <c r="AUR48" s="78">
        <f t="shared" si="169"/>
        <v>0</v>
      </c>
      <c r="AVH48" s="544"/>
      <c r="AVO48" s="322"/>
      <c r="AVP48" s="1961"/>
      <c r="AVQ48" s="350"/>
      <c r="AVR48" s="1962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x14ac:dyDescent="0.25">
      <c r="A49" s="405">
        <v>41739</v>
      </c>
      <c r="B49" s="1962"/>
      <c r="C49" s="1917">
        <v>100000</v>
      </c>
      <c r="D49" s="775"/>
      <c r="F49" s="131">
        <f t="shared" si="213"/>
        <v>4130100</v>
      </c>
      <c r="H49" s="1962"/>
      <c r="I49" s="1962"/>
      <c r="K49" s="775"/>
      <c r="O49" s="544"/>
      <c r="Q49" s="775"/>
      <c r="R49" s="544"/>
      <c r="V49" s="792"/>
      <c r="AJ49" s="544"/>
      <c r="CH49" s="425"/>
      <c r="CI49" s="1960"/>
      <c r="CJ49" s="801"/>
      <c r="CK49" s="379"/>
      <c r="CL49" s="390"/>
      <c r="CM49" s="131">
        <f t="shared" si="19"/>
        <v>462233</v>
      </c>
      <c r="CO49" s="31"/>
      <c r="CP49" s="1960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9"/>
      <c r="KF49" s="695"/>
      <c r="KG49" s="49"/>
      <c r="KH49" s="390"/>
      <c r="KI49" s="131">
        <f t="shared" si="211"/>
        <v>0</v>
      </c>
      <c r="KJ49" s="244"/>
      <c r="KK49" s="49"/>
      <c r="KL49" s="1379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60"/>
      <c r="QR49" s="390"/>
      <c r="QS49" s="321">
        <v>41247</v>
      </c>
      <c r="QT49" s="139">
        <v>100</v>
      </c>
      <c r="QU49" s="131">
        <f t="shared" si="68"/>
        <v>25183.5</v>
      </c>
      <c r="RD49" s="1960"/>
      <c r="RE49" s="1960"/>
      <c r="RF49" s="261"/>
      <c r="RG49" s="49"/>
      <c r="RH49" s="139"/>
      <c r="RI49" s="78">
        <f t="shared" si="70"/>
        <v>0</v>
      </c>
      <c r="RK49" s="1960"/>
      <c r="RL49" s="1960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62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60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62"/>
      <c r="AQL49" s="1962"/>
      <c r="AQZ49" s="322"/>
      <c r="ARC49" s="322"/>
      <c r="ARN49" s="544"/>
      <c r="ARQ49" s="544"/>
      <c r="ARU49" s="544"/>
      <c r="ARX49" s="792"/>
      <c r="ASB49" s="544"/>
      <c r="ASI49" s="544"/>
      <c r="AUF49" s="1962"/>
      <c r="AUG49" s="1962"/>
      <c r="AUK49" s="78">
        <f t="shared" si="208"/>
        <v>0</v>
      </c>
      <c r="AUM49" s="1962"/>
      <c r="AUN49" s="1962"/>
      <c r="AUR49" s="78">
        <f t="shared" si="169"/>
        <v>0</v>
      </c>
      <c r="AVH49" s="544"/>
      <c r="AVO49" s="322"/>
      <c r="AVP49" s="1961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62"/>
      <c r="C50" s="1917">
        <v>30000</v>
      </c>
      <c r="D50" s="775"/>
      <c r="F50" s="131">
        <f t="shared" si="213"/>
        <v>4160100</v>
      </c>
      <c r="H50" s="1962"/>
      <c r="I50" s="1962"/>
      <c r="K50" s="775"/>
      <c r="O50" s="544"/>
      <c r="Q50" s="775"/>
      <c r="R50" s="544"/>
      <c r="V50" s="792"/>
      <c r="AJ50" s="544"/>
      <c r="CH50" s="425"/>
      <c r="CI50" s="1960"/>
      <c r="CJ50" s="801"/>
      <c r="CK50" s="400"/>
      <c r="CL50" s="390"/>
      <c r="CM50" s="131">
        <f t="shared" si="19"/>
        <v>462233</v>
      </c>
      <c r="CO50" s="31"/>
      <c r="CP50" s="1962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9"/>
      <c r="KF50" s="695"/>
      <c r="KG50" s="49"/>
      <c r="KH50" s="390"/>
      <c r="KI50" s="131">
        <f t="shared" si="211"/>
        <v>0</v>
      </c>
      <c r="KJ50" s="244"/>
      <c r="KK50" s="49"/>
      <c r="KL50" s="1379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60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62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60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62"/>
      <c r="AQL50" s="1962"/>
      <c r="AQZ50" s="792"/>
      <c r="ARC50" s="322"/>
      <c r="ARN50" s="544"/>
      <c r="ARQ50" s="544"/>
      <c r="ARU50" s="544"/>
      <c r="ARX50" s="792"/>
      <c r="ASB50" s="544"/>
      <c r="ASI50" s="544"/>
      <c r="AUF50" s="1962"/>
      <c r="AUG50" s="1962"/>
      <c r="AUK50" s="78">
        <f t="shared" si="208"/>
        <v>0</v>
      </c>
      <c r="AUM50" s="1962"/>
      <c r="AUN50" s="1962"/>
      <c r="AUR50" s="78">
        <f t="shared" si="169"/>
        <v>0</v>
      </c>
      <c r="AVH50" s="544"/>
      <c r="AVO50" s="322"/>
      <c r="AVP50" s="1961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62"/>
      <c r="C51" s="1917">
        <v>40000</v>
      </c>
      <c r="F51" s="131">
        <f t="shared" si="213"/>
        <v>4200100</v>
      </c>
      <c r="H51" s="1962"/>
      <c r="I51" s="1962"/>
      <c r="O51" s="544"/>
      <c r="Q51" s="775"/>
      <c r="R51" s="544"/>
      <c r="V51" s="792"/>
      <c r="AJ51" s="544"/>
      <c r="CH51" s="425"/>
      <c r="CI51" s="1960"/>
      <c r="CJ51" s="801"/>
      <c r="CK51" s="304"/>
      <c r="CL51" s="390"/>
      <c r="CM51" s="131">
        <f t="shared" si="19"/>
        <v>462233</v>
      </c>
      <c r="CO51" s="31"/>
      <c r="CP51" s="1962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9"/>
      <c r="KF51" s="695"/>
      <c r="KG51" s="304"/>
      <c r="KH51" s="390"/>
      <c r="KI51" s="131">
        <f t="shared" si="211"/>
        <v>0</v>
      </c>
      <c r="KJ51" s="244"/>
      <c r="KK51" s="49"/>
      <c r="KL51" s="1379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60"/>
      <c r="QR51" s="390"/>
      <c r="QS51" s="321">
        <v>41253</v>
      </c>
      <c r="QT51" s="139">
        <v>100</v>
      </c>
      <c r="QU51" s="131">
        <f t="shared" si="68"/>
        <v>24983.5</v>
      </c>
      <c r="RD51" s="1960"/>
      <c r="RE51" s="1960"/>
      <c r="RF51" s="261"/>
      <c r="RG51" s="49"/>
      <c r="RH51" s="139"/>
      <c r="RI51" s="78">
        <f t="shared" si="70"/>
        <v>0</v>
      </c>
      <c r="RK51" s="1960"/>
      <c r="RL51" s="1960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62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60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62"/>
      <c r="AQL51" s="1962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63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62"/>
      <c r="C52" s="1917">
        <v>195000</v>
      </c>
      <c r="F52" s="131">
        <f t="shared" si="213"/>
        <v>4395100</v>
      </c>
      <c r="H52" s="1962"/>
      <c r="I52" s="1962"/>
      <c r="O52" s="544"/>
      <c r="Q52" s="775"/>
      <c r="R52" s="544"/>
      <c r="V52" s="792"/>
      <c r="AJ52" s="544"/>
      <c r="CH52" s="425"/>
      <c r="CI52" s="1960"/>
      <c r="CJ52" s="801"/>
      <c r="CK52" s="400"/>
      <c r="CL52" s="390"/>
      <c r="CM52" s="131">
        <f t="shared" si="19"/>
        <v>462233</v>
      </c>
      <c r="CO52" s="31"/>
      <c r="CP52" s="1962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21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60"/>
      <c r="QQ52" s="1960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62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60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62"/>
      <c r="AQL52" s="1962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62"/>
      <c r="C53" s="1917">
        <v>20000</v>
      </c>
      <c r="F53" s="131">
        <f t="shared" si="213"/>
        <v>4415100</v>
      </c>
      <c r="H53" s="1962"/>
      <c r="I53" s="1962"/>
      <c r="O53" s="544"/>
      <c r="Q53" s="775"/>
      <c r="R53" s="544"/>
      <c r="V53" s="792"/>
      <c r="AJ53" s="544"/>
      <c r="CH53" s="425"/>
      <c r="CI53" s="1330"/>
      <c r="CJ53" s="801"/>
      <c r="CK53" s="379"/>
      <c r="CL53" s="350"/>
      <c r="CM53" s="131">
        <f t="shared" si="19"/>
        <v>462233</v>
      </c>
      <c r="CO53" s="31"/>
      <c r="CP53" s="1962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21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62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60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62"/>
      <c r="AQL53" s="1962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7" t="s">
        <v>2250</v>
      </c>
      <c r="C54" s="1917">
        <v>60000</v>
      </c>
      <c r="F54" s="131">
        <f t="shared" si="213"/>
        <v>4475100</v>
      </c>
      <c r="H54" s="1962"/>
      <c r="I54" s="1962"/>
      <c r="O54" s="544"/>
      <c r="Q54" s="775"/>
      <c r="R54" s="544"/>
      <c r="V54" s="792"/>
      <c r="AJ54" s="544"/>
      <c r="CH54" s="425"/>
      <c r="CI54" s="1330"/>
      <c r="CJ54" s="350"/>
      <c r="CK54" s="379"/>
      <c r="CL54" s="390"/>
      <c r="CM54" s="131">
        <f t="shared" si="19"/>
        <v>462233</v>
      </c>
      <c r="CO54" s="31"/>
      <c r="CP54" s="1962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60"/>
      <c r="QQ54" s="1960"/>
      <c r="QR54" s="261"/>
      <c r="QS54" s="321">
        <v>41260</v>
      </c>
      <c r="QT54" s="139">
        <v>100</v>
      </c>
      <c r="QU54" s="131">
        <f t="shared" si="68"/>
        <v>24733.5</v>
      </c>
      <c r="RD54" s="1960"/>
      <c r="RE54" s="1960"/>
      <c r="RF54" s="261"/>
      <c r="RG54" s="49"/>
      <c r="RH54" s="139"/>
      <c r="RI54" s="78">
        <f t="shared" si="70"/>
        <v>0</v>
      </c>
      <c r="RK54" s="1960"/>
      <c r="RL54" s="1960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62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29"/>
      <c r="AIL54" s="2329"/>
      <c r="AIM54" s="2329"/>
      <c r="AIQ54" s="544"/>
      <c r="AJE54" s="49"/>
      <c r="AJF54" s="1960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62"/>
      <c r="AQL54" s="1962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62"/>
      <c r="C55" s="1917">
        <v>20000</v>
      </c>
      <c r="D55" s="2304"/>
      <c r="E55" s="2305"/>
      <c r="F55" s="131">
        <f t="shared" si="213"/>
        <v>4495100</v>
      </c>
      <c r="H55" s="1962"/>
      <c r="I55" s="1962"/>
      <c r="K55" s="222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1174898.5</v>
      </c>
      <c r="L55" s="2319"/>
      <c r="O55" s="544"/>
      <c r="Q55" s="775"/>
      <c r="R55" s="544"/>
      <c r="V55" s="792"/>
      <c r="AJ55" s="544"/>
      <c r="CH55" s="425"/>
      <c r="CI55" s="1960"/>
      <c r="CJ55" s="104"/>
      <c r="CK55" s="400"/>
      <c r="CL55" s="390"/>
      <c r="CM55" s="131">
        <f t="shared" si="19"/>
        <v>462233</v>
      </c>
      <c r="CO55" s="31"/>
      <c r="CP55" s="1962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62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60"/>
      <c r="QQ55" s="1960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62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60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62"/>
      <c r="AQL55" s="1962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62"/>
      <c r="C56" s="1917">
        <v>20000</v>
      </c>
      <c r="D56" s="115" t="s">
        <v>61</v>
      </c>
      <c r="F56" s="131">
        <f t="shared" si="213"/>
        <v>4515100</v>
      </c>
      <c r="H56" s="1962"/>
      <c r="I56" s="1962"/>
      <c r="K56" s="115" t="s">
        <v>61</v>
      </c>
      <c r="O56" s="544"/>
      <c r="Q56" s="775"/>
      <c r="R56" s="544"/>
      <c r="V56" s="792"/>
      <c r="AJ56" s="544"/>
      <c r="CH56" s="425"/>
      <c r="CI56" s="1960"/>
      <c r="CJ56" s="104"/>
      <c r="CK56" s="400"/>
      <c r="CL56" s="390"/>
      <c r="CM56" s="131">
        <f t="shared" si="19"/>
        <v>462233</v>
      </c>
      <c r="CO56" s="31"/>
      <c r="CP56" s="1962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62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62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60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62"/>
      <c r="AQL56" s="1962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62"/>
      <c r="C57" s="1917">
        <v>20000</v>
      </c>
      <c r="F57" s="131">
        <f t="shared" si="213"/>
        <v>4535100</v>
      </c>
      <c r="H57" s="1962"/>
      <c r="I57" s="1962"/>
      <c r="O57" s="544"/>
      <c r="Q57" s="775"/>
      <c r="R57" s="544"/>
      <c r="V57" s="792"/>
      <c r="AJ57" s="544"/>
      <c r="CH57" s="425"/>
      <c r="CI57" s="1960"/>
      <c r="CJ57" s="104"/>
      <c r="CK57" s="379"/>
      <c r="CL57" s="390"/>
      <c r="CM57" s="131">
        <f t="shared" si="19"/>
        <v>462233</v>
      </c>
      <c r="CO57" s="31"/>
      <c r="CP57" s="1962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60"/>
      <c r="QQ57" s="1960"/>
      <c r="QR57" s="261"/>
      <c r="QS57" s="321">
        <v>41281</v>
      </c>
      <c r="QT57" s="261">
        <v>439</v>
      </c>
      <c r="QU57" s="131">
        <f t="shared" si="68"/>
        <v>23994.5</v>
      </c>
      <c r="RD57" s="1960"/>
      <c r="RE57" s="1960"/>
      <c r="RF57" s="261"/>
      <c r="RG57" s="49"/>
      <c r="RH57" s="261"/>
      <c r="RI57" s="78">
        <f t="shared" si="70"/>
        <v>0</v>
      </c>
      <c r="RK57" s="1960"/>
      <c r="RL57" s="1960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62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60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62"/>
      <c r="AQL57" s="1962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62"/>
      <c r="C58" s="1917">
        <v>20000</v>
      </c>
      <c r="F58" s="131">
        <f t="shared" si="213"/>
        <v>4555100</v>
      </c>
      <c r="H58" s="1962"/>
      <c r="I58" s="1962"/>
      <c r="O58" s="544"/>
      <c r="Q58" s="775"/>
      <c r="R58" s="544"/>
      <c r="V58" s="792"/>
      <c r="AJ58" s="544"/>
      <c r="CH58" s="425"/>
      <c r="CI58" s="1960"/>
      <c r="CJ58" s="104"/>
      <c r="CK58" s="400"/>
      <c r="CL58" s="390"/>
      <c r="CM58" s="131">
        <f t="shared" si="19"/>
        <v>462233</v>
      </c>
      <c r="CO58" s="31"/>
      <c r="CP58" s="1962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60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62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60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62"/>
      <c r="AQL58" s="1962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62" t="s">
        <v>883</v>
      </c>
      <c r="C59" s="1917">
        <v>200000</v>
      </c>
      <c r="F59" s="131">
        <f t="shared" si="213"/>
        <v>4755100</v>
      </c>
      <c r="H59" s="1962"/>
      <c r="I59" s="1962"/>
      <c r="O59" s="544"/>
      <c r="Q59" s="775"/>
      <c r="R59" s="544"/>
      <c r="V59" s="792"/>
      <c r="AJ59" s="544"/>
      <c r="CH59" s="425"/>
      <c r="CI59" s="1960"/>
      <c r="CJ59" s="104"/>
      <c r="CK59" s="379"/>
      <c r="CL59" s="390"/>
      <c r="CM59" s="131">
        <f t="shared" si="19"/>
        <v>462233</v>
      </c>
      <c r="CO59" s="31"/>
      <c r="CP59" s="1962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60"/>
      <c r="QQ59" s="244"/>
      <c r="QR59" s="261"/>
      <c r="QS59" s="321"/>
      <c r="QT59" s="261"/>
      <c r="QU59" s="131">
        <f t="shared" si="68"/>
        <v>23994.5</v>
      </c>
      <c r="RD59" s="1960"/>
      <c r="RE59" s="1960"/>
      <c r="RF59" s="261"/>
      <c r="RG59" s="49"/>
      <c r="RH59" s="261"/>
      <c r="RI59" s="78">
        <f t="shared" si="70"/>
        <v>0</v>
      </c>
      <c r="RK59" s="1960"/>
      <c r="RL59" s="1960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62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62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62"/>
      <c r="AQL59" s="1962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62"/>
      <c r="C60" s="1917">
        <v>20000</v>
      </c>
      <c r="F60" s="131">
        <f t="shared" si="213"/>
        <v>4775100</v>
      </c>
      <c r="H60" s="1962"/>
      <c r="I60" s="1962"/>
      <c r="O60" s="544"/>
      <c r="Q60" s="775"/>
      <c r="R60" s="544"/>
      <c r="V60" s="792"/>
      <c r="AJ60" s="544"/>
      <c r="CH60" s="405"/>
      <c r="CI60" s="1962"/>
      <c r="CJ60" s="22"/>
      <c r="CK60" s="378"/>
      <c r="CL60" s="701"/>
      <c r="CM60" s="131">
        <f t="shared" si="19"/>
        <v>462233</v>
      </c>
      <c r="CO60" s="31"/>
      <c r="CP60" s="1962"/>
      <c r="CQ60" s="139"/>
      <c r="CR60" s="378"/>
      <c r="CS60" s="775"/>
      <c r="CT60" s="131">
        <f t="shared" si="20"/>
        <v>0</v>
      </c>
      <c r="CV60" s="322"/>
      <c r="CW60" s="1337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62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2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62"/>
      <c r="AQL60" s="1962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62"/>
      <c r="C61" s="1917">
        <v>20000</v>
      </c>
      <c r="F61" s="131">
        <f t="shared" si="213"/>
        <v>4795100</v>
      </c>
      <c r="H61" s="1962"/>
      <c r="I61" s="1962"/>
      <c r="O61" s="544"/>
      <c r="Q61" s="775"/>
      <c r="R61" s="544"/>
      <c r="V61" s="792"/>
      <c r="AJ61" s="544"/>
      <c r="CH61" s="405"/>
      <c r="CI61" s="1962"/>
      <c r="CJ61" s="22"/>
      <c r="CK61" s="378"/>
      <c r="CL61" s="701"/>
      <c r="CM61" s="131">
        <f t="shared" si="19"/>
        <v>462233</v>
      </c>
      <c r="CO61" s="31"/>
      <c r="CP61" s="1962"/>
      <c r="CQ61" s="139"/>
      <c r="CR61" s="378"/>
      <c r="CS61" s="775"/>
      <c r="CT61" s="131">
        <f t="shared" si="20"/>
        <v>0</v>
      </c>
      <c r="CV61" s="322"/>
      <c r="CW61" s="1337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60"/>
      <c r="QQ61" s="244"/>
      <c r="QR61" s="261"/>
      <c r="QS61" s="321"/>
      <c r="QT61" s="261"/>
      <c r="QU61" s="131">
        <f t="shared" si="68"/>
        <v>23994.5</v>
      </c>
      <c r="RD61" s="1960"/>
      <c r="RE61" s="1960"/>
      <c r="RF61" s="261"/>
      <c r="RG61" s="49"/>
      <c r="RH61" s="261"/>
      <c r="RI61" s="78">
        <f t="shared" si="70"/>
        <v>0</v>
      </c>
      <c r="RK61" s="1960"/>
      <c r="RL61" s="1960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62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62"/>
      <c r="AQL61" s="1962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62"/>
      <c r="C62" s="1917">
        <v>20000</v>
      </c>
      <c r="D62" s="32" t="s">
        <v>61</v>
      </c>
      <c r="F62" s="131">
        <f t="shared" si="213"/>
        <v>4815100</v>
      </c>
      <c r="H62" s="1962"/>
      <c r="I62" s="1962"/>
      <c r="K62" s="32" t="s">
        <v>61</v>
      </c>
      <c r="O62" s="544"/>
      <c r="Q62" s="775"/>
      <c r="R62" s="544"/>
      <c r="V62" s="792"/>
      <c r="AJ62" s="544"/>
      <c r="CH62" s="405"/>
      <c r="CI62" s="1962"/>
      <c r="CJ62" s="22"/>
      <c r="CK62" s="378"/>
      <c r="CL62" s="701"/>
      <c r="CM62" s="131">
        <f t="shared" si="19"/>
        <v>462233</v>
      </c>
      <c r="CO62" s="31"/>
      <c r="CP62" s="1962"/>
      <c r="CQ62" s="139"/>
      <c r="CR62" s="378"/>
      <c r="CS62" s="775"/>
      <c r="CT62" s="131">
        <f t="shared" si="20"/>
        <v>0</v>
      </c>
      <c r="CV62" s="322"/>
      <c r="CW62" s="1337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0"/>
      <c r="QR62" s="139"/>
      <c r="QS62" s="321"/>
      <c r="QT62" s="261"/>
      <c r="QU62" s="131">
        <f t="shared" si="68"/>
        <v>23994.5</v>
      </c>
      <c r="RD62" s="1960"/>
      <c r="RE62" s="1960"/>
      <c r="RF62" s="261"/>
      <c r="RG62" s="49"/>
      <c r="RH62" s="261"/>
      <c r="RI62" s="78">
        <f t="shared" si="70"/>
        <v>0</v>
      </c>
      <c r="RK62" s="1960"/>
      <c r="RL62" s="1960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62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62"/>
      <c r="AQL62" s="1962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62"/>
      <c r="C63" s="1917">
        <v>20000</v>
      </c>
      <c r="F63" s="131">
        <f t="shared" si="213"/>
        <v>4835100</v>
      </c>
      <c r="H63" s="1962"/>
      <c r="I63" s="1962"/>
      <c r="O63" s="544"/>
      <c r="Q63" s="775"/>
      <c r="R63" s="544"/>
      <c r="V63" s="792"/>
      <c r="AJ63" s="544"/>
      <c r="CH63" s="405"/>
      <c r="CI63" s="1962"/>
      <c r="CJ63" s="22"/>
      <c r="CK63" s="378"/>
      <c r="CL63" s="701"/>
      <c r="CM63" s="131">
        <f t="shared" si="19"/>
        <v>462233</v>
      </c>
      <c r="CO63" s="31"/>
      <c r="CP63" s="1962"/>
      <c r="CQ63" s="139"/>
      <c r="CR63" s="378"/>
      <c r="CS63" s="775"/>
      <c r="CT63" s="131">
        <f t="shared" si="20"/>
        <v>0</v>
      </c>
      <c r="CV63" s="322"/>
      <c r="CW63" s="1337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60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62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62"/>
      <c r="AQL63" s="1962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62"/>
      <c r="C64" s="1917">
        <v>20000</v>
      </c>
      <c r="F64" s="131">
        <f t="shared" si="213"/>
        <v>4855100</v>
      </c>
      <c r="H64" s="1962"/>
      <c r="I64" s="1962"/>
      <c r="O64" s="544"/>
      <c r="Q64" s="775"/>
      <c r="R64" s="544"/>
      <c r="V64" s="792"/>
      <c r="AJ64" s="544"/>
      <c r="CH64" s="405"/>
      <c r="CI64" s="1962"/>
      <c r="CJ64" s="22"/>
      <c r="CK64" s="378"/>
      <c r="CL64" s="701"/>
      <c r="CM64" s="131">
        <f t="shared" si="19"/>
        <v>462233</v>
      </c>
      <c r="CO64" s="31"/>
      <c r="CP64" s="1962"/>
      <c r="CQ64" s="139"/>
      <c r="CR64" s="378"/>
      <c r="CS64" s="775"/>
      <c r="CT64" s="131">
        <f t="shared" si="20"/>
        <v>0</v>
      </c>
      <c r="CV64" s="322"/>
      <c r="CW64" s="1337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0"/>
      <c r="QR64" s="139"/>
      <c r="QS64" s="321"/>
      <c r="QT64" s="261"/>
      <c r="QU64" s="131">
        <f t="shared" si="68"/>
        <v>23994.5</v>
      </c>
      <c r="RD64" s="1960"/>
      <c r="RE64" s="1960"/>
      <c r="RF64" s="261"/>
      <c r="RG64" s="49"/>
      <c r="RH64" s="261"/>
      <c r="RI64" s="78">
        <f t="shared" si="70"/>
        <v>0</v>
      </c>
      <c r="RK64" s="1960"/>
      <c r="RL64" s="1960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62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62"/>
      <c r="AQL64" s="1962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62"/>
      <c r="C65" s="1917">
        <v>50000</v>
      </c>
      <c r="F65" s="131">
        <f t="shared" si="213"/>
        <v>4905100</v>
      </c>
      <c r="H65" s="1962"/>
      <c r="I65" s="1962"/>
      <c r="O65" s="544"/>
      <c r="Q65" s="775"/>
      <c r="R65" s="544"/>
      <c r="V65" s="792"/>
      <c r="AJ65" s="544"/>
      <c r="CH65" s="405"/>
      <c r="CI65" s="1962"/>
      <c r="CJ65" s="22"/>
      <c r="CK65" s="378"/>
      <c r="CL65" s="701"/>
      <c r="CM65" s="131">
        <f t="shared" si="19"/>
        <v>462233</v>
      </c>
      <c r="CO65" s="31"/>
      <c r="CP65" s="1962"/>
      <c r="CQ65" s="139"/>
      <c r="CR65" s="378"/>
      <c r="CS65" s="775"/>
      <c r="CT65" s="131">
        <f t="shared" si="20"/>
        <v>0</v>
      </c>
      <c r="CV65" s="322"/>
      <c r="CW65" s="1330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60"/>
      <c r="QQ65" s="244"/>
      <c r="QR65" s="261"/>
      <c r="QS65" s="321"/>
      <c r="QT65" s="261"/>
      <c r="QU65" s="131">
        <f t="shared" si="68"/>
        <v>23994.5</v>
      </c>
      <c r="RD65" s="49"/>
      <c r="RE65" s="1960"/>
      <c r="RF65" s="139"/>
      <c r="RG65" s="49"/>
      <c r="RH65" s="261"/>
      <c r="RI65" s="78">
        <f t="shared" si="70"/>
        <v>0</v>
      </c>
      <c r="RK65" s="49"/>
      <c r="RL65" s="1960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62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62"/>
      <c r="AQL65" s="1962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62"/>
      <c r="C66" s="1917">
        <v>50000</v>
      </c>
      <c r="F66" s="131">
        <f t="shared" si="213"/>
        <v>4955100</v>
      </c>
      <c r="H66" s="1962"/>
      <c r="I66" s="1962"/>
      <c r="O66" s="544"/>
      <c r="Q66" s="775"/>
      <c r="R66" s="544"/>
      <c r="V66" s="792"/>
      <c r="AJ66" s="544"/>
      <c r="CH66" s="405"/>
      <c r="CI66" s="1962"/>
      <c r="CJ66" s="22"/>
      <c r="CK66" s="378"/>
      <c r="CL66" s="701"/>
      <c r="CM66" s="131">
        <f t="shared" si="19"/>
        <v>462233</v>
      </c>
      <c r="CO66" s="31"/>
      <c r="CP66" s="1962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62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60"/>
      <c r="QQ66" s="244"/>
      <c r="QR66" s="261"/>
      <c r="QS66" s="321"/>
      <c r="QT66" s="261"/>
      <c r="QU66" s="131">
        <f t="shared" si="68"/>
        <v>23994.5</v>
      </c>
      <c r="RD66" s="49"/>
      <c r="RE66" s="1330"/>
      <c r="RF66" s="139"/>
      <c r="RG66" s="49"/>
      <c r="RH66" s="261"/>
      <c r="RI66" s="78">
        <f t="shared" si="70"/>
        <v>0</v>
      </c>
      <c r="RK66" s="49"/>
      <c r="RL66" s="1330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62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62"/>
      <c r="AQL66" s="1962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62"/>
      <c r="C67" s="1917">
        <v>50000</v>
      </c>
      <c r="F67" s="131">
        <f t="shared" si="213"/>
        <v>5005100</v>
      </c>
      <c r="H67" s="1962"/>
      <c r="I67" s="1962"/>
      <c r="O67" s="544"/>
      <c r="Q67" s="775"/>
      <c r="R67" s="544"/>
      <c r="V67" s="792"/>
      <c r="AJ67" s="544"/>
      <c r="CH67" s="405"/>
      <c r="CI67" s="1962"/>
      <c r="CJ67" s="22"/>
      <c r="CK67" s="378"/>
      <c r="CL67" s="701"/>
      <c r="CM67" s="131">
        <f t="shared" si="19"/>
        <v>462233</v>
      </c>
      <c r="CO67" s="31"/>
      <c r="CP67" s="1962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0"/>
      <c r="QR67" s="139"/>
      <c r="QS67" s="321"/>
      <c r="QT67" s="261"/>
      <c r="QU67" s="131">
        <f t="shared" si="68"/>
        <v>23994.5</v>
      </c>
      <c r="RD67" s="1960"/>
      <c r="RE67" s="1960"/>
      <c r="RF67" s="261"/>
      <c r="RG67" s="49"/>
      <c r="RH67" s="261"/>
      <c r="RI67" s="78">
        <f t="shared" si="70"/>
        <v>0</v>
      </c>
      <c r="RK67" s="1960"/>
      <c r="RL67" s="1960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62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62"/>
      <c r="AQL67" s="1962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62"/>
      <c r="C68" s="1917">
        <v>10000</v>
      </c>
      <c r="F68" s="131">
        <f t="shared" si="213"/>
        <v>5015100</v>
      </c>
      <c r="H68" s="1962"/>
      <c r="I68" s="1962"/>
      <c r="O68" s="544"/>
      <c r="Q68" s="775"/>
      <c r="R68" s="544"/>
      <c r="V68" s="792"/>
      <c r="AJ68" s="544"/>
      <c r="CH68" s="405"/>
      <c r="CI68" s="1962"/>
      <c r="CJ68" s="22"/>
      <c r="CK68" s="378"/>
      <c r="CL68" s="701"/>
      <c r="CM68" s="131">
        <f t="shared" si="19"/>
        <v>462233</v>
      </c>
      <c r="CO68" s="31"/>
      <c r="CP68" s="1962"/>
      <c r="CQ68" s="139"/>
      <c r="CR68" s="378"/>
      <c r="CS68" s="775"/>
      <c r="CT68" s="131">
        <f t="shared" si="20"/>
        <v>0</v>
      </c>
      <c r="CV68" s="322"/>
      <c r="CW68" s="1962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60"/>
      <c r="QQ68" s="244"/>
      <c r="QR68" s="261"/>
      <c r="QS68" s="321"/>
      <c r="QT68" s="261"/>
      <c r="QU68" s="131">
        <f t="shared" si="68"/>
        <v>23994.5</v>
      </c>
      <c r="RD68" s="49"/>
      <c r="RE68" s="1330"/>
      <c r="RF68" s="139"/>
      <c r="RG68" s="49"/>
      <c r="RH68" s="261"/>
      <c r="RI68" s="78">
        <f t="shared" si="70"/>
        <v>0</v>
      </c>
      <c r="RK68" s="49"/>
      <c r="RL68" s="1330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62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62"/>
      <c r="AQL68" s="1962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62"/>
      <c r="C69" s="1917">
        <v>60000</v>
      </c>
      <c r="F69" s="131">
        <f t="shared" si="213"/>
        <v>5075100</v>
      </c>
      <c r="H69" s="1962"/>
      <c r="I69" s="1962"/>
      <c r="O69" s="544"/>
      <c r="Q69" s="775"/>
      <c r="R69" s="544"/>
      <c r="V69" s="792"/>
      <c r="AJ69" s="544"/>
      <c r="CH69" s="405"/>
      <c r="CI69" s="1962"/>
      <c r="CJ69" s="22"/>
      <c r="CK69" s="861"/>
      <c r="CL69" s="775"/>
      <c r="CM69" s="131">
        <f>CM68+CJ69-CL69</f>
        <v>462233</v>
      </c>
      <c r="CO69" s="31"/>
      <c r="CP69" s="1962"/>
      <c r="CQ69" s="139"/>
      <c r="CR69" s="378"/>
      <c r="CS69" s="775"/>
      <c r="CT69" s="131">
        <f>CT68+CQ69-CS69</f>
        <v>0</v>
      </c>
      <c r="CV69" s="322"/>
      <c r="CW69" s="1962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60"/>
      <c r="QQ69" s="244"/>
      <c r="QR69" s="261"/>
      <c r="QS69" s="321"/>
      <c r="QT69" s="261"/>
      <c r="QU69" s="131">
        <f t="shared" si="68"/>
        <v>23994.5</v>
      </c>
      <c r="RD69" s="1960"/>
      <c r="RE69" s="1960"/>
      <c r="RF69" s="261"/>
      <c r="RG69" s="304"/>
      <c r="RH69" s="261"/>
      <c r="RI69" s="78">
        <f t="shared" si="70"/>
        <v>0</v>
      </c>
      <c r="RK69" s="1960"/>
      <c r="RL69" s="1960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62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62"/>
      <c r="AQL69" s="1962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62"/>
      <c r="C70" s="1917">
        <v>5000</v>
      </c>
      <c r="F70" s="131">
        <f t="shared" si="213"/>
        <v>5080100</v>
      </c>
      <c r="H70" s="1962"/>
      <c r="I70" s="1962"/>
      <c r="O70" s="544"/>
      <c r="Q70" s="775"/>
      <c r="R70" s="544"/>
      <c r="V70" s="792"/>
      <c r="AJ70" s="544"/>
      <c r="CH70" s="405"/>
      <c r="CI70" s="1962"/>
      <c r="CJ70" s="22"/>
      <c r="CL70" s="775"/>
      <c r="CM70" s="131"/>
      <c r="CO70" s="31"/>
      <c r="CP70" s="1962"/>
      <c r="CQ70" s="139"/>
      <c r="CR70" s="378"/>
      <c r="CS70" s="775"/>
      <c r="CT70" s="131">
        <f>CT69+CQ70-CS70</f>
        <v>0</v>
      </c>
      <c r="CV70" s="322"/>
      <c r="CW70" s="1962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3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0"/>
      <c r="QR70" s="139"/>
      <c r="QS70" s="321"/>
      <c r="QT70" s="261"/>
      <c r="QU70" s="131">
        <f t="shared" si="68"/>
        <v>23994.5</v>
      </c>
      <c r="RD70" s="49"/>
      <c r="RE70" s="1330"/>
      <c r="RF70" s="139"/>
      <c r="RG70" s="1960"/>
      <c r="RH70" s="261"/>
      <c r="RI70" s="78">
        <f t="shared" si="70"/>
        <v>0</v>
      </c>
      <c r="RK70" s="49"/>
      <c r="RL70" s="1330"/>
      <c r="RM70" s="139"/>
      <c r="RN70" s="1960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62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62"/>
      <c r="AQL70" s="1962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62"/>
      <c r="C71" s="1917">
        <v>30000</v>
      </c>
      <c r="F71" s="131">
        <f t="shared" si="213"/>
        <v>5110100</v>
      </c>
      <c r="H71" s="1962"/>
      <c r="I71" s="1962"/>
      <c r="O71" s="544"/>
      <c r="Q71" s="775"/>
      <c r="R71" s="544"/>
      <c r="V71" s="792"/>
      <c r="AJ71" s="544"/>
      <c r="CH71" s="405"/>
      <c r="CI71" s="1962"/>
      <c r="CJ71" s="22"/>
      <c r="CL71" s="775"/>
      <c r="CM71" s="131"/>
      <c r="CO71" s="49"/>
      <c r="CP71" s="1960"/>
      <c r="CQ71" s="139"/>
      <c r="CR71" s="379"/>
      <c r="CS71" s="261"/>
      <c r="CT71" s="131">
        <f>CT70+CQ71-CS71</f>
        <v>0</v>
      </c>
      <c r="CV71" s="322"/>
      <c r="CW71" s="1962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60"/>
      <c r="QQ71" s="244"/>
      <c r="QR71" s="261"/>
      <c r="QS71" s="321"/>
      <c r="QT71" s="261"/>
      <c r="QU71" s="131">
        <f t="shared" si="68"/>
        <v>23994.5</v>
      </c>
      <c r="RD71" s="49"/>
      <c r="RE71" s="1330"/>
      <c r="RF71" s="139"/>
      <c r="RG71" s="1960"/>
      <c r="RH71" s="244"/>
      <c r="RI71" s="78">
        <f t="shared" si="70"/>
        <v>0</v>
      </c>
      <c r="RK71" s="49"/>
      <c r="RL71" s="1330"/>
      <c r="RM71" s="139"/>
      <c r="RN71" s="1960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62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62"/>
      <c r="AQL71" s="1962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62" t="s">
        <v>2260</v>
      </c>
      <c r="C72" s="1917">
        <v>30000</v>
      </c>
      <c r="F72" s="131">
        <f t="shared" si="213"/>
        <v>5140100</v>
      </c>
      <c r="H72" s="1962"/>
      <c r="I72" s="1962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60"/>
      <c r="CQ72" s="139"/>
      <c r="CR72" s="379"/>
      <c r="CS72" s="261"/>
      <c r="CT72" s="131">
        <f>CT71+CQ72-CS72</f>
        <v>0</v>
      </c>
      <c r="CV72" s="322"/>
      <c r="CW72" s="1330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60"/>
      <c r="QQ72" s="244"/>
      <c r="QR72" s="244"/>
      <c r="QS72" s="321"/>
      <c r="QT72" s="261"/>
      <c r="QU72" s="131">
        <f>QU71+QR72-QT72+QU29</f>
        <v>47539</v>
      </c>
      <c r="RD72" s="49"/>
      <c r="RE72" s="1330"/>
      <c r="RF72" s="139"/>
      <c r="RG72" s="49"/>
      <c r="RH72" s="261"/>
      <c r="RI72" s="78"/>
      <c r="RK72" s="49"/>
      <c r="RL72" s="1330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62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62"/>
      <c r="AQL72" s="1962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62"/>
      <c r="C73" s="1917">
        <v>5000</v>
      </c>
      <c r="F73" s="131">
        <f t="shared" si="213"/>
        <v>5145100</v>
      </c>
      <c r="H73" s="1962"/>
      <c r="I73" s="1962"/>
      <c r="O73" s="544"/>
      <c r="Q73" s="775"/>
      <c r="R73" s="544"/>
      <c r="V73" s="792"/>
      <c r="AJ73" s="544"/>
      <c r="CH73" s="405"/>
      <c r="CM73" s="78"/>
      <c r="CT73" s="78"/>
      <c r="CV73" s="792"/>
      <c r="CW73" s="1330"/>
      <c r="CX73" s="929"/>
      <c r="CY73" s="924"/>
      <c r="CZ73" s="924"/>
      <c r="DA73" s="890">
        <f t="shared" si="190"/>
        <v>0</v>
      </c>
      <c r="DE73" s="940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62"/>
      <c r="QS73" s="322"/>
      <c r="QU73" s="78"/>
      <c r="RD73" s="49"/>
      <c r="RE73" s="1330"/>
      <c r="RF73" s="139"/>
      <c r="RG73" s="1960"/>
      <c r="RH73" s="244"/>
      <c r="RI73" s="78"/>
      <c r="RK73" s="49"/>
      <c r="RL73" s="1330"/>
      <c r="RM73" s="139"/>
      <c r="RN73" s="1960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62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62"/>
      <c r="AQL73" s="1962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62"/>
      <c r="C74" s="1917">
        <v>10000</v>
      </c>
      <c r="F74" s="131">
        <f t="shared" si="213"/>
        <v>5155100</v>
      </c>
      <c r="H74" s="1962"/>
      <c r="I74" s="1962"/>
      <c r="O74" s="544"/>
      <c r="Q74" s="775"/>
      <c r="R74" s="544"/>
      <c r="V74" s="792"/>
      <c r="AJ74" s="544"/>
      <c r="CH74" s="405"/>
      <c r="CJ74" s="775"/>
      <c r="CM74" s="78"/>
      <c r="CO74" s="31"/>
      <c r="CP74" s="1962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62"/>
      <c r="QS74" s="322"/>
      <c r="QT74" s="775"/>
      <c r="QU74" s="78"/>
      <c r="RD74" s="49"/>
      <c r="RE74" s="1330"/>
      <c r="RF74" s="139"/>
      <c r="RG74" s="49"/>
      <c r="RH74" s="261"/>
      <c r="RI74" s="78"/>
      <c r="RK74" s="49"/>
      <c r="RL74" s="1330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62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62"/>
      <c r="AQL74" s="1962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62"/>
      <c r="C75" s="1917">
        <v>5000</v>
      </c>
      <c r="F75" s="131">
        <f t="shared" si="213"/>
        <v>5160100</v>
      </c>
      <c r="H75" s="1962"/>
      <c r="I75" s="1962"/>
      <c r="O75" s="544"/>
      <c r="Q75" s="775"/>
      <c r="R75" s="544"/>
      <c r="V75" s="792"/>
      <c r="AJ75" s="544"/>
      <c r="CH75" s="405"/>
      <c r="CM75" s="78"/>
      <c r="CO75" s="31"/>
      <c r="CP75" s="1962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62"/>
      <c r="QS75" s="322"/>
      <c r="QU75" s="78"/>
      <c r="RD75" s="49"/>
      <c r="RE75" s="1330"/>
      <c r="RF75" s="139"/>
      <c r="RG75" s="1960"/>
      <c r="RH75" s="244"/>
      <c r="RI75" s="78"/>
      <c r="RK75" s="49"/>
      <c r="RL75" s="1330"/>
      <c r="RM75" s="139"/>
      <c r="RN75" s="1960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62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62"/>
      <c r="AQL75" s="1962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62"/>
      <c r="C76" s="1917">
        <v>10000</v>
      </c>
      <c r="F76" s="131">
        <f t="shared" si="213"/>
        <v>5170100</v>
      </c>
      <c r="H76" s="1962"/>
      <c r="I76" s="1962"/>
      <c r="O76" s="544"/>
      <c r="Q76" s="775"/>
      <c r="R76" s="544"/>
      <c r="V76" s="792"/>
      <c r="AJ76" s="544"/>
      <c r="CH76" s="544"/>
      <c r="CO76" s="31"/>
      <c r="CP76" s="1962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62"/>
      <c r="QS76" s="792"/>
      <c r="RD76" s="1962"/>
      <c r="RE76" s="1962"/>
      <c r="RK76" s="1962"/>
      <c r="RL76" s="1962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62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62"/>
      <c r="AQL76" s="1962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62"/>
      <c r="C77" s="1917">
        <v>5000</v>
      </c>
      <c r="F77" s="131">
        <f t="shared" si="213"/>
        <v>5175100</v>
      </c>
      <c r="H77" s="1962"/>
      <c r="I77" s="1962"/>
      <c r="O77" s="544"/>
      <c r="Q77" s="775"/>
      <c r="R77" s="544"/>
      <c r="V77" s="792"/>
      <c r="AJ77" s="544"/>
      <c r="CH77" s="544"/>
      <c r="CO77" s="31"/>
      <c r="CP77" s="1962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62"/>
      <c r="QS77" s="792"/>
      <c r="RD77" s="1962"/>
      <c r="RE77" s="1962"/>
      <c r="RK77" s="1962"/>
      <c r="RL77" s="1962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62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62"/>
      <c r="AQL77" s="1962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60"/>
      <c r="C78" s="1938">
        <v>45000</v>
      </c>
      <c r="D78" s="244"/>
      <c r="E78" s="244"/>
      <c r="F78" s="131">
        <f t="shared" si="213"/>
        <v>5220100</v>
      </c>
      <c r="H78" s="1962"/>
      <c r="I78" s="1960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62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62"/>
      <c r="QS78" s="792"/>
      <c r="RD78" s="1962"/>
      <c r="RE78" s="1962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62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62"/>
      <c r="AQL78" s="1962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0"/>
      <c r="C79" s="1935">
        <v>20000</v>
      </c>
      <c r="D79" s="519"/>
      <c r="E79" s="244"/>
      <c r="F79" s="131">
        <f t="shared" si="213"/>
        <v>5240100</v>
      </c>
      <c r="H79" s="1962"/>
      <c r="I79" s="1330"/>
      <c r="J79" s="242"/>
      <c r="K79" s="519"/>
      <c r="L79" s="244"/>
      <c r="O79" s="544"/>
      <c r="P79" s="1380"/>
      <c r="Q79" s="775"/>
      <c r="R79" s="544"/>
      <c r="V79" s="792"/>
      <c r="AJ79" s="544"/>
      <c r="CH79" s="544"/>
      <c r="CO79" s="1962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62"/>
      <c r="QS79" s="792"/>
      <c r="RD79" s="1962"/>
      <c r="RE79" s="1962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62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62"/>
      <c r="AQL79" s="1962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0"/>
      <c r="C80" s="1935">
        <v>5000</v>
      </c>
      <c r="D80" s="519"/>
      <c r="E80" s="244"/>
      <c r="F80" s="131">
        <f t="shared" si="213"/>
        <v>5245100</v>
      </c>
      <c r="H80" s="1962"/>
      <c r="I80" s="1330"/>
      <c r="J80" s="242"/>
      <c r="K80" s="519"/>
      <c r="L80" s="244"/>
      <c r="O80" s="544"/>
      <c r="P80" s="1380"/>
      <c r="Q80" s="775"/>
      <c r="R80" s="544"/>
      <c r="V80" s="792"/>
      <c r="AJ80" s="544"/>
      <c r="CH80" s="544"/>
      <c r="CO80" s="1962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62"/>
      <c r="QS80" s="792"/>
      <c r="RD80" s="1962"/>
      <c r="RE80" s="1962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62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62"/>
      <c r="AQL80" s="1962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0"/>
      <c r="C81" s="1939">
        <v>100000</v>
      </c>
      <c r="D81" s="519" t="s">
        <v>2310</v>
      </c>
      <c r="E81" s="244"/>
      <c r="F81" s="131">
        <f t="shared" si="213"/>
        <v>5345100</v>
      </c>
      <c r="H81" s="1962"/>
      <c r="I81" s="1330"/>
      <c r="J81" s="242"/>
      <c r="K81" s="519"/>
      <c r="L81" s="244"/>
      <c r="O81" s="544"/>
      <c r="P81" s="1380"/>
      <c r="Q81" s="775"/>
      <c r="R81" s="544"/>
      <c r="V81" s="792"/>
      <c r="AJ81" s="544"/>
      <c r="CH81" s="544"/>
      <c r="CO81" s="1962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62"/>
      <c r="QS81" s="792"/>
      <c r="RD81" s="1962"/>
      <c r="RE81" s="1962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62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62"/>
      <c r="AQL81" s="1962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0"/>
      <c r="C82" s="1939">
        <v>5000</v>
      </c>
      <c r="D82" s="244"/>
      <c r="E82" s="244"/>
      <c r="F82" s="131">
        <f t="shared" si="213"/>
        <v>5350100</v>
      </c>
      <c r="H82" s="1962"/>
      <c r="I82" s="1330"/>
      <c r="J82" s="242"/>
      <c r="K82" s="244"/>
      <c r="L82" s="244"/>
      <c r="O82" s="544"/>
      <c r="P82" s="1380"/>
      <c r="Q82" s="775"/>
      <c r="R82" s="544"/>
      <c r="V82" s="792"/>
      <c r="AJ82" s="544"/>
      <c r="CH82" s="544"/>
      <c r="CO82" s="1962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62"/>
      <c r="QS82" s="792"/>
      <c r="RD82" s="1962"/>
      <c r="RE82" s="1962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62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62"/>
      <c r="AQL82" s="1962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0"/>
      <c r="C83" s="1939">
        <v>5000</v>
      </c>
      <c r="D83" s="519"/>
      <c r="E83" s="244"/>
      <c r="F83" s="131">
        <f t="shared" si="213"/>
        <v>5355100</v>
      </c>
      <c r="H83" s="1962"/>
      <c r="I83" s="1330"/>
      <c r="J83" s="242"/>
      <c r="K83" s="519"/>
      <c r="L83" s="244"/>
      <c r="O83" s="544"/>
      <c r="P83" s="1380"/>
      <c r="Q83" s="775"/>
      <c r="R83" s="544"/>
      <c r="V83" s="792"/>
      <c r="AJ83" s="544"/>
      <c r="CH83" s="544"/>
      <c r="CO83" s="1962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62"/>
      <c r="QS83" s="792"/>
      <c r="RD83" s="1962"/>
      <c r="RE83" s="1962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62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62"/>
      <c r="AQL83" s="1962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0" t="s">
        <v>2260</v>
      </c>
      <c r="C84" s="1939">
        <v>20000</v>
      </c>
      <c r="D84" s="244"/>
      <c r="E84" s="244"/>
      <c r="F84" s="131">
        <f t="shared" si="213"/>
        <v>5375100</v>
      </c>
      <c r="H84" s="1962"/>
      <c r="I84" s="1330"/>
      <c r="J84" s="242"/>
      <c r="K84" s="244"/>
      <c r="L84" s="244"/>
      <c r="O84" s="544"/>
      <c r="P84" s="1380"/>
      <c r="Q84" s="775"/>
      <c r="R84" s="544"/>
      <c r="V84" s="792"/>
      <c r="AJ84" s="544"/>
      <c r="CH84" s="544"/>
      <c r="CO84" s="1962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62"/>
      <c r="QS84" s="792"/>
      <c r="RD84" s="1962"/>
      <c r="RE84" s="1962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62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62"/>
      <c r="AQL84" s="1962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6" t="s">
        <v>2333</v>
      </c>
      <c r="C85" s="1939">
        <v>55000</v>
      </c>
      <c r="D85" s="519"/>
      <c r="E85" s="244"/>
      <c r="F85" s="131">
        <f t="shared" si="213"/>
        <v>5430100</v>
      </c>
      <c r="H85" s="1962"/>
      <c r="I85" s="1330"/>
      <c r="J85" s="242"/>
      <c r="K85" s="519"/>
      <c r="L85" s="244"/>
      <c r="O85" s="544"/>
      <c r="P85" s="1380"/>
      <c r="Q85" s="775"/>
      <c r="R85" s="544"/>
      <c r="V85" s="792"/>
      <c r="AJ85" s="544"/>
      <c r="CH85" s="544"/>
      <c r="CO85" s="1962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62"/>
      <c r="QS85" s="792"/>
      <c r="RD85" s="1962"/>
      <c r="RE85" s="1962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62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62"/>
      <c r="AQL85" s="1962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0"/>
      <c r="C86" s="1939">
        <v>30000</v>
      </c>
      <c r="D86" s="244"/>
      <c r="E86" s="244"/>
      <c r="F86" s="131">
        <f t="shared" si="213"/>
        <v>5460100</v>
      </c>
      <c r="H86" s="1962"/>
      <c r="I86" s="1330"/>
      <c r="J86" s="242"/>
      <c r="K86" s="244"/>
      <c r="L86" s="244"/>
      <c r="O86" s="544"/>
      <c r="P86" s="1380"/>
      <c r="Q86" s="775"/>
      <c r="R86" s="544"/>
      <c r="V86" s="792"/>
      <c r="AJ86" s="544"/>
      <c r="CH86" s="544"/>
      <c r="CO86" s="1962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62"/>
      <c r="QS86" s="792"/>
      <c r="RD86" s="1962"/>
      <c r="RE86" s="1962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62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62"/>
      <c r="AQL86" s="1962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30"/>
      <c r="C87" s="1939"/>
      <c r="D87" s="519"/>
      <c r="E87" s="244"/>
      <c r="F87" s="131">
        <f t="shared" si="213"/>
        <v>5460100</v>
      </c>
      <c r="H87" s="1962"/>
      <c r="I87" s="1330"/>
      <c r="J87" s="242"/>
      <c r="K87" s="519"/>
      <c r="L87" s="244"/>
      <c r="O87" s="544"/>
      <c r="P87" s="1380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62"/>
      <c r="QS87" s="792"/>
      <c r="RD87" s="1962"/>
      <c r="RE87" s="1962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62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62"/>
      <c r="AQL87" s="1962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30"/>
      <c r="C88" s="1939"/>
      <c r="D88" s="519"/>
      <c r="E88" s="244"/>
      <c r="F88" s="131">
        <f t="shared" si="213"/>
        <v>5460100</v>
      </c>
      <c r="H88" s="1962"/>
      <c r="I88" s="1330"/>
      <c r="J88" s="242"/>
      <c r="K88" s="519"/>
      <c r="L88" s="244"/>
      <c r="O88" s="544"/>
      <c r="P88" s="1380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62"/>
      <c r="QS88" s="792"/>
      <c r="RD88" s="1962"/>
      <c r="RE88" s="1962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62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62"/>
      <c r="AQL88" s="1962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0" t="s">
        <v>2350</v>
      </c>
      <c r="C89" s="1939">
        <v>50000</v>
      </c>
      <c r="D89" s="244"/>
      <c r="E89" s="244"/>
      <c r="F89" s="131">
        <f t="shared" si="213"/>
        <v>5510100</v>
      </c>
      <c r="H89" s="1962"/>
      <c r="I89" s="1330"/>
      <c r="J89" s="242"/>
      <c r="K89" s="244"/>
      <c r="L89" s="244"/>
      <c r="O89" s="544"/>
      <c r="P89" s="1380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62"/>
      <c r="QS89" s="792"/>
      <c r="RD89" s="1962"/>
      <c r="RE89" s="1962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62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62"/>
      <c r="AQL89" s="1962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0"/>
      <c r="C90" s="1939">
        <v>35000</v>
      </c>
      <c r="D90" s="244"/>
      <c r="E90" s="244"/>
      <c r="F90" s="131">
        <f t="shared" si="213"/>
        <v>5545100</v>
      </c>
      <c r="H90" s="1962"/>
      <c r="I90" s="1330"/>
      <c r="J90" s="242"/>
      <c r="K90" s="244"/>
      <c r="L90" s="244"/>
      <c r="O90" s="544"/>
      <c r="P90" s="1380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62"/>
      <c r="QS90" s="792"/>
      <c r="RD90" s="1962"/>
      <c r="RE90" s="1962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62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62"/>
      <c r="AQL90" s="1962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0" t="s">
        <v>2353</v>
      </c>
      <c r="C91" s="1939">
        <v>50000</v>
      </c>
      <c r="D91" s="244"/>
      <c r="E91" s="244"/>
      <c r="F91" s="131">
        <f t="shared" si="213"/>
        <v>5595100</v>
      </c>
      <c r="H91" s="1962"/>
      <c r="I91" s="1330"/>
      <c r="J91" s="242"/>
      <c r="K91" s="244"/>
      <c r="L91" s="244"/>
      <c r="O91" s="544"/>
      <c r="P91" s="1380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62"/>
      <c r="QS91" s="792"/>
      <c r="RD91" s="1962"/>
      <c r="RE91" s="1962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62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62"/>
      <c r="AQL91" s="1962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0"/>
      <c r="C92" s="1939">
        <v>20000</v>
      </c>
      <c r="D92" s="244"/>
      <c r="E92" s="244"/>
      <c r="F92" s="131">
        <f t="shared" si="213"/>
        <v>5615100</v>
      </c>
      <c r="H92" s="1962"/>
      <c r="I92" s="1330"/>
      <c r="J92" s="242"/>
      <c r="K92" s="244"/>
      <c r="L92" s="244"/>
      <c r="O92" s="544"/>
      <c r="P92" s="1380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62"/>
      <c r="QS92" s="792"/>
      <c r="RD92" s="1962"/>
      <c r="RE92" s="1962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62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62"/>
      <c r="AQL92" s="1962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30"/>
      <c r="C93" s="1939">
        <v>30000</v>
      </c>
      <c r="D93" s="244"/>
      <c r="E93" s="244"/>
      <c r="F93" s="131">
        <f t="shared" si="213"/>
        <v>5645100</v>
      </c>
      <c r="H93" s="1962"/>
      <c r="I93" s="1330"/>
      <c r="J93" s="242"/>
      <c r="K93" s="244"/>
      <c r="L93" s="244"/>
      <c r="O93" s="544"/>
      <c r="P93" s="1380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62"/>
      <c r="QS93" s="792"/>
      <c r="RD93" s="1962"/>
      <c r="RE93" s="1962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62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62"/>
      <c r="AQL93" s="1962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30"/>
      <c r="C94" s="1939">
        <v>50000</v>
      </c>
      <c r="D94" s="519"/>
      <c r="E94" s="244"/>
      <c r="F94" s="131">
        <f t="shared" si="213"/>
        <v>5695100</v>
      </c>
      <c r="H94" s="1962"/>
      <c r="I94" s="1330"/>
      <c r="J94" s="242"/>
      <c r="K94" s="519"/>
      <c r="L94" s="244"/>
      <c r="O94" s="544"/>
      <c r="P94" s="1380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62"/>
      <c r="QS94" s="792"/>
      <c r="RD94" s="1962"/>
      <c r="RE94" s="1962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62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62"/>
      <c r="AQL94" s="1962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30"/>
      <c r="C95" s="1939">
        <v>50000</v>
      </c>
      <c r="D95" s="519"/>
      <c r="E95" s="244"/>
      <c r="F95" s="131">
        <f t="shared" si="213"/>
        <v>5745100</v>
      </c>
      <c r="H95" s="1962"/>
      <c r="I95" s="1330"/>
      <c r="J95" s="242"/>
      <c r="K95" s="519"/>
      <c r="L95" s="244"/>
      <c r="O95" s="544"/>
      <c r="P95" s="1380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62"/>
      <c r="QS95" s="792"/>
      <c r="RD95" s="1962"/>
      <c r="RE95" s="1962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62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62"/>
      <c r="AQL95" s="1962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30" t="s">
        <v>2353</v>
      </c>
      <c r="C96" s="1939">
        <v>90000</v>
      </c>
      <c r="D96" s="519"/>
      <c r="E96" s="244"/>
      <c r="F96" s="131">
        <f t="shared" si="213"/>
        <v>5835100</v>
      </c>
      <c r="H96" s="1962"/>
      <c r="I96" s="1330"/>
      <c r="J96" s="242"/>
      <c r="K96" s="519"/>
      <c r="L96" s="244"/>
      <c r="O96" s="544"/>
      <c r="P96" s="1380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62"/>
      <c r="QS96" s="792"/>
      <c r="RD96" s="1962"/>
      <c r="RE96" s="1962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62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62"/>
      <c r="AQL96" s="1962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30" t="s">
        <v>2353</v>
      </c>
      <c r="C97" s="1939">
        <v>115000</v>
      </c>
      <c r="D97" s="519"/>
      <c r="E97" s="244"/>
      <c r="F97" s="131">
        <f t="shared" si="213"/>
        <v>5950100</v>
      </c>
      <c r="H97" s="1962"/>
      <c r="I97" s="1330"/>
      <c r="J97" s="242"/>
      <c r="K97" s="519"/>
      <c r="L97" s="244"/>
      <c r="O97" s="544"/>
      <c r="P97" s="1380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62"/>
      <c r="QS97" s="792"/>
      <c r="RD97" s="1962"/>
      <c r="RE97" s="1962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62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62"/>
      <c r="AQL97" s="1962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30" t="s">
        <v>2353</v>
      </c>
      <c r="C98" s="1939">
        <v>125000</v>
      </c>
      <c r="D98" s="244"/>
      <c r="E98" s="244"/>
      <c r="F98" s="131">
        <f t="shared" si="213"/>
        <v>6075100</v>
      </c>
      <c r="H98" s="1962"/>
      <c r="I98" s="1330"/>
      <c r="J98" s="242"/>
      <c r="K98" s="244"/>
      <c r="L98" s="244"/>
      <c r="O98" s="544"/>
      <c r="P98" s="1380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62"/>
      <c r="QS98" s="792"/>
      <c r="RD98" s="1962"/>
      <c r="RE98" s="1962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62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62"/>
      <c r="AQL98" s="1962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30"/>
      <c r="C99" s="1939">
        <v>170000</v>
      </c>
      <c r="D99" s="519"/>
      <c r="E99" s="244"/>
      <c r="F99" s="131">
        <f t="shared" si="213"/>
        <v>6245100</v>
      </c>
      <c r="H99" s="1962"/>
      <c r="I99" s="1330"/>
      <c r="J99" s="242"/>
      <c r="K99" s="519"/>
      <c r="L99" s="244"/>
      <c r="O99" s="544"/>
      <c r="P99" s="1380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62"/>
      <c r="QS99" s="792"/>
      <c r="RD99" s="1962"/>
      <c r="RE99" s="1962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62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62"/>
      <c r="AQL99" s="1962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30"/>
      <c r="C100" s="1938"/>
      <c r="D100" s="244"/>
      <c r="E100" s="244"/>
      <c r="F100" s="131">
        <f t="shared" si="213"/>
        <v>6245100</v>
      </c>
      <c r="H100" s="1962"/>
      <c r="I100" s="1330"/>
      <c r="J100" s="244"/>
      <c r="K100" s="244"/>
      <c r="L100" s="244"/>
      <c r="O100" s="544"/>
      <c r="P100" s="1380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62"/>
      <c r="QS100" s="792"/>
      <c r="RD100" s="1962"/>
      <c r="RE100" s="1962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62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62"/>
      <c r="AQL100" s="1962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30"/>
      <c r="C101" s="1939"/>
      <c r="D101" s="244"/>
      <c r="E101" s="244"/>
      <c r="F101" s="131">
        <f t="shared" si="213"/>
        <v>6245100</v>
      </c>
      <c r="H101" s="1962"/>
      <c r="I101" s="1330"/>
      <c r="J101" s="242"/>
      <c r="K101" s="244"/>
      <c r="L101" s="244"/>
      <c r="O101" s="544"/>
      <c r="P101" s="1380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62"/>
      <c r="QS101" s="792"/>
      <c r="RD101" s="1962"/>
      <c r="RE101" s="1962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62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62"/>
      <c r="AQL101" s="1962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30"/>
      <c r="C102" s="1939"/>
      <c r="D102" s="519"/>
      <c r="E102" s="244"/>
      <c r="F102" s="131">
        <f t="shared" si="213"/>
        <v>6245100</v>
      </c>
      <c r="H102" s="1962"/>
      <c r="I102" s="1330"/>
      <c r="J102" s="242"/>
      <c r="K102" s="519"/>
      <c r="L102" s="244"/>
      <c r="O102" s="544"/>
      <c r="P102" s="1380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62"/>
      <c r="QS102" s="792"/>
      <c r="RD102" s="1962"/>
      <c r="RE102" s="1962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62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62"/>
      <c r="AQL102" s="1962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30"/>
      <c r="C103" s="1939"/>
      <c r="D103" s="244"/>
      <c r="E103" s="244"/>
      <c r="F103" s="131">
        <f t="shared" si="213"/>
        <v>6245100</v>
      </c>
      <c r="H103" s="1962"/>
      <c r="I103" s="1330"/>
      <c r="J103" s="242"/>
      <c r="K103" s="244"/>
      <c r="L103" s="244"/>
      <c r="O103" s="544"/>
      <c r="P103" s="1380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62"/>
      <c r="QS103" s="792"/>
      <c r="RD103" s="1962"/>
      <c r="RE103" s="1962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62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62"/>
      <c r="AQL103" s="1962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30"/>
      <c r="C104" s="1939"/>
      <c r="D104" s="519"/>
      <c r="E104" s="244"/>
      <c r="F104" s="131">
        <f t="shared" si="213"/>
        <v>6245100</v>
      </c>
      <c r="H104" s="1962"/>
      <c r="I104" s="1330"/>
      <c r="J104" s="242"/>
      <c r="K104" s="519"/>
      <c r="L104" s="244"/>
      <c r="O104" s="544"/>
      <c r="P104" s="1380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62"/>
      <c r="QS104" s="792"/>
      <c r="RD104" s="1962"/>
      <c r="RE104" s="1962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62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62"/>
      <c r="AQL104" s="1962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30"/>
      <c r="C105" s="1939"/>
      <c r="D105" s="244"/>
      <c r="E105" s="244"/>
      <c r="F105" s="131">
        <f t="shared" si="213"/>
        <v>6245100</v>
      </c>
      <c r="H105" s="1962"/>
      <c r="I105" s="1330"/>
      <c r="J105" s="242"/>
      <c r="K105" s="244"/>
      <c r="L105" s="244"/>
      <c r="O105" s="544"/>
      <c r="P105" s="1380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62"/>
      <c r="QS105" s="792"/>
      <c r="RD105" s="1962"/>
      <c r="RE105" s="1962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62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62"/>
      <c r="AQL105" s="1962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30"/>
      <c r="C106" s="1939"/>
      <c r="D106" s="519"/>
      <c r="E106" s="244"/>
      <c r="F106" s="131">
        <f t="shared" si="213"/>
        <v>6245100</v>
      </c>
      <c r="H106" s="1962"/>
      <c r="I106" s="1330"/>
      <c r="J106" s="242"/>
      <c r="K106" s="519"/>
      <c r="L106" s="244"/>
      <c r="O106" s="544"/>
      <c r="P106" s="1380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62"/>
      <c r="QS106" s="792"/>
      <c r="RD106" s="1962"/>
      <c r="RE106" s="1962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62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62"/>
      <c r="AQL106" s="1962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30"/>
      <c r="C107" s="1939"/>
      <c r="D107" s="519"/>
      <c r="E107" s="244"/>
      <c r="F107" s="131">
        <f t="shared" si="213"/>
        <v>6245100</v>
      </c>
      <c r="H107" s="1962"/>
      <c r="I107" s="1330"/>
      <c r="J107" s="242"/>
      <c r="K107" s="519"/>
      <c r="L107" s="244"/>
      <c r="O107" s="544"/>
      <c r="P107" s="1380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62"/>
      <c r="QS107" s="792"/>
      <c r="RD107" s="1962"/>
      <c r="RE107" s="1962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62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62"/>
      <c r="AQL107" s="1962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30"/>
      <c r="C108" s="1939"/>
      <c r="D108" s="519"/>
      <c r="E108" s="244"/>
      <c r="F108" s="131">
        <f t="shared" si="213"/>
        <v>6245100</v>
      </c>
      <c r="H108" s="1962"/>
      <c r="I108" s="1330"/>
      <c r="J108" s="242"/>
      <c r="K108" s="519"/>
      <c r="L108" s="244"/>
      <c r="O108" s="544"/>
      <c r="P108" s="1380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62"/>
      <c r="QS108" s="792"/>
      <c r="RD108" s="1962"/>
      <c r="RE108" s="1962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62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62"/>
      <c r="AQL108" s="1962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30"/>
      <c r="C109" s="1939"/>
      <c r="D109" s="244"/>
      <c r="E109" s="244"/>
      <c r="F109" s="131">
        <f t="shared" si="213"/>
        <v>6245100</v>
      </c>
      <c r="H109" s="1962"/>
      <c r="I109" s="1330"/>
      <c r="J109" s="242"/>
      <c r="K109" s="244"/>
      <c r="L109" s="244"/>
      <c r="O109" s="544"/>
      <c r="P109" s="1380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62"/>
      <c r="QS109" s="792"/>
      <c r="RD109" s="1962"/>
      <c r="RE109" s="1962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62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62"/>
      <c r="AQL109" s="1962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30"/>
      <c r="C110" s="1939"/>
      <c r="D110" s="244"/>
      <c r="E110" s="244"/>
      <c r="F110" s="131">
        <f t="shared" si="213"/>
        <v>6245100</v>
      </c>
      <c r="H110" s="1962"/>
      <c r="I110" s="1330"/>
      <c r="J110" s="242"/>
      <c r="K110" s="244"/>
      <c r="L110" s="244"/>
      <c r="O110" s="544"/>
      <c r="P110" s="1380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62"/>
      <c r="QS110" s="792"/>
      <c r="RD110" s="1962"/>
      <c r="RE110" s="1962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62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62"/>
      <c r="AQL110" s="1962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30"/>
      <c r="C111" s="1939"/>
      <c r="D111" s="244"/>
      <c r="E111" s="244"/>
      <c r="F111" s="131">
        <f t="shared" si="213"/>
        <v>6245100</v>
      </c>
      <c r="H111" s="1962"/>
      <c r="I111" s="1330"/>
      <c r="J111" s="242"/>
      <c r="K111" s="244"/>
      <c r="L111" s="244"/>
      <c r="O111" s="544"/>
      <c r="P111" s="1380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62"/>
      <c r="QS111" s="792"/>
      <c r="RD111" s="1962"/>
      <c r="RE111" s="1962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62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62"/>
      <c r="AQL111" s="1962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30"/>
      <c r="C112" s="1939"/>
      <c r="D112" s="519"/>
      <c r="E112" s="244"/>
      <c r="F112" s="131">
        <f t="shared" ref="F112:F120" si="214">F111+C112-E112</f>
        <v>6245100</v>
      </c>
      <c r="H112" s="1962"/>
      <c r="I112" s="1330"/>
      <c r="J112" s="242"/>
      <c r="K112" s="519"/>
      <c r="L112" s="244"/>
      <c r="O112" s="544"/>
      <c r="P112" s="1380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62"/>
      <c r="QS112" s="792"/>
      <c r="RD112" s="1962"/>
      <c r="RE112" s="1962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62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62"/>
      <c r="AQL112" s="1962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30"/>
      <c r="C113" s="1939"/>
      <c r="D113" s="244"/>
      <c r="E113" s="244"/>
      <c r="F113" s="131">
        <f t="shared" si="214"/>
        <v>6245100</v>
      </c>
      <c r="H113" s="1962"/>
      <c r="I113" s="1330"/>
      <c r="J113" s="242"/>
      <c r="K113" s="244"/>
      <c r="L113" s="244"/>
      <c r="O113" s="544"/>
      <c r="P113" s="1380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62"/>
      <c r="QS113" s="792"/>
      <c r="RD113" s="1962"/>
      <c r="RE113" s="1962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62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62"/>
      <c r="AQL113" s="1962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30"/>
      <c r="C114" s="1939"/>
      <c r="D114" s="519"/>
      <c r="E114" s="244"/>
      <c r="F114" s="131">
        <f t="shared" si="214"/>
        <v>6245100</v>
      </c>
      <c r="H114" s="1962"/>
      <c r="I114" s="1330"/>
      <c r="J114" s="242"/>
      <c r="K114" s="519"/>
      <c r="L114" s="244"/>
      <c r="O114" s="544"/>
      <c r="P114" s="1380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62"/>
      <c r="QS114" s="792"/>
      <c r="RD114" s="1962"/>
      <c r="RE114" s="1962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62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62"/>
      <c r="AQL114" s="1962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30"/>
      <c r="C115" s="1939"/>
      <c r="D115" s="244"/>
      <c r="E115" s="244"/>
      <c r="F115" s="131">
        <f t="shared" si="214"/>
        <v>6245100</v>
      </c>
      <c r="H115" s="1962"/>
      <c r="I115" s="1330"/>
      <c r="J115" s="242"/>
      <c r="K115" s="244"/>
      <c r="L115" s="244"/>
      <c r="O115" s="544"/>
      <c r="P115" s="1380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62"/>
      <c r="QS115" s="792"/>
      <c r="RD115" s="1962"/>
      <c r="RE115" s="1962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62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62"/>
      <c r="AQL115" s="1962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30"/>
      <c r="C116" s="1939"/>
      <c r="D116" s="519"/>
      <c r="E116" s="244"/>
      <c r="F116" s="131">
        <f t="shared" si="214"/>
        <v>6245100</v>
      </c>
      <c r="H116" s="1962"/>
      <c r="I116" s="1330"/>
      <c r="J116" s="242"/>
      <c r="K116" s="519"/>
      <c r="L116" s="244"/>
      <c r="O116" s="544"/>
      <c r="P116" s="1380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62"/>
      <c r="QS116" s="792"/>
      <c r="RD116" s="1962"/>
      <c r="RE116" s="1962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62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62"/>
      <c r="AQL116" s="1962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30"/>
      <c r="C117" s="1939"/>
      <c r="D117" s="244"/>
      <c r="E117" s="1960"/>
      <c r="F117" s="131">
        <f t="shared" si="214"/>
        <v>6245100</v>
      </c>
      <c r="H117" s="1962"/>
      <c r="I117" s="1330"/>
      <c r="J117" s="242"/>
      <c r="K117" s="244"/>
      <c r="L117" s="1960"/>
      <c r="O117" s="544"/>
      <c r="P117" s="1380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62"/>
      <c r="QS117" s="792"/>
      <c r="RD117" s="1962"/>
      <c r="RE117" s="1962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62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62"/>
      <c r="AQL117" s="1962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30"/>
      <c r="C118" s="1939"/>
      <c r="D118" s="519"/>
      <c r="E118" s="244"/>
      <c r="F118" s="131">
        <f t="shared" si="214"/>
        <v>6245100</v>
      </c>
      <c r="H118" s="1962"/>
      <c r="I118" s="1330"/>
      <c r="J118" s="242"/>
      <c r="K118" s="519"/>
      <c r="L118" s="244"/>
      <c r="O118" s="544"/>
      <c r="P118" s="1380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62"/>
      <c r="QS118" s="792"/>
      <c r="RD118" s="1962"/>
      <c r="RE118" s="1962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62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62"/>
      <c r="AQL118" s="1962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30"/>
      <c r="C119" s="1939"/>
      <c r="D119" s="244"/>
      <c r="E119" s="244"/>
      <c r="F119" s="131">
        <f t="shared" si="214"/>
        <v>6245100</v>
      </c>
      <c r="H119" s="1962"/>
      <c r="I119" s="1330"/>
      <c r="J119" s="242"/>
      <c r="K119" s="244"/>
      <c r="L119" s="244"/>
      <c r="O119" s="544"/>
      <c r="P119" s="1380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62"/>
      <c r="QS119" s="792"/>
      <c r="RD119" s="1962"/>
      <c r="RE119" s="1962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62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62"/>
      <c r="AQL119" s="1962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30"/>
      <c r="C120" s="1939"/>
      <c r="D120" s="244"/>
      <c r="E120" s="244"/>
      <c r="F120" s="131">
        <f t="shared" si="214"/>
        <v>6245100</v>
      </c>
      <c r="H120" s="1962"/>
      <c r="I120" s="1330"/>
      <c r="J120" s="242"/>
      <c r="K120" s="244"/>
      <c r="L120" s="244"/>
      <c r="O120" s="544"/>
      <c r="P120" s="1380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62"/>
      <c r="QS120" s="792"/>
      <c r="RD120" s="1962"/>
      <c r="RE120" s="1962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62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62"/>
      <c r="AQL120" s="1962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30"/>
      <c r="C121" s="1939"/>
      <c r="D121" s="519"/>
      <c r="E121" s="244"/>
      <c r="H121" s="1962"/>
      <c r="I121" s="1330"/>
      <c r="J121" s="242"/>
      <c r="K121" s="519"/>
      <c r="L121" s="244"/>
      <c r="O121" s="544"/>
      <c r="P121" s="1380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62"/>
      <c r="QS121" s="792"/>
      <c r="RD121" s="1962"/>
      <c r="RE121" s="1962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62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62"/>
      <c r="AQL121" s="1962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30"/>
      <c r="C122" s="1939"/>
      <c r="D122" s="244"/>
      <c r="E122" s="244"/>
      <c r="H122" s="1962"/>
      <c r="I122" s="1330"/>
      <c r="J122" s="242"/>
      <c r="K122" s="244"/>
      <c r="L122" s="244"/>
      <c r="O122" s="544"/>
      <c r="P122" s="1380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62"/>
      <c r="QS122" s="792"/>
      <c r="RD122" s="1962"/>
      <c r="RE122" s="1962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62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62"/>
      <c r="AQL122" s="1962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30"/>
      <c r="C123" s="1939"/>
      <c r="D123" s="244"/>
      <c r="E123" s="244"/>
      <c r="H123" s="1962"/>
      <c r="I123" s="1330"/>
      <c r="J123" s="242"/>
      <c r="K123" s="244"/>
      <c r="L123" s="244"/>
      <c r="O123" s="544"/>
      <c r="P123" s="1380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62"/>
      <c r="QS123" s="792"/>
      <c r="RD123" s="1962"/>
      <c r="RE123" s="1962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62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62"/>
      <c r="AQL123" s="1962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40"/>
      <c r="D124" s="121"/>
      <c r="E124" s="37"/>
      <c r="I124" s="34"/>
      <c r="J124" s="172"/>
      <c r="K124" s="121"/>
      <c r="L124" s="37"/>
      <c r="P124" s="1261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40"/>
      <c r="D125" s="37"/>
      <c r="E125" s="37"/>
      <c r="I125" s="34"/>
      <c r="J125" s="172"/>
      <c r="K125" s="37"/>
      <c r="L125" s="37"/>
      <c r="P125" s="1261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40"/>
      <c r="D126" s="121"/>
      <c r="E126" s="37"/>
      <c r="I126" s="34"/>
      <c r="J126" s="172"/>
      <c r="K126" s="121"/>
      <c r="L126" s="37"/>
      <c r="P126" s="1261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40"/>
      <c r="D127" s="37"/>
      <c r="E127" s="37"/>
      <c r="I127" s="34"/>
      <c r="J127" s="172"/>
      <c r="K127" s="37"/>
      <c r="L127" s="37"/>
      <c r="P127" s="1261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40"/>
      <c r="D128" s="37"/>
      <c r="E128" s="37"/>
      <c r="I128" s="34"/>
      <c r="J128" s="172"/>
      <c r="K128" s="37"/>
      <c r="L128" s="37"/>
      <c r="P128" s="1261"/>
      <c r="CX128" s="278"/>
      <c r="AIJ128" s="506"/>
      <c r="AIK128" s="79"/>
      <c r="AIL128" s="79"/>
      <c r="AIM128" s="79"/>
    </row>
    <row r="129" spans="1:961 1291:1371" s="1762" customFormat="1" ht="15.75" x14ac:dyDescent="0.25">
      <c r="A129" s="421"/>
      <c r="B129" s="34"/>
      <c r="C129" s="1940"/>
      <c r="D129" s="37"/>
      <c r="E129" s="37"/>
      <c r="I129" s="34"/>
      <c r="J129" s="172"/>
      <c r="K129" s="37"/>
      <c r="L129" s="37"/>
      <c r="O129" s="421"/>
      <c r="P129" s="1261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62" customFormat="1" ht="15.75" x14ac:dyDescent="0.25">
      <c r="A130" s="421"/>
      <c r="B130" s="34"/>
      <c r="C130" s="1940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62" customFormat="1" ht="15.75" x14ac:dyDescent="0.25">
      <c r="A131" s="421"/>
      <c r="B131" s="34"/>
      <c r="C131" s="1940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62" customFormat="1" ht="15.75" x14ac:dyDescent="0.25">
      <c r="A132" s="421"/>
      <c r="B132" s="34"/>
      <c r="C132" s="1940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62" customFormat="1" ht="15.75" x14ac:dyDescent="0.25">
      <c r="A133" s="421"/>
      <c r="B133" s="34"/>
      <c r="C133" s="1940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62" customFormat="1" ht="15.75" x14ac:dyDescent="0.25">
      <c r="A134" s="421"/>
      <c r="B134" s="34"/>
      <c r="C134" s="1940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62" customFormat="1" ht="15.75" x14ac:dyDescent="0.25">
      <c r="A135" s="421"/>
      <c r="B135" s="34"/>
      <c r="C135" s="1940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62" customFormat="1" ht="15.75" x14ac:dyDescent="0.25">
      <c r="A136" s="421"/>
      <c r="B136" s="34"/>
      <c r="C136" s="1940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62" customFormat="1" ht="15.75" x14ac:dyDescent="0.25">
      <c r="A137" s="421"/>
      <c r="B137" s="34"/>
      <c r="C137" s="1940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62" customFormat="1" ht="15.75" x14ac:dyDescent="0.25">
      <c r="A138" s="421"/>
      <c r="B138" s="34"/>
      <c r="C138" s="1940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62" customFormat="1" ht="15.75" x14ac:dyDescent="0.25">
      <c r="A139" s="421"/>
      <c r="B139" s="34"/>
      <c r="C139" s="1940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62" customFormat="1" ht="15.75" x14ac:dyDescent="0.25">
      <c r="A140" s="421"/>
      <c r="B140" s="34"/>
      <c r="C140" s="1940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62" customFormat="1" ht="15.75" x14ac:dyDescent="0.25">
      <c r="A141" s="421"/>
      <c r="B141" s="34"/>
      <c r="C141" s="1940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62" customFormat="1" ht="15.75" x14ac:dyDescent="0.25">
      <c r="A142" s="421"/>
      <c r="B142" s="34"/>
      <c r="C142" s="1940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62" customFormat="1" ht="15.75" x14ac:dyDescent="0.25">
      <c r="A143" s="421"/>
      <c r="B143" s="34"/>
      <c r="C143" s="1940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62" customFormat="1" ht="15.75" x14ac:dyDescent="0.25">
      <c r="A144" s="421"/>
      <c r="B144" s="34"/>
      <c r="C144" s="1940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62" customFormat="1" ht="15.75" x14ac:dyDescent="0.25">
      <c r="A145" s="421"/>
      <c r="B145" s="34"/>
      <c r="C145" s="1940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62" customFormat="1" ht="15.75" x14ac:dyDescent="0.25">
      <c r="A146" s="421"/>
      <c r="B146" s="34"/>
      <c r="C146" s="1940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62" customFormat="1" ht="15.75" x14ac:dyDescent="0.25">
      <c r="A147" s="421"/>
      <c r="B147" s="34"/>
      <c r="C147" s="1940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62" customFormat="1" ht="15.75" x14ac:dyDescent="0.25">
      <c r="A148" s="421"/>
      <c r="B148" s="34"/>
      <c r="C148" s="1940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62" customFormat="1" ht="15.75" x14ac:dyDescent="0.25">
      <c r="A149" s="421"/>
      <c r="B149" s="34"/>
      <c r="C149" s="1940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62" customFormat="1" ht="15.75" x14ac:dyDescent="0.25">
      <c r="A150" s="421"/>
      <c r="B150" s="34"/>
      <c r="C150" s="1940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62" customFormat="1" ht="15.75" x14ac:dyDescent="0.25">
      <c r="A151" s="421"/>
      <c r="B151" s="34"/>
      <c r="C151" s="1940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62" customFormat="1" ht="15.75" x14ac:dyDescent="0.25">
      <c r="A152" s="421"/>
      <c r="B152" s="34"/>
      <c r="C152" s="1940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62" customFormat="1" ht="15.75" x14ac:dyDescent="0.25">
      <c r="A153" s="421"/>
      <c r="B153" s="24"/>
      <c r="C153" s="1940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62" customFormat="1" ht="15.75" x14ac:dyDescent="0.25">
      <c r="A154" s="421"/>
      <c r="B154" s="24"/>
      <c r="C154" s="1940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62" customFormat="1" ht="15.75" x14ac:dyDescent="0.25">
      <c r="A155" s="421"/>
      <c r="B155" s="24"/>
      <c r="C155" s="1940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62" customFormat="1" ht="15.75" x14ac:dyDescent="0.25">
      <c r="A156" s="421"/>
      <c r="B156" s="24"/>
      <c r="C156" s="1940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62" customFormat="1" ht="15.75" x14ac:dyDescent="0.25">
      <c r="A157" s="421"/>
      <c r="B157" s="24"/>
      <c r="C157" s="1940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62" customFormat="1" ht="15.75" x14ac:dyDescent="0.25">
      <c r="A158" s="421"/>
      <c r="B158" s="24"/>
      <c r="C158" s="1940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62" customFormat="1" ht="15.75" x14ac:dyDescent="0.25">
      <c r="A159" s="421"/>
      <c r="B159" s="24"/>
      <c r="C159" s="1940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62" customFormat="1" ht="15.75" x14ac:dyDescent="0.25">
      <c r="A160" s="421"/>
      <c r="B160" s="24"/>
      <c r="C160" s="1940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62" customFormat="1" ht="15.75" x14ac:dyDescent="0.25">
      <c r="A161" s="421"/>
      <c r="B161" s="24"/>
      <c r="C161" s="1940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62" customFormat="1" ht="15.75" x14ac:dyDescent="0.25">
      <c r="A162" s="421"/>
      <c r="B162" s="24"/>
      <c r="C162" s="1940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62" customFormat="1" ht="15.75" x14ac:dyDescent="0.25">
      <c r="A163" s="421"/>
      <c r="B163" s="24"/>
      <c r="C163" s="1940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62" customFormat="1" ht="15.75" x14ac:dyDescent="0.25">
      <c r="A164" s="421"/>
      <c r="B164" s="24"/>
      <c r="C164" s="1940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62" customFormat="1" ht="15.75" x14ac:dyDescent="0.25">
      <c r="A165" s="421"/>
      <c r="B165" s="24"/>
      <c r="C165" s="1940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62" customFormat="1" ht="15.75" x14ac:dyDescent="0.25">
      <c r="A166" s="421"/>
      <c r="B166" s="24"/>
      <c r="C166" s="1940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62" customFormat="1" ht="15.75" x14ac:dyDescent="0.25">
      <c r="A167" s="421"/>
      <c r="B167" s="24"/>
      <c r="C167" s="1940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62" customFormat="1" ht="15.75" x14ac:dyDescent="0.25">
      <c r="A168" s="421"/>
      <c r="B168" s="24"/>
      <c r="C168" s="1940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62" customFormat="1" ht="15.75" x14ac:dyDescent="0.25">
      <c r="A169" s="421"/>
      <c r="B169" s="24"/>
      <c r="C169" s="1940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62" customFormat="1" ht="15.75" x14ac:dyDescent="0.25">
      <c r="A170" s="421"/>
      <c r="B170" s="24"/>
      <c r="C170" s="1940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62" customFormat="1" ht="15.75" x14ac:dyDescent="0.25">
      <c r="A171" s="421"/>
      <c r="B171" s="24"/>
      <c r="C171" s="1940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62" customFormat="1" ht="15.75" x14ac:dyDescent="0.25">
      <c r="A172" s="421"/>
      <c r="B172" s="24"/>
      <c r="C172" s="1940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62" customFormat="1" ht="15.75" x14ac:dyDescent="0.25">
      <c r="A173" s="421"/>
      <c r="B173" s="24"/>
      <c r="C173" s="1940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62" customFormat="1" ht="15.75" x14ac:dyDescent="0.25">
      <c r="A174" s="421"/>
      <c r="B174" s="24"/>
      <c r="C174" s="1940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62" customFormat="1" ht="15.75" x14ac:dyDescent="0.25">
      <c r="A175" s="421"/>
      <c r="B175" s="24"/>
      <c r="C175" s="1940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62" customFormat="1" ht="15.75" x14ac:dyDescent="0.25">
      <c r="A176" s="421"/>
      <c r="B176" s="24"/>
      <c r="C176" s="1940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62" customFormat="1" ht="15.75" x14ac:dyDescent="0.25">
      <c r="A177" s="421"/>
      <c r="B177" s="24"/>
      <c r="C177" s="1940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62" customFormat="1" ht="15.75" x14ac:dyDescent="0.25">
      <c r="A178" s="421"/>
      <c r="B178" s="24"/>
      <c r="C178" s="1940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62" customFormat="1" ht="15.75" x14ac:dyDescent="0.25">
      <c r="A179" s="421"/>
      <c r="B179" s="24"/>
      <c r="C179" s="1940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62" customFormat="1" ht="15.75" x14ac:dyDescent="0.25">
      <c r="A180" s="421"/>
      <c r="B180" s="24"/>
      <c r="C180" s="1940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62" customFormat="1" ht="15.75" x14ac:dyDescent="0.25">
      <c r="A181" s="421"/>
      <c r="B181" s="24"/>
      <c r="C181" s="1940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62" customFormat="1" ht="15.75" x14ac:dyDescent="0.25">
      <c r="A182" s="421"/>
      <c r="B182" s="24"/>
      <c r="C182" s="1940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62" customFormat="1" ht="15.75" x14ac:dyDescent="0.25">
      <c r="A183" s="421"/>
      <c r="B183" s="24"/>
      <c r="C183" s="1933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62" customFormat="1" ht="15.75" x14ac:dyDescent="0.25">
      <c r="A184" s="421"/>
      <c r="B184" s="24"/>
      <c r="C184" s="1933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62" customFormat="1" ht="15.75" x14ac:dyDescent="0.25">
      <c r="A185" s="421"/>
      <c r="B185" s="24"/>
      <c r="C185" s="1933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62" customFormat="1" ht="15.75" x14ac:dyDescent="0.25">
      <c r="A186" s="421"/>
      <c r="B186" s="24"/>
      <c r="C186" s="1933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62" customFormat="1" ht="15.75" x14ac:dyDescent="0.25">
      <c r="A187" s="421"/>
      <c r="B187" s="24"/>
      <c r="C187" s="1932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62" customFormat="1" ht="15.75" x14ac:dyDescent="0.25">
      <c r="A188" s="421"/>
      <c r="B188" s="24"/>
      <c r="C188" s="1933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62" customFormat="1" ht="15.75" x14ac:dyDescent="0.25">
      <c r="A189" s="421"/>
      <c r="B189" s="24"/>
      <c r="C189" s="1932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62" customFormat="1" ht="15.75" x14ac:dyDescent="0.25">
      <c r="A190" s="421"/>
      <c r="B190" s="24"/>
      <c r="C190" s="1933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62" customFormat="1" ht="15.75" x14ac:dyDescent="0.25">
      <c r="A191" s="421"/>
      <c r="B191" s="24"/>
      <c r="C191" s="1933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62" customFormat="1" ht="15.75" x14ac:dyDescent="0.25">
      <c r="A192" s="421"/>
      <c r="B192" s="24"/>
      <c r="C192" s="1933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62" customFormat="1" ht="15.75" x14ac:dyDescent="0.25">
      <c r="A193" s="421"/>
      <c r="B193" s="24"/>
      <c r="C193" s="1933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62" customFormat="1" ht="15.75" x14ac:dyDescent="0.25">
      <c r="A194" s="421"/>
      <c r="B194" s="24"/>
      <c r="C194" s="1932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62" customFormat="1" ht="15.75" x14ac:dyDescent="0.25">
      <c r="A195" s="421"/>
      <c r="B195" s="24"/>
      <c r="C195" s="1932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62" customFormat="1" ht="15.75" x14ac:dyDescent="0.25">
      <c r="A196" s="421"/>
      <c r="B196" s="24"/>
      <c r="C196" s="1933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62" customFormat="1" ht="15.75" x14ac:dyDescent="0.25">
      <c r="A197" s="421"/>
      <c r="B197" s="24"/>
      <c r="C197" s="1933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62" customFormat="1" ht="15.75" x14ac:dyDescent="0.25">
      <c r="A198" s="421"/>
      <c r="B198" s="24"/>
      <c r="C198" s="1933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62" customFormat="1" ht="15.75" x14ac:dyDescent="0.25">
      <c r="A199" s="421"/>
      <c r="B199" s="24"/>
      <c r="C199" s="1933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62" customFormat="1" ht="15.75" x14ac:dyDescent="0.25">
      <c r="A200" s="421"/>
      <c r="B200" s="24"/>
      <c r="C200" s="1933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62" customFormat="1" ht="15.75" x14ac:dyDescent="0.25">
      <c r="A201" s="421"/>
      <c r="B201" s="24"/>
      <c r="C201" s="1933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62" customFormat="1" ht="15.75" x14ac:dyDescent="0.25">
      <c r="A202" s="421"/>
      <c r="B202" s="24"/>
      <c r="C202" s="1933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62" customFormat="1" ht="15.75" x14ac:dyDescent="0.25">
      <c r="A203" s="421"/>
      <c r="B203" s="24"/>
      <c r="C203" s="1933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62" customFormat="1" ht="15.75" x14ac:dyDescent="0.25">
      <c r="A204" s="421"/>
      <c r="B204" s="24"/>
      <c r="C204" s="1933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62" customFormat="1" ht="15.75" x14ac:dyDescent="0.25">
      <c r="A205" s="421"/>
      <c r="B205" s="24"/>
      <c r="C205" s="1933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62" customFormat="1" ht="15.75" x14ac:dyDescent="0.25">
      <c r="A206" s="421"/>
      <c r="B206" s="24"/>
      <c r="C206" s="1932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62" customFormat="1" ht="15.75" x14ac:dyDescent="0.25">
      <c r="A207" s="421"/>
      <c r="B207" s="24"/>
      <c r="C207" s="1933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62" customFormat="1" ht="15.75" x14ac:dyDescent="0.25">
      <c r="A208" s="421"/>
      <c r="B208" s="24"/>
      <c r="C208" s="1933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62" customFormat="1" ht="15.75" x14ac:dyDescent="0.25">
      <c r="A209" s="421"/>
      <c r="B209" s="24"/>
      <c r="C209" s="1933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62" customFormat="1" ht="15.75" x14ac:dyDescent="0.25">
      <c r="A210" s="421"/>
      <c r="B210" s="24"/>
      <c r="C210" s="1933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62" customFormat="1" ht="15.75" x14ac:dyDescent="0.25">
      <c r="A211" s="421"/>
      <c r="B211" s="24"/>
      <c r="C211" s="1932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62" customFormat="1" ht="15.75" x14ac:dyDescent="0.25">
      <c r="A212" s="421"/>
      <c r="B212" s="24"/>
      <c r="C212" s="1933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62" customFormat="1" ht="15.75" x14ac:dyDescent="0.25">
      <c r="A213" s="421"/>
      <c r="B213" s="24"/>
      <c r="C213" s="1933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62" customFormat="1" ht="15.75" x14ac:dyDescent="0.25">
      <c r="A214" s="421"/>
      <c r="B214" s="24"/>
      <c r="C214" s="1933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62" customFormat="1" ht="15.75" x14ac:dyDescent="0.25">
      <c r="A215" s="421"/>
      <c r="B215" s="24"/>
      <c r="C215" s="1933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62" customFormat="1" ht="15.75" x14ac:dyDescent="0.25">
      <c r="A216" s="421"/>
      <c r="B216" s="24"/>
      <c r="C216" s="1933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62" customFormat="1" ht="15.75" x14ac:dyDescent="0.25">
      <c r="A217" s="421"/>
      <c r="B217" s="24"/>
      <c r="C217" s="1933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62" customFormat="1" ht="15.75" x14ac:dyDescent="0.25">
      <c r="A218" s="421"/>
      <c r="B218" s="24"/>
      <c r="C218" s="1933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62" customFormat="1" ht="15.75" x14ac:dyDescent="0.25">
      <c r="A219" s="421"/>
      <c r="B219" s="24"/>
      <c r="C219" s="1933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62" customFormat="1" ht="15.75" x14ac:dyDescent="0.25">
      <c r="A220" s="421"/>
      <c r="B220" s="24"/>
      <c r="C220" s="1933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62" customFormat="1" ht="15.75" x14ac:dyDescent="0.25">
      <c r="A221" s="421"/>
      <c r="B221" s="24"/>
      <c r="C221" s="1933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62" customFormat="1" ht="15.75" x14ac:dyDescent="0.25">
      <c r="A222" s="421"/>
      <c r="B222" s="24"/>
      <c r="C222" s="1933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62" customFormat="1" ht="15.75" x14ac:dyDescent="0.25">
      <c r="A223" s="421"/>
      <c r="B223" s="24"/>
      <c r="C223" s="1933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62" customFormat="1" ht="15.75" x14ac:dyDescent="0.25">
      <c r="A224" s="421"/>
      <c r="B224" s="24"/>
      <c r="C224" s="1933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62" customFormat="1" ht="15.75" x14ac:dyDescent="0.25">
      <c r="A225" s="421"/>
      <c r="B225" s="24"/>
      <c r="C225" s="1933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62" customFormat="1" ht="15.75" x14ac:dyDescent="0.25">
      <c r="A226" s="421"/>
      <c r="B226" s="24"/>
      <c r="C226" s="1933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62" customFormat="1" ht="15.75" x14ac:dyDescent="0.25">
      <c r="A227" s="421"/>
      <c r="B227" s="24"/>
      <c r="C227" s="1933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62" customFormat="1" ht="15.75" x14ac:dyDescent="0.25">
      <c r="A228" s="421"/>
      <c r="B228" s="24"/>
      <c r="C228" s="1933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62" customFormat="1" ht="15.75" x14ac:dyDescent="0.25">
      <c r="A229" s="421"/>
      <c r="B229" s="24"/>
      <c r="C229" s="1933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62" customFormat="1" ht="15.75" x14ac:dyDescent="0.25">
      <c r="A230" s="421"/>
      <c r="B230" s="24"/>
      <c r="C230" s="1933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62" customFormat="1" ht="15.75" x14ac:dyDescent="0.25">
      <c r="A231" s="421"/>
      <c r="B231" s="24"/>
      <c r="C231" s="1933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62" customFormat="1" ht="15.75" x14ac:dyDescent="0.25">
      <c r="A232" s="421"/>
      <c r="B232" s="24"/>
      <c r="C232" s="1933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62" customFormat="1" ht="15.75" x14ac:dyDescent="0.25">
      <c r="A233" s="421"/>
      <c r="B233" s="24"/>
      <c r="C233" s="1933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62" customFormat="1" ht="15.75" x14ac:dyDescent="0.25">
      <c r="A234" s="421"/>
      <c r="B234" s="24"/>
      <c r="C234" s="1933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62" customFormat="1" ht="15.75" x14ac:dyDescent="0.25">
      <c r="A235" s="421"/>
      <c r="B235" s="24"/>
      <c r="C235" s="1933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62" customFormat="1" ht="15.75" x14ac:dyDescent="0.25">
      <c r="A236" s="421"/>
      <c r="B236" s="24"/>
      <c r="C236" s="1932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62" customFormat="1" ht="15.75" x14ac:dyDescent="0.25">
      <c r="A237" s="421"/>
      <c r="B237" s="24"/>
      <c r="C237" s="1933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62" customFormat="1" ht="15.75" x14ac:dyDescent="0.25">
      <c r="A238" s="421"/>
      <c r="B238" s="24"/>
      <c r="C238" s="1933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62" customFormat="1" ht="15.75" x14ac:dyDescent="0.25">
      <c r="A239" s="421"/>
      <c r="B239" s="24"/>
      <c r="C239" s="1933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62" customFormat="1" ht="15.75" x14ac:dyDescent="0.25">
      <c r="A240" s="421"/>
      <c r="B240" s="24"/>
      <c r="C240" s="1933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62" customFormat="1" ht="15.75" x14ac:dyDescent="0.25">
      <c r="A241" s="421"/>
      <c r="B241" s="24"/>
      <c r="C241" s="1933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62" customFormat="1" ht="15.75" x14ac:dyDescent="0.25">
      <c r="A242" s="421"/>
      <c r="B242" s="24"/>
      <c r="C242" s="1933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62" customFormat="1" ht="15.75" x14ac:dyDescent="0.25">
      <c r="A243" s="421"/>
      <c r="B243" s="24"/>
      <c r="C243" s="1933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62" customFormat="1" ht="15.75" x14ac:dyDescent="0.25">
      <c r="A244" s="421"/>
      <c r="B244" s="24"/>
      <c r="C244" s="1933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62" customFormat="1" ht="15.75" x14ac:dyDescent="0.25">
      <c r="A245" s="421"/>
      <c r="B245" s="24"/>
      <c r="C245" s="1933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62" customFormat="1" ht="15.75" x14ac:dyDescent="0.25">
      <c r="A246" s="421"/>
      <c r="B246" s="24"/>
      <c r="C246" s="1933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62" customFormat="1" ht="15.75" x14ac:dyDescent="0.25">
      <c r="A247" s="421"/>
      <c r="B247" s="24"/>
      <c r="C247" s="1933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62" customFormat="1" ht="15.75" x14ac:dyDescent="0.25">
      <c r="A248" s="421"/>
      <c r="B248" s="24"/>
      <c r="C248" s="1933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62" customFormat="1" ht="15.75" x14ac:dyDescent="0.25">
      <c r="A249" s="421"/>
      <c r="B249" s="24"/>
      <c r="C249" s="1933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62" customFormat="1" ht="15.75" x14ac:dyDescent="0.25">
      <c r="A250" s="421"/>
      <c r="B250" s="24"/>
      <c r="C250" s="1933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62" customFormat="1" ht="15.75" x14ac:dyDescent="0.25">
      <c r="A251" s="421"/>
      <c r="B251" s="24"/>
      <c r="C251" s="1933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62" customFormat="1" ht="15.75" x14ac:dyDescent="0.25">
      <c r="A252" s="421"/>
      <c r="B252" s="24"/>
      <c r="C252" s="1933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62" customFormat="1" ht="15.75" x14ac:dyDescent="0.25">
      <c r="A253" s="421"/>
      <c r="B253" s="24"/>
      <c r="C253" s="1933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62" customFormat="1" ht="15.75" x14ac:dyDescent="0.25">
      <c r="A254" s="421"/>
      <c r="B254" s="24"/>
      <c r="C254" s="1933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62" customFormat="1" ht="15.75" x14ac:dyDescent="0.25">
      <c r="A255" s="421"/>
      <c r="B255" s="24"/>
      <c r="C255" s="1933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62" customFormat="1" ht="15.75" x14ac:dyDescent="0.25">
      <c r="A256" s="421"/>
      <c r="B256" s="24"/>
      <c r="C256" s="1933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62" customFormat="1" ht="15.75" x14ac:dyDescent="0.25">
      <c r="A257" s="421"/>
      <c r="B257" s="24"/>
      <c r="C257" s="1933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62" customFormat="1" ht="15.75" x14ac:dyDescent="0.25">
      <c r="A258" s="421"/>
      <c r="B258" s="24"/>
      <c r="C258" s="1933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62" customFormat="1" ht="15.75" x14ac:dyDescent="0.25">
      <c r="A259" s="421"/>
      <c r="B259" s="24"/>
      <c r="C259" s="1933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62" customFormat="1" ht="15.75" x14ac:dyDescent="0.25">
      <c r="A260" s="421"/>
      <c r="B260" s="24"/>
      <c r="C260" s="1932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62" customFormat="1" ht="15.75" x14ac:dyDescent="0.25">
      <c r="A261" s="421"/>
      <c r="B261" s="24"/>
      <c r="C261" s="1933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62" customFormat="1" x14ac:dyDescent="0.25">
      <c r="A262" s="421"/>
      <c r="B262" s="24"/>
      <c r="C262" s="1934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62" customFormat="1" x14ac:dyDescent="0.25">
      <c r="A263" s="421"/>
      <c r="B263" s="24"/>
      <c r="C263" s="1934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62" customFormat="1" x14ac:dyDescent="0.25">
      <c r="A264" s="421"/>
      <c r="B264" s="24"/>
      <c r="C264" s="1934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62" customFormat="1" x14ac:dyDescent="0.25">
      <c r="A265" s="421"/>
      <c r="B265" s="24"/>
      <c r="C265" s="1934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62" customFormat="1" x14ac:dyDescent="0.25">
      <c r="A266" s="421"/>
      <c r="B266" s="24"/>
      <c r="C266" s="1934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62" customFormat="1" x14ac:dyDescent="0.25">
      <c r="A267" s="421"/>
      <c r="B267" s="24"/>
      <c r="C267" s="1934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62" customFormat="1" x14ac:dyDescent="0.25">
      <c r="A268" s="421"/>
      <c r="B268" s="24"/>
      <c r="C268" s="1934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30"/>
      <c r="C1" s="2330"/>
      <c r="D1" s="2330"/>
      <c r="E1" s="2330"/>
      <c r="F1" s="2330"/>
      <c r="G1" s="445"/>
      <c r="H1" s="55"/>
    </row>
    <row r="2" spans="1:9" ht="15.75" x14ac:dyDescent="0.25">
      <c r="A2" s="443"/>
      <c r="B2" s="2238"/>
      <c r="C2" s="2238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30">
        <f>B1</f>
        <v>0</v>
      </c>
      <c r="C57" s="2330"/>
      <c r="D57" s="2330"/>
      <c r="E57" s="2330"/>
      <c r="F57" s="2330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30">
        <f>B57</f>
        <v>0</v>
      </c>
      <c r="C113" s="2330"/>
      <c r="D113" s="2330"/>
      <c r="E113" s="2330"/>
      <c r="F113" s="2330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40">
        <f>D124-F124</f>
        <v>0</v>
      </c>
      <c r="E131" s="2241"/>
      <c r="F131" s="2242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43" t="s">
        <v>52</v>
      </c>
      <c r="E133" s="2243"/>
      <c r="F133" s="2243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14" t="s">
        <v>111</v>
      </c>
      <c r="B1" s="2214"/>
      <c r="C1" s="2214"/>
      <c r="D1" s="2214"/>
      <c r="E1" s="2214"/>
      <c r="F1" s="2214"/>
      <c r="G1" s="2214"/>
      <c r="H1" s="21">
        <v>1</v>
      </c>
      <c r="I1" s="2214" t="str">
        <f>A1</f>
        <v>ESTADO DE CUENTA POR CLIENTE</v>
      </c>
      <c r="J1" s="2214"/>
      <c r="K1" s="2214"/>
      <c r="L1" s="2214"/>
      <c r="M1" s="2214"/>
      <c r="N1" s="2214"/>
      <c r="O1" s="2214"/>
      <c r="P1" s="21">
        <f>H1+1</f>
        <v>2</v>
      </c>
      <c r="Q1" s="2214" t="str">
        <f>I1</f>
        <v>ESTADO DE CUENTA POR CLIENTE</v>
      </c>
      <c r="R1" s="2214"/>
      <c r="S1" s="2214"/>
      <c r="T1" s="2214"/>
      <c r="U1" s="2214"/>
      <c r="V1" s="2214"/>
      <c r="W1" s="2214"/>
      <c r="X1" s="21">
        <f>P1+1</f>
        <v>3</v>
      </c>
      <c r="Y1" s="2214" t="str">
        <f>Q1</f>
        <v>ESTADO DE CUENTA POR CLIENTE</v>
      </c>
      <c r="Z1" s="2214"/>
      <c r="AA1" s="2214"/>
      <c r="AB1" s="2214"/>
      <c r="AC1" s="2214"/>
      <c r="AD1" s="2214"/>
      <c r="AE1" s="2214"/>
      <c r="AF1" s="21">
        <f>X1+1</f>
        <v>4</v>
      </c>
      <c r="AG1" s="2214" t="str">
        <f>Y1</f>
        <v>ESTADO DE CUENTA POR CLIENTE</v>
      </c>
      <c r="AH1" s="2214"/>
      <c r="AI1" s="2214"/>
      <c r="AJ1" s="2214"/>
      <c r="AK1" s="2214"/>
      <c r="AL1" s="2214"/>
      <c r="AM1" s="2214"/>
      <c r="AN1" s="21">
        <f>AF1+1</f>
        <v>5</v>
      </c>
      <c r="AO1" s="2214" t="str">
        <f>AG1</f>
        <v>ESTADO DE CUENTA POR CLIENTE</v>
      </c>
      <c r="AP1" s="2214"/>
      <c r="AQ1" s="2214"/>
      <c r="AR1" s="2214"/>
      <c r="AS1" s="2214"/>
      <c r="AT1" s="2214"/>
      <c r="AU1" s="2214"/>
      <c r="AV1" s="21">
        <f>AN1+1</f>
        <v>6</v>
      </c>
      <c r="AW1" s="2214" t="str">
        <f>I1</f>
        <v>ESTADO DE CUENTA POR CLIENTE</v>
      </c>
      <c r="AX1" s="2214"/>
      <c r="AY1" s="2214"/>
      <c r="AZ1" s="2214"/>
      <c r="BA1" s="2214"/>
      <c r="BB1" s="2214"/>
      <c r="BC1" s="2214"/>
      <c r="BD1" s="21">
        <f>AV1+1</f>
        <v>7</v>
      </c>
      <c r="BE1" s="2214" t="str">
        <f>I1</f>
        <v>ESTADO DE CUENTA POR CLIENTE</v>
      </c>
      <c r="BF1" s="2214"/>
      <c r="BG1" s="2214"/>
      <c r="BH1" s="2214"/>
      <c r="BI1" s="2214"/>
      <c r="BJ1" s="2214"/>
      <c r="BK1" s="21">
        <f>BD1+1</f>
        <v>8</v>
      </c>
      <c r="BL1" s="2214" t="str">
        <f>I1</f>
        <v>ESTADO DE CUENTA POR CLIENTE</v>
      </c>
      <c r="BM1" s="2214"/>
      <c r="BN1" s="2214"/>
      <c r="BO1" s="2214"/>
      <c r="BP1" s="2214"/>
      <c r="BQ1" s="2214"/>
      <c r="BR1" s="21">
        <f>BK1+1</f>
        <v>9</v>
      </c>
      <c r="BS1" s="2214" t="str">
        <f>BL1</f>
        <v>ESTADO DE CUENTA POR CLIENTE</v>
      </c>
      <c r="BT1" s="2214"/>
      <c r="BU1" s="2214"/>
      <c r="BV1" s="2214"/>
      <c r="BW1" s="2214"/>
      <c r="BX1" s="2214"/>
      <c r="BY1" s="21">
        <f>BR1+1</f>
        <v>10</v>
      </c>
      <c r="BZ1" s="2214" t="s">
        <v>111</v>
      </c>
      <c r="CA1" s="2214"/>
      <c r="CB1" s="2214"/>
      <c r="CC1" s="2214"/>
      <c r="CD1" s="2214"/>
      <c r="CE1" s="2214"/>
      <c r="CF1" s="2214"/>
      <c r="CG1" s="21">
        <f>BY1+1</f>
        <v>11</v>
      </c>
      <c r="CH1" s="2214" t="str">
        <f>BZ1</f>
        <v>ESTADO DE CUENTA POR CLIENTE</v>
      </c>
      <c r="CI1" s="2214"/>
      <c r="CJ1" s="2214"/>
      <c r="CK1" s="2214"/>
      <c r="CL1" s="2214"/>
      <c r="CM1" s="2214"/>
      <c r="CN1" s="2214"/>
      <c r="CO1" s="21">
        <f>CG1+1</f>
        <v>12</v>
      </c>
      <c r="CP1" s="2214" t="str">
        <f>CH1</f>
        <v>ESTADO DE CUENTA POR CLIENTE</v>
      </c>
      <c r="CQ1" s="2214"/>
      <c r="CR1" s="2214"/>
      <c r="CS1" s="2214"/>
      <c r="CT1" s="2214"/>
      <c r="CU1" s="2214"/>
      <c r="CV1" s="2214"/>
      <c r="CW1" s="21">
        <f>CO1+1</f>
        <v>13</v>
      </c>
      <c r="CX1" s="2214" t="str">
        <f>CP1</f>
        <v>ESTADO DE CUENTA POR CLIENTE</v>
      </c>
      <c r="CY1" s="2214"/>
      <c r="CZ1" s="2214"/>
      <c r="DA1" s="2214"/>
      <c r="DB1" s="2214"/>
      <c r="DC1" s="2214"/>
      <c r="DD1" s="2214"/>
      <c r="DE1" s="21">
        <f>CW1+1</f>
        <v>14</v>
      </c>
      <c r="DF1" s="2214" t="str">
        <f>CX1</f>
        <v>ESTADO DE CUENTA POR CLIENTE</v>
      </c>
      <c r="DG1" s="2214"/>
      <c r="DH1" s="2214"/>
      <c r="DI1" s="2214"/>
      <c r="DJ1" s="2214"/>
      <c r="DK1" s="2214"/>
      <c r="DL1" s="21">
        <f>DE1+1</f>
        <v>15</v>
      </c>
      <c r="DM1" s="2214" t="str">
        <f>DF1</f>
        <v>ESTADO DE CUENTA POR CLIENTE</v>
      </c>
      <c r="DN1" s="2214"/>
      <c r="DO1" s="2214"/>
      <c r="DP1" s="2214"/>
      <c r="DQ1" s="2214"/>
      <c r="DR1" s="2214"/>
      <c r="DS1" s="2214"/>
      <c r="DT1" s="21">
        <f>DL1+1</f>
        <v>16</v>
      </c>
      <c r="DU1" s="2214" t="str">
        <f>CH1</f>
        <v>ESTADO DE CUENTA POR CLIENTE</v>
      </c>
      <c r="DV1" s="2214"/>
      <c r="DW1" s="2214"/>
      <c r="DX1" s="2214"/>
      <c r="DY1" s="2214"/>
      <c r="DZ1" s="2214"/>
      <c r="EA1" s="2214"/>
      <c r="EB1" s="21">
        <f>DT1+1</f>
        <v>17</v>
      </c>
      <c r="EC1" s="2214" t="str">
        <f>CH1</f>
        <v>ESTADO DE CUENTA POR CLIENTE</v>
      </c>
      <c r="ED1" s="2214"/>
      <c r="EE1" s="2214"/>
      <c r="EF1" s="2214"/>
      <c r="EG1" s="2214"/>
      <c r="EH1" s="2214"/>
      <c r="EI1" s="21">
        <f>EB1+1</f>
        <v>18</v>
      </c>
      <c r="EJ1" s="2214" t="str">
        <f>CH1</f>
        <v>ESTADO DE CUENTA POR CLIENTE</v>
      </c>
      <c r="EK1" s="2214"/>
      <c r="EL1" s="2214"/>
      <c r="EM1" s="2214"/>
      <c r="EN1" s="2214"/>
      <c r="EO1" s="2214"/>
      <c r="EP1" s="21">
        <f>EI1+1</f>
        <v>19</v>
      </c>
      <c r="EQ1" s="2214" t="str">
        <f>EJ1</f>
        <v>ESTADO DE CUENTA POR CLIENTE</v>
      </c>
      <c r="ER1" s="2214"/>
      <c r="ES1" s="2214"/>
      <c r="ET1" s="2214"/>
      <c r="EU1" s="2214"/>
      <c r="EV1" s="2214"/>
      <c r="EW1" s="21">
        <f>EP1+1</f>
        <v>20</v>
      </c>
    </row>
    <row r="2" spans="1:153" ht="19.5" thickBot="1" x14ac:dyDescent="0.35">
      <c r="A2" s="2331" t="s">
        <v>672</v>
      </c>
      <c r="B2" s="2215"/>
      <c r="C2" s="2215"/>
      <c r="D2" s="2215"/>
      <c r="E2" s="2215"/>
      <c r="F2" s="2215"/>
      <c r="G2" s="512"/>
      <c r="I2" s="2215" t="str">
        <f>A2</f>
        <v>FACTURAS   F E B R E RO      2 0 1 2</v>
      </c>
      <c r="J2" s="2215"/>
      <c r="K2" s="2215"/>
      <c r="L2" s="2215"/>
      <c r="M2" s="2215"/>
      <c r="N2" s="2215"/>
      <c r="O2" s="512"/>
      <c r="Q2" s="2215" t="str">
        <f>I2</f>
        <v>FACTURAS   F E B R E RO      2 0 1 2</v>
      </c>
      <c r="R2" s="2215"/>
      <c r="S2" s="2215"/>
      <c r="T2" s="2215"/>
      <c r="U2" s="2215"/>
      <c r="V2" s="2215"/>
      <c r="W2" s="512"/>
      <c r="Y2" s="2215" t="str">
        <f>Q2</f>
        <v>FACTURAS   F E B R E RO      2 0 1 2</v>
      </c>
      <c r="Z2" s="2215"/>
      <c r="AA2" s="2215"/>
      <c r="AB2" s="2215"/>
      <c r="AC2" s="2215"/>
      <c r="AD2" s="2215"/>
      <c r="AE2" s="512"/>
      <c r="AG2" s="2215" t="str">
        <f>Y2</f>
        <v>FACTURAS   F E B R E RO      2 0 1 2</v>
      </c>
      <c r="AH2" s="2215"/>
      <c r="AI2" s="2215"/>
      <c r="AJ2" s="2215"/>
      <c r="AK2" s="2215"/>
      <c r="AL2" s="2215"/>
      <c r="AM2" s="512"/>
      <c r="AO2" s="2215" t="str">
        <f>AG2</f>
        <v>FACTURAS   F E B R E RO      2 0 1 2</v>
      </c>
      <c r="AP2" s="2215"/>
      <c r="AQ2" s="2215"/>
      <c r="AR2" s="2215"/>
      <c r="AS2" s="2215"/>
      <c r="AT2" s="2215"/>
      <c r="AU2" s="512"/>
      <c r="AW2" s="2215" t="str">
        <f>I2</f>
        <v>FACTURAS   F E B R E RO      2 0 1 2</v>
      </c>
      <c r="AX2" s="2215"/>
      <c r="AY2" s="2215"/>
      <c r="AZ2" s="2215"/>
      <c r="BA2" s="2215"/>
      <c r="BB2" s="2215"/>
      <c r="BC2" s="512"/>
      <c r="BE2" s="2215" t="str">
        <f>I2</f>
        <v>FACTURAS   F E B R E RO      2 0 1 2</v>
      </c>
      <c r="BF2" s="2215"/>
      <c r="BG2" s="2215"/>
      <c r="BH2" s="2215"/>
      <c r="BI2" s="2215"/>
      <c r="BJ2" s="512"/>
      <c r="BL2" s="2215" t="str">
        <f>I2</f>
        <v>FACTURAS   F E B R E RO      2 0 1 2</v>
      </c>
      <c r="BM2" s="2215"/>
      <c r="BN2" s="2215"/>
      <c r="BO2" s="2215"/>
      <c r="BP2" s="2215"/>
      <c r="BQ2" s="512"/>
      <c r="BS2" s="2215" t="str">
        <f>BL2</f>
        <v>FACTURAS   F E B R E RO      2 0 1 2</v>
      </c>
      <c r="BT2" s="2215"/>
      <c r="BU2" s="2215"/>
      <c r="BV2" s="2215"/>
      <c r="BW2" s="2215"/>
      <c r="BX2" s="512"/>
      <c r="BZ2" s="2331" t="s">
        <v>672</v>
      </c>
      <c r="CA2" s="2215"/>
      <c r="CB2" s="2215"/>
      <c r="CC2" s="2215"/>
      <c r="CD2" s="2215"/>
      <c r="CE2" s="2215"/>
      <c r="CF2" s="512"/>
      <c r="CH2" s="2215" t="str">
        <f>BZ2</f>
        <v>FACTURAS   F E B R E RO      2 0 1 2</v>
      </c>
      <c r="CI2" s="2215"/>
      <c r="CJ2" s="2215"/>
      <c r="CK2" s="2215"/>
      <c r="CL2" s="2215"/>
      <c r="CM2" s="2215"/>
      <c r="CN2" s="512"/>
      <c r="CP2" s="2215" t="str">
        <f>CH2</f>
        <v>FACTURAS   F E B R E RO      2 0 1 2</v>
      </c>
      <c r="CQ2" s="2215"/>
      <c r="CR2" s="2215"/>
      <c r="CS2" s="2215"/>
      <c r="CT2" s="2215"/>
      <c r="CU2" s="2215"/>
      <c r="CV2" s="512"/>
      <c r="CX2" s="2215" t="str">
        <f>CP2</f>
        <v>FACTURAS   F E B R E RO      2 0 1 2</v>
      </c>
      <c r="CY2" s="2215"/>
      <c r="CZ2" s="2215"/>
      <c r="DA2" s="2215"/>
      <c r="DB2" s="2215"/>
      <c r="DC2" s="2215"/>
      <c r="DD2" s="512"/>
      <c r="DF2" s="2215" t="str">
        <f>CX2</f>
        <v>FACTURAS   F E B R E RO      2 0 1 2</v>
      </c>
      <c r="DG2" s="2215"/>
      <c r="DH2" s="2215"/>
      <c r="DI2" s="2215"/>
      <c r="DJ2" s="2215"/>
      <c r="DK2" s="512"/>
      <c r="DM2" s="2215" t="str">
        <f>DF2</f>
        <v>FACTURAS   F E B R E RO      2 0 1 2</v>
      </c>
      <c r="DN2" s="2215"/>
      <c r="DO2" s="2215"/>
      <c r="DP2" s="2215"/>
      <c r="DQ2" s="2215"/>
      <c r="DR2" s="2215"/>
      <c r="DS2" s="512"/>
      <c r="DU2" s="2215" t="str">
        <f>CH2</f>
        <v>FACTURAS   F E B R E RO      2 0 1 2</v>
      </c>
      <c r="DV2" s="2215"/>
      <c r="DW2" s="2215"/>
      <c r="DX2" s="2215"/>
      <c r="DY2" s="2215"/>
      <c r="DZ2" s="2215"/>
      <c r="EA2" s="512"/>
      <c r="EC2" s="2215" t="str">
        <f>CH2</f>
        <v>FACTURAS   F E B R E RO      2 0 1 2</v>
      </c>
      <c r="ED2" s="2215"/>
      <c r="EE2" s="2215"/>
      <c r="EF2" s="2215"/>
      <c r="EG2" s="2215"/>
      <c r="EH2" s="512"/>
      <c r="EJ2" s="2215" t="str">
        <f>CH2</f>
        <v>FACTURAS   F E B R E RO      2 0 1 2</v>
      </c>
      <c r="EK2" s="2215"/>
      <c r="EL2" s="2215"/>
      <c r="EM2" s="2215"/>
      <c r="EN2" s="2215"/>
      <c r="EO2" s="512"/>
      <c r="EQ2" s="2215" t="str">
        <f>EJ2</f>
        <v>FACTURAS   F E B R E RO      2 0 1 2</v>
      </c>
      <c r="ER2" s="2215"/>
      <c r="ES2" s="2215"/>
      <c r="ET2" s="2215"/>
      <c r="EU2" s="2215"/>
      <c r="EV2" s="512"/>
    </row>
    <row r="3" spans="1:153" ht="23.25" customHeight="1" thickBot="1" x14ac:dyDescent="0.35">
      <c r="A3" s="2"/>
      <c r="B3" s="2"/>
      <c r="C3" s="513" t="s">
        <v>18</v>
      </c>
      <c r="D3" s="2216"/>
      <c r="E3" s="2218"/>
      <c r="F3" s="2218"/>
      <c r="G3" s="2219"/>
      <c r="I3" s="2"/>
      <c r="J3" s="2308" t="s">
        <v>18</v>
      </c>
      <c r="K3" s="2309"/>
      <c r="L3" s="2216"/>
      <c r="M3" s="2218"/>
      <c r="N3" s="2218"/>
      <c r="O3" s="2219"/>
      <c r="Q3" s="2"/>
      <c r="R3" s="2308" t="s">
        <v>18</v>
      </c>
      <c r="S3" s="2309"/>
      <c r="T3" s="2216"/>
      <c r="U3" s="2218"/>
      <c r="V3" s="2218"/>
      <c r="W3" s="2219"/>
      <c r="Y3" s="2"/>
      <c r="Z3" s="2308" t="s">
        <v>18</v>
      </c>
      <c r="AA3" s="2309"/>
      <c r="AB3" s="2216"/>
      <c r="AC3" s="2218"/>
      <c r="AD3" s="2218"/>
      <c r="AE3" s="2219"/>
      <c r="AG3" s="2"/>
      <c r="AH3" s="2308" t="s">
        <v>18</v>
      </c>
      <c r="AI3" s="2309"/>
      <c r="AJ3" s="2216"/>
      <c r="AK3" s="2218"/>
      <c r="AL3" s="2218"/>
      <c r="AM3" s="2219"/>
      <c r="AO3" s="2"/>
      <c r="AP3" s="2308" t="s">
        <v>18</v>
      </c>
      <c r="AQ3" s="2309"/>
      <c r="AR3" s="2216"/>
      <c r="AS3" s="2218"/>
      <c r="AT3" s="2218"/>
      <c r="AU3" s="2219"/>
      <c r="AW3" s="2"/>
      <c r="AX3" s="2308" t="s">
        <v>18</v>
      </c>
      <c r="AY3" s="2309"/>
      <c r="AZ3" s="2216"/>
      <c r="BA3" s="2218"/>
      <c r="BB3" s="2218"/>
      <c r="BC3" s="2219"/>
      <c r="BE3" s="2"/>
      <c r="BF3" s="513" t="s">
        <v>18</v>
      </c>
      <c r="BG3" s="2216"/>
      <c r="BH3" s="2218"/>
      <c r="BI3" s="2218"/>
      <c r="BJ3" s="2219"/>
      <c r="BL3" s="2"/>
      <c r="BM3" s="513" t="s">
        <v>18</v>
      </c>
      <c r="BN3" s="2216"/>
      <c r="BO3" s="2218"/>
      <c r="BP3" s="2218"/>
      <c r="BQ3" s="2219"/>
      <c r="BS3" s="2"/>
      <c r="BT3" s="513" t="s">
        <v>18</v>
      </c>
      <c r="BU3" s="2216"/>
      <c r="BV3" s="2218"/>
      <c r="BW3" s="2218"/>
      <c r="BX3" s="2219"/>
      <c r="BZ3" s="2"/>
      <c r="CA3" s="2"/>
      <c r="CB3" s="513" t="s">
        <v>18</v>
      </c>
      <c r="CC3" s="2216"/>
      <c r="CD3" s="2218"/>
      <c r="CE3" s="2218"/>
      <c r="CF3" s="2219"/>
      <c r="CH3" s="2"/>
      <c r="CI3" s="2308" t="s">
        <v>18</v>
      </c>
      <c r="CJ3" s="2309"/>
      <c r="CK3" s="2216"/>
      <c r="CL3" s="2218"/>
      <c r="CM3" s="2218"/>
      <c r="CN3" s="2219"/>
      <c r="CP3" s="2"/>
      <c r="CQ3" s="2308" t="s">
        <v>18</v>
      </c>
      <c r="CR3" s="2309"/>
      <c r="CS3" s="2216"/>
      <c r="CT3" s="2218"/>
      <c r="CU3" s="2218"/>
      <c r="CV3" s="2219"/>
      <c r="CX3" s="2"/>
      <c r="CY3" s="2308" t="s">
        <v>18</v>
      </c>
      <c r="CZ3" s="2309"/>
      <c r="DA3" s="2216"/>
      <c r="DB3" s="2218"/>
      <c r="DC3" s="2218"/>
      <c r="DD3" s="2219"/>
      <c r="DF3" s="2"/>
      <c r="DG3" s="514"/>
      <c r="DH3" s="2216" t="s">
        <v>418</v>
      </c>
      <c r="DI3" s="2218"/>
      <c r="DJ3" s="2218"/>
      <c r="DK3" s="2219"/>
      <c r="DM3" s="2"/>
      <c r="DN3" s="2308" t="s">
        <v>18</v>
      </c>
      <c r="DO3" s="2309"/>
      <c r="DP3" s="2216"/>
      <c r="DQ3" s="2218"/>
      <c r="DR3" s="2218"/>
      <c r="DS3" s="2219"/>
      <c r="DU3" s="2"/>
      <c r="DV3" s="2308" t="s">
        <v>18</v>
      </c>
      <c r="DW3" s="2309"/>
      <c r="DX3" s="2216"/>
      <c r="DY3" s="2218"/>
      <c r="DZ3" s="2218"/>
      <c r="EA3" s="2219"/>
      <c r="EC3" s="2"/>
      <c r="ED3" s="513" t="s">
        <v>18</v>
      </c>
      <c r="EE3" s="2216"/>
      <c r="EF3" s="2218"/>
      <c r="EG3" s="2218"/>
      <c r="EH3" s="2219"/>
      <c r="EJ3" s="2"/>
      <c r="EK3" s="513" t="s">
        <v>18</v>
      </c>
      <c r="EL3" s="2216"/>
      <c r="EM3" s="2218"/>
      <c r="EN3" s="2218"/>
      <c r="EO3" s="2219"/>
      <c r="EQ3" s="2"/>
      <c r="ER3" s="513" t="s">
        <v>18</v>
      </c>
      <c r="ES3" s="2216"/>
      <c r="ET3" s="2218"/>
      <c r="EU3" s="2218"/>
      <c r="EV3" s="2219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7"/>
      <c r="H65" s="2227"/>
      <c r="CF65" s="222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7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85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299" t="s">
        <v>2426</v>
      </c>
      <c r="B1" s="2299"/>
      <c r="C1" s="2299"/>
      <c r="D1" s="2299"/>
      <c r="E1" s="2299"/>
      <c r="F1" s="2299"/>
      <c r="G1" s="444"/>
      <c r="H1" s="453"/>
    </row>
    <row r="2" spans="1:9" ht="15.75" x14ac:dyDescent="0.25">
      <c r="A2" s="1433"/>
      <c r="B2" s="2238"/>
      <c r="C2" s="2238"/>
      <c r="D2" s="2238"/>
      <c r="E2" s="446"/>
      <c r="F2" s="1980"/>
      <c r="G2" s="446"/>
      <c r="H2" s="447"/>
    </row>
    <row r="3" spans="1:9" ht="38.25" thickBot="1" x14ac:dyDescent="0.35">
      <c r="A3" s="1434" t="s">
        <v>0</v>
      </c>
      <c r="B3" s="1435" t="s">
        <v>1</v>
      </c>
      <c r="C3" s="1435"/>
      <c r="D3" s="1436" t="s">
        <v>1560</v>
      </c>
      <c r="E3" s="396" t="s">
        <v>2</v>
      </c>
      <c r="F3" s="1579" t="s">
        <v>6</v>
      </c>
      <c r="G3" s="1437" t="s">
        <v>7</v>
      </c>
      <c r="H3" s="1435" t="s">
        <v>8</v>
      </c>
    </row>
    <row r="4" spans="1:9" ht="15.75" thickTop="1" x14ac:dyDescent="0.25">
      <c r="A4" s="540">
        <v>42117</v>
      </c>
      <c r="B4" s="588" t="s">
        <v>1874</v>
      </c>
      <c r="C4" s="1395" t="s">
        <v>2428</v>
      </c>
      <c r="D4" s="244" t="s">
        <v>337</v>
      </c>
      <c r="E4" s="261">
        <v>800</v>
      </c>
      <c r="F4" s="1982"/>
      <c r="G4" s="261"/>
      <c r="H4" s="1438">
        <f t="shared" ref="H4:H16" si="0">E4-G4</f>
        <v>800</v>
      </c>
      <c r="I4" s="770" t="s">
        <v>2371</v>
      </c>
    </row>
    <row r="5" spans="1:9" x14ac:dyDescent="0.25">
      <c r="A5" s="540">
        <v>42117</v>
      </c>
      <c r="B5" s="588" t="s">
        <v>1885</v>
      </c>
      <c r="C5" s="1395" t="s">
        <v>2428</v>
      </c>
      <c r="D5" s="244" t="s">
        <v>769</v>
      </c>
      <c r="E5" s="261">
        <v>11349</v>
      </c>
      <c r="F5" s="1982"/>
      <c r="G5" s="261"/>
      <c r="H5" s="1438">
        <f t="shared" si="0"/>
        <v>11349</v>
      </c>
      <c r="I5" s="770" t="s">
        <v>2371</v>
      </c>
    </row>
    <row r="6" spans="1:9" x14ac:dyDescent="0.25">
      <c r="A6" s="540">
        <v>42118</v>
      </c>
      <c r="B6" s="588" t="s">
        <v>1890</v>
      </c>
      <c r="C6" s="1395" t="s">
        <v>2428</v>
      </c>
      <c r="D6" s="244" t="s">
        <v>41</v>
      </c>
      <c r="E6" s="261">
        <v>5610</v>
      </c>
      <c r="F6" s="400">
        <v>42125</v>
      </c>
      <c r="G6" s="261"/>
      <c r="H6" s="1438">
        <f t="shared" si="0"/>
        <v>5610</v>
      </c>
      <c r="I6" s="770" t="s">
        <v>2371</v>
      </c>
    </row>
    <row r="7" spans="1:9" x14ac:dyDescent="0.25">
      <c r="A7" s="540">
        <v>42121</v>
      </c>
      <c r="B7" s="588" t="s">
        <v>2429</v>
      </c>
      <c r="C7" s="1395" t="s">
        <v>2428</v>
      </c>
      <c r="D7" s="244" t="s">
        <v>41</v>
      </c>
      <c r="E7" s="261">
        <v>12076</v>
      </c>
      <c r="F7" s="400">
        <v>42127</v>
      </c>
      <c r="G7" s="261"/>
      <c r="H7" s="1438">
        <f t="shared" si="0"/>
        <v>12076</v>
      </c>
      <c r="I7" s="770" t="s">
        <v>2371</v>
      </c>
    </row>
    <row r="8" spans="1:9" x14ac:dyDescent="0.25">
      <c r="A8" s="540">
        <v>42122</v>
      </c>
      <c r="B8" s="588" t="s">
        <v>757</v>
      </c>
      <c r="C8" s="1395" t="s">
        <v>2428</v>
      </c>
      <c r="D8" s="244" t="s">
        <v>41</v>
      </c>
      <c r="E8" s="261">
        <v>9667</v>
      </c>
      <c r="F8" s="400"/>
      <c r="G8" s="261"/>
      <c r="H8" s="1438">
        <f t="shared" si="0"/>
        <v>9667</v>
      </c>
      <c r="I8" s="770" t="s">
        <v>2371</v>
      </c>
    </row>
    <row r="9" spans="1:9" x14ac:dyDescent="0.25">
      <c r="A9" s="540">
        <v>42123</v>
      </c>
      <c r="B9" s="588" t="s">
        <v>762</v>
      </c>
      <c r="C9" s="1395" t="s">
        <v>2428</v>
      </c>
      <c r="D9" s="244" t="s">
        <v>337</v>
      </c>
      <c r="E9" s="261">
        <v>2712</v>
      </c>
      <c r="F9" s="400"/>
      <c r="G9" s="261"/>
      <c r="H9" s="1438">
        <f t="shared" si="0"/>
        <v>2712</v>
      </c>
      <c r="I9" s="770" t="s">
        <v>2371</v>
      </c>
    </row>
    <row r="10" spans="1:9" x14ac:dyDescent="0.25">
      <c r="A10" s="540">
        <v>42123</v>
      </c>
      <c r="B10" s="588" t="s">
        <v>767</v>
      </c>
      <c r="C10" s="1395" t="s">
        <v>2428</v>
      </c>
      <c r="D10" s="244" t="s">
        <v>617</v>
      </c>
      <c r="E10" s="261">
        <v>1240</v>
      </c>
      <c r="F10" s="400"/>
      <c r="G10" s="261"/>
      <c r="H10" s="1438">
        <f t="shared" si="0"/>
        <v>1240</v>
      </c>
      <c r="I10" s="770" t="s">
        <v>2427</v>
      </c>
    </row>
    <row r="11" spans="1:9" x14ac:dyDescent="0.25">
      <c r="A11" s="540">
        <v>42124</v>
      </c>
      <c r="B11" s="588" t="s">
        <v>2430</v>
      </c>
      <c r="C11" s="1395" t="s">
        <v>2428</v>
      </c>
      <c r="D11" s="244" t="s">
        <v>13</v>
      </c>
      <c r="E11" s="261">
        <v>6939.5</v>
      </c>
      <c r="F11" s="400">
        <v>42125</v>
      </c>
      <c r="G11" s="261"/>
      <c r="H11" s="1438">
        <f t="shared" si="0"/>
        <v>6939.5</v>
      </c>
      <c r="I11" s="770" t="s">
        <v>2371</v>
      </c>
    </row>
    <row r="12" spans="1:9" x14ac:dyDescent="0.25">
      <c r="A12" s="540">
        <v>42124</v>
      </c>
      <c r="B12" s="588" t="s">
        <v>2462</v>
      </c>
      <c r="C12" s="1395" t="s">
        <v>2428</v>
      </c>
      <c r="D12" s="244" t="s">
        <v>744</v>
      </c>
      <c r="E12" s="261">
        <v>6202</v>
      </c>
      <c r="F12" s="400">
        <v>42125</v>
      </c>
      <c r="G12" s="261"/>
      <c r="H12" s="1438">
        <f t="shared" si="0"/>
        <v>6202</v>
      </c>
      <c r="I12" s="770" t="s">
        <v>2371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8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8">
        <f t="shared" si="0"/>
        <v>0</v>
      </c>
    </row>
    <row r="15" spans="1:9" x14ac:dyDescent="0.25">
      <c r="A15" s="540"/>
      <c r="B15" s="588"/>
      <c r="C15" s="1395"/>
      <c r="D15" s="244" t="s">
        <v>506</v>
      </c>
      <c r="E15" s="261"/>
      <c r="F15" s="400"/>
      <c r="G15" s="261"/>
      <c r="H15" s="1438">
        <f t="shared" si="0"/>
        <v>0</v>
      </c>
      <c r="I15" s="32"/>
    </row>
    <row r="16" spans="1:9" ht="15.75" thickBot="1" x14ac:dyDescent="0.3">
      <c r="A16" s="321"/>
      <c r="B16" s="2182"/>
      <c r="C16" s="2182"/>
      <c r="D16" s="244"/>
      <c r="E16" s="462"/>
      <c r="F16" s="1983"/>
      <c r="G16" s="462"/>
      <c r="H16" s="1439">
        <f t="shared" si="0"/>
        <v>0</v>
      </c>
      <c r="I16" s="32"/>
    </row>
    <row r="17" spans="1:9" ht="15.75" thickTop="1" x14ac:dyDescent="0.25">
      <c r="A17" s="1440"/>
      <c r="B17" s="453"/>
      <c r="C17" s="453"/>
      <c r="D17" s="1441"/>
      <c r="E17" s="58">
        <f>SUM(E4:E16)</f>
        <v>56595.5</v>
      </c>
      <c r="F17" s="1984"/>
      <c r="G17" s="58">
        <f>SUM(G4:G16)</f>
        <v>0</v>
      </c>
      <c r="H17" s="1442"/>
      <c r="I17" s="32"/>
    </row>
    <row r="18" spans="1:9" x14ac:dyDescent="0.25">
      <c r="A18" s="1440"/>
      <c r="B18" s="453" t="s">
        <v>61</v>
      </c>
      <c r="C18" s="453"/>
      <c r="D18" s="1443"/>
      <c r="E18" s="58"/>
      <c r="F18" s="1984"/>
      <c r="G18" s="58"/>
      <c r="H18" s="1442"/>
      <c r="I18" s="32"/>
    </row>
    <row r="19" spans="1:9" x14ac:dyDescent="0.25">
      <c r="A19" s="1440"/>
      <c r="B19" s="453"/>
      <c r="C19" s="453"/>
      <c r="D19" s="1443"/>
      <c r="E19" s="453"/>
      <c r="F19" s="1984"/>
      <c r="G19" s="453"/>
      <c r="H19" s="1442"/>
      <c r="I19" s="32"/>
    </row>
    <row r="20" spans="1:9" x14ac:dyDescent="0.25">
      <c r="A20" s="1440"/>
      <c r="B20" s="453"/>
      <c r="C20" s="453"/>
      <c r="D20" s="1444"/>
      <c r="E20" s="453"/>
      <c r="F20" s="1984"/>
      <c r="G20" s="453"/>
      <c r="H20" s="1442"/>
      <c r="I20" s="32"/>
    </row>
    <row r="21" spans="1:9" x14ac:dyDescent="0.25">
      <c r="A21" s="1440"/>
      <c r="B21" s="453"/>
      <c r="C21" s="453"/>
      <c r="D21" s="1443"/>
      <c r="E21" s="453"/>
      <c r="F21" s="1984"/>
      <c r="G21" s="453"/>
      <c r="H21" s="1442"/>
      <c r="I21" s="32"/>
    </row>
    <row r="22" spans="1:9" ht="30" x14ac:dyDescent="0.25">
      <c r="A22" s="1440"/>
      <c r="B22" s="453"/>
      <c r="C22" s="453"/>
      <c r="D22" s="1443"/>
      <c r="E22" s="1445" t="s">
        <v>50</v>
      </c>
      <c r="F22" s="1984"/>
      <c r="G22" s="1446" t="s">
        <v>51</v>
      </c>
      <c r="H22" s="1442"/>
      <c r="I22" s="32"/>
    </row>
    <row r="23" spans="1:9" x14ac:dyDescent="0.25">
      <c r="A23" s="1440"/>
      <c r="B23" s="453"/>
      <c r="C23" s="453"/>
      <c r="D23" s="1443"/>
      <c r="E23" s="1445"/>
      <c r="F23" s="1984"/>
      <c r="G23" s="1446"/>
      <c r="H23" s="1442"/>
      <c r="I23" s="32"/>
    </row>
    <row r="24" spans="1:9" x14ac:dyDescent="0.25">
      <c r="A24" s="1440"/>
      <c r="B24" s="453"/>
      <c r="C24" s="453"/>
      <c r="D24" s="1443"/>
      <c r="E24" s="1445"/>
      <c r="F24" s="1984"/>
      <c r="G24" s="1446"/>
      <c r="H24" s="1442"/>
      <c r="I24" s="32"/>
    </row>
    <row r="25" spans="1:9" x14ac:dyDescent="0.25">
      <c r="A25" s="1440"/>
      <c r="B25" s="453"/>
      <c r="C25" s="453"/>
      <c r="D25" s="1443"/>
      <c r="E25" s="1445"/>
      <c r="F25" s="1984"/>
      <c r="G25" s="1446"/>
      <c r="H25" s="1442"/>
      <c r="I25" s="32"/>
    </row>
    <row r="26" spans="1:9" ht="21" x14ac:dyDescent="0.35">
      <c r="A26" s="1440"/>
      <c r="B26" s="453"/>
      <c r="C26" s="453"/>
      <c r="D26" s="453"/>
      <c r="E26" s="2295">
        <f>E17-G17</f>
        <v>56595.5</v>
      </c>
      <c r="F26" s="2296"/>
      <c r="G26" s="2297"/>
      <c r="H26" s="1442"/>
      <c r="I26" s="32"/>
    </row>
    <row r="27" spans="1:9" x14ac:dyDescent="0.25">
      <c r="A27" s="1440"/>
      <c r="B27" s="453"/>
      <c r="C27" s="453"/>
      <c r="D27" s="453"/>
      <c r="E27" s="453"/>
      <c r="F27" s="1984"/>
      <c r="G27" s="453"/>
      <c r="H27" s="1442"/>
      <c r="I27" s="32"/>
    </row>
    <row r="28" spans="1:9" ht="18.75" x14ac:dyDescent="0.3">
      <c r="A28" s="1440"/>
      <c r="B28" s="453"/>
      <c r="C28" s="453"/>
      <c r="D28" s="453"/>
      <c r="E28" s="2298" t="s">
        <v>53</v>
      </c>
      <c r="F28" s="2298"/>
      <c r="G28" s="2298"/>
      <c r="H28" s="1442"/>
      <c r="I28" s="32"/>
    </row>
    <row r="29" spans="1:9" x14ac:dyDescent="0.25">
      <c r="A29" s="1440"/>
      <c r="B29" s="453"/>
      <c r="C29" s="453"/>
      <c r="D29" s="453"/>
      <c r="E29" s="453"/>
      <c r="F29" s="1984"/>
      <c r="G29" s="453"/>
      <c r="H29" s="1442"/>
      <c r="I29" s="32"/>
    </row>
    <row r="30" spans="1:9" x14ac:dyDescent="0.25">
      <c r="A30" s="1440"/>
      <c r="B30" s="453"/>
      <c r="C30" s="453"/>
      <c r="D30" s="453"/>
      <c r="E30" s="453"/>
      <c r="F30" s="1984"/>
      <c r="G30" s="453"/>
      <c r="H30" s="1442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62"/>
      <c r="B1" s="2332"/>
      <c r="C1" s="2332"/>
      <c r="D1" s="2332"/>
      <c r="E1" s="1663"/>
      <c r="F1" s="1663"/>
      <c r="G1" s="1663"/>
      <c r="H1" s="713"/>
      <c r="I1" s="55"/>
      <c r="K1" s="37"/>
      <c r="L1" s="37"/>
      <c r="M1" s="37"/>
      <c r="N1" s="37"/>
    </row>
    <row r="2" spans="1:15" ht="35.25" thickBot="1" x14ac:dyDescent="0.35">
      <c r="A2" s="1734" t="s">
        <v>0</v>
      </c>
      <c r="B2" s="1735" t="s">
        <v>1</v>
      </c>
      <c r="C2" s="1735"/>
      <c r="D2" s="1736" t="s">
        <v>2124</v>
      </c>
      <c r="E2" s="1737" t="s">
        <v>2</v>
      </c>
      <c r="F2" s="1738" t="s">
        <v>6</v>
      </c>
      <c r="G2" s="1739" t="s">
        <v>7</v>
      </c>
      <c r="H2" s="1740" t="s">
        <v>8</v>
      </c>
      <c r="I2" s="1741"/>
      <c r="J2" s="1742"/>
      <c r="K2" s="37"/>
      <c r="L2" s="37"/>
      <c r="M2" s="37"/>
      <c r="N2" s="37"/>
    </row>
    <row r="3" spans="1:15" ht="19.5" thickBot="1" x14ac:dyDescent="0.35">
      <c r="A3" s="1641"/>
      <c r="B3" s="1330"/>
      <c r="C3" s="1330"/>
      <c r="D3" s="1730"/>
      <c r="E3" s="1731"/>
      <c r="F3" s="1732"/>
      <c r="G3" s="1733"/>
      <c r="H3" s="1560"/>
      <c r="I3" s="1128"/>
      <c r="J3" s="79"/>
      <c r="K3" s="37"/>
      <c r="L3" s="37"/>
      <c r="M3" s="37"/>
      <c r="N3" s="37"/>
    </row>
    <row r="4" spans="1:15" ht="15.75" x14ac:dyDescent="0.25">
      <c r="A4" s="1727">
        <v>41457</v>
      </c>
      <c r="B4" s="1728" t="s">
        <v>1898</v>
      </c>
      <c r="C4" s="1728" t="s">
        <v>2146</v>
      </c>
      <c r="D4" s="1666" t="s">
        <v>419</v>
      </c>
      <c r="E4" s="1667">
        <v>7657</v>
      </c>
      <c r="F4" s="1598"/>
      <c r="G4" s="1598"/>
      <c r="H4" s="1719">
        <v>7657</v>
      </c>
      <c r="I4" s="1668"/>
      <c r="J4" s="1669" t="s">
        <v>821</v>
      </c>
      <c r="K4" s="1670" t="s">
        <v>2147</v>
      </c>
      <c r="L4" s="1670"/>
      <c r="M4" s="1671"/>
      <c r="N4" s="965">
        <v>7657</v>
      </c>
      <c r="O4" s="286"/>
    </row>
    <row r="5" spans="1:15" ht="15.75" x14ac:dyDescent="0.25">
      <c r="A5" s="1727"/>
      <c r="B5" s="1728"/>
      <c r="C5" s="1728"/>
      <c r="D5" s="1672"/>
      <c r="E5" s="456"/>
      <c r="F5" s="139"/>
      <c r="G5" s="139"/>
      <c r="H5" s="1720"/>
      <c r="I5" s="79"/>
      <c r="J5" s="1128"/>
      <c r="K5" s="121"/>
      <c r="L5" s="121"/>
      <c r="M5" s="37"/>
      <c r="N5" s="286"/>
      <c r="O5" s="286"/>
    </row>
    <row r="6" spans="1:15" ht="15.75" x14ac:dyDescent="0.25">
      <c r="A6" s="1727">
        <v>41491</v>
      </c>
      <c r="B6" s="1636" t="s">
        <v>2112</v>
      </c>
      <c r="C6" s="1636" t="s">
        <v>2146</v>
      </c>
      <c r="D6" s="1673" t="s">
        <v>2128</v>
      </c>
      <c r="E6" s="1598">
        <v>1022</v>
      </c>
      <c r="F6" s="1598"/>
      <c r="G6" s="1598"/>
      <c r="H6" s="1721">
        <v>1022</v>
      </c>
      <c r="I6" s="1668"/>
      <c r="J6" s="1669" t="s">
        <v>1158</v>
      </c>
      <c r="K6" s="1670" t="s">
        <v>2148</v>
      </c>
      <c r="L6" s="1674"/>
      <c r="M6" s="1674"/>
      <c r="N6" s="37"/>
    </row>
    <row r="7" spans="1:15" ht="15.75" x14ac:dyDescent="0.25">
      <c r="A7" s="1727"/>
      <c r="B7" s="1636"/>
      <c r="C7" s="1636"/>
      <c r="D7" s="450"/>
      <c r="E7" s="139"/>
      <c r="F7" s="139"/>
      <c r="G7" s="139"/>
      <c r="H7" s="1720"/>
      <c r="I7" s="79"/>
      <c r="J7" s="1128"/>
      <c r="K7" s="121"/>
      <c r="L7" s="79"/>
      <c r="N7" s="37"/>
    </row>
    <row r="8" spans="1:15" ht="15.75" x14ac:dyDescent="0.25">
      <c r="A8" s="1631">
        <v>41677</v>
      </c>
      <c r="B8" s="1392" t="s">
        <v>2134</v>
      </c>
      <c r="C8" s="1392" t="s">
        <v>2125</v>
      </c>
      <c r="D8" s="1675" t="s">
        <v>956</v>
      </c>
      <c r="E8" s="1676">
        <v>5197</v>
      </c>
      <c r="F8" s="1677"/>
      <c r="G8" s="1678"/>
      <c r="H8" s="1722">
        <v>5197</v>
      </c>
      <c r="I8" s="1664"/>
      <c r="J8" s="1679" t="s">
        <v>1168</v>
      </c>
      <c r="K8" s="1680" t="s">
        <v>2149</v>
      </c>
      <c r="L8" s="1681"/>
      <c r="M8" s="1682"/>
    </row>
    <row r="9" spans="1:15" ht="15.75" x14ac:dyDescent="0.25">
      <c r="A9" s="1727">
        <v>41375</v>
      </c>
      <c r="B9" s="1636" t="s">
        <v>2103</v>
      </c>
      <c r="C9" s="1636" t="s">
        <v>2150</v>
      </c>
      <c r="D9" s="450" t="s">
        <v>816</v>
      </c>
      <c r="E9" s="139">
        <v>411</v>
      </c>
      <c r="F9" s="568"/>
      <c r="G9" s="568"/>
      <c r="H9" s="1720">
        <v>411</v>
      </c>
      <c r="I9" s="79"/>
      <c r="J9" s="1128" t="s">
        <v>1168</v>
      </c>
      <c r="K9" s="121"/>
      <c r="L9" s="79"/>
      <c r="M9" s="1683"/>
      <c r="N9" s="37"/>
    </row>
    <row r="10" spans="1:15" ht="15.75" x14ac:dyDescent="0.25">
      <c r="A10" s="1727">
        <v>41389</v>
      </c>
      <c r="B10" s="1636" t="s">
        <v>2115</v>
      </c>
      <c r="C10" s="1642" t="s">
        <v>2151</v>
      </c>
      <c r="D10" s="450" t="s">
        <v>2152</v>
      </c>
      <c r="E10" s="139">
        <v>1800</v>
      </c>
      <c r="F10" s="139"/>
      <c r="G10" s="139"/>
      <c r="H10" s="1720">
        <v>1800</v>
      </c>
      <c r="I10" s="79"/>
      <c r="J10" s="1128" t="s">
        <v>1168</v>
      </c>
      <c r="K10" s="121"/>
      <c r="L10" s="79"/>
      <c r="M10" s="1683"/>
      <c r="N10" s="37"/>
    </row>
    <row r="11" spans="1:15" ht="15.75" x14ac:dyDescent="0.25">
      <c r="A11" s="1727">
        <v>41458</v>
      </c>
      <c r="B11" s="1728" t="s">
        <v>736</v>
      </c>
      <c r="C11" s="1728" t="s">
        <v>2146</v>
      </c>
      <c r="D11" s="1262" t="s">
        <v>779</v>
      </c>
      <c r="E11" s="1274">
        <v>2520</v>
      </c>
      <c r="F11" s="1274"/>
      <c r="G11" s="1274"/>
      <c r="H11" s="1723">
        <v>2520</v>
      </c>
      <c r="I11" s="1684"/>
      <c r="J11" s="1196" t="s">
        <v>1168</v>
      </c>
      <c r="K11" s="1685"/>
      <c r="L11" s="1684"/>
      <c r="M11" s="1686"/>
      <c r="N11" s="582">
        <f>SUM(H8:H11)</f>
        <v>9928</v>
      </c>
    </row>
    <row r="12" spans="1:15" ht="15.75" x14ac:dyDescent="0.25">
      <c r="A12" s="1727"/>
      <c r="B12" s="1728"/>
      <c r="C12" s="1728"/>
      <c r="D12" s="450"/>
      <c r="E12" s="139"/>
      <c r="F12" s="139"/>
      <c r="G12" s="139"/>
      <c r="H12" s="1724"/>
      <c r="I12" s="79"/>
      <c r="J12" s="1128"/>
      <c r="K12" s="121"/>
      <c r="L12" s="79"/>
    </row>
    <row r="13" spans="1:15" ht="15.75" x14ac:dyDescent="0.25">
      <c r="A13" s="1727">
        <v>41545</v>
      </c>
      <c r="B13" s="1642" t="s">
        <v>2119</v>
      </c>
      <c r="C13" s="1642" t="s">
        <v>2153</v>
      </c>
      <c r="D13" s="1687" t="s">
        <v>1021</v>
      </c>
      <c r="E13" s="1598">
        <v>6364</v>
      </c>
      <c r="F13" s="1688"/>
      <c r="G13" s="1688"/>
      <c r="H13" s="1721">
        <v>6364</v>
      </c>
      <c r="I13" s="1668"/>
      <c r="J13" s="1669" t="s">
        <v>1544</v>
      </c>
      <c r="K13" s="1689" t="s">
        <v>2154</v>
      </c>
      <c r="L13" s="1668"/>
      <c r="M13" s="1674"/>
      <c r="N13" s="1598">
        <v>6364</v>
      </c>
    </row>
    <row r="14" spans="1:15" ht="15.75" x14ac:dyDescent="0.25">
      <c r="A14" s="1727"/>
      <c r="B14" s="1642"/>
      <c r="C14" s="1642"/>
      <c r="D14" s="519"/>
      <c r="E14" s="139"/>
      <c r="F14" s="389"/>
      <c r="G14" s="389"/>
      <c r="H14" s="1720"/>
      <c r="I14" s="79"/>
      <c r="J14" s="1128"/>
      <c r="K14" s="121"/>
      <c r="L14" s="79"/>
      <c r="N14" s="37"/>
    </row>
    <row r="15" spans="1:15" x14ac:dyDescent="0.25">
      <c r="A15" s="1265">
        <v>41666</v>
      </c>
      <c r="B15" s="1729" t="s">
        <v>2117</v>
      </c>
      <c r="C15" s="1729" t="s">
        <v>2125</v>
      </c>
      <c r="D15" s="1690" t="s">
        <v>1960</v>
      </c>
      <c r="E15" s="1676">
        <v>10217</v>
      </c>
      <c r="F15" s="1691"/>
      <c r="G15" s="1691"/>
      <c r="H15" s="1722">
        <v>10217</v>
      </c>
      <c r="I15" s="1664"/>
      <c r="J15" s="1679" t="s">
        <v>2097</v>
      </c>
      <c r="K15" s="1681" t="s">
        <v>2155</v>
      </c>
      <c r="L15" s="1692"/>
      <c r="M15" s="1665"/>
      <c r="N15" s="37"/>
    </row>
    <row r="16" spans="1:15" ht="15.75" x14ac:dyDescent="0.25">
      <c r="A16" s="1631">
        <v>41678</v>
      </c>
      <c r="B16" s="1392" t="s">
        <v>2138</v>
      </c>
      <c r="C16" s="1392" t="s">
        <v>2125</v>
      </c>
      <c r="D16" s="450" t="s">
        <v>4</v>
      </c>
      <c r="E16" s="139">
        <v>104</v>
      </c>
      <c r="F16" s="139"/>
      <c r="G16" s="16"/>
      <c r="H16" s="1720">
        <v>104</v>
      </c>
      <c r="I16" s="1128"/>
      <c r="J16" s="1412" t="s">
        <v>2097</v>
      </c>
      <c r="K16" s="121" t="s">
        <v>2156</v>
      </c>
      <c r="L16" s="121"/>
      <c r="M16" s="1693"/>
    </row>
    <row r="17" spans="1:13" x14ac:dyDescent="0.25">
      <c r="A17" s="1265">
        <v>41698</v>
      </c>
      <c r="B17" s="1642" t="s">
        <v>2107</v>
      </c>
      <c r="C17" s="1642" t="s">
        <v>2125</v>
      </c>
      <c r="D17" s="519" t="s">
        <v>956</v>
      </c>
      <c r="E17" s="139">
        <v>5540</v>
      </c>
      <c r="F17" s="389"/>
      <c r="G17" s="389"/>
      <c r="H17" s="1720">
        <v>5540</v>
      </c>
      <c r="I17" s="79"/>
      <c r="J17" s="1412" t="s">
        <v>2097</v>
      </c>
      <c r="K17" s="121" t="s">
        <v>2156</v>
      </c>
      <c r="L17" s="121"/>
      <c r="M17" s="1693"/>
    </row>
    <row r="18" spans="1:13" ht="15.75" x14ac:dyDescent="0.25">
      <c r="A18" s="1727">
        <v>41367</v>
      </c>
      <c r="B18" s="1728" t="s">
        <v>1803</v>
      </c>
      <c r="C18" s="1728" t="s">
        <v>2150</v>
      </c>
      <c r="D18" s="1694" t="s">
        <v>2152</v>
      </c>
      <c r="E18" s="568">
        <v>1360</v>
      </c>
      <c r="F18" s="139"/>
      <c r="G18" s="139"/>
      <c r="H18" s="1720">
        <v>1360</v>
      </c>
      <c r="I18" s="79"/>
      <c r="J18" s="1128" t="s">
        <v>2097</v>
      </c>
      <c r="K18" s="121"/>
      <c r="L18" s="79"/>
      <c r="M18" s="1683"/>
    </row>
    <row r="19" spans="1:13" ht="15.75" x14ac:dyDescent="0.25">
      <c r="A19" s="1727">
        <v>41510</v>
      </c>
      <c r="B19" s="1642" t="s">
        <v>2137</v>
      </c>
      <c r="C19" s="1642" t="s">
        <v>2157</v>
      </c>
      <c r="D19" s="519" t="s">
        <v>1661</v>
      </c>
      <c r="E19" s="139">
        <v>2249</v>
      </c>
      <c r="F19" s="139"/>
      <c r="G19" s="139"/>
      <c r="H19" s="1720">
        <v>2249</v>
      </c>
      <c r="I19" s="79"/>
      <c r="J19" s="1128" t="s">
        <v>2097</v>
      </c>
      <c r="K19" s="121"/>
      <c r="L19" s="79"/>
      <c r="M19" s="1683"/>
    </row>
    <row r="20" spans="1:13" ht="15.75" x14ac:dyDescent="0.25">
      <c r="A20" s="1727">
        <v>41511</v>
      </c>
      <c r="B20" s="1642" t="s">
        <v>2138</v>
      </c>
      <c r="C20" s="1642" t="s">
        <v>2157</v>
      </c>
      <c r="D20" s="519" t="s">
        <v>2126</v>
      </c>
      <c r="E20" s="139">
        <v>907</v>
      </c>
      <c r="F20" s="389"/>
      <c r="G20" s="389"/>
      <c r="H20" s="1720">
        <v>907</v>
      </c>
      <c r="I20" s="79"/>
      <c r="J20" s="1128" t="s">
        <v>2097</v>
      </c>
      <c r="K20" s="121"/>
      <c r="L20" s="79"/>
      <c r="M20" s="1683"/>
    </row>
    <row r="21" spans="1:13" ht="15.75" x14ac:dyDescent="0.25">
      <c r="A21" s="1727">
        <v>41521</v>
      </c>
      <c r="B21" s="1636" t="s">
        <v>1804</v>
      </c>
      <c r="C21" s="1636" t="s">
        <v>2157</v>
      </c>
      <c r="D21" s="1694" t="s">
        <v>726</v>
      </c>
      <c r="E21" s="568">
        <v>4075.5</v>
      </c>
      <c r="F21" s="139"/>
      <c r="G21" s="139"/>
      <c r="H21" s="1725">
        <v>4075.5</v>
      </c>
      <c r="I21" s="79"/>
      <c r="J21" s="1128" t="s">
        <v>2097</v>
      </c>
      <c r="K21" s="121"/>
      <c r="L21" s="79"/>
      <c r="M21" s="1683"/>
    </row>
    <row r="22" spans="1:13" ht="15.75" x14ac:dyDescent="0.25">
      <c r="A22" s="1727">
        <v>41521</v>
      </c>
      <c r="B22" s="1636" t="s">
        <v>1805</v>
      </c>
      <c r="C22" s="1636" t="s">
        <v>2157</v>
      </c>
      <c r="D22" s="450" t="s">
        <v>4</v>
      </c>
      <c r="E22" s="139">
        <v>80</v>
      </c>
      <c r="F22" s="139"/>
      <c r="G22" s="139"/>
      <c r="H22" s="1725">
        <v>80</v>
      </c>
      <c r="I22" s="79"/>
      <c r="J22" s="1128" t="s">
        <v>2097</v>
      </c>
      <c r="K22" s="121"/>
      <c r="L22" s="79"/>
      <c r="M22" s="1683"/>
    </row>
    <row r="23" spans="1:13" ht="15.75" x14ac:dyDescent="0.25">
      <c r="A23" s="1727">
        <v>41543</v>
      </c>
      <c r="B23" s="1636" t="s">
        <v>2116</v>
      </c>
      <c r="C23" s="1642" t="s">
        <v>2153</v>
      </c>
      <c r="D23" s="450" t="s">
        <v>512</v>
      </c>
      <c r="E23" s="139">
        <v>752.5</v>
      </c>
      <c r="F23" s="139"/>
      <c r="G23" s="139"/>
      <c r="H23" s="1720">
        <v>752.5</v>
      </c>
      <c r="I23" s="79"/>
      <c r="J23" s="1128" t="s">
        <v>2097</v>
      </c>
      <c r="K23" s="121"/>
      <c r="L23" s="121" t="s">
        <v>170</v>
      </c>
      <c r="M23" s="1683"/>
    </row>
    <row r="24" spans="1:13" ht="15.75" x14ac:dyDescent="0.25">
      <c r="A24" s="1727">
        <v>41556</v>
      </c>
      <c r="B24" s="1636" t="s">
        <v>2134</v>
      </c>
      <c r="C24" s="1636" t="s">
        <v>2153</v>
      </c>
      <c r="D24" s="1672" t="s">
        <v>2128</v>
      </c>
      <c r="E24" s="456">
        <v>1080</v>
      </c>
      <c r="F24" s="139"/>
      <c r="G24" s="139"/>
      <c r="H24" s="1720">
        <v>1080</v>
      </c>
      <c r="I24" s="79"/>
      <c r="J24" s="1128" t="s">
        <v>2097</v>
      </c>
      <c r="K24" s="121"/>
      <c r="L24" s="121"/>
      <c r="M24" s="1683"/>
    </row>
    <row r="25" spans="1:13" ht="15.75" x14ac:dyDescent="0.25">
      <c r="A25" s="1727">
        <v>41578</v>
      </c>
      <c r="B25" s="1642" t="s">
        <v>2111</v>
      </c>
      <c r="C25" s="1642" t="s">
        <v>2153</v>
      </c>
      <c r="D25" s="519" t="s">
        <v>1549</v>
      </c>
      <c r="E25" s="139">
        <v>4704</v>
      </c>
      <c r="F25" s="389"/>
      <c r="G25" s="389"/>
      <c r="H25" s="1720">
        <v>4704</v>
      </c>
      <c r="I25" s="79"/>
      <c r="J25" s="1128" t="s">
        <v>2097</v>
      </c>
      <c r="K25" s="121"/>
      <c r="L25" s="121"/>
      <c r="M25" s="1683"/>
    </row>
    <row r="26" spans="1:13" ht="15.75" x14ac:dyDescent="0.25">
      <c r="A26" s="1727">
        <v>41591</v>
      </c>
      <c r="B26" s="1636" t="s">
        <v>1897</v>
      </c>
      <c r="C26" s="1642" t="s">
        <v>2158</v>
      </c>
      <c r="D26" s="450" t="s">
        <v>786</v>
      </c>
      <c r="E26" s="139">
        <v>5211.46</v>
      </c>
      <c r="F26" s="139"/>
      <c r="G26" s="139"/>
      <c r="H26" s="1720">
        <v>5211.46</v>
      </c>
      <c r="I26" s="79"/>
      <c r="J26" s="1128" t="s">
        <v>2097</v>
      </c>
      <c r="K26" s="121"/>
      <c r="L26" s="286"/>
      <c r="M26" s="1683"/>
    </row>
    <row r="27" spans="1:13" ht="15.75" x14ac:dyDescent="0.25">
      <c r="A27" s="1727">
        <v>41598</v>
      </c>
      <c r="B27" s="1636" t="s">
        <v>2136</v>
      </c>
      <c r="C27" s="1642" t="s">
        <v>2158</v>
      </c>
      <c r="D27" s="450" t="s">
        <v>779</v>
      </c>
      <c r="E27" s="139">
        <v>2100</v>
      </c>
      <c r="F27" s="389"/>
      <c r="G27" s="389"/>
      <c r="H27" s="1720">
        <v>2100</v>
      </c>
      <c r="I27" s="79"/>
      <c r="J27" s="1128" t="s">
        <v>2097</v>
      </c>
      <c r="K27" s="121"/>
      <c r="L27" s="121"/>
      <c r="M27" s="1683"/>
    </row>
    <row r="28" spans="1:13" ht="15.75" x14ac:dyDescent="0.25">
      <c r="A28" s="1727">
        <v>41603</v>
      </c>
      <c r="B28" s="1642" t="s">
        <v>2141</v>
      </c>
      <c r="C28" s="1642" t="s">
        <v>2158</v>
      </c>
      <c r="D28" s="519" t="s">
        <v>2102</v>
      </c>
      <c r="E28" s="139">
        <v>1221</v>
      </c>
      <c r="F28" s="389"/>
      <c r="G28" s="389"/>
      <c r="H28" s="1720">
        <v>1221</v>
      </c>
      <c r="I28" s="79"/>
      <c r="J28" s="1128" t="s">
        <v>2097</v>
      </c>
      <c r="K28" s="121"/>
      <c r="L28" s="286"/>
      <c r="M28" s="1683"/>
    </row>
    <row r="29" spans="1:13" ht="15.75" x14ac:dyDescent="0.25">
      <c r="A29" s="1727">
        <v>41604</v>
      </c>
      <c r="B29" s="1642" t="s">
        <v>1801</v>
      </c>
      <c r="C29" s="1642" t="s">
        <v>2158</v>
      </c>
      <c r="D29" s="519" t="s">
        <v>4</v>
      </c>
      <c r="E29" s="139">
        <v>175.5</v>
      </c>
      <c r="F29" s="389"/>
      <c r="G29" s="389"/>
      <c r="H29" s="1720">
        <v>175.5</v>
      </c>
      <c r="I29" s="79"/>
      <c r="J29" s="1128" t="s">
        <v>2097</v>
      </c>
      <c r="K29" s="121"/>
      <c r="L29" s="121"/>
      <c r="M29" s="1683"/>
    </row>
    <row r="30" spans="1:13" ht="15.75" x14ac:dyDescent="0.25">
      <c r="A30" s="1727">
        <v>41621</v>
      </c>
      <c r="B30" s="1636" t="s">
        <v>1768</v>
      </c>
      <c r="C30" s="1636" t="s">
        <v>2159</v>
      </c>
      <c r="D30" s="450" t="s">
        <v>2160</v>
      </c>
      <c r="E30" s="139">
        <v>144</v>
      </c>
      <c r="F30" s="139"/>
      <c r="G30" s="139"/>
      <c r="H30" s="1720">
        <v>144</v>
      </c>
      <c r="I30" s="79"/>
      <c r="J30" s="1128" t="s">
        <v>2097</v>
      </c>
      <c r="K30" s="121"/>
      <c r="L30" s="121"/>
      <c r="M30" s="1683"/>
    </row>
    <row r="31" spans="1:13" ht="15.75" x14ac:dyDescent="0.25">
      <c r="A31" s="1727">
        <v>41631</v>
      </c>
      <c r="B31" s="1642" t="s">
        <v>2132</v>
      </c>
      <c r="C31" s="1642" t="s">
        <v>2159</v>
      </c>
      <c r="D31" s="519" t="s">
        <v>593</v>
      </c>
      <c r="E31" s="139">
        <v>1117.5</v>
      </c>
      <c r="F31" s="139"/>
      <c r="G31" s="139"/>
      <c r="H31" s="1720">
        <v>1117.5</v>
      </c>
      <c r="I31" s="79"/>
      <c r="J31" s="1128" t="s">
        <v>2097</v>
      </c>
      <c r="K31" s="121"/>
      <c r="L31" s="121"/>
      <c r="M31" s="1683"/>
    </row>
    <row r="32" spans="1:13" ht="15.75" x14ac:dyDescent="0.25">
      <c r="A32" s="1727">
        <v>41632</v>
      </c>
      <c r="B32" s="1642" t="s">
        <v>2133</v>
      </c>
      <c r="C32" s="1642" t="s">
        <v>2159</v>
      </c>
      <c r="D32" s="519" t="s">
        <v>1959</v>
      </c>
      <c r="E32" s="139">
        <v>1331</v>
      </c>
      <c r="F32" s="139"/>
      <c r="G32" s="139"/>
      <c r="H32" s="1720">
        <v>1331</v>
      </c>
      <c r="I32" s="79"/>
      <c r="J32" s="1128" t="s">
        <v>2097</v>
      </c>
      <c r="K32" s="121"/>
      <c r="L32" s="121"/>
      <c r="M32" s="1683"/>
    </row>
    <row r="33" spans="1:14" ht="15.75" x14ac:dyDescent="0.25">
      <c r="A33" s="1727">
        <v>41547</v>
      </c>
      <c r="B33" s="1642" t="s">
        <v>1863</v>
      </c>
      <c r="C33" s="1642" t="s">
        <v>2153</v>
      </c>
      <c r="D33" s="519" t="s">
        <v>2161</v>
      </c>
      <c r="E33" s="139">
        <v>1480</v>
      </c>
      <c r="F33" s="389"/>
      <c r="G33" s="389"/>
      <c r="H33" s="1720">
        <v>1480</v>
      </c>
      <c r="I33" s="79"/>
      <c r="J33" s="1128" t="s">
        <v>2162</v>
      </c>
      <c r="K33" s="121"/>
      <c r="L33" s="121"/>
      <c r="M33" s="1683"/>
    </row>
    <row r="34" spans="1:14" x14ac:dyDescent="0.25">
      <c r="A34" s="1743">
        <v>41607</v>
      </c>
      <c r="B34" s="1642" t="s">
        <v>2101</v>
      </c>
      <c r="C34" s="1642" t="s">
        <v>2158</v>
      </c>
      <c r="D34" s="1695" t="s">
        <v>1549</v>
      </c>
      <c r="E34" s="1274">
        <v>1839.5</v>
      </c>
      <c r="F34" s="1696"/>
      <c r="G34" s="1696"/>
      <c r="H34" s="1723">
        <v>1839.5</v>
      </c>
      <c r="I34" s="1684"/>
      <c r="J34" s="1196" t="s">
        <v>2163</v>
      </c>
      <c r="K34" s="1685"/>
      <c r="L34" s="1685"/>
      <c r="M34" s="1686"/>
      <c r="N34" s="582">
        <f>SUM(H15:H34)</f>
        <v>45688.959999999999</v>
      </c>
    </row>
    <row r="35" spans="1:14" ht="15.75" x14ac:dyDescent="0.25">
      <c r="A35" s="1727"/>
      <c r="B35" s="1642"/>
      <c r="C35" s="1642"/>
      <c r="D35" s="519"/>
      <c r="E35" s="139"/>
      <c r="F35" s="389"/>
      <c r="G35" s="389"/>
      <c r="H35" s="1724"/>
      <c r="I35" s="79"/>
      <c r="J35" s="1128"/>
      <c r="K35" s="121"/>
      <c r="L35" s="121"/>
    </row>
    <row r="36" spans="1:14" ht="15.75" x14ac:dyDescent="0.25">
      <c r="A36" s="1727">
        <v>41453</v>
      </c>
      <c r="B36" s="1636" t="s">
        <v>2121</v>
      </c>
      <c r="C36" s="1642" t="s">
        <v>2146</v>
      </c>
      <c r="D36" s="1697" t="s">
        <v>779</v>
      </c>
      <c r="E36" s="1698">
        <v>2460</v>
      </c>
      <c r="F36" s="1691"/>
      <c r="G36" s="1691"/>
      <c r="H36" s="1722">
        <v>2460</v>
      </c>
      <c r="I36" s="1692"/>
      <c r="J36" s="1664" t="s">
        <v>1416</v>
      </c>
      <c r="K36" s="1680"/>
      <c r="L36" s="1680"/>
      <c r="M36" s="1665"/>
    </row>
    <row r="37" spans="1:14" ht="15.75" x14ac:dyDescent="0.25">
      <c r="A37" s="1727">
        <v>41522</v>
      </c>
      <c r="B37" s="1636" t="s">
        <v>2100</v>
      </c>
      <c r="C37" s="1636" t="s">
        <v>2157</v>
      </c>
      <c r="D37" s="450" t="s">
        <v>2108</v>
      </c>
      <c r="E37" s="139">
        <v>675</v>
      </c>
      <c r="F37" s="139"/>
      <c r="G37" s="139"/>
      <c r="H37" s="1720">
        <v>675</v>
      </c>
      <c r="I37" s="79"/>
      <c r="J37" s="121" t="s">
        <v>1416</v>
      </c>
      <c r="K37" s="121"/>
      <c r="L37" s="286"/>
      <c r="M37" s="1683"/>
    </row>
    <row r="38" spans="1:14" s="37" customFormat="1" ht="15.75" x14ac:dyDescent="0.25">
      <c r="A38" s="1727">
        <v>41531</v>
      </c>
      <c r="B38" s="1636" t="s">
        <v>2106</v>
      </c>
      <c r="C38" s="1642" t="s">
        <v>2157</v>
      </c>
      <c r="D38" s="450" t="s">
        <v>2127</v>
      </c>
      <c r="E38" s="139">
        <v>2980</v>
      </c>
      <c r="F38" s="139"/>
      <c r="G38" s="139"/>
      <c r="H38" s="1720">
        <v>2980</v>
      </c>
      <c r="I38" s="121"/>
      <c r="J38" s="121" t="s">
        <v>2164</v>
      </c>
      <c r="K38" s="121"/>
      <c r="L38" s="286"/>
      <c r="M38" s="1693"/>
    </row>
    <row r="39" spans="1:14" ht="15.75" x14ac:dyDescent="0.25">
      <c r="A39" s="1727">
        <v>41545</v>
      </c>
      <c r="B39" s="1642" t="s">
        <v>2118</v>
      </c>
      <c r="C39" s="1642" t="s">
        <v>2153</v>
      </c>
      <c r="D39" s="519" t="s">
        <v>1535</v>
      </c>
      <c r="E39" s="139">
        <v>200</v>
      </c>
      <c r="F39" s="389"/>
      <c r="G39" s="389"/>
      <c r="H39" s="1720">
        <v>200</v>
      </c>
      <c r="I39" s="79"/>
      <c r="J39" s="1128" t="s">
        <v>1416</v>
      </c>
      <c r="K39" s="121"/>
      <c r="L39" s="286"/>
      <c r="M39" s="1683"/>
    </row>
    <row r="40" spans="1:14" ht="15.75" x14ac:dyDescent="0.25">
      <c r="A40" s="1631">
        <v>41659</v>
      </c>
      <c r="B40" s="1392" t="s">
        <v>2113</v>
      </c>
      <c r="C40" s="1390" t="s">
        <v>2159</v>
      </c>
      <c r="D40" s="1672" t="s">
        <v>4</v>
      </c>
      <c r="E40" s="456">
        <v>271</v>
      </c>
      <c r="F40" s="139"/>
      <c r="G40" s="456"/>
      <c r="H40" s="1720">
        <v>271</v>
      </c>
      <c r="I40" s="1128"/>
      <c r="J40" s="1412" t="s">
        <v>2130</v>
      </c>
      <c r="K40" s="79"/>
      <c r="L40" s="79"/>
      <c r="M40" s="1683"/>
    </row>
    <row r="41" spans="1:14" ht="15.75" x14ac:dyDescent="0.25">
      <c r="A41" s="1631">
        <v>41685</v>
      </c>
      <c r="B41" s="539" t="s">
        <v>1802</v>
      </c>
      <c r="C41" s="1390" t="s">
        <v>2125</v>
      </c>
      <c r="D41" s="1262" t="s">
        <v>4</v>
      </c>
      <c r="E41" s="1274">
        <v>102</v>
      </c>
      <c r="F41" s="1696"/>
      <c r="G41" s="1696"/>
      <c r="H41" s="1723">
        <v>102</v>
      </c>
      <c r="I41" s="1196"/>
      <c r="J41" s="1699" t="s">
        <v>2130</v>
      </c>
      <c r="K41" s="1685"/>
      <c r="L41" s="1685"/>
      <c r="M41" s="1700"/>
      <c r="N41" s="582">
        <f>SUM(H36:H41)</f>
        <v>6688</v>
      </c>
    </row>
    <row r="42" spans="1:14" ht="15.75" x14ac:dyDescent="0.25">
      <c r="A42" s="1727"/>
      <c r="B42" s="1642"/>
      <c r="C42" s="1642"/>
      <c r="D42" s="519"/>
      <c r="E42" s="139"/>
      <c r="F42" s="389"/>
      <c r="G42" s="389"/>
      <c r="H42" s="1724"/>
      <c r="I42" s="79"/>
      <c r="J42" s="1128"/>
      <c r="K42" s="121"/>
      <c r="L42" s="286"/>
    </row>
    <row r="43" spans="1:14" ht="15.75" x14ac:dyDescent="0.25">
      <c r="A43" s="1631">
        <v>41656</v>
      </c>
      <c r="B43" s="1392" t="s">
        <v>2109</v>
      </c>
      <c r="C43" s="1392" t="s">
        <v>2159</v>
      </c>
      <c r="D43" s="1675" t="s">
        <v>956</v>
      </c>
      <c r="E43" s="1676">
        <v>6607</v>
      </c>
      <c r="F43" s="1676"/>
      <c r="G43" s="1678"/>
      <c r="H43" s="1722">
        <v>6607</v>
      </c>
      <c r="I43" s="1664"/>
      <c r="J43" s="1679" t="s">
        <v>999</v>
      </c>
      <c r="K43" s="1680" t="s">
        <v>2156</v>
      </c>
      <c r="L43" s="1680"/>
      <c r="M43" s="1701"/>
    </row>
    <row r="44" spans="1:14" ht="15.75" x14ac:dyDescent="0.25">
      <c r="A44" s="1727">
        <v>41543</v>
      </c>
      <c r="B44" s="1636" t="s">
        <v>1826</v>
      </c>
      <c r="C44" s="1642" t="s">
        <v>2153</v>
      </c>
      <c r="D44" s="450" t="s">
        <v>2003</v>
      </c>
      <c r="E44" s="139">
        <v>2543</v>
      </c>
      <c r="F44" s="139"/>
      <c r="G44" s="139"/>
      <c r="H44" s="1720">
        <v>2543</v>
      </c>
      <c r="I44" s="79"/>
      <c r="J44" s="1702" t="s">
        <v>999</v>
      </c>
      <c r="K44" s="121"/>
      <c r="L44" s="121"/>
      <c r="M44" s="1683"/>
    </row>
    <row r="45" spans="1:14" ht="15.75" x14ac:dyDescent="0.25">
      <c r="A45" s="1727">
        <v>41558</v>
      </c>
      <c r="B45" s="1636" t="s">
        <v>2139</v>
      </c>
      <c r="C45" s="1642" t="s">
        <v>2153</v>
      </c>
      <c r="D45" s="1694" t="s">
        <v>669</v>
      </c>
      <c r="E45" s="568">
        <v>2982</v>
      </c>
      <c r="F45" s="139"/>
      <c r="G45" s="139"/>
      <c r="H45" s="1720">
        <v>2982</v>
      </c>
      <c r="I45" s="79"/>
      <c r="J45" s="1702" t="s">
        <v>999</v>
      </c>
      <c r="K45" s="121"/>
      <c r="L45" s="1703"/>
      <c r="M45" s="1683"/>
    </row>
    <row r="46" spans="1:14" ht="15.75" x14ac:dyDescent="0.25">
      <c r="A46" s="1727">
        <v>41587</v>
      </c>
      <c r="B46" s="1636" t="s">
        <v>2122</v>
      </c>
      <c r="C46" s="1642" t="s">
        <v>2158</v>
      </c>
      <c r="D46" s="450" t="s">
        <v>70</v>
      </c>
      <c r="E46" s="139">
        <v>2252</v>
      </c>
      <c r="F46" s="139"/>
      <c r="G46" s="139"/>
      <c r="H46" s="1720">
        <v>2252</v>
      </c>
      <c r="I46" s="79"/>
      <c r="J46" s="1702" t="s">
        <v>999</v>
      </c>
      <c r="K46" s="121"/>
      <c r="L46" s="1703"/>
      <c r="M46" s="1683"/>
    </row>
    <row r="47" spans="1:14" ht="15.75" x14ac:dyDescent="0.25">
      <c r="A47" s="1727">
        <v>41547</v>
      </c>
      <c r="B47" s="1642" t="s">
        <v>750</v>
      </c>
      <c r="C47" s="1642" t="s">
        <v>2153</v>
      </c>
      <c r="D47" s="1695" t="s">
        <v>2129</v>
      </c>
      <c r="E47" s="1274">
        <v>456</v>
      </c>
      <c r="F47" s="1696"/>
      <c r="G47" s="1696"/>
      <c r="H47" s="1723">
        <v>456</v>
      </c>
      <c r="I47" s="1684"/>
      <c r="J47" s="1704" t="s">
        <v>2165</v>
      </c>
      <c r="K47" s="1685"/>
      <c r="L47" s="1705"/>
      <c r="M47" s="1686"/>
      <c r="N47" s="582">
        <f>SUM(H43:H47)</f>
        <v>14840</v>
      </c>
    </row>
    <row r="48" spans="1:14" ht="15.75" x14ac:dyDescent="0.25">
      <c r="A48" s="1727"/>
      <c r="B48" s="1642"/>
      <c r="C48" s="1642"/>
      <c r="D48" s="519"/>
      <c r="E48" s="139"/>
      <c r="F48" s="389"/>
      <c r="G48" s="389"/>
      <c r="H48" s="1724"/>
      <c r="I48" s="79"/>
      <c r="J48" s="1702"/>
      <c r="K48" s="121"/>
      <c r="L48" s="286"/>
    </row>
    <row r="49" spans="1:14" x14ac:dyDescent="0.25">
      <c r="A49" s="1743">
        <v>41607</v>
      </c>
      <c r="B49" s="1642" t="s">
        <v>1806</v>
      </c>
      <c r="C49" s="1642" t="s">
        <v>2158</v>
      </c>
      <c r="D49" s="1687" t="s">
        <v>3</v>
      </c>
      <c r="E49" s="1598">
        <v>6780</v>
      </c>
      <c r="F49" s="1688"/>
      <c r="G49" s="1688"/>
      <c r="H49" s="1721">
        <v>6780</v>
      </c>
      <c r="I49" s="1668"/>
      <c r="J49" s="1706" t="s">
        <v>2166</v>
      </c>
      <c r="K49" s="1670" t="s">
        <v>2167</v>
      </c>
      <c r="L49" s="1707"/>
      <c r="M49" s="1674"/>
      <c r="N49" s="582">
        <v>6780</v>
      </c>
    </row>
    <row r="50" spans="1:14" x14ac:dyDescent="0.25">
      <c r="A50" s="1743"/>
      <c r="B50" s="1642"/>
      <c r="C50" s="1642"/>
      <c r="D50" s="519"/>
      <c r="E50" s="139"/>
      <c r="F50" s="389"/>
      <c r="G50" s="389"/>
      <c r="H50" s="1720"/>
      <c r="I50" s="79"/>
      <c r="J50" s="1708"/>
      <c r="K50" s="121"/>
      <c r="L50" s="286"/>
    </row>
    <row r="51" spans="1:14" ht="15.75" x14ac:dyDescent="0.25">
      <c r="A51" s="1631">
        <v>41696</v>
      </c>
      <c r="B51" s="1642" t="s">
        <v>2104</v>
      </c>
      <c r="C51" s="1642" t="s">
        <v>2125</v>
      </c>
      <c r="D51" s="1690" t="s">
        <v>1031</v>
      </c>
      <c r="E51" s="1676">
        <v>4501</v>
      </c>
      <c r="F51" s="1691"/>
      <c r="G51" s="1691"/>
      <c r="H51" s="1722">
        <v>4501</v>
      </c>
      <c r="I51" s="1664"/>
      <c r="J51" s="1679" t="s">
        <v>600</v>
      </c>
      <c r="K51" s="1680"/>
      <c r="L51" s="1692"/>
      <c r="M51" s="1665"/>
    </row>
    <row r="52" spans="1:14" ht="15.75" x14ac:dyDescent="0.25">
      <c r="A52" s="1631">
        <v>41696</v>
      </c>
      <c r="B52" s="1642" t="s">
        <v>2105</v>
      </c>
      <c r="C52" s="1642" t="s">
        <v>2125</v>
      </c>
      <c r="D52" s="519" t="s">
        <v>786</v>
      </c>
      <c r="E52" s="139">
        <v>4611.3999999999996</v>
      </c>
      <c r="F52" s="389"/>
      <c r="G52" s="389"/>
      <c r="H52" s="1720">
        <v>4611.3999999999996</v>
      </c>
      <c r="I52" s="1128"/>
      <c r="J52" s="1412" t="s">
        <v>600</v>
      </c>
      <c r="K52" s="121"/>
      <c r="L52" s="79"/>
      <c r="M52" s="1683"/>
    </row>
    <row r="53" spans="1:14" ht="15.75" x14ac:dyDescent="0.25">
      <c r="A53" s="1631">
        <v>41700</v>
      </c>
      <c r="B53" s="581" t="s">
        <v>2110</v>
      </c>
      <c r="C53" s="581" t="s">
        <v>2125</v>
      </c>
      <c r="D53" s="1709" t="s">
        <v>786</v>
      </c>
      <c r="E53" s="1710">
        <v>7717.2</v>
      </c>
      <c r="F53" s="1274"/>
      <c r="G53" s="1711"/>
      <c r="H53" s="1723">
        <v>7717.2</v>
      </c>
      <c r="I53" s="1196"/>
      <c r="J53" s="1699" t="s">
        <v>600</v>
      </c>
      <c r="K53" s="1685"/>
      <c r="L53" s="1685"/>
      <c r="M53" s="1700"/>
      <c r="N53" s="1712">
        <f>SUM(H51:H53)</f>
        <v>16829.599999999999</v>
      </c>
    </row>
    <row r="54" spans="1:14" x14ac:dyDescent="0.25">
      <c r="A54" s="1744"/>
      <c r="B54" s="722"/>
      <c r="C54" s="722"/>
      <c r="D54" s="79"/>
      <c r="E54" s="79"/>
      <c r="F54" s="16"/>
      <c r="G54" s="16"/>
      <c r="H54" s="1724"/>
      <c r="I54" s="79"/>
      <c r="J54" s="1410"/>
      <c r="K54" s="79"/>
      <c r="L54" s="79"/>
    </row>
    <row r="55" spans="1:14" ht="15.75" x14ac:dyDescent="0.25">
      <c r="A55" s="1745">
        <v>41424</v>
      </c>
      <c r="B55" s="1636" t="s">
        <v>1806</v>
      </c>
      <c r="C55" s="1642" t="s">
        <v>2151</v>
      </c>
      <c r="D55" s="1673" t="s">
        <v>776</v>
      </c>
      <c r="E55" s="1598">
        <v>112.5</v>
      </c>
      <c r="F55" s="1688"/>
      <c r="G55" s="1688"/>
      <c r="H55" s="1721">
        <v>112.5</v>
      </c>
      <c r="I55" s="1668"/>
      <c r="J55" s="1713" t="s">
        <v>2168</v>
      </c>
      <c r="K55" s="1670"/>
      <c r="L55" s="1670"/>
      <c r="M55" s="1674"/>
      <c r="N55" s="1598">
        <v>112.5</v>
      </c>
    </row>
    <row r="56" spans="1:14" ht="15.75" x14ac:dyDescent="0.25">
      <c r="A56" s="1745"/>
      <c r="B56" s="1636"/>
      <c r="C56" s="1642"/>
      <c r="D56" s="450"/>
      <c r="E56" s="139"/>
      <c r="F56" s="389"/>
      <c r="G56" s="389"/>
      <c r="H56" s="1720"/>
      <c r="I56" s="79"/>
      <c r="J56" s="1702"/>
      <c r="K56" s="121"/>
      <c r="L56" s="121"/>
      <c r="M56" s="1683"/>
      <c r="N56" s="37"/>
    </row>
    <row r="57" spans="1:14" ht="15.75" x14ac:dyDescent="0.25">
      <c r="A57" s="1727">
        <v>41302</v>
      </c>
      <c r="B57" s="1636" t="s">
        <v>2140</v>
      </c>
      <c r="C57" s="1642" t="s">
        <v>2169</v>
      </c>
      <c r="D57" s="519" t="s">
        <v>99</v>
      </c>
      <c r="E57" s="139">
        <v>690.5</v>
      </c>
      <c r="F57" s="139"/>
      <c r="G57" s="139"/>
      <c r="H57" s="1723">
        <v>690.5</v>
      </c>
      <c r="I57" s="79"/>
      <c r="J57" s="1702" t="s">
        <v>2170</v>
      </c>
      <c r="K57" s="519"/>
      <c r="L57" s="1703"/>
      <c r="M57" s="1683"/>
      <c r="N57" s="37"/>
    </row>
    <row r="58" spans="1:14" ht="16.5" thickBot="1" x14ac:dyDescent="0.3">
      <c r="A58" s="1727">
        <v>41278</v>
      </c>
      <c r="B58" s="1636" t="s">
        <v>2114</v>
      </c>
      <c r="C58" s="1636" t="s">
        <v>2169</v>
      </c>
      <c r="D58" s="1262" t="s">
        <v>99</v>
      </c>
      <c r="E58" s="1274">
        <v>428.5</v>
      </c>
      <c r="F58" s="1274"/>
      <c r="G58" s="1274"/>
      <c r="H58" s="1726">
        <v>428.5</v>
      </c>
      <c r="I58" s="1684"/>
      <c r="J58" s="1704" t="s">
        <v>2171</v>
      </c>
      <c r="K58" s="1695"/>
      <c r="L58" s="1714"/>
      <c r="M58" s="1686"/>
    </row>
    <row r="59" spans="1:14" x14ac:dyDescent="0.25">
      <c r="H59" s="775">
        <f>SUM(H4:H58)</f>
        <v>117029.05999999998</v>
      </c>
    </row>
    <row r="60" spans="1:14" x14ac:dyDescent="0.25">
      <c r="D60" s="1114"/>
      <c r="E60" s="1674"/>
      <c r="F60" s="1715"/>
      <c r="G60" s="16"/>
    </row>
    <row r="61" spans="1:14" x14ac:dyDescent="0.25">
      <c r="A61" s="311" t="s">
        <v>2172</v>
      </c>
      <c r="D61" s="722" t="s">
        <v>2097</v>
      </c>
      <c r="E61" s="1716">
        <v>45695</v>
      </c>
      <c r="F61" s="1717"/>
      <c r="G61" s="16"/>
    </row>
    <row r="62" spans="1:14" x14ac:dyDescent="0.25">
      <c r="A62" s="311" t="s">
        <v>2173</v>
      </c>
      <c r="D62" s="722" t="s">
        <v>600</v>
      </c>
      <c r="E62" s="1716">
        <v>16829</v>
      </c>
      <c r="F62" s="1717">
        <v>500</v>
      </c>
      <c r="G62" s="16"/>
    </row>
    <row r="63" spans="1:14" x14ac:dyDescent="0.25">
      <c r="D63" s="722" t="s">
        <v>999</v>
      </c>
      <c r="E63" s="1716">
        <v>14840</v>
      </c>
      <c r="F63" s="1717">
        <v>500</v>
      </c>
      <c r="G63" s="16"/>
    </row>
    <row r="64" spans="1:14" x14ac:dyDescent="0.25">
      <c r="D64" s="722" t="s">
        <v>1168</v>
      </c>
      <c r="E64" s="1716">
        <v>9928</v>
      </c>
      <c r="F64" s="1717">
        <v>500</v>
      </c>
      <c r="G64" s="16"/>
    </row>
    <row r="65" spans="4:7" x14ac:dyDescent="0.25">
      <c r="D65" s="722" t="s">
        <v>821</v>
      </c>
      <c r="E65" s="1716">
        <v>7657</v>
      </c>
      <c r="F65" s="1717">
        <v>500</v>
      </c>
      <c r="G65" s="16"/>
    </row>
    <row r="66" spans="4:7" x14ac:dyDescent="0.25">
      <c r="D66" s="722" t="s">
        <v>2096</v>
      </c>
      <c r="E66" s="1716">
        <v>6780</v>
      </c>
      <c r="F66" s="1717">
        <v>500</v>
      </c>
      <c r="G66" s="16"/>
    </row>
    <row r="67" spans="4:7" x14ac:dyDescent="0.25">
      <c r="D67" s="1659" t="s">
        <v>2174</v>
      </c>
      <c r="E67" s="1716">
        <v>6364</v>
      </c>
      <c r="F67" s="1717">
        <v>500</v>
      </c>
      <c r="G67" s="16"/>
    </row>
    <row r="68" spans="4:7" x14ac:dyDescent="0.25">
      <c r="D68" s="722" t="s">
        <v>1416</v>
      </c>
      <c r="E68" s="1716">
        <v>6688</v>
      </c>
      <c r="F68" s="1717">
        <v>500</v>
      </c>
      <c r="G68" s="16"/>
    </row>
    <row r="69" spans="4:7" x14ac:dyDescent="0.25">
      <c r="D69" s="722" t="s">
        <v>1158</v>
      </c>
      <c r="E69" s="1716">
        <v>1022</v>
      </c>
      <c r="F69" s="1717">
        <v>500</v>
      </c>
      <c r="G69" s="16"/>
    </row>
    <row r="70" spans="4:7" x14ac:dyDescent="0.25">
      <c r="D70" s="722" t="s">
        <v>2006</v>
      </c>
      <c r="E70" s="1716">
        <v>112.5</v>
      </c>
      <c r="F70" s="1717">
        <v>112.5</v>
      </c>
      <c r="G70" s="16"/>
    </row>
    <row r="71" spans="4:7" x14ac:dyDescent="0.25">
      <c r="D71" s="722" t="s">
        <v>2175</v>
      </c>
      <c r="E71" s="1716">
        <v>690.5</v>
      </c>
      <c r="F71" s="1717"/>
      <c r="G71" s="16"/>
    </row>
    <row r="72" spans="4:7" x14ac:dyDescent="0.25">
      <c r="D72" s="722" t="s">
        <v>2176</v>
      </c>
      <c r="E72" s="1717">
        <v>428.5</v>
      </c>
      <c r="F72" s="1717"/>
      <c r="G72" s="16"/>
    </row>
    <row r="73" spans="4:7" x14ac:dyDescent="0.25">
      <c r="E73" s="1718">
        <f>SUM(E61:E72)</f>
        <v>117034.5</v>
      </c>
      <c r="F73" s="1718">
        <f>SUM(F62:F70)</f>
        <v>4112.5</v>
      </c>
      <c r="G73" s="76" t="s">
        <v>2177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3299"/>
  <sheetViews>
    <sheetView workbookViewId="0">
      <pane ySplit="2" topLeftCell="A2403" activePane="bottomLeft" state="frozen"/>
      <selection pane="bottomLeft" activeCell="O2423" sqref="O2423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0.85546875" style="32" customWidth="1"/>
    <col min="4" max="4" width="15.140625" style="2024" bestFit="1" customWidth="1"/>
    <col min="5" max="5" width="24.5703125" style="1873" customWidth="1"/>
    <col min="6" max="6" width="26.7109375" style="1874" bestFit="1" customWidth="1"/>
    <col min="7" max="7" width="15.28515625" style="519" customWidth="1"/>
    <col min="8" max="8" width="11.42578125" style="32"/>
    <col min="9" max="9" width="11.42578125" style="244"/>
    <col min="10" max="10" width="12.5703125" style="2025" bestFit="1" customWidth="1"/>
    <col min="11" max="11" width="15.140625" style="2024" bestFit="1" customWidth="1"/>
    <col min="12" max="14" width="11.42578125" style="32"/>
    <col min="15" max="15" width="43.140625" style="32" bestFit="1" customWidth="1"/>
    <col min="16" max="16" width="12.5703125" style="32" bestFit="1" customWidth="1"/>
    <col min="17" max="18" width="11.42578125" style="32"/>
    <col min="19" max="19" width="14.85546875" style="32" customWidth="1"/>
    <col min="20" max="16384" width="11.42578125" style="32"/>
  </cols>
  <sheetData>
    <row r="1" spans="1:20" ht="18.75" x14ac:dyDescent="0.3">
      <c r="A1" s="2334" t="s">
        <v>2463</v>
      </c>
      <c r="B1" s="2334"/>
      <c r="C1" s="2334"/>
      <c r="D1" s="2334"/>
      <c r="E1" s="2334"/>
      <c r="F1" s="2114"/>
      <c r="G1" s="1687"/>
      <c r="K1" s="32"/>
    </row>
    <row r="2" spans="1:20" ht="35.25" thickBot="1" x14ac:dyDescent="0.35">
      <c r="A2" s="715" t="s">
        <v>0</v>
      </c>
      <c r="B2" s="1266" t="s">
        <v>1</v>
      </c>
      <c r="C2" s="1263" t="s">
        <v>1430</v>
      </c>
      <c r="D2" s="2111" t="s">
        <v>2</v>
      </c>
      <c r="E2" s="1579" t="s">
        <v>6</v>
      </c>
      <c r="F2" s="2115" t="s">
        <v>7</v>
      </c>
      <c r="G2" s="1818" t="s">
        <v>8</v>
      </c>
      <c r="K2" s="32"/>
    </row>
    <row r="3" spans="1:20" ht="15.75" thickTop="1" x14ac:dyDescent="0.25">
      <c r="A3" s="714">
        <v>42125</v>
      </c>
      <c r="B3" s="539">
        <v>19577</v>
      </c>
      <c r="C3" s="1952" t="s">
        <v>2775</v>
      </c>
      <c r="D3" s="2112">
        <v>13344</v>
      </c>
      <c r="E3" s="2186">
        <v>42125</v>
      </c>
      <c r="F3" s="2167">
        <v>13344</v>
      </c>
      <c r="G3" s="1806">
        <f t="shared" ref="G3:G66" si="0">D3-F3</f>
        <v>0</v>
      </c>
      <c r="H3" s="1804" t="s">
        <v>2776</v>
      </c>
      <c r="K3" s="32"/>
      <c r="M3" s="714">
        <v>42125</v>
      </c>
      <c r="N3" s="539">
        <v>19630</v>
      </c>
      <c r="O3" s="2102">
        <v>105</v>
      </c>
      <c r="P3" s="2112">
        <v>2088</v>
      </c>
      <c r="Q3" s="2186">
        <v>42129</v>
      </c>
      <c r="R3" s="2167">
        <v>2088</v>
      </c>
      <c r="S3" s="1806">
        <f t="shared" ref="S3:S66" si="1">P3-R3</f>
        <v>0</v>
      </c>
      <c r="T3" s="1804" t="s">
        <v>2804</v>
      </c>
    </row>
    <row r="4" spans="1:20" x14ac:dyDescent="0.25">
      <c r="A4" s="1265">
        <v>42125</v>
      </c>
      <c r="B4" s="545">
        <v>19578</v>
      </c>
      <c r="C4" s="2164" t="s">
        <v>2251</v>
      </c>
      <c r="D4" s="2097">
        <v>0</v>
      </c>
      <c r="E4" s="724"/>
      <c r="F4" s="2116"/>
      <c r="G4" s="459">
        <f t="shared" si="0"/>
        <v>0</v>
      </c>
      <c r="H4" s="1804" t="s">
        <v>135</v>
      </c>
      <c r="K4" s="32"/>
      <c r="M4" s="1265">
        <v>42126</v>
      </c>
      <c r="N4" s="545">
        <v>19770</v>
      </c>
      <c r="O4" s="2188">
        <v>105</v>
      </c>
      <c r="P4" s="2097">
        <v>3456</v>
      </c>
      <c r="Q4" s="724">
        <v>42127</v>
      </c>
      <c r="R4" s="2116">
        <v>3456</v>
      </c>
      <c r="S4" s="459">
        <f t="shared" si="1"/>
        <v>0</v>
      </c>
      <c r="T4" s="217" t="s">
        <v>2804</v>
      </c>
    </row>
    <row r="5" spans="1:20" x14ac:dyDescent="0.25">
      <c r="A5" s="714">
        <v>42125</v>
      </c>
      <c r="B5" s="545">
        <v>19579</v>
      </c>
      <c r="C5" s="1952" t="s">
        <v>45</v>
      </c>
      <c r="D5" s="2097">
        <v>24506.3</v>
      </c>
      <c r="E5" s="724">
        <v>42125</v>
      </c>
      <c r="F5" s="2116">
        <v>24506.3</v>
      </c>
      <c r="G5" s="459">
        <f t="shared" si="0"/>
        <v>0</v>
      </c>
      <c r="H5" s="1804" t="s">
        <v>773</v>
      </c>
      <c r="K5" s="32"/>
      <c r="M5" s="714">
        <v>42127</v>
      </c>
      <c r="N5" s="545">
        <v>19855</v>
      </c>
      <c r="O5" s="2188">
        <v>105</v>
      </c>
      <c r="P5" s="2097">
        <v>3132</v>
      </c>
      <c r="Q5" s="724">
        <v>42127</v>
      </c>
      <c r="R5" s="2116">
        <v>3132</v>
      </c>
      <c r="S5" s="1267">
        <f t="shared" si="1"/>
        <v>0</v>
      </c>
      <c r="T5" s="217" t="s">
        <v>2804</v>
      </c>
    </row>
    <row r="6" spans="1:20" ht="15" customHeight="1" x14ac:dyDescent="0.25">
      <c r="A6" s="1265">
        <v>42125</v>
      </c>
      <c r="B6" s="545">
        <v>19580</v>
      </c>
      <c r="C6" s="1952" t="s">
        <v>2777</v>
      </c>
      <c r="D6" s="2097">
        <v>8745</v>
      </c>
      <c r="E6" s="724">
        <v>42125</v>
      </c>
      <c r="F6" s="2116">
        <v>8745</v>
      </c>
      <c r="G6" s="459">
        <f t="shared" si="0"/>
        <v>0</v>
      </c>
      <c r="H6" s="1804" t="s">
        <v>773</v>
      </c>
      <c r="K6" s="32"/>
      <c r="M6" s="1265">
        <v>42129</v>
      </c>
      <c r="N6" s="545">
        <v>20066</v>
      </c>
      <c r="O6" s="2102">
        <v>105</v>
      </c>
      <c r="P6" s="2097">
        <v>1620</v>
      </c>
      <c r="Q6" s="724">
        <v>42131</v>
      </c>
      <c r="R6" s="2116">
        <v>1620</v>
      </c>
      <c r="S6" s="1267">
        <f t="shared" si="1"/>
        <v>0</v>
      </c>
      <c r="T6" s="1655" t="s">
        <v>2804</v>
      </c>
    </row>
    <row r="7" spans="1:20" ht="15" customHeight="1" x14ac:dyDescent="0.25">
      <c r="A7" s="714">
        <v>42125</v>
      </c>
      <c r="B7" s="545">
        <v>19581</v>
      </c>
      <c r="C7" s="1952" t="s">
        <v>2778</v>
      </c>
      <c r="D7" s="2097">
        <v>549.54999999999995</v>
      </c>
      <c r="E7" s="724">
        <v>42125</v>
      </c>
      <c r="F7" s="2116">
        <v>549.54999999999995</v>
      </c>
      <c r="G7" s="459">
        <f t="shared" si="0"/>
        <v>0</v>
      </c>
      <c r="H7" s="1804" t="s">
        <v>773</v>
      </c>
      <c r="K7" s="32"/>
      <c r="M7" s="714">
        <v>42130</v>
      </c>
      <c r="N7" s="545">
        <v>20152</v>
      </c>
      <c r="O7" s="2102">
        <v>105</v>
      </c>
      <c r="P7" s="2097">
        <v>1620</v>
      </c>
      <c r="Q7" s="724">
        <v>42131</v>
      </c>
      <c r="R7" s="2116">
        <v>1620</v>
      </c>
      <c r="S7" s="1267">
        <f t="shared" si="1"/>
        <v>0</v>
      </c>
      <c r="T7" s="1655" t="s">
        <v>773</v>
      </c>
    </row>
    <row r="8" spans="1:20" ht="15" customHeight="1" x14ac:dyDescent="0.25">
      <c r="A8" s="1265">
        <v>42125</v>
      </c>
      <c r="B8" s="545">
        <v>19582</v>
      </c>
      <c r="C8" s="1952" t="s">
        <v>2779</v>
      </c>
      <c r="D8" s="2097">
        <v>3534</v>
      </c>
      <c r="E8" s="724">
        <v>42125</v>
      </c>
      <c r="F8" s="2116">
        <v>3534</v>
      </c>
      <c r="G8" s="459">
        <f t="shared" si="0"/>
        <v>0</v>
      </c>
      <c r="H8" s="1804" t="s">
        <v>773</v>
      </c>
      <c r="K8" s="32"/>
      <c r="M8" s="1265">
        <v>42131</v>
      </c>
      <c r="N8" s="545">
        <v>20258</v>
      </c>
      <c r="O8" s="2102">
        <v>105</v>
      </c>
      <c r="P8" s="2097">
        <v>1908</v>
      </c>
      <c r="Q8" s="724">
        <v>42133</v>
      </c>
      <c r="R8" s="2116">
        <v>1908</v>
      </c>
      <c r="S8" s="1267">
        <f t="shared" si="1"/>
        <v>0</v>
      </c>
      <c r="T8" s="1804" t="s">
        <v>2804</v>
      </c>
    </row>
    <row r="9" spans="1:20" ht="15" customHeight="1" x14ac:dyDescent="0.25">
      <c r="A9" s="714">
        <v>42125</v>
      </c>
      <c r="B9" s="545">
        <v>19583</v>
      </c>
      <c r="C9" s="1952" t="s">
        <v>711</v>
      </c>
      <c r="D9" s="2097">
        <v>29286.7</v>
      </c>
      <c r="E9" s="724">
        <v>42126</v>
      </c>
      <c r="F9" s="2116">
        <v>29286.7</v>
      </c>
      <c r="G9" s="459">
        <f t="shared" si="0"/>
        <v>0</v>
      </c>
      <c r="H9" s="1804" t="s">
        <v>2780</v>
      </c>
      <c r="K9" s="32"/>
      <c r="M9" s="714">
        <v>42132</v>
      </c>
      <c r="N9" s="545">
        <v>20385</v>
      </c>
      <c r="O9" s="2102">
        <v>105</v>
      </c>
      <c r="P9" s="2097">
        <v>1620</v>
      </c>
      <c r="Q9" s="724">
        <v>42134</v>
      </c>
      <c r="R9" s="2116">
        <v>1620</v>
      </c>
      <c r="S9" s="1267">
        <f t="shared" si="1"/>
        <v>0</v>
      </c>
      <c r="T9" s="1804" t="s">
        <v>2804</v>
      </c>
    </row>
    <row r="10" spans="1:20" ht="15" customHeight="1" x14ac:dyDescent="0.25">
      <c r="A10" s="1265">
        <v>42125</v>
      </c>
      <c r="B10" s="545">
        <v>19584</v>
      </c>
      <c r="C10" s="1952" t="s">
        <v>48</v>
      </c>
      <c r="D10" s="2097">
        <v>4674.6000000000004</v>
      </c>
      <c r="E10" s="724">
        <v>42136</v>
      </c>
      <c r="F10" s="2116">
        <v>4674.6000000000004</v>
      </c>
      <c r="G10" s="459">
        <f t="shared" si="0"/>
        <v>0</v>
      </c>
      <c r="H10" s="1804" t="s">
        <v>2780</v>
      </c>
      <c r="K10" s="32"/>
      <c r="M10" s="1265">
        <v>42139</v>
      </c>
      <c r="N10" s="545">
        <v>21129</v>
      </c>
      <c r="O10" s="2102">
        <v>105</v>
      </c>
      <c r="P10" s="2097">
        <v>2088</v>
      </c>
      <c r="Q10" s="724">
        <v>42140</v>
      </c>
      <c r="R10" s="2116">
        <v>2088</v>
      </c>
      <c r="S10" s="1817">
        <f t="shared" si="1"/>
        <v>0</v>
      </c>
      <c r="T10" s="1655" t="s">
        <v>2804</v>
      </c>
    </row>
    <row r="11" spans="1:20" ht="15" customHeight="1" x14ac:dyDescent="0.25">
      <c r="A11" s="714">
        <v>42125</v>
      </c>
      <c r="B11" s="545">
        <v>19585</v>
      </c>
      <c r="C11" s="1952" t="s">
        <v>592</v>
      </c>
      <c r="D11" s="2097">
        <v>2354</v>
      </c>
      <c r="E11" s="724">
        <v>42125</v>
      </c>
      <c r="F11" s="2116">
        <v>2354</v>
      </c>
      <c r="G11" s="459">
        <f t="shared" si="0"/>
        <v>0</v>
      </c>
      <c r="H11" s="1804" t="s">
        <v>773</v>
      </c>
      <c r="K11" s="32"/>
      <c r="M11" s="714">
        <v>42140</v>
      </c>
      <c r="N11" s="545">
        <v>21250</v>
      </c>
      <c r="O11" s="2102">
        <v>105</v>
      </c>
      <c r="P11" s="2097">
        <v>3960</v>
      </c>
      <c r="Q11" s="724">
        <v>42140</v>
      </c>
      <c r="R11" s="2116">
        <v>3960</v>
      </c>
      <c r="S11" s="1817">
        <f t="shared" si="1"/>
        <v>0</v>
      </c>
      <c r="T11" s="1804" t="s">
        <v>2804</v>
      </c>
    </row>
    <row r="12" spans="1:20" ht="15" customHeight="1" x14ac:dyDescent="0.25">
      <c r="A12" s="1265">
        <v>42125</v>
      </c>
      <c r="B12" s="545">
        <v>19586</v>
      </c>
      <c r="C12" s="1952" t="s">
        <v>524</v>
      </c>
      <c r="D12" s="2097">
        <v>9218.9</v>
      </c>
      <c r="E12" s="724">
        <v>42125</v>
      </c>
      <c r="F12" s="2116">
        <v>9218.9</v>
      </c>
      <c r="G12" s="459">
        <f t="shared" si="0"/>
        <v>0</v>
      </c>
      <c r="H12" s="1804" t="s">
        <v>773</v>
      </c>
      <c r="K12" s="32"/>
      <c r="M12" s="1265">
        <v>42141</v>
      </c>
      <c r="N12" s="545">
        <v>21337</v>
      </c>
      <c r="O12" s="2102">
        <v>105</v>
      </c>
      <c r="P12" s="2097">
        <v>3348</v>
      </c>
      <c r="Q12" s="724">
        <v>42142</v>
      </c>
      <c r="R12" s="2117">
        <v>3348</v>
      </c>
      <c r="S12" s="1267">
        <f t="shared" si="1"/>
        <v>0</v>
      </c>
      <c r="T12" s="716" t="s">
        <v>2804</v>
      </c>
    </row>
    <row r="13" spans="1:20" ht="15" customHeight="1" x14ac:dyDescent="0.25">
      <c r="A13" s="714">
        <v>42125</v>
      </c>
      <c r="B13" s="545">
        <v>19587</v>
      </c>
      <c r="C13" s="1952" t="s">
        <v>2781</v>
      </c>
      <c r="D13" s="2097">
        <v>4352</v>
      </c>
      <c r="E13" s="724">
        <v>42125</v>
      </c>
      <c r="F13" s="2116">
        <v>4352</v>
      </c>
      <c r="G13" s="459">
        <f t="shared" si="0"/>
        <v>0</v>
      </c>
      <c r="H13" s="1804" t="s">
        <v>773</v>
      </c>
      <c r="J13" s="2073"/>
      <c r="K13" s="32"/>
      <c r="M13" s="714">
        <v>42143</v>
      </c>
      <c r="N13" s="545">
        <v>21567</v>
      </c>
      <c r="O13" s="2102">
        <v>105</v>
      </c>
      <c r="P13" s="2097">
        <v>1710</v>
      </c>
      <c r="Q13" s="724">
        <v>42145</v>
      </c>
      <c r="R13" s="2117">
        <v>1710</v>
      </c>
      <c r="S13" s="1267">
        <f t="shared" si="1"/>
        <v>0</v>
      </c>
      <c r="T13" s="1197" t="s">
        <v>773</v>
      </c>
    </row>
    <row r="14" spans="1:20" ht="15" customHeight="1" x14ac:dyDescent="0.25">
      <c r="A14" s="1265">
        <v>42125</v>
      </c>
      <c r="B14" s="545">
        <v>19588</v>
      </c>
      <c r="C14" s="1952" t="s">
        <v>2098</v>
      </c>
      <c r="D14" s="2097">
        <v>2700</v>
      </c>
      <c r="E14" s="724">
        <v>42125</v>
      </c>
      <c r="F14" s="2116">
        <v>2700</v>
      </c>
      <c r="G14" s="459">
        <f t="shared" si="0"/>
        <v>0</v>
      </c>
      <c r="H14" s="1804" t="s">
        <v>773</v>
      </c>
      <c r="K14" s="32"/>
      <c r="M14" s="1265">
        <v>42144</v>
      </c>
      <c r="N14" s="545">
        <v>21670</v>
      </c>
      <c r="O14" s="2102">
        <v>105</v>
      </c>
      <c r="P14" s="2097">
        <v>1710</v>
      </c>
      <c r="Q14" s="724">
        <v>42145</v>
      </c>
      <c r="R14" s="2117">
        <v>1710</v>
      </c>
      <c r="S14" s="1267">
        <f t="shared" si="1"/>
        <v>0</v>
      </c>
      <c r="T14" s="716" t="s">
        <v>2776</v>
      </c>
    </row>
    <row r="15" spans="1:20" ht="15" customHeight="1" x14ac:dyDescent="0.25">
      <c r="A15" s="714">
        <v>42125</v>
      </c>
      <c r="B15" s="545">
        <v>19589</v>
      </c>
      <c r="C15" s="1952" t="s">
        <v>2782</v>
      </c>
      <c r="D15" s="2097">
        <v>2990.4</v>
      </c>
      <c r="E15" s="724">
        <v>42125</v>
      </c>
      <c r="F15" s="2116">
        <v>2990.4</v>
      </c>
      <c r="G15" s="459">
        <f t="shared" si="0"/>
        <v>0</v>
      </c>
      <c r="H15" s="1804" t="s">
        <v>773</v>
      </c>
      <c r="K15" s="32"/>
      <c r="M15" s="714">
        <v>42145</v>
      </c>
      <c r="N15" s="545">
        <v>21744</v>
      </c>
      <c r="O15" s="2201">
        <v>105</v>
      </c>
      <c r="P15" s="2113">
        <v>1786</v>
      </c>
      <c r="Q15" s="724">
        <v>42146</v>
      </c>
      <c r="R15" s="2116">
        <v>1786</v>
      </c>
      <c r="S15" s="1267">
        <f t="shared" si="1"/>
        <v>0</v>
      </c>
      <c r="T15" s="582" t="s">
        <v>2804</v>
      </c>
    </row>
    <row r="16" spans="1:20" ht="15" customHeight="1" x14ac:dyDescent="0.25">
      <c r="A16" s="1265">
        <v>42125</v>
      </c>
      <c r="B16" s="545">
        <v>19590</v>
      </c>
      <c r="C16" s="1952" t="s">
        <v>2783</v>
      </c>
      <c r="D16" s="2097">
        <v>404.3</v>
      </c>
      <c r="E16" s="724">
        <v>42125</v>
      </c>
      <c r="F16" s="2116">
        <v>404.3</v>
      </c>
      <c r="G16" s="459">
        <f t="shared" si="0"/>
        <v>0</v>
      </c>
      <c r="H16" s="1804" t="s">
        <v>773</v>
      </c>
      <c r="K16" s="32"/>
      <c r="M16" s="1265">
        <v>42146</v>
      </c>
      <c r="N16" s="545">
        <v>21882</v>
      </c>
      <c r="O16" s="2102">
        <v>105</v>
      </c>
      <c r="P16" s="2097">
        <v>1900</v>
      </c>
      <c r="Q16" s="724">
        <v>42150</v>
      </c>
      <c r="R16" s="2116">
        <v>1900</v>
      </c>
      <c r="S16" s="1267">
        <f t="shared" si="1"/>
        <v>0</v>
      </c>
      <c r="T16" s="1655" t="s">
        <v>773</v>
      </c>
    </row>
    <row r="17" spans="1:20" ht="15" customHeight="1" x14ac:dyDescent="0.25">
      <c r="A17" s="714">
        <v>42125</v>
      </c>
      <c r="B17" s="545">
        <v>19591</v>
      </c>
      <c r="C17" s="1952" t="s">
        <v>2784</v>
      </c>
      <c r="D17" s="2097">
        <v>1828</v>
      </c>
      <c r="E17" s="724">
        <v>42125</v>
      </c>
      <c r="F17" s="2116">
        <v>1828</v>
      </c>
      <c r="G17" s="459">
        <f t="shared" si="0"/>
        <v>0</v>
      </c>
      <c r="H17" s="1804" t="s">
        <v>773</v>
      </c>
      <c r="K17" s="32"/>
      <c r="M17" s="714">
        <v>42147</v>
      </c>
      <c r="N17" s="545">
        <v>22004</v>
      </c>
      <c r="O17" s="2102">
        <v>105</v>
      </c>
      <c r="P17" s="2097">
        <v>4180</v>
      </c>
      <c r="Q17" s="781">
        <v>42147</v>
      </c>
      <c r="R17" s="2116">
        <v>4180</v>
      </c>
      <c r="S17" s="1267">
        <f t="shared" si="1"/>
        <v>0</v>
      </c>
      <c r="T17" s="1655" t="s">
        <v>2804</v>
      </c>
    </row>
    <row r="18" spans="1:20" ht="15" customHeight="1" x14ac:dyDescent="0.25">
      <c r="A18" s="1265">
        <v>42125</v>
      </c>
      <c r="B18" s="545">
        <v>19592</v>
      </c>
      <c r="C18" s="1952" t="s">
        <v>2785</v>
      </c>
      <c r="D18" s="2097">
        <v>2551.5</v>
      </c>
      <c r="E18" s="724">
        <v>42125</v>
      </c>
      <c r="F18" s="2116">
        <v>2551.5</v>
      </c>
      <c r="G18" s="459">
        <f t="shared" si="0"/>
        <v>0</v>
      </c>
      <c r="H18" s="1804" t="s">
        <v>773</v>
      </c>
      <c r="K18" s="32"/>
      <c r="M18" s="1265">
        <v>42148</v>
      </c>
      <c r="N18" s="545">
        <v>22104</v>
      </c>
      <c r="O18" s="2102">
        <v>105</v>
      </c>
      <c r="P18" s="2097">
        <v>2850</v>
      </c>
      <c r="Q18" s="781">
        <v>42148</v>
      </c>
      <c r="R18" s="2116">
        <v>2850</v>
      </c>
      <c r="S18" s="1267">
        <f t="shared" si="1"/>
        <v>0</v>
      </c>
      <c r="T18" s="1655" t="s">
        <v>2804</v>
      </c>
    </row>
    <row r="19" spans="1:20" ht="15" customHeight="1" x14ac:dyDescent="0.25">
      <c r="A19" s="714">
        <v>42125</v>
      </c>
      <c r="B19" s="545">
        <v>19593</v>
      </c>
      <c r="C19" s="1952" t="s">
        <v>2786</v>
      </c>
      <c r="D19" s="2097">
        <v>2473.1999999999998</v>
      </c>
      <c r="E19" s="724">
        <v>42125</v>
      </c>
      <c r="F19" s="2116">
        <v>2473.1999999999998</v>
      </c>
      <c r="G19" s="459">
        <f t="shared" si="0"/>
        <v>0</v>
      </c>
      <c r="H19" s="1804" t="s">
        <v>773</v>
      </c>
      <c r="K19" s="32"/>
      <c r="M19" s="714">
        <v>42150</v>
      </c>
      <c r="N19" s="545">
        <v>22272</v>
      </c>
      <c r="O19" s="2102">
        <v>105</v>
      </c>
      <c r="P19" s="2097">
        <v>1880</v>
      </c>
      <c r="Q19" s="781">
        <v>42152</v>
      </c>
      <c r="R19" s="2116">
        <v>1880</v>
      </c>
      <c r="S19" s="1267">
        <f t="shared" si="1"/>
        <v>0</v>
      </c>
      <c r="T19" s="1655" t="s">
        <v>2804</v>
      </c>
    </row>
    <row r="20" spans="1:20" ht="15" customHeight="1" x14ac:dyDescent="0.25">
      <c r="A20" s="1265">
        <v>42125</v>
      </c>
      <c r="B20" s="545">
        <v>19594</v>
      </c>
      <c r="C20" s="1952" t="s">
        <v>1521</v>
      </c>
      <c r="D20" s="2097">
        <v>4147</v>
      </c>
      <c r="E20" s="724">
        <v>42125</v>
      </c>
      <c r="F20" s="2116">
        <v>4147</v>
      </c>
      <c r="G20" s="459">
        <f t="shared" si="0"/>
        <v>0</v>
      </c>
      <c r="H20" s="1804" t="s">
        <v>773</v>
      </c>
      <c r="K20" s="32"/>
      <c r="M20" s="1265">
        <v>42153</v>
      </c>
      <c r="N20" s="545">
        <v>22556</v>
      </c>
      <c r="O20" s="2102">
        <v>105</v>
      </c>
      <c r="P20" s="2097">
        <v>2640</v>
      </c>
      <c r="Q20" s="724">
        <v>42154</v>
      </c>
      <c r="R20" s="2116">
        <v>2640</v>
      </c>
      <c r="S20" s="1267">
        <f t="shared" si="1"/>
        <v>0</v>
      </c>
      <c r="T20" s="1655" t="s">
        <v>2804</v>
      </c>
    </row>
    <row r="21" spans="1:20" ht="15" customHeight="1" x14ac:dyDescent="0.25">
      <c r="A21" s="714">
        <v>42125</v>
      </c>
      <c r="B21" s="545">
        <v>19595</v>
      </c>
      <c r="C21" s="1952" t="s">
        <v>2787</v>
      </c>
      <c r="D21" s="2097">
        <v>7002.6</v>
      </c>
      <c r="E21" s="724">
        <v>42125</v>
      </c>
      <c r="F21" s="2116">
        <v>7002.6</v>
      </c>
      <c r="G21" s="459">
        <f t="shared" si="0"/>
        <v>0</v>
      </c>
      <c r="H21" s="1804" t="s">
        <v>2780</v>
      </c>
      <c r="K21" s="32"/>
      <c r="M21" s="714">
        <v>42154</v>
      </c>
      <c r="N21" s="545">
        <v>22728</v>
      </c>
      <c r="O21" s="2102">
        <v>105</v>
      </c>
      <c r="P21" s="2097">
        <v>4600</v>
      </c>
      <c r="Q21" s="724">
        <v>42155</v>
      </c>
      <c r="R21" s="2116">
        <v>4600</v>
      </c>
      <c r="S21" s="1267">
        <f t="shared" si="1"/>
        <v>0</v>
      </c>
      <c r="T21" s="1655" t="s">
        <v>2804</v>
      </c>
    </row>
    <row r="22" spans="1:20" ht="15" customHeight="1" x14ac:dyDescent="0.25">
      <c r="A22" s="1265">
        <v>42125</v>
      </c>
      <c r="B22" s="545">
        <v>19596</v>
      </c>
      <c r="C22" s="1952" t="s">
        <v>701</v>
      </c>
      <c r="D22" s="2097">
        <v>6984.4</v>
      </c>
      <c r="E22" s="724">
        <v>42125</v>
      </c>
      <c r="F22" s="2116">
        <v>6984.4</v>
      </c>
      <c r="G22" s="459">
        <f t="shared" si="0"/>
        <v>0</v>
      </c>
      <c r="H22" s="1804" t="s">
        <v>2780</v>
      </c>
      <c r="K22" s="32"/>
      <c r="M22" s="1265">
        <v>42155</v>
      </c>
      <c r="N22" s="545">
        <v>22820</v>
      </c>
      <c r="O22" s="2102">
        <v>105</v>
      </c>
      <c r="P22" s="2097">
        <v>4000</v>
      </c>
      <c r="Q22" s="724"/>
      <c r="R22" s="2116"/>
      <c r="S22" s="1267">
        <f t="shared" si="1"/>
        <v>4000</v>
      </c>
      <c r="T22" s="1655" t="s">
        <v>2804</v>
      </c>
    </row>
    <row r="23" spans="1:20" x14ac:dyDescent="0.25">
      <c r="A23" s="714">
        <v>42125</v>
      </c>
      <c r="B23" s="545">
        <v>19597</v>
      </c>
      <c r="C23" s="1952" t="s">
        <v>2788</v>
      </c>
      <c r="D23" s="2097">
        <v>43082.74</v>
      </c>
      <c r="E23" s="724">
        <v>42126</v>
      </c>
      <c r="F23" s="2116">
        <v>43082.74</v>
      </c>
      <c r="G23" s="459">
        <f t="shared" si="0"/>
        <v>0</v>
      </c>
      <c r="H23" s="1804" t="s">
        <v>773</v>
      </c>
      <c r="K23" s="32"/>
      <c r="M23" s="714">
        <v>42147</v>
      </c>
      <c r="N23" s="545">
        <v>21969</v>
      </c>
      <c r="O23" s="1952" t="s">
        <v>64</v>
      </c>
      <c r="P23" s="2097">
        <v>2560</v>
      </c>
      <c r="Q23" s="781">
        <v>42149</v>
      </c>
      <c r="R23" s="2116">
        <v>2560</v>
      </c>
      <c r="S23" s="1267">
        <f t="shared" si="1"/>
        <v>0</v>
      </c>
      <c r="T23" s="1655" t="s">
        <v>773</v>
      </c>
    </row>
    <row r="24" spans="1:20" x14ac:dyDescent="0.25">
      <c r="A24" s="1265">
        <v>42125</v>
      </c>
      <c r="B24" s="545">
        <v>19598</v>
      </c>
      <c r="C24" s="1952" t="s">
        <v>2789</v>
      </c>
      <c r="D24" s="2097">
        <v>102769.85</v>
      </c>
      <c r="E24" s="724">
        <v>42128</v>
      </c>
      <c r="F24" s="2116">
        <v>102769.85</v>
      </c>
      <c r="G24" s="459">
        <f t="shared" si="0"/>
        <v>0</v>
      </c>
      <c r="H24" s="1804" t="s">
        <v>2790</v>
      </c>
      <c r="K24" s="32"/>
      <c r="M24" s="1265">
        <v>42126</v>
      </c>
      <c r="N24" s="545">
        <v>19784</v>
      </c>
      <c r="O24" s="2054" t="s">
        <v>2878</v>
      </c>
      <c r="P24" s="2097">
        <v>2200.8000000000002</v>
      </c>
      <c r="Q24" s="724">
        <v>42126</v>
      </c>
      <c r="R24" s="2116">
        <v>2200.8000000000002</v>
      </c>
      <c r="S24" s="1267">
        <f t="shared" si="1"/>
        <v>0</v>
      </c>
      <c r="T24" s="217" t="s">
        <v>773</v>
      </c>
    </row>
    <row r="25" spans="1:20" x14ac:dyDescent="0.25">
      <c r="A25" s="714">
        <v>42125</v>
      </c>
      <c r="B25" s="545">
        <v>19599</v>
      </c>
      <c r="C25" s="1952" t="s">
        <v>2791</v>
      </c>
      <c r="D25" s="2097">
        <v>4311.2</v>
      </c>
      <c r="E25" s="724">
        <v>42125</v>
      </c>
      <c r="F25" s="2116">
        <v>4311.2</v>
      </c>
      <c r="G25" s="459">
        <f t="shared" si="0"/>
        <v>0</v>
      </c>
      <c r="H25" s="1804" t="s">
        <v>773</v>
      </c>
      <c r="K25" s="32"/>
      <c r="M25" s="714">
        <v>42128</v>
      </c>
      <c r="N25" s="545">
        <v>19970</v>
      </c>
      <c r="O25" s="1952" t="s">
        <v>2878</v>
      </c>
      <c r="P25" s="2097">
        <v>1478.4</v>
      </c>
      <c r="Q25" s="724">
        <v>42128</v>
      </c>
      <c r="R25" s="2116">
        <v>1478.4</v>
      </c>
      <c r="S25" s="1267">
        <f t="shared" si="1"/>
        <v>0</v>
      </c>
      <c r="T25" s="1804" t="s">
        <v>773</v>
      </c>
    </row>
    <row r="26" spans="1:20" x14ac:dyDescent="0.25">
      <c r="A26" s="1265">
        <v>42125</v>
      </c>
      <c r="B26" s="545">
        <v>19600</v>
      </c>
      <c r="C26" s="2164" t="s">
        <v>2251</v>
      </c>
      <c r="D26" s="2194">
        <v>0</v>
      </c>
      <c r="E26" s="724"/>
      <c r="F26" s="2116"/>
      <c r="G26" s="459">
        <f t="shared" si="0"/>
        <v>0</v>
      </c>
      <c r="H26" s="1804" t="s">
        <v>135</v>
      </c>
      <c r="K26" s="32"/>
      <c r="M26" s="1265">
        <v>42131</v>
      </c>
      <c r="N26" s="545">
        <v>20281</v>
      </c>
      <c r="O26" s="1952" t="s">
        <v>2878</v>
      </c>
      <c r="P26" s="2097">
        <v>1377.6</v>
      </c>
      <c r="Q26" s="724">
        <v>42131</v>
      </c>
      <c r="R26" s="2116">
        <v>1377.6</v>
      </c>
      <c r="S26" s="1267">
        <f t="shared" si="1"/>
        <v>0</v>
      </c>
      <c r="T26" s="1804" t="s">
        <v>773</v>
      </c>
    </row>
    <row r="27" spans="1:20" x14ac:dyDescent="0.25">
      <c r="A27" s="714">
        <v>42125</v>
      </c>
      <c r="B27" s="545">
        <v>19601</v>
      </c>
      <c r="C27" s="1952" t="s">
        <v>2794</v>
      </c>
      <c r="D27" s="2097">
        <v>786.6</v>
      </c>
      <c r="E27" s="724">
        <v>42128</v>
      </c>
      <c r="F27" s="2116">
        <v>786.6</v>
      </c>
      <c r="G27" s="459">
        <f t="shared" si="0"/>
        <v>0</v>
      </c>
      <c r="H27" s="1804" t="s">
        <v>773</v>
      </c>
      <c r="K27" s="32"/>
      <c r="M27" s="714">
        <v>42133</v>
      </c>
      <c r="N27" s="545">
        <v>20566</v>
      </c>
      <c r="O27" s="1952" t="s">
        <v>2878</v>
      </c>
      <c r="P27" s="2097">
        <v>2350.6</v>
      </c>
      <c r="Q27" s="724">
        <v>42133</v>
      </c>
      <c r="R27" s="2116">
        <v>2350.6</v>
      </c>
      <c r="S27" s="1267">
        <f t="shared" si="1"/>
        <v>0</v>
      </c>
      <c r="T27" s="1804" t="s">
        <v>773</v>
      </c>
    </row>
    <row r="28" spans="1:20" x14ac:dyDescent="0.25">
      <c r="A28" s="1265">
        <v>42125</v>
      </c>
      <c r="B28" s="545">
        <v>19602</v>
      </c>
      <c r="C28" s="1952" t="s">
        <v>2795</v>
      </c>
      <c r="D28" s="2097">
        <v>4815.6000000000004</v>
      </c>
      <c r="E28" s="724">
        <v>42144</v>
      </c>
      <c r="F28" s="2116">
        <v>4815.6000000000004</v>
      </c>
      <c r="G28" s="459">
        <f t="shared" si="0"/>
        <v>0</v>
      </c>
      <c r="H28" s="1804" t="s">
        <v>2796</v>
      </c>
      <c r="K28" s="32"/>
      <c r="M28" s="1265">
        <v>42135</v>
      </c>
      <c r="N28" s="545">
        <v>20784</v>
      </c>
      <c r="O28" s="1952" t="s">
        <v>2878</v>
      </c>
      <c r="P28" s="2097">
        <v>2226</v>
      </c>
      <c r="Q28" s="724">
        <v>42135</v>
      </c>
      <c r="R28" s="2116">
        <v>2226</v>
      </c>
      <c r="S28" s="1267">
        <f t="shared" si="1"/>
        <v>0</v>
      </c>
      <c r="T28" s="1804" t="s">
        <v>773</v>
      </c>
    </row>
    <row r="29" spans="1:20" x14ac:dyDescent="0.25">
      <c r="A29" s="714">
        <v>42125</v>
      </c>
      <c r="B29" s="545">
        <v>19603</v>
      </c>
      <c r="C29" s="1952" t="s">
        <v>2797</v>
      </c>
      <c r="D29" s="2097">
        <v>11810.2</v>
      </c>
      <c r="E29" s="724">
        <v>42125</v>
      </c>
      <c r="F29" s="2116">
        <v>11810.2</v>
      </c>
      <c r="G29" s="459">
        <f t="shared" si="0"/>
        <v>0</v>
      </c>
      <c r="H29" s="1804" t="s">
        <v>773</v>
      </c>
      <c r="K29" s="32"/>
      <c r="M29" s="714">
        <v>42138</v>
      </c>
      <c r="N29" s="545">
        <v>21041</v>
      </c>
      <c r="O29" s="1952" t="s">
        <v>2878</v>
      </c>
      <c r="P29" s="2097">
        <v>2242.8000000000002</v>
      </c>
      <c r="Q29" s="2029">
        <v>42138</v>
      </c>
      <c r="R29" s="2116">
        <v>2242.8000000000002</v>
      </c>
      <c r="S29" s="1817">
        <f t="shared" si="1"/>
        <v>0</v>
      </c>
      <c r="T29" s="1655" t="s">
        <v>773</v>
      </c>
    </row>
    <row r="30" spans="1:20" x14ac:dyDescent="0.25">
      <c r="A30" s="1265">
        <v>42125</v>
      </c>
      <c r="B30" s="545">
        <v>19604</v>
      </c>
      <c r="C30" s="1952" t="s">
        <v>2798</v>
      </c>
      <c r="D30" s="2097">
        <v>8299.7999999999993</v>
      </c>
      <c r="E30" s="724">
        <v>42125</v>
      </c>
      <c r="F30" s="2116">
        <v>8299.7999999999993</v>
      </c>
      <c r="G30" s="459">
        <f t="shared" si="0"/>
        <v>0</v>
      </c>
      <c r="H30" s="1804" t="s">
        <v>2799</v>
      </c>
      <c r="K30" s="32"/>
      <c r="M30" s="1265">
        <v>42140</v>
      </c>
      <c r="N30" s="545">
        <v>21297</v>
      </c>
      <c r="O30" s="1952" t="s">
        <v>2878</v>
      </c>
      <c r="P30" s="2097">
        <v>1516.2</v>
      </c>
      <c r="Q30" s="724">
        <v>42140</v>
      </c>
      <c r="R30" s="2117">
        <v>1516.2</v>
      </c>
      <c r="S30" s="1267">
        <f t="shared" si="1"/>
        <v>0</v>
      </c>
      <c r="T30" s="716" t="s">
        <v>773</v>
      </c>
    </row>
    <row r="31" spans="1:20" x14ac:dyDescent="0.25">
      <c r="A31" s="714">
        <v>42125</v>
      </c>
      <c r="B31" s="545">
        <v>19605</v>
      </c>
      <c r="C31" s="1952" t="s">
        <v>713</v>
      </c>
      <c r="D31" s="2097">
        <v>4316.3999999999996</v>
      </c>
      <c r="E31" s="724">
        <v>42125</v>
      </c>
      <c r="F31" s="2116">
        <v>4316.3999999999996</v>
      </c>
      <c r="G31" s="459">
        <f t="shared" si="0"/>
        <v>0</v>
      </c>
      <c r="H31" s="1804" t="s">
        <v>773</v>
      </c>
      <c r="J31" s="2073"/>
      <c r="K31" s="32"/>
      <c r="M31" s="714">
        <v>42144</v>
      </c>
      <c r="N31" s="545">
        <v>21702</v>
      </c>
      <c r="O31" s="1952" t="s">
        <v>2878</v>
      </c>
      <c r="P31" s="2097">
        <v>1736.7</v>
      </c>
      <c r="Q31" s="724">
        <v>42144</v>
      </c>
      <c r="R31" s="2116">
        <v>1736.7</v>
      </c>
      <c r="S31" s="1267">
        <f t="shared" si="1"/>
        <v>0</v>
      </c>
      <c r="T31" s="1655" t="s">
        <v>773</v>
      </c>
    </row>
    <row r="32" spans="1:20" x14ac:dyDescent="0.25">
      <c r="A32" s="1265">
        <v>42125</v>
      </c>
      <c r="B32" s="545">
        <v>19606</v>
      </c>
      <c r="C32" s="2143" t="s">
        <v>2800</v>
      </c>
      <c r="D32" s="2097">
        <v>12051.6</v>
      </c>
      <c r="E32" s="724">
        <v>42125</v>
      </c>
      <c r="F32" s="2116">
        <v>12051.6</v>
      </c>
      <c r="G32" s="459">
        <f t="shared" si="0"/>
        <v>0</v>
      </c>
      <c r="H32" s="1804" t="s">
        <v>773</v>
      </c>
      <c r="K32" s="32"/>
      <c r="M32" s="1265">
        <v>42147</v>
      </c>
      <c r="N32" s="545">
        <v>22040</v>
      </c>
      <c r="O32" s="1952" t="s">
        <v>2878</v>
      </c>
      <c r="P32" s="2097">
        <v>2289</v>
      </c>
      <c r="Q32" s="781">
        <v>42147</v>
      </c>
      <c r="R32" s="2116">
        <v>2289</v>
      </c>
      <c r="S32" s="1267">
        <f t="shared" si="1"/>
        <v>0</v>
      </c>
      <c r="T32" s="1655" t="s">
        <v>773</v>
      </c>
    </row>
    <row r="33" spans="1:20" x14ac:dyDescent="0.25">
      <c r="A33" s="714">
        <v>42125</v>
      </c>
      <c r="B33" s="545">
        <v>19607</v>
      </c>
      <c r="C33" s="1952" t="s">
        <v>674</v>
      </c>
      <c r="D33" s="2097">
        <v>36342.1</v>
      </c>
      <c r="E33" s="724">
        <v>42125</v>
      </c>
      <c r="F33" s="2116">
        <v>36342.1</v>
      </c>
      <c r="G33" s="459">
        <f t="shared" si="0"/>
        <v>0</v>
      </c>
      <c r="H33" s="1804" t="s">
        <v>773</v>
      </c>
      <c r="K33" s="32"/>
      <c r="M33" s="714">
        <v>42149</v>
      </c>
      <c r="N33" s="545">
        <v>22234</v>
      </c>
      <c r="O33" s="1952" t="s">
        <v>2878</v>
      </c>
      <c r="P33" s="2097">
        <v>1836</v>
      </c>
      <c r="Q33" s="781">
        <v>42149</v>
      </c>
      <c r="R33" s="2116">
        <v>1836</v>
      </c>
      <c r="S33" s="1267">
        <f t="shared" si="1"/>
        <v>0</v>
      </c>
      <c r="T33" s="1655" t="s">
        <v>773</v>
      </c>
    </row>
    <row r="34" spans="1:20" x14ac:dyDescent="0.25">
      <c r="A34" s="1265">
        <v>42125</v>
      </c>
      <c r="B34" s="545">
        <v>19608</v>
      </c>
      <c r="C34" s="1952" t="s">
        <v>2801</v>
      </c>
      <c r="D34" s="2097">
        <v>2235.5500000000002</v>
      </c>
      <c r="E34" s="724">
        <v>42125</v>
      </c>
      <c r="F34" s="2116">
        <v>2235.5500000000002</v>
      </c>
      <c r="G34" s="459">
        <f t="shared" si="0"/>
        <v>0</v>
      </c>
      <c r="H34" s="1804" t="s">
        <v>773</v>
      </c>
      <c r="K34" s="32"/>
      <c r="M34" s="1265">
        <v>42151</v>
      </c>
      <c r="N34" s="545">
        <v>22414</v>
      </c>
      <c r="O34" s="1952" t="s">
        <v>2878</v>
      </c>
      <c r="P34" s="2097">
        <v>858.9</v>
      </c>
      <c r="Q34" s="724">
        <v>42151</v>
      </c>
      <c r="R34" s="2116">
        <v>858.9</v>
      </c>
      <c r="S34" s="1267">
        <f t="shared" si="1"/>
        <v>0</v>
      </c>
      <c r="T34" s="1655" t="s">
        <v>773</v>
      </c>
    </row>
    <row r="35" spans="1:20" x14ac:dyDescent="0.25">
      <c r="A35" s="714">
        <v>42125</v>
      </c>
      <c r="B35" s="545">
        <v>19609</v>
      </c>
      <c r="C35" s="1952" t="s">
        <v>2802</v>
      </c>
      <c r="D35" s="2097">
        <v>5992.8</v>
      </c>
      <c r="E35" s="724">
        <v>42125</v>
      </c>
      <c r="F35" s="2116">
        <v>5992.8</v>
      </c>
      <c r="G35" s="459">
        <f t="shared" si="0"/>
        <v>0</v>
      </c>
      <c r="H35" s="1804" t="s">
        <v>773</v>
      </c>
      <c r="K35" s="32"/>
      <c r="M35" s="714">
        <v>42154</v>
      </c>
      <c r="N35" s="545">
        <v>22768</v>
      </c>
      <c r="O35" s="1952" t="s">
        <v>2878</v>
      </c>
      <c r="P35" s="2097">
        <v>1463.7</v>
      </c>
      <c r="Q35" s="724">
        <v>42154</v>
      </c>
      <c r="R35" s="2116">
        <v>1463.7</v>
      </c>
      <c r="S35" s="1267">
        <f t="shared" si="1"/>
        <v>0</v>
      </c>
      <c r="T35" s="1655" t="s">
        <v>773</v>
      </c>
    </row>
    <row r="36" spans="1:20" x14ac:dyDescent="0.25">
      <c r="A36" s="1265">
        <v>42125</v>
      </c>
      <c r="B36" s="545">
        <v>19610</v>
      </c>
      <c r="C36" s="1952" t="s">
        <v>2803</v>
      </c>
      <c r="D36" s="2097">
        <v>4748.8</v>
      </c>
      <c r="E36" s="724">
        <v>42125</v>
      </c>
      <c r="F36" s="2116">
        <v>4748.8</v>
      </c>
      <c r="G36" s="459">
        <f t="shared" si="0"/>
        <v>0</v>
      </c>
      <c r="H36" s="1804" t="s">
        <v>773</v>
      </c>
      <c r="K36" s="32"/>
      <c r="M36" s="1265">
        <v>42126</v>
      </c>
      <c r="N36" s="545">
        <v>19804</v>
      </c>
      <c r="O36" s="2054" t="s">
        <v>965</v>
      </c>
      <c r="P36" s="2097">
        <v>3036.1</v>
      </c>
      <c r="Q36" s="724">
        <v>42126</v>
      </c>
      <c r="R36" s="2116">
        <v>3036.1</v>
      </c>
      <c r="S36" s="1267">
        <f t="shared" si="1"/>
        <v>0</v>
      </c>
      <c r="T36" s="217" t="s">
        <v>773</v>
      </c>
    </row>
    <row r="37" spans="1:20" x14ac:dyDescent="0.25">
      <c r="A37" s="714">
        <v>42125</v>
      </c>
      <c r="B37" s="545">
        <v>19611</v>
      </c>
      <c r="C37" s="1952" t="s">
        <v>2102</v>
      </c>
      <c r="D37" s="2097">
        <v>10563.6</v>
      </c>
      <c r="E37" s="724">
        <v>42125</v>
      </c>
      <c r="F37" s="2116">
        <v>10563.6</v>
      </c>
      <c r="G37" s="459">
        <f t="shared" si="0"/>
        <v>0</v>
      </c>
      <c r="H37" s="1804" t="s">
        <v>2804</v>
      </c>
      <c r="K37" s="32"/>
      <c r="M37" s="714">
        <v>42133</v>
      </c>
      <c r="N37" s="545">
        <v>20568</v>
      </c>
      <c r="O37" s="1952" t="s">
        <v>965</v>
      </c>
      <c r="P37" s="2097">
        <v>4297.1000000000004</v>
      </c>
      <c r="Q37" s="724">
        <v>42133</v>
      </c>
      <c r="R37" s="2116">
        <v>4297.1000000000004</v>
      </c>
      <c r="S37" s="1267">
        <f t="shared" si="1"/>
        <v>0</v>
      </c>
      <c r="T37" s="1804" t="s">
        <v>773</v>
      </c>
    </row>
    <row r="38" spans="1:20" x14ac:dyDescent="0.25">
      <c r="A38" s="1265">
        <v>42125</v>
      </c>
      <c r="B38" s="545">
        <v>19612</v>
      </c>
      <c r="C38" s="1952" t="s">
        <v>2795</v>
      </c>
      <c r="D38" s="2097">
        <v>4246.6000000000004</v>
      </c>
      <c r="E38" s="724">
        <v>42144</v>
      </c>
      <c r="F38" s="2116">
        <v>4246.6000000000004</v>
      </c>
      <c r="G38" s="459">
        <f t="shared" si="0"/>
        <v>0</v>
      </c>
      <c r="H38" s="1804" t="s">
        <v>2796</v>
      </c>
      <c r="J38" s="2073"/>
      <c r="K38" s="32"/>
      <c r="M38" s="1265">
        <v>42138</v>
      </c>
      <c r="N38" s="545">
        <v>21042</v>
      </c>
      <c r="O38" s="1952" t="s">
        <v>965</v>
      </c>
      <c r="P38" s="2097">
        <v>6755</v>
      </c>
      <c r="Q38" s="724">
        <v>42138</v>
      </c>
      <c r="R38" s="2116">
        <v>6755</v>
      </c>
      <c r="S38" s="1817">
        <f t="shared" si="1"/>
        <v>0</v>
      </c>
      <c r="T38" s="1655" t="s">
        <v>773</v>
      </c>
    </row>
    <row r="39" spans="1:20" x14ac:dyDescent="0.25">
      <c r="A39" s="714">
        <v>42125</v>
      </c>
      <c r="B39" s="545">
        <v>19613</v>
      </c>
      <c r="C39" s="1952" t="s">
        <v>58</v>
      </c>
      <c r="D39" s="2097">
        <v>4059.9</v>
      </c>
      <c r="E39" s="724">
        <v>42125</v>
      </c>
      <c r="F39" s="2116">
        <v>4059.9</v>
      </c>
      <c r="G39" s="459">
        <f t="shared" si="0"/>
        <v>0</v>
      </c>
      <c r="H39" s="1804" t="s">
        <v>2804</v>
      </c>
      <c r="K39" s="32"/>
      <c r="M39" s="714">
        <v>42138</v>
      </c>
      <c r="N39" s="545">
        <v>21044</v>
      </c>
      <c r="O39" s="1952" t="s">
        <v>965</v>
      </c>
      <c r="P39" s="2097">
        <v>2563.1999999999998</v>
      </c>
      <c r="Q39" s="724">
        <v>42138</v>
      </c>
      <c r="R39" s="2116">
        <v>2563.1999999999998</v>
      </c>
      <c r="S39" s="1817">
        <f t="shared" si="1"/>
        <v>0</v>
      </c>
      <c r="T39" s="1655" t="s">
        <v>773</v>
      </c>
    </row>
    <row r="40" spans="1:20" x14ac:dyDescent="0.25">
      <c r="A40" s="1265">
        <v>42125</v>
      </c>
      <c r="B40" s="545">
        <v>19614</v>
      </c>
      <c r="C40" s="1952" t="s">
        <v>662</v>
      </c>
      <c r="D40" s="2097">
        <v>2601.3000000000002</v>
      </c>
      <c r="E40" s="724">
        <v>42125</v>
      </c>
      <c r="F40" s="2116">
        <v>2601.3000000000002</v>
      </c>
      <c r="G40" s="459">
        <f t="shared" si="0"/>
        <v>0</v>
      </c>
      <c r="H40" s="1804" t="s">
        <v>2804</v>
      </c>
      <c r="K40" s="32"/>
      <c r="M40" s="1265">
        <v>42146</v>
      </c>
      <c r="N40" s="545">
        <v>21944</v>
      </c>
      <c r="O40" s="1952" t="s">
        <v>965</v>
      </c>
      <c r="P40" s="2097">
        <v>2601.6</v>
      </c>
      <c r="Q40" s="724">
        <v>42146</v>
      </c>
      <c r="R40" s="2116">
        <v>2601.6</v>
      </c>
      <c r="S40" s="1267">
        <f t="shared" si="1"/>
        <v>0</v>
      </c>
      <c r="T40" s="1655" t="s">
        <v>773</v>
      </c>
    </row>
    <row r="41" spans="1:20" x14ac:dyDescent="0.25">
      <c r="A41" s="714">
        <v>42125</v>
      </c>
      <c r="B41" s="545">
        <v>19615</v>
      </c>
      <c r="C41" s="1952" t="s">
        <v>2128</v>
      </c>
      <c r="D41" s="2097">
        <v>1683</v>
      </c>
      <c r="E41" s="724">
        <v>42125</v>
      </c>
      <c r="F41" s="2116">
        <v>1683</v>
      </c>
      <c r="G41" s="459">
        <f t="shared" si="0"/>
        <v>0</v>
      </c>
      <c r="H41" s="1804" t="s">
        <v>2804</v>
      </c>
      <c r="K41" s="32"/>
      <c r="M41" s="714">
        <v>42147</v>
      </c>
      <c r="N41" s="545">
        <v>22041</v>
      </c>
      <c r="O41" s="1952" t="s">
        <v>965</v>
      </c>
      <c r="P41" s="2097">
        <v>1078.5999999999999</v>
      </c>
      <c r="Q41" s="781">
        <v>42147</v>
      </c>
      <c r="R41" s="2116">
        <v>1078.5999999999999</v>
      </c>
      <c r="S41" s="1267">
        <f t="shared" si="1"/>
        <v>0</v>
      </c>
      <c r="T41" s="1655" t="s">
        <v>773</v>
      </c>
    </row>
    <row r="42" spans="1:20" x14ac:dyDescent="0.25">
      <c r="A42" s="1265">
        <v>42125</v>
      </c>
      <c r="B42" s="545">
        <v>19616</v>
      </c>
      <c r="C42" s="1952" t="s">
        <v>2805</v>
      </c>
      <c r="D42" s="2097">
        <v>1162.8</v>
      </c>
      <c r="E42" s="724">
        <v>42125</v>
      </c>
      <c r="F42" s="2116">
        <v>1162.8</v>
      </c>
      <c r="G42" s="459">
        <f t="shared" si="0"/>
        <v>0</v>
      </c>
      <c r="H42" s="1804" t="s">
        <v>773</v>
      </c>
      <c r="K42" s="32"/>
      <c r="M42" s="1265">
        <v>42148</v>
      </c>
      <c r="N42" s="545">
        <v>22129</v>
      </c>
      <c r="O42" s="1952" t="s">
        <v>965</v>
      </c>
      <c r="P42" s="2097">
        <v>395.2</v>
      </c>
      <c r="Q42" s="781">
        <v>42148</v>
      </c>
      <c r="R42" s="2116">
        <v>395.2</v>
      </c>
      <c r="S42" s="1267">
        <f t="shared" si="1"/>
        <v>0</v>
      </c>
      <c r="T42" s="1655" t="s">
        <v>773</v>
      </c>
    </row>
    <row r="43" spans="1:20" x14ac:dyDescent="0.25">
      <c r="A43" s="714">
        <v>42125</v>
      </c>
      <c r="B43" s="545">
        <v>19617</v>
      </c>
      <c r="C43" s="1952" t="s">
        <v>2806</v>
      </c>
      <c r="D43" s="2097">
        <v>2492.1999999999998</v>
      </c>
      <c r="E43" s="724">
        <v>42125</v>
      </c>
      <c r="F43" s="2116">
        <v>2492.1999999999998</v>
      </c>
      <c r="G43" s="459">
        <f t="shared" si="0"/>
        <v>0</v>
      </c>
      <c r="H43" s="1804" t="s">
        <v>2804</v>
      </c>
      <c r="K43" s="32"/>
      <c r="M43" s="714">
        <v>42149</v>
      </c>
      <c r="N43" s="545">
        <v>22211</v>
      </c>
      <c r="O43" s="1952" t="s">
        <v>965</v>
      </c>
      <c r="P43" s="2097">
        <v>2985.6</v>
      </c>
      <c r="Q43" s="781">
        <v>42149</v>
      </c>
      <c r="R43" s="2116">
        <v>2985.6</v>
      </c>
      <c r="S43" s="1267">
        <f t="shared" si="1"/>
        <v>0</v>
      </c>
      <c r="T43" s="1655" t="s">
        <v>773</v>
      </c>
    </row>
    <row r="44" spans="1:20" x14ac:dyDescent="0.25">
      <c r="A44" s="1265">
        <v>42125</v>
      </c>
      <c r="B44" s="545">
        <v>19618</v>
      </c>
      <c r="C44" s="1952" t="s">
        <v>22</v>
      </c>
      <c r="D44" s="2097">
        <v>4356</v>
      </c>
      <c r="E44" s="724">
        <v>42125</v>
      </c>
      <c r="F44" s="2116">
        <v>4356</v>
      </c>
      <c r="G44" s="459">
        <f t="shared" si="0"/>
        <v>0</v>
      </c>
      <c r="H44" s="1804" t="s">
        <v>773</v>
      </c>
      <c r="K44" s="32"/>
      <c r="M44" s="1265">
        <v>42135</v>
      </c>
      <c r="N44" s="545">
        <v>20754</v>
      </c>
      <c r="O44" s="1952" t="s">
        <v>3531</v>
      </c>
      <c r="P44" s="2097">
        <v>1881.6</v>
      </c>
      <c r="Q44" s="724">
        <v>42137</v>
      </c>
      <c r="R44" s="2116">
        <v>1881.6</v>
      </c>
      <c r="S44" s="1267">
        <f t="shared" si="1"/>
        <v>0</v>
      </c>
      <c r="T44" s="1804" t="s">
        <v>2902</v>
      </c>
    </row>
    <row r="45" spans="1:20" x14ac:dyDescent="0.25">
      <c r="A45" s="714">
        <v>42125</v>
      </c>
      <c r="B45" s="545">
        <v>19619</v>
      </c>
      <c r="C45" s="1952" t="s">
        <v>45</v>
      </c>
      <c r="D45" s="2097">
        <v>22613.5</v>
      </c>
      <c r="E45" s="724">
        <v>42125</v>
      </c>
      <c r="F45" s="2116">
        <v>22613.5</v>
      </c>
      <c r="G45" s="459">
        <f t="shared" si="0"/>
        <v>0</v>
      </c>
      <c r="H45" s="1804" t="s">
        <v>2776</v>
      </c>
      <c r="K45" s="32"/>
      <c r="M45" s="714">
        <v>42145</v>
      </c>
      <c r="N45" s="545">
        <v>21826</v>
      </c>
      <c r="O45" s="2030" t="s">
        <v>3531</v>
      </c>
      <c r="P45" s="2113">
        <v>1858.9</v>
      </c>
      <c r="Q45" s="724">
        <v>42149</v>
      </c>
      <c r="R45" s="2117">
        <v>1858.9</v>
      </c>
      <c r="S45" s="1267">
        <f t="shared" si="1"/>
        <v>0</v>
      </c>
      <c r="T45" s="582" t="s">
        <v>2902</v>
      </c>
    </row>
    <row r="46" spans="1:20" x14ac:dyDescent="0.25">
      <c r="A46" s="1265">
        <v>42125</v>
      </c>
      <c r="B46" s="545">
        <v>19620</v>
      </c>
      <c r="C46" s="1952" t="s">
        <v>2807</v>
      </c>
      <c r="D46" s="2097">
        <v>1357.2</v>
      </c>
      <c r="E46" s="724">
        <v>42125</v>
      </c>
      <c r="F46" s="2116">
        <v>1357.2</v>
      </c>
      <c r="G46" s="459">
        <f t="shared" si="0"/>
        <v>0</v>
      </c>
      <c r="H46" s="1804" t="s">
        <v>2804</v>
      </c>
      <c r="K46" s="32"/>
      <c r="M46" s="1265">
        <v>42145</v>
      </c>
      <c r="N46" s="545">
        <v>21831</v>
      </c>
      <c r="O46" s="2030" t="s">
        <v>3531</v>
      </c>
      <c r="P46" s="2113">
        <v>2433</v>
      </c>
      <c r="Q46" s="724">
        <v>42149</v>
      </c>
      <c r="R46" s="2117">
        <v>2433</v>
      </c>
      <c r="S46" s="1267">
        <f t="shared" si="1"/>
        <v>0</v>
      </c>
      <c r="T46" s="582" t="s">
        <v>2902</v>
      </c>
    </row>
    <row r="47" spans="1:20" x14ac:dyDescent="0.25">
      <c r="A47" s="714">
        <v>42125</v>
      </c>
      <c r="B47" s="545">
        <v>19621</v>
      </c>
      <c r="C47" s="1952" t="s">
        <v>2808</v>
      </c>
      <c r="D47" s="2097">
        <v>2331</v>
      </c>
      <c r="E47" s="724">
        <v>42125</v>
      </c>
      <c r="F47" s="2116">
        <v>2331</v>
      </c>
      <c r="G47" s="459">
        <f t="shared" si="0"/>
        <v>0</v>
      </c>
      <c r="H47" s="1804" t="s">
        <v>2804</v>
      </c>
      <c r="K47" s="32"/>
      <c r="M47" s="714">
        <v>42131</v>
      </c>
      <c r="N47" s="545">
        <v>20305</v>
      </c>
      <c r="O47" s="1952" t="s">
        <v>2970</v>
      </c>
      <c r="P47" s="2097">
        <v>2875.6</v>
      </c>
      <c r="Q47" s="724">
        <v>42133</v>
      </c>
      <c r="R47" s="2116">
        <v>2875.6</v>
      </c>
      <c r="S47" s="1267">
        <f t="shared" si="1"/>
        <v>0</v>
      </c>
      <c r="T47" s="1804" t="s">
        <v>2902</v>
      </c>
    </row>
    <row r="48" spans="1:20" x14ac:dyDescent="0.25">
      <c r="A48" s="1265">
        <v>42125</v>
      </c>
      <c r="B48" s="545">
        <v>19622</v>
      </c>
      <c r="C48" s="1952" t="s">
        <v>2809</v>
      </c>
      <c r="D48" s="2097">
        <v>2318.75</v>
      </c>
      <c r="E48" s="724">
        <v>42125</v>
      </c>
      <c r="F48" s="2116">
        <v>2318.75</v>
      </c>
      <c r="G48" s="459">
        <f t="shared" si="0"/>
        <v>0</v>
      </c>
      <c r="H48" s="1804" t="s">
        <v>773</v>
      </c>
      <c r="K48" s="32"/>
      <c r="M48" s="1265">
        <v>42138</v>
      </c>
      <c r="N48" s="545">
        <v>21054</v>
      </c>
      <c r="O48" s="1952" t="s">
        <v>2970</v>
      </c>
      <c r="P48" s="2097">
        <v>3068.1</v>
      </c>
      <c r="Q48" s="724">
        <v>42140</v>
      </c>
      <c r="R48" s="2116">
        <v>3068.1</v>
      </c>
      <c r="S48" s="1817">
        <f t="shared" si="1"/>
        <v>0</v>
      </c>
      <c r="T48" s="1655" t="s">
        <v>2902</v>
      </c>
    </row>
    <row r="49" spans="1:20" x14ac:dyDescent="0.25">
      <c r="A49" s="714">
        <v>42125</v>
      </c>
      <c r="B49" s="545">
        <v>19623</v>
      </c>
      <c r="C49" s="1952" t="s">
        <v>2795</v>
      </c>
      <c r="D49" s="2097">
        <v>12616.8</v>
      </c>
      <c r="E49" s="724">
        <v>42144</v>
      </c>
      <c r="F49" s="2116">
        <v>12616.8</v>
      </c>
      <c r="G49" s="459">
        <f t="shared" si="0"/>
        <v>0</v>
      </c>
      <c r="H49" s="1804" t="s">
        <v>2810</v>
      </c>
      <c r="I49" s="32"/>
      <c r="J49" s="2024"/>
      <c r="K49" s="32"/>
      <c r="M49" s="714">
        <v>42149</v>
      </c>
      <c r="N49" s="545">
        <v>22229</v>
      </c>
      <c r="O49" s="1952" t="s">
        <v>2970</v>
      </c>
      <c r="P49" s="2097">
        <v>5948</v>
      </c>
      <c r="Q49" s="781">
        <v>42151</v>
      </c>
      <c r="R49" s="2116">
        <v>5948</v>
      </c>
      <c r="S49" s="1267">
        <f t="shared" si="1"/>
        <v>0</v>
      </c>
      <c r="T49" s="1655" t="s">
        <v>2902</v>
      </c>
    </row>
    <row r="50" spans="1:20" x14ac:dyDescent="0.25">
      <c r="A50" s="1265">
        <v>42125</v>
      </c>
      <c r="B50" s="545">
        <v>19624</v>
      </c>
      <c r="C50" s="1952" t="s">
        <v>2811</v>
      </c>
      <c r="D50" s="2097">
        <v>7477.4</v>
      </c>
      <c r="E50" s="724">
        <v>42125</v>
      </c>
      <c r="F50" s="2116">
        <v>7477.4</v>
      </c>
      <c r="G50" s="459">
        <f t="shared" si="0"/>
        <v>0</v>
      </c>
      <c r="H50" s="1804" t="s">
        <v>2776</v>
      </c>
      <c r="I50" s="32"/>
      <c r="J50" s="2024"/>
      <c r="K50" s="32"/>
      <c r="M50" s="1265">
        <v>42152</v>
      </c>
      <c r="N50" s="545">
        <v>22517</v>
      </c>
      <c r="O50" s="1952" t="s">
        <v>2970</v>
      </c>
      <c r="P50" s="2097">
        <v>1678.8</v>
      </c>
      <c r="Q50" s="724">
        <v>42154</v>
      </c>
      <c r="R50" s="2116">
        <v>1678.8</v>
      </c>
      <c r="S50" s="1267">
        <f t="shared" si="1"/>
        <v>0</v>
      </c>
      <c r="T50" s="1655" t="s">
        <v>2902</v>
      </c>
    </row>
    <row r="51" spans="1:20" x14ac:dyDescent="0.25">
      <c r="A51" s="714">
        <v>42125</v>
      </c>
      <c r="B51" s="545">
        <v>19625</v>
      </c>
      <c r="C51" s="1952" t="s">
        <v>2812</v>
      </c>
      <c r="D51" s="2097">
        <v>2860.2</v>
      </c>
      <c r="E51" s="724">
        <v>42125</v>
      </c>
      <c r="F51" s="2116">
        <v>2860.2</v>
      </c>
      <c r="G51" s="459">
        <f t="shared" si="0"/>
        <v>0</v>
      </c>
      <c r="H51" s="1804" t="s">
        <v>773</v>
      </c>
      <c r="I51" s="32"/>
      <c r="J51" s="2024"/>
      <c r="K51" s="32"/>
      <c r="M51" s="714">
        <v>42127</v>
      </c>
      <c r="N51" s="545">
        <v>19862</v>
      </c>
      <c r="O51" s="2054" t="s">
        <v>1472</v>
      </c>
      <c r="P51" s="2097">
        <v>1937.6</v>
      </c>
      <c r="Q51" s="724">
        <v>42127</v>
      </c>
      <c r="R51" s="2116">
        <v>1937.6</v>
      </c>
      <c r="S51" s="1267">
        <f t="shared" si="1"/>
        <v>0</v>
      </c>
      <c r="T51" s="217" t="s">
        <v>773</v>
      </c>
    </row>
    <row r="52" spans="1:20" x14ac:dyDescent="0.25">
      <c r="A52" s="1265">
        <v>42125</v>
      </c>
      <c r="B52" s="545">
        <v>19626</v>
      </c>
      <c r="C52" s="1952" t="s">
        <v>45</v>
      </c>
      <c r="D52" s="2097">
        <v>13780.32</v>
      </c>
      <c r="E52" s="724">
        <v>42125</v>
      </c>
      <c r="F52" s="2116">
        <v>13780.32</v>
      </c>
      <c r="G52" s="459">
        <f t="shared" si="0"/>
        <v>0</v>
      </c>
      <c r="H52" s="1804" t="s">
        <v>2776</v>
      </c>
      <c r="I52" s="32"/>
      <c r="J52" s="2024"/>
      <c r="K52" s="32"/>
      <c r="M52" s="1265">
        <v>42128</v>
      </c>
      <c r="N52" s="545">
        <v>19891</v>
      </c>
      <c r="O52" s="1952" t="s">
        <v>1472</v>
      </c>
      <c r="P52" s="2097">
        <v>3655.15</v>
      </c>
      <c r="Q52" s="724">
        <v>42128</v>
      </c>
      <c r="R52" s="2116">
        <v>3655.15</v>
      </c>
      <c r="S52" s="1267">
        <f t="shared" si="1"/>
        <v>0</v>
      </c>
      <c r="T52" s="1804" t="s">
        <v>773</v>
      </c>
    </row>
    <row r="53" spans="1:20" x14ac:dyDescent="0.25">
      <c r="A53" s="714">
        <v>42125</v>
      </c>
      <c r="B53" s="545">
        <v>19627</v>
      </c>
      <c r="C53" s="1952" t="s">
        <v>2813</v>
      </c>
      <c r="D53" s="2097">
        <v>4894.7</v>
      </c>
      <c r="E53" s="724">
        <v>42126</v>
      </c>
      <c r="F53" s="2116">
        <v>4894.7</v>
      </c>
      <c r="G53" s="459">
        <f t="shared" si="0"/>
        <v>0</v>
      </c>
      <c r="H53" s="1804" t="s">
        <v>2776</v>
      </c>
      <c r="I53" s="32"/>
      <c r="J53" s="2024"/>
      <c r="K53" s="32"/>
      <c r="M53" s="714">
        <v>42129</v>
      </c>
      <c r="N53" s="545">
        <v>20021</v>
      </c>
      <c r="O53" s="2143" t="s">
        <v>1472</v>
      </c>
      <c r="P53" s="2097">
        <v>2557.1999999999998</v>
      </c>
      <c r="Q53" s="724">
        <v>42129</v>
      </c>
      <c r="R53" s="2116">
        <v>2557.1999999999998</v>
      </c>
      <c r="S53" s="1267">
        <f t="shared" si="1"/>
        <v>0</v>
      </c>
      <c r="T53" s="1804" t="s">
        <v>773</v>
      </c>
    </row>
    <row r="54" spans="1:20" x14ac:dyDescent="0.25">
      <c r="A54" s="1265">
        <v>42125</v>
      </c>
      <c r="B54" s="545">
        <v>19628</v>
      </c>
      <c r="C54" s="1952" t="s">
        <v>1041</v>
      </c>
      <c r="D54" s="2097">
        <v>2241</v>
      </c>
      <c r="E54" s="724">
        <v>42128</v>
      </c>
      <c r="F54" s="2116">
        <v>2241</v>
      </c>
      <c r="G54" s="459">
        <f t="shared" si="0"/>
        <v>0</v>
      </c>
      <c r="H54" s="1804" t="s">
        <v>2776</v>
      </c>
      <c r="I54" s="32"/>
      <c r="J54" s="2024"/>
      <c r="K54" s="32"/>
      <c r="M54" s="1265">
        <v>42129</v>
      </c>
      <c r="N54" s="545">
        <v>20042</v>
      </c>
      <c r="O54" s="1952" t="s">
        <v>1472</v>
      </c>
      <c r="P54" s="2097">
        <v>2233</v>
      </c>
      <c r="Q54" s="724">
        <v>42129</v>
      </c>
      <c r="R54" s="2116">
        <v>2233</v>
      </c>
      <c r="S54" s="1267">
        <f t="shared" si="1"/>
        <v>0</v>
      </c>
      <c r="T54" s="1655" t="s">
        <v>773</v>
      </c>
    </row>
    <row r="55" spans="1:20" x14ac:dyDescent="0.25">
      <c r="A55" s="714">
        <v>42125</v>
      </c>
      <c r="B55" s="545">
        <v>19629</v>
      </c>
      <c r="C55" s="1952" t="s">
        <v>2814</v>
      </c>
      <c r="D55" s="2097">
        <v>80018.06</v>
      </c>
      <c r="E55" s="724">
        <v>42142</v>
      </c>
      <c r="F55" s="2116">
        <v>80018.06</v>
      </c>
      <c r="G55" s="459">
        <f t="shared" si="0"/>
        <v>0</v>
      </c>
      <c r="H55" s="1804" t="s">
        <v>2815</v>
      </c>
      <c r="I55" s="32"/>
      <c r="J55" s="2024"/>
      <c r="K55" s="32"/>
      <c r="M55" s="714">
        <v>42130</v>
      </c>
      <c r="N55" s="545">
        <v>20107</v>
      </c>
      <c r="O55" s="2100" t="s">
        <v>1472</v>
      </c>
      <c r="P55" s="2097">
        <v>2998.6</v>
      </c>
      <c r="Q55" s="724">
        <v>42130</v>
      </c>
      <c r="R55" s="2116">
        <v>2998.6</v>
      </c>
      <c r="S55" s="1267">
        <f t="shared" si="1"/>
        <v>0</v>
      </c>
      <c r="T55" s="1655" t="s">
        <v>773</v>
      </c>
    </row>
    <row r="56" spans="1:20" x14ac:dyDescent="0.25">
      <c r="A56" s="1265">
        <v>42125</v>
      </c>
      <c r="B56" s="545">
        <v>19630</v>
      </c>
      <c r="C56" s="2102">
        <v>105</v>
      </c>
      <c r="D56" s="2097">
        <v>2088</v>
      </c>
      <c r="E56" s="724">
        <v>42129</v>
      </c>
      <c r="F56" s="2116">
        <v>2088</v>
      </c>
      <c r="G56" s="459">
        <f t="shared" si="0"/>
        <v>0</v>
      </c>
      <c r="H56" s="1804" t="s">
        <v>2804</v>
      </c>
      <c r="I56" s="32"/>
      <c r="J56" s="2024"/>
      <c r="K56" s="32"/>
      <c r="M56" s="1265">
        <v>42130</v>
      </c>
      <c r="N56" s="545">
        <v>20129</v>
      </c>
      <c r="O56" s="1952" t="s">
        <v>1472</v>
      </c>
      <c r="P56" s="2097">
        <v>2758.25</v>
      </c>
      <c r="Q56" s="724">
        <v>42130</v>
      </c>
      <c r="R56" s="2116">
        <v>2758.25</v>
      </c>
      <c r="S56" s="1267">
        <f t="shared" si="1"/>
        <v>0</v>
      </c>
      <c r="T56" s="1655" t="s">
        <v>2796</v>
      </c>
    </row>
    <row r="57" spans="1:20" x14ac:dyDescent="0.25">
      <c r="A57" s="714">
        <v>42125</v>
      </c>
      <c r="B57" s="545">
        <v>19631</v>
      </c>
      <c r="C57" s="1952" t="s">
        <v>2816</v>
      </c>
      <c r="D57" s="2097">
        <v>2354.8000000000002</v>
      </c>
      <c r="E57" s="724">
        <v>42126</v>
      </c>
      <c r="F57" s="2116">
        <v>2354.8000000000002</v>
      </c>
      <c r="G57" s="459">
        <f t="shared" si="0"/>
        <v>0</v>
      </c>
      <c r="H57" s="1804" t="s">
        <v>773</v>
      </c>
      <c r="I57" s="32"/>
      <c r="J57" s="2024"/>
      <c r="K57" s="32"/>
      <c r="M57" s="714">
        <v>42132</v>
      </c>
      <c r="N57" s="545">
        <v>20332</v>
      </c>
      <c r="O57" s="1952" t="s">
        <v>1472</v>
      </c>
      <c r="P57" s="2097">
        <v>9236.6</v>
      </c>
      <c r="Q57" s="724">
        <v>42132</v>
      </c>
      <c r="R57" s="2116">
        <v>9236.6</v>
      </c>
      <c r="S57" s="1267">
        <f t="shared" si="1"/>
        <v>0</v>
      </c>
      <c r="T57" s="1655" t="s">
        <v>773</v>
      </c>
    </row>
    <row r="58" spans="1:20" x14ac:dyDescent="0.25">
      <c r="A58" s="1265">
        <v>42125</v>
      </c>
      <c r="B58" s="545">
        <v>19632</v>
      </c>
      <c r="C58" s="1952" t="s">
        <v>2795</v>
      </c>
      <c r="D58" s="2097">
        <v>1646.4</v>
      </c>
      <c r="E58" s="724">
        <v>42144</v>
      </c>
      <c r="F58" s="2116">
        <v>1646.4</v>
      </c>
      <c r="G58" s="459">
        <f t="shared" si="0"/>
        <v>0</v>
      </c>
      <c r="H58" s="1804" t="s">
        <v>2810</v>
      </c>
      <c r="I58" s="32"/>
      <c r="J58" s="2024"/>
      <c r="K58" s="32"/>
      <c r="M58" s="1265">
        <v>42133</v>
      </c>
      <c r="N58" s="545">
        <v>20579</v>
      </c>
      <c r="O58" s="1952" t="s">
        <v>1472</v>
      </c>
      <c r="P58" s="2097">
        <v>2646</v>
      </c>
      <c r="Q58" s="724">
        <v>42133</v>
      </c>
      <c r="R58" s="2116">
        <v>2646</v>
      </c>
      <c r="S58" s="1267">
        <f t="shared" si="1"/>
        <v>0</v>
      </c>
      <c r="T58" s="1804" t="s">
        <v>773</v>
      </c>
    </row>
    <row r="59" spans="1:20" x14ac:dyDescent="0.25">
      <c r="A59" s="714">
        <v>42125</v>
      </c>
      <c r="B59" s="545">
        <v>19633</v>
      </c>
      <c r="C59" s="1952" t="s">
        <v>2817</v>
      </c>
      <c r="D59" s="2097">
        <v>29019.1</v>
      </c>
      <c r="E59" s="724">
        <v>42125</v>
      </c>
      <c r="F59" s="2116">
        <v>29019.1</v>
      </c>
      <c r="G59" s="459">
        <f t="shared" si="0"/>
        <v>0</v>
      </c>
      <c r="H59" s="1804" t="s">
        <v>773</v>
      </c>
      <c r="I59" s="32"/>
      <c r="J59" s="2024"/>
      <c r="K59" s="32"/>
      <c r="M59" s="714">
        <v>42134</v>
      </c>
      <c r="N59" s="545">
        <v>20593</v>
      </c>
      <c r="O59" s="1952" t="s">
        <v>1472</v>
      </c>
      <c r="P59" s="2097">
        <v>5426.4</v>
      </c>
      <c r="Q59" s="724">
        <v>42134</v>
      </c>
      <c r="R59" s="2116">
        <v>5426.4</v>
      </c>
      <c r="S59" s="1267">
        <f t="shared" si="1"/>
        <v>0</v>
      </c>
      <c r="T59" s="1655" t="s">
        <v>773</v>
      </c>
    </row>
    <row r="60" spans="1:20" x14ac:dyDescent="0.25">
      <c r="A60" s="1265">
        <v>42125</v>
      </c>
      <c r="B60" s="545">
        <v>19634</v>
      </c>
      <c r="C60" s="1952" t="s">
        <v>2795</v>
      </c>
      <c r="D60" s="2097">
        <v>7575.96</v>
      </c>
      <c r="E60" s="724">
        <v>42144</v>
      </c>
      <c r="F60" s="2116">
        <v>7575.96</v>
      </c>
      <c r="G60" s="459">
        <f t="shared" si="0"/>
        <v>0</v>
      </c>
      <c r="H60" s="1804" t="s">
        <v>2810</v>
      </c>
      <c r="I60" s="32"/>
      <c r="J60" s="2024"/>
      <c r="K60" s="32"/>
      <c r="M60" s="1265">
        <v>42135</v>
      </c>
      <c r="N60" s="545">
        <v>20668</v>
      </c>
      <c r="O60" s="1952" t="s">
        <v>1472</v>
      </c>
      <c r="P60" s="2097">
        <v>5581.2</v>
      </c>
      <c r="Q60" s="724">
        <v>42135</v>
      </c>
      <c r="R60" s="2116">
        <v>5581.2</v>
      </c>
      <c r="S60" s="1267">
        <f t="shared" si="1"/>
        <v>0</v>
      </c>
      <c r="T60" s="1655" t="s">
        <v>773</v>
      </c>
    </row>
    <row r="61" spans="1:20" x14ac:dyDescent="0.25">
      <c r="A61" s="714">
        <v>42125</v>
      </c>
      <c r="B61" s="545">
        <v>19635</v>
      </c>
      <c r="C61" s="1952" t="s">
        <v>2817</v>
      </c>
      <c r="D61" s="2097">
        <v>4537.2</v>
      </c>
      <c r="E61" s="724">
        <v>42125</v>
      </c>
      <c r="F61" s="2116">
        <v>4537.2</v>
      </c>
      <c r="G61" s="459">
        <f t="shared" si="0"/>
        <v>0</v>
      </c>
      <c r="H61" s="1804" t="s">
        <v>773</v>
      </c>
      <c r="I61" s="32"/>
      <c r="J61" s="2024"/>
      <c r="K61" s="32"/>
      <c r="M61" s="714">
        <v>42136</v>
      </c>
      <c r="N61" s="545">
        <v>20790</v>
      </c>
      <c r="O61" s="1952" t="s">
        <v>1472</v>
      </c>
      <c r="P61" s="2097">
        <v>5469.4</v>
      </c>
      <c r="Q61" s="724">
        <v>42136</v>
      </c>
      <c r="R61" s="2116">
        <v>5469.4</v>
      </c>
      <c r="S61" s="1267">
        <f t="shared" si="1"/>
        <v>0</v>
      </c>
      <c r="T61" s="1804" t="s">
        <v>773</v>
      </c>
    </row>
    <row r="62" spans="1:20" x14ac:dyDescent="0.25">
      <c r="A62" s="1265">
        <v>42125</v>
      </c>
      <c r="B62" s="545">
        <v>19636</v>
      </c>
      <c r="C62" s="1952" t="s">
        <v>2818</v>
      </c>
      <c r="D62" s="2097">
        <v>3914.6</v>
      </c>
      <c r="E62" s="724">
        <v>42125</v>
      </c>
      <c r="F62" s="2116">
        <v>3914.6</v>
      </c>
      <c r="G62" s="459">
        <f t="shared" si="0"/>
        <v>0</v>
      </c>
      <c r="H62" s="1804" t="s">
        <v>773</v>
      </c>
      <c r="I62" s="32"/>
      <c r="J62" s="2024"/>
      <c r="K62" s="32"/>
      <c r="M62" s="1265">
        <v>42138</v>
      </c>
      <c r="N62" s="545">
        <v>20964</v>
      </c>
      <c r="O62" s="1952" t="s">
        <v>1472</v>
      </c>
      <c r="P62" s="2097">
        <v>5664.6</v>
      </c>
      <c r="Q62" s="724">
        <v>42138</v>
      </c>
      <c r="R62" s="2116">
        <v>5664.6</v>
      </c>
      <c r="S62" s="1267">
        <f t="shared" si="1"/>
        <v>0</v>
      </c>
      <c r="T62" s="1804" t="s">
        <v>773</v>
      </c>
    </row>
    <row r="63" spans="1:20" x14ac:dyDescent="0.25">
      <c r="A63" s="714">
        <v>42125</v>
      </c>
      <c r="B63" s="545">
        <v>19637</v>
      </c>
      <c r="C63" s="1952" t="s">
        <v>377</v>
      </c>
      <c r="D63" s="2097">
        <v>20269.5</v>
      </c>
      <c r="E63" s="724">
        <v>42125</v>
      </c>
      <c r="F63" s="2116">
        <v>20269.5</v>
      </c>
      <c r="G63" s="459">
        <f t="shared" si="0"/>
        <v>0</v>
      </c>
      <c r="H63" s="1804" t="s">
        <v>773</v>
      </c>
      <c r="I63" s="32"/>
      <c r="J63" s="2024"/>
      <c r="K63" s="32"/>
      <c r="M63" s="714">
        <v>42138</v>
      </c>
      <c r="N63" s="545">
        <v>21052</v>
      </c>
      <c r="O63" s="1952" t="s">
        <v>1472</v>
      </c>
      <c r="P63" s="2097">
        <v>415.8</v>
      </c>
      <c r="Q63" s="724">
        <v>42138</v>
      </c>
      <c r="R63" s="2116">
        <v>415.8</v>
      </c>
      <c r="S63" s="1817">
        <f t="shared" si="1"/>
        <v>0</v>
      </c>
      <c r="T63" s="1655" t="s">
        <v>773</v>
      </c>
    </row>
    <row r="64" spans="1:20" x14ac:dyDescent="0.25">
      <c r="A64" s="1265">
        <v>42125</v>
      </c>
      <c r="B64" s="545">
        <v>19638</v>
      </c>
      <c r="C64" s="1952" t="s">
        <v>2819</v>
      </c>
      <c r="D64" s="2097">
        <v>379427.4</v>
      </c>
      <c r="E64" s="724">
        <v>42135</v>
      </c>
      <c r="F64" s="2116">
        <v>379427.4</v>
      </c>
      <c r="G64" s="459">
        <f t="shared" si="0"/>
        <v>0</v>
      </c>
      <c r="H64" s="1804" t="s">
        <v>2412</v>
      </c>
      <c r="I64" s="32"/>
      <c r="J64" s="2024"/>
      <c r="K64" s="32"/>
      <c r="M64" s="1265">
        <v>42139</v>
      </c>
      <c r="N64" s="545">
        <v>21085</v>
      </c>
      <c r="O64" s="1952" t="s">
        <v>1472</v>
      </c>
      <c r="P64" s="2097">
        <v>7441.4</v>
      </c>
      <c r="Q64" s="724">
        <v>42139</v>
      </c>
      <c r="R64" s="2116">
        <v>7441.4</v>
      </c>
      <c r="S64" s="1817">
        <f t="shared" si="1"/>
        <v>0</v>
      </c>
      <c r="T64" s="1655" t="s">
        <v>773</v>
      </c>
    </row>
    <row r="65" spans="1:20" x14ac:dyDescent="0.25">
      <c r="A65" s="714">
        <v>42125</v>
      </c>
      <c r="B65" s="545">
        <v>19639</v>
      </c>
      <c r="C65" s="1952" t="s">
        <v>2820</v>
      </c>
      <c r="D65" s="2097">
        <v>2820</v>
      </c>
      <c r="E65" s="724">
        <v>42125</v>
      </c>
      <c r="F65" s="2116">
        <v>2820</v>
      </c>
      <c r="G65" s="459">
        <f t="shared" si="0"/>
        <v>0</v>
      </c>
      <c r="H65" s="1804" t="s">
        <v>773</v>
      </c>
      <c r="K65" s="32"/>
      <c r="M65" s="714">
        <v>42143</v>
      </c>
      <c r="N65" s="545">
        <v>21540</v>
      </c>
      <c r="O65" s="1952" t="s">
        <v>1472</v>
      </c>
      <c r="P65" s="2097">
        <v>6899.4</v>
      </c>
      <c r="Q65" s="724">
        <v>42143</v>
      </c>
      <c r="R65" s="2117">
        <v>6899.4</v>
      </c>
      <c r="S65" s="1267">
        <f t="shared" si="1"/>
        <v>0</v>
      </c>
      <c r="T65" s="1197" t="s">
        <v>773</v>
      </c>
    </row>
    <row r="66" spans="1:20" x14ac:dyDescent="0.25">
      <c r="A66" s="1265">
        <v>42125</v>
      </c>
      <c r="B66" s="545">
        <v>19640</v>
      </c>
      <c r="C66" s="1952" t="s">
        <v>2821</v>
      </c>
      <c r="D66" s="2097">
        <v>5775</v>
      </c>
      <c r="E66" s="724">
        <v>42126</v>
      </c>
      <c r="F66" s="2116">
        <v>5775</v>
      </c>
      <c r="G66" s="459">
        <f t="shared" si="0"/>
        <v>0</v>
      </c>
      <c r="H66" s="1804" t="s">
        <v>2822</v>
      </c>
      <c r="J66" s="2073"/>
      <c r="K66" s="32"/>
      <c r="M66" s="1265">
        <v>42144</v>
      </c>
      <c r="N66" s="545">
        <v>21642</v>
      </c>
      <c r="O66" s="1952" t="s">
        <v>1472</v>
      </c>
      <c r="P66" s="2097">
        <v>2814</v>
      </c>
      <c r="Q66" s="724">
        <v>42144</v>
      </c>
      <c r="R66" s="2117">
        <v>2814</v>
      </c>
      <c r="S66" s="1267">
        <f t="shared" si="1"/>
        <v>0</v>
      </c>
      <c r="T66" s="716" t="s">
        <v>773</v>
      </c>
    </row>
    <row r="67" spans="1:20" x14ac:dyDescent="0.25">
      <c r="A67" s="714">
        <v>42125</v>
      </c>
      <c r="B67" s="545">
        <v>19641</v>
      </c>
      <c r="C67" s="2164" t="s">
        <v>2251</v>
      </c>
      <c r="D67" s="2097">
        <v>0</v>
      </c>
      <c r="E67" s="724"/>
      <c r="F67" s="2116"/>
      <c r="G67" s="1267">
        <f t="shared" ref="G67:G115" si="2">D67-F67</f>
        <v>0</v>
      </c>
      <c r="H67" s="1804" t="s">
        <v>135</v>
      </c>
      <c r="K67" s="32"/>
      <c r="M67" s="714">
        <v>42146</v>
      </c>
      <c r="N67" s="545">
        <v>21837</v>
      </c>
      <c r="O67" s="2030" t="s">
        <v>1472</v>
      </c>
      <c r="P67" s="2113">
        <v>3635.1</v>
      </c>
      <c r="Q67" s="724">
        <v>42146</v>
      </c>
      <c r="R67" s="2117">
        <v>3635.1</v>
      </c>
      <c r="S67" s="1267">
        <f t="shared" ref="S67:S130" si="3">P67-R67</f>
        <v>0</v>
      </c>
      <c r="T67" s="582" t="s">
        <v>773</v>
      </c>
    </row>
    <row r="68" spans="1:20" x14ac:dyDescent="0.25">
      <c r="A68" s="1265">
        <v>42125</v>
      </c>
      <c r="B68" s="545">
        <v>19642</v>
      </c>
      <c r="C68" s="1952" t="s">
        <v>2823</v>
      </c>
      <c r="D68" s="2097">
        <v>5327.2</v>
      </c>
      <c r="E68" s="724">
        <v>42126</v>
      </c>
      <c r="F68" s="2116">
        <v>5327.2</v>
      </c>
      <c r="G68" s="459">
        <f t="shared" si="2"/>
        <v>0</v>
      </c>
      <c r="H68" s="1804" t="s">
        <v>2822</v>
      </c>
      <c r="K68" s="32"/>
      <c r="M68" s="1265">
        <v>42146</v>
      </c>
      <c r="N68" s="545">
        <v>21841</v>
      </c>
      <c r="O68" s="2030" t="s">
        <v>1472</v>
      </c>
      <c r="P68" s="2113">
        <v>3114</v>
      </c>
      <c r="Q68" s="724">
        <v>42146</v>
      </c>
      <c r="R68" s="2117">
        <v>3114</v>
      </c>
      <c r="S68" s="1267">
        <f t="shared" si="3"/>
        <v>0</v>
      </c>
      <c r="T68" s="582" t="s">
        <v>773</v>
      </c>
    </row>
    <row r="69" spans="1:20" x14ac:dyDescent="0.25">
      <c r="A69" s="714">
        <v>42125</v>
      </c>
      <c r="B69" s="545">
        <v>19643</v>
      </c>
      <c r="C69" s="1952" t="s">
        <v>2824</v>
      </c>
      <c r="D69" s="2097">
        <v>3781.4</v>
      </c>
      <c r="E69" s="724">
        <v>42126</v>
      </c>
      <c r="F69" s="2116">
        <v>3781.4</v>
      </c>
      <c r="G69" s="1275">
        <f t="shared" si="2"/>
        <v>0</v>
      </c>
      <c r="H69" s="1804" t="s">
        <v>773</v>
      </c>
      <c r="K69" s="32"/>
      <c r="M69" s="714">
        <v>42147</v>
      </c>
      <c r="N69" s="545">
        <v>21972</v>
      </c>
      <c r="O69" s="1952" t="s">
        <v>1472</v>
      </c>
      <c r="P69" s="2097">
        <v>5091.05</v>
      </c>
      <c r="Q69" s="781">
        <v>42147</v>
      </c>
      <c r="R69" s="2116">
        <v>5091.05</v>
      </c>
      <c r="S69" s="1275">
        <f t="shared" si="3"/>
        <v>0</v>
      </c>
      <c r="T69" s="1655" t="s">
        <v>773</v>
      </c>
    </row>
    <row r="70" spans="1:20" x14ac:dyDescent="0.25">
      <c r="A70" s="1265">
        <v>42125</v>
      </c>
      <c r="B70" s="545">
        <v>19644</v>
      </c>
      <c r="C70" s="1952" t="s">
        <v>2825</v>
      </c>
      <c r="D70" s="2097">
        <v>1094</v>
      </c>
      <c r="E70" s="724">
        <v>42125</v>
      </c>
      <c r="F70" s="2116">
        <v>1094</v>
      </c>
      <c r="G70" s="459">
        <f t="shared" si="2"/>
        <v>0</v>
      </c>
      <c r="H70" s="1804" t="s">
        <v>2796</v>
      </c>
      <c r="K70" s="32"/>
      <c r="M70" s="1265">
        <v>42147</v>
      </c>
      <c r="N70" s="545">
        <v>21982</v>
      </c>
      <c r="O70" s="1952" t="s">
        <v>1472</v>
      </c>
      <c r="P70" s="2097">
        <v>7498.9</v>
      </c>
      <c r="Q70" s="781">
        <v>42147</v>
      </c>
      <c r="R70" s="2116">
        <v>7498.9</v>
      </c>
      <c r="S70" s="1267">
        <f t="shared" si="3"/>
        <v>0</v>
      </c>
      <c r="T70" s="1655" t="s">
        <v>773</v>
      </c>
    </row>
    <row r="71" spans="1:20" x14ac:dyDescent="0.25">
      <c r="A71" s="714">
        <v>42125</v>
      </c>
      <c r="B71" s="545">
        <v>19645</v>
      </c>
      <c r="C71" s="1952" t="s">
        <v>389</v>
      </c>
      <c r="D71" s="2097">
        <v>10437</v>
      </c>
      <c r="E71" s="724">
        <v>42126</v>
      </c>
      <c r="F71" s="2116">
        <v>10437</v>
      </c>
      <c r="G71" s="459">
        <f t="shared" si="2"/>
        <v>0</v>
      </c>
      <c r="H71" s="1804" t="s">
        <v>2822</v>
      </c>
      <c r="K71" s="32"/>
      <c r="M71" s="714">
        <v>42147</v>
      </c>
      <c r="N71" s="545">
        <v>21991</v>
      </c>
      <c r="O71" s="1952" t="s">
        <v>1472</v>
      </c>
      <c r="P71" s="2097">
        <v>6767.3</v>
      </c>
      <c r="Q71" s="781">
        <v>42147</v>
      </c>
      <c r="R71" s="2116">
        <v>6767.3</v>
      </c>
      <c r="S71" s="1267">
        <f t="shared" si="3"/>
        <v>0</v>
      </c>
      <c r="T71" s="1655" t="s">
        <v>773</v>
      </c>
    </row>
    <row r="72" spans="1:20" x14ac:dyDescent="0.25">
      <c r="A72" s="1265">
        <v>42125</v>
      </c>
      <c r="B72" s="545">
        <v>19646</v>
      </c>
      <c r="C72" s="1952" t="s">
        <v>525</v>
      </c>
      <c r="D72" s="2097">
        <v>32468.400000000001</v>
      </c>
      <c r="E72" s="1828" t="s">
        <v>3572</v>
      </c>
      <c r="F72" s="2116">
        <v>32468.400000000001</v>
      </c>
      <c r="G72" s="459">
        <f t="shared" si="2"/>
        <v>0</v>
      </c>
      <c r="H72" s="1804" t="s">
        <v>2822</v>
      </c>
      <c r="K72" s="32"/>
      <c r="M72" s="1265">
        <v>42148</v>
      </c>
      <c r="N72" s="545">
        <v>22068</v>
      </c>
      <c r="O72" s="1952" t="s">
        <v>1472</v>
      </c>
      <c r="P72" s="2097">
        <v>4563.2</v>
      </c>
      <c r="Q72" s="781">
        <v>42148</v>
      </c>
      <c r="R72" s="2116">
        <v>4563.2</v>
      </c>
      <c r="S72" s="1267">
        <f t="shared" si="3"/>
        <v>0</v>
      </c>
      <c r="T72" s="1655" t="s">
        <v>773</v>
      </c>
    </row>
    <row r="73" spans="1:20" x14ac:dyDescent="0.25">
      <c r="A73" s="714">
        <v>42125</v>
      </c>
      <c r="B73" s="545">
        <v>19647</v>
      </c>
      <c r="C73" s="2164" t="s">
        <v>2251</v>
      </c>
      <c r="D73" s="2097">
        <v>0</v>
      </c>
      <c r="E73" s="724"/>
      <c r="F73" s="2116"/>
      <c r="G73" s="459">
        <f t="shared" si="2"/>
        <v>0</v>
      </c>
      <c r="H73" s="1804" t="s">
        <v>135</v>
      </c>
      <c r="K73" s="32"/>
      <c r="M73" s="714">
        <v>42149</v>
      </c>
      <c r="N73" s="545">
        <v>22137</v>
      </c>
      <c r="O73" s="1952" t="s">
        <v>1472</v>
      </c>
      <c r="P73" s="2097">
        <v>6455.9</v>
      </c>
      <c r="Q73" s="781">
        <v>42149</v>
      </c>
      <c r="R73" s="2116">
        <v>6455.9</v>
      </c>
      <c r="S73" s="1267">
        <f t="shared" si="3"/>
        <v>0</v>
      </c>
      <c r="T73" s="1655" t="s">
        <v>773</v>
      </c>
    </row>
    <row r="74" spans="1:20" x14ac:dyDescent="0.25">
      <c r="A74" s="1265">
        <v>42125</v>
      </c>
      <c r="B74" s="545">
        <v>19648</v>
      </c>
      <c r="C74" s="1952" t="s">
        <v>2826</v>
      </c>
      <c r="D74" s="2097">
        <v>2281.4</v>
      </c>
      <c r="E74" s="724">
        <v>42125</v>
      </c>
      <c r="F74" s="2116">
        <v>2281.4</v>
      </c>
      <c r="G74" s="459">
        <f t="shared" si="2"/>
        <v>0</v>
      </c>
      <c r="H74" s="1804" t="s">
        <v>773</v>
      </c>
      <c r="K74" s="32"/>
      <c r="M74" s="1265">
        <v>42150</v>
      </c>
      <c r="N74" s="545">
        <v>22253</v>
      </c>
      <c r="O74" s="1952" t="s">
        <v>1472</v>
      </c>
      <c r="P74" s="2097">
        <v>2923.8</v>
      </c>
      <c r="Q74" s="781">
        <v>42150</v>
      </c>
      <c r="R74" s="2116">
        <v>2923.8</v>
      </c>
      <c r="S74" s="1267">
        <f t="shared" si="3"/>
        <v>0</v>
      </c>
      <c r="T74" s="1655" t="s">
        <v>773</v>
      </c>
    </row>
    <row r="75" spans="1:20" x14ac:dyDescent="0.25">
      <c r="A75" s="714">
        <v>42125</v>
      </c>
      <c r="B75" s="545">
        <v>19649</v>
      </c>
      <c r="C75" s="1952" t="s">
        <v>2827</v>
      </c>
      <c r="D75" s="2097">
        <v>2382.8000000000002</v>
      </c>
      <c r="E75" s="724">
        <v>42125</v>
      </c>
      <c r="F75" s="2116">
        <v>2382.8000000000002</v>
      </c>
      <c r="G75" s="459">
        <f t="shared" si="2"/>
        <v>0</v>
      </c>
      <c r="H75" s="1804" t="s">
        <v>773</v>
      </c>
      <c r="K75" s="32"/>
      <c r="M75" s="714">
        <v>42151</v>
      </c>
      <c r="N75" s="545">
        <v>22331</v>
      </c>
      <c r="O75" s="1952" t="s">
        <v>1472</v>
      </c>
      <c r="P75" s="2097">
        <v>3337.4</v>
      </c>
      <c r="Q75" s="781">
        <v>42151</v>
      </c>
      <c r="R75" s="2116">
        <v>3337.4</v>
      </c>
      <c r="S75" s="1267">
        <f t="shared" si="3"/>
        <v>0</v>
      </c>
      <c r="T75" s="1655" t="s">
        <v>773</v>
      </c>
    </row>
    <row r="76" spans="1:20" x14ac:dyDescent="0.25">
      <c r="A76" s="1265">
        <v>42125</v>
      </c>
      <c r="B76" s="545">
        <v>19650</v>
      </c>
      <c r="C76" s="1952" t="s">
        <v>1434</v>
      </c>
      <c r="D76" s="2097">
        <v>3204.35</v>
      </c>
      <c r="E76" s="724">
        <v>42126</v>
      </c>
      <c r="F76" s="2116">
        <v>3204.35</v>
      </c>
      <c r="G76" s="459">
        <f t="shared" si="2"/>
        <v>0</v>
      </c>
      <c r="H76" s="1804" t="s">
        <v>773</v>
      </c>
      <c r="K76" s="32"/>
      <c r="M76" s="1265">
        <v>42152</v>
      </c>
      <c r="N76" s="545">
        <v>22427</v>
      </c>
      <c r="O76" s="1952" t="s">
        <v>1472</v>
      </c>
      <c r="P76" s="2097">
        <v>5293.2</v>
      </c>
      <c r="Q76" s="724">
        <v>42152</v>
      </c>
      <c r="R76" s="2116">
        <v>5293.2</v>
      </c>
      <c r="S76" s="1267">
        <f t="shared" si="3"/>
        <v>0</v>
      </c>
      <c r="T76" s="1655" t="s">
        <v>773</v>
      </c>
    </row>
    <row r="77" spans="1:20" x14ac:dyDescent="0.25">
      <c r="A77" s="714">
        <v>42125</v>
      </c>
      <c r="B77" s="545">
        <v>19651</v>
      </c>
      <c r="C77" s="1952" t="s">
        <v>640</v>
      </c>
      <c r="D77" s="2097">
        <v>5143.2</v>
      </c>
      <c r="E77" s="724">
        <v>42126</v>
      </c>
      <c r="F77" s="2116">
        <v>5143.2</v>
      </c>
      <c r="G77" s="459">
        <f t="shared" si="2"/>
        <v>0</v>
      </c>
      <c r="H77" s="1804" t="s">
        <v>2822</v>
      </c>
      <c r="K77" s="32"/>
      <c r="M77" s="714">
        <v>42153</v>
      </c>
      <c r="N77" s="545">
        <v>22552</v>
      </c>
      <c r="O77" s="1952" t="s">
        <v>1472</v>
      </c>
      <c r="P77" s="2097">
        <v>8065.2</v>
      </c>
      <c r="Q77" s="724">
        <v>42153</v>
      </c>
      <c r="R77" s="2116">
        <v>8065.2</v>
      </c>
      <c r="S77" s="1267">
        <f t="shared" si="3"/>
        <v>0</v>
      </c>
      <c r="T77" s="1655" t="s">
        <v>773</v>
      </c>
    </row>
    <row r="78" spans="1:20" x14ac:dyDescent="0.25">
      <c r="A78" s="1265">
        <v>42125</v>
      </c>
      <c r="B78" s="545">
        <v>19652</v>
      </c>
      <c r="C78" s="1952" t="s">
        <v>2828</v>
      </c>
      <c r="D78" s="2097">
        <v>1885.4</v>
      </c>
      <c r="E78" s="724">
        <v>42125</v>
      </c>
      <c r="F78" s="2116">
        <v>1885.4</v>
      </c>
      <c r="G78" s="459">
        <f t="shared" si="2"/>
        <v>0</v>
      </c>
      <c r="H78" s="1804" t="s">
        <v>2822</v>
      </c>
      <c r="K78" s="32"/>
      <c r="M78" s="1265">
        <v>42153</v>
      </c>
      <c r="N78" s="545">
        <v>22604</v>
      </c>
      <c r="O78" s="1952" t="s">
        <v>1472</v>
      </c>
      <c r="P78" s="2097">
        <v>3304</v>
      </c>
      <c r="Q78" s="724">
        <v>42153</v>
      </c>
      <c r="R78" s="2116">
        <v>3304</v>
      </c>
      <c r="S78" s="1267">
        <f t="shared" si="3"/>
        <v>0</v>
      </c>
      <c r="T78" s="1655" t="s">
        <v>773</v>
      </c>
    </row>
    <row r="79" spans="1:20" x14ac:dyDescent="0.25">
      <c r="A79" s="714">
        <v>42125</v>
      </c>
      <c r="B79" s="545">
        <v>19653</v>
      </c>
      <c r="C79" s="1952" t="s">
        <v>259</v>
      </c>
      <c r="D79" s="2097">
        <v>3917.4</v>
      </c>
      <c r="E79" s="724">
        <v>42125</v>
      </c>
      <c r="F79" s="2116">
        <v>3917.4</v>
      </c>
      <c r="G79" s="459">
        <f t="shared" si="2"/>
        <v>0</v>
      </c>
      <c r="H79" s="1804" t="s">
        <v>2796</v>
      </c>
      <c r="K79" s="32"/>
      <c r="M79" s="714">
        <v>42154</v>
      </c>
      <c r="N79" s="545">
        <v>22715</v>
      </c>
      <c r="O79" s="1952" t="s">
        <v>1472</v>
      </c>
      <c r="P79" s="2097">
        <v>8265.4</v>
      </c>
      <c r="Q79" s="724">
        <v>42154</v>
      </c>
      <c r="R79" s="2116">
        <v>8265.4</v>
      </c>
      <c r="S79" s="1267">
        <f t="shared" si="3"/>
        <v>0</v>
      </c>
      <c r="T79" s="1655" t="s">
        <v>773</v>
      </c>
    </row>
    <row r="80" spans="1:20" x14ac:dyDescent="0.25">
      <c r="A80" s="1265">
        <v>42125</v>
      </c>
      <c r="B80" s="545">
        <v>19654</v>
      </c>
      <c r="C80" s="1952" t="s">
        <v>2829</v>
      </c>
      <c r="D80" s="2097">
        <v>3579.5</v>
      </c>
      <c r="E80" s="724">
        <v>42125</v>
      </c>
      <c r="F80" s="2116">
        <v>3579.5</v>
      </c>
      <c r="G80" s="459">
        <f t="shared" si="2"/>
        <v>0</v>
      </c>
      <c r="H80" s="1804" t="s">
        <v>773</v>
      </c>
      <c r="K80" s="32"/>
      <c r="M80" s="1265">
        <v>42155</v>
      </c>
      <c r="N80" s="545">
        <v>22815</v>
      </c>
      <c r="O80" s="1952" t="s">
        <v>1472</v>
      </c>
      <c r="P80" s="2097">
        <v>3522</v>
      </c>
      <c r="Q80" s="724">
        <v>42155</v>
      </c>
      <c r="R80" s="2116">
        <v>3522</v>
      </c>
      <c r="S80" s="1267">
        <f t="shared" si="3"/>
        <v>0</v>
      </c>
      <c r="T80" s="1655" t="s">
        <v>773</v>
      </c>
    </row>
    <row r="81" spans="1:20" x14ac:dyDescent="0.25">
      <c r="A81" s="714">
        <v>42125</v>
      </c>
      <c r="B81" s="545">
        <v>19655</v>
      </c>
      <c r="C81" s="1952" t="s">
        <v>2830</v>
      </c>
      <c r="D81" s="2097">
        <v>2514.5</v>
      </c>
      <c r="E81" s="724">
        <v>42125</v>
      </c>
      <c r="F81" s="2116">
        <v>2514.5</v>
      </c>
      <c r="G81" s="459">
        <f t="shared" si="2"/>
        <v>0</v>
      </c>
      <c r="H81" s="1804" t="s">
        <v>773</v>
      </c>
      <c r="K81" s="32"/>
      <c r="M81" s="714">
        <v>42140</v>
      </c>
      <c r="N81" s="545">
        <v>21222</v>
      </c>
      <c r="O81" s="1952" t="s">
        <v>3601</v>
      </c>
      <c r="P81" s="2097">
        <v>2529.1999999999998</v>
      </c>
      <c r="Q81" s="724">
        <v>42140</v>
      </c>
      <c r="R81" s="2116">
        <v>2529.1999999999998</v>
      </c>
      <c r="S81" s="1817">
        <f t="shared" si="3"/>
        <v>0</v>
      </c>
      <c r="T81" s="1655" t="s">
        <v>773</v>
      </c>
    </row>
    <row r="82" spans="1:20" ht="30" x14ac:dyDescent="0.25">
      <c r="A82" s="1265">
        <v>42125</v>
      </c>
      <c r="B82" s="545">
        <v>19656</v>
      </c>
      <c r="C82" s="2057" t="s">
        <v>850</v>
      </c>
      <c r="D82" s="2058">
        <v>1396.3</v>
      </c>
      <c r="E82" s="724">
        <v>42125</v>
      </c>
      <c r="F82" s="2135">
        <v>1396.3</v>
      </c>
      <c r="G82" s="459">
        <f t="shared" si="2"/>
        <v>0</v>
      </c>
      <c r="H82" s="1804" t="s">
        <v>773</v>
      </c>
      <c r="K82" s="32"/>
      <c r="M82" s="1265">
        <v>42141</v>
      </c>
      <c r="N82" s="545">
        <v>21323</v>
      </c>
      <c r="O82" s="1952" t="s">
        <v>3601</v>
      </c>
      <c r="P82" s="2097">
        <v>7574.2</v>
      </c>
      <c r="Q82" s="724">
        <v>42141</v>
      </c>
      <c r="R82" s="2117">
        <v>7574.2</v>
      </c>
      <c r="S82" s="1267">
        <f t="shared" si="3"/>
        <v>0</v>
      </c>
      <c r="T82" s="716" t="s">
        <v>773</v>
      </c>
    </row>
    <row r="83" spans="1:20" ht="30" x14ac:dyDescent="0.25">
      <c r="A83" s="714">
        <v>42125</v>
      </c>
      <c r="B83" s="545">
        <v>19657</v>
      </c>
      <c r="C83" s="2187" t="s">
        <v>2251</v>
      </c>
      <c r="D83" s="2058">
        <v>0</v>
      </c>
      <c r="E83" s="724"/>
      <c r="F83" s="2135"/>
      <c r="G83" s="459">
        <f t="shared" si="2"/>
        <v>0</v>
      </c>
      <c r="H83" s="1804" t="s">
        <v>135</v>
      </c>
      <c r="K83" s="32"/>
      <c r="M83" s="714">
        <v>42142</v>
      </c>
      <c r="N83" s="545">
        <v>21390</v>
      </c>
      <c r="O83" s="1952" t="s">
        <v>3601</v>
      </c>
      <c r="P83" s="2097">
        <v>3978.1</v>
      </c>
      <c r="Q83" s="724">
        <v>42142</v>
      </c>
      <c r="R83" s="2117">
        <v>3978.1</v>
      </c>
      <c r="S83" s="1817">
        <f t="shared" si="3"/>
        <v>0</v>
      </c>
      <c r="T83" s="1197" t="s">
        <v>773</v>
      </c>
    </row>
    <row r="84" spans="1:20" x14ac:dyDescent="0.25">
      <c r="A84" s="1265">
        <v>42125</v>
      </c>
      <c r="B84" s="545">
        <v>19658</v>
      </c>
      <c r="C84" s="1952" t="s">
        <v>67</v>
      </c>
      <c r="D84" s="2097">
        <v>36288.6</v>
      </c>
      <c r="E84" s="1828" t="s">
        <v>3639</v>
      </c>
      <c r="F84" s="2116">
        <v>36288.6</v>
      </c>
      <c r="G84" s="459">
        <f t="shared" si="2"/>
        <v>0</v>
      </c>
      <c r="H84" s="1655" t="s">
        <v>2799</v>
      </c>
      <c r="K84" s="32"/>
      <c r="M84" s="1265">
        <v>42126</v>
      </c>
      <c r="N84" s="545">
        <v>19801</v>
      </c>
      <c r="O84" s="2054" t="s">
        <v>167</v>
      </c>
      <c r="P84" s="2097">
        <v>3117</v>
      </c>
      <c r="Q84" s="724">
        <v>42126</v>
      </c>
      <c r="R84" s="2116">
        <v>3117</v>
      </c>
      <c r="S84" s="1267">
        <f t="shared" si="3"/>
        <v>0</v>
      </c>
      <c r="T84" s="217" t="s">
        <v>773</v>
      </c>
    </row>
    <row r="85" spans="1:20" x14ac:dyDescent="0.25">
      <c r="A85" s="714">
        <v>42125</v>
      </c>
      <c r="B85" s="545">
        <v>19659</v>
      </c>
      <c r="C85" s="1952" t="s">
        <v>2792</v>
      </c>
      <c r="D85" s="2097">
        <v>63806.33</v>
      </c>
      <c r="E85" s="724">
        <v>42140</v>
      </c>
      <c r="F85" s="2116">
        <v>63806.33</v>
      </c>
      <c r="G85" s="459">
        <f t="shared" si="2"/>
        <v>0</v>
      </c>
      <c r="H85" s="1655" t="s">
        <v>2815</v>
      </c>
      <c r="K85" s="32"/>
      <c r="M85" s="714">
        <v>42128</v>
      </c>
      <c r="N85" s="545">
        <v>19951</v>
      </c>
      <c r="O85" s="1952" t="s">
        <v>167</v>
      </c>
      <c r="P85" s="2097">
        <v>6525</v>
      </c>
      <c r="Q85" s="724">
        <v>42128</v>
      </c>
      <c r="R85" s="2116">
        <v>6525</v>
      </c>
      <c r="S85" s="1267">
        <f t="shared" si="3"/>
        <v>0</v>
      </c>
      <c r="T85" s="1804" t="s">
        <v>773</v>
      </c>
    </row>
    <row r="86" spans="1:20" x14ac:dyDescent="0.25">
      <c r="A86" s="1265">
        <v>42125</v>
      </c>
      <c r="B86" s="545">
        <v>19660</v>
      </c>
      <c r="C86" s="1952" t="s">
        <v>947</v>
      </c>
      <c r="D86" s="2097">
        <v>16596.2</v>
      </c>
      <c r="E86" s="724">
        <v>42126</v>
      </c>
      <c r="F86" s="2116">
        <v>16596.2</v>
      </c>
      <c r="G86" s="459">
        <f t="shared" si="2"/>
        <v>0</v>
      </c>
      <c r="H86" s="1655" t="s">
        <v>2822</v>
      </c>
      <c r="K86" s="32"/>
      <c r="M86" s="1265">
        <v>42130</v>
      </c>
      <c r="N86" s="545">
        <v>20166</v>
      </c>
      <c r="O86" s="1952" t="s">
        <v>167</v>
      </c>
      <c r="P86" s="2097">
        <v>5856</v>
      </c>
      <c r="Q86" s="724">
        <v>42130</v>
      </c>
      <c r="R86" s="2116">
        <v>5856</v>
      </c>
      <c r="S86" s="1267">
        <f t="shared" si="3"/>
        <v>0</v>
      </c>
      <c r="T86" s="1655" t="s">
        <v>773</v>
      </c>
    </row>
    <row r="87" spans="1:20" x14ac:dyDescent="0.25">
      <c r="A87" s="714">
        <v>42125</v>
      </c>
      <c r="B87" s="545">
        <v>19661</v>
      </c>
      <c r="C87" s="1952" t="s">
        <v>2821</v>
      </c>
      <c r="D87" s="2097">
        <v>974.4</v>
      </c>
      <c r="E87" s="724">
        <v>42126</v>
      </c>
      <c r="F87" s="2116">
        <v>974.4</v>
      </c>
      <c r="G87" s="459">
        <f t="shared" si="2"/>
        <v>0</v>
      </c>
      <c r="H87" s="1655" t="s">
        <v>2822</v>
      </c>
      <c r="K87" s="32"/>
      <c r="M87" s="714">
        <v>42133</v>
      </c>
      <c r="N87" s="545">
        <v>20584</v>
      </c>
      <c r="O87" s="1952" t="s">
        <v>167</v>
      </c>
      <c r="P87" s="2097">
        <v>5979</v>
      </c>
      <c r="Q87" s="724">
        <v>42133</v>
      </c>
      <c r="R87" s="2116">
        <v>5979</v>
      </c>
      <c r="S87" s="1267">
        <f t="shared" si="3"/>
        <v>0</v>
      </c>
      <c r="T87" s="1655" t="s">
        <v>773</v>
      </c>
    </row>
    <row r="88" spans="1:20" x14ac:dyDescent="0.25">
      <c r="A88" s="1265">
        <v>42125</v>
      </c>
      <c r="B88" s="545">
        <v>19662</v>
      </c>
      <c r="C88" s="1952" t="s">
        <v>2831</v>
      </c>
      <c r="D88" s="2097">
        <v>2415.8000000000002</v>
      </c>
      <c r="E88" s="724">
        <v>42125</v>
      </c>
      <c r="F88" s="2116">
        <v>2415.8000000000002</v>
      </c>
      <c r="G88" s="459">
        <f t="shared" si="2"/>
        <v>0</v>
      </c>
      <c r="H88" s="1655" t="s">
        <v>2799</v>
      </c>
      <c r="K88" s="32"/>
      <c r="M88" s="1265">
        <v>42139</v>
      </c>
      <c r="N88" s="545">
        <v>21189</v>
      </c>
      <c r="O88" s="1952" t="s">
        <v>167</v>
      </c>
      <c r="P88" s="2097">
        <v>12633</v>
      </c>
      <c r="Q88" s="724">
        <v>42139</v>
      </c>
      <c r="R88" s="2116">
        <v>12633</v>
      </c>
      <c r="S88" s="1817">
        <f t="shared" si="3"/>
        <v>0</v>
      </c>
      <c r="T88" s="1655" t="s">
        <v>773</v>
      </c>
    </row>
    <row r="89" spans="1:20" x14ac:dyDescent="0.25">
      <c r="A89" s="714">
        <v>42125</v>
      </c>
      <c r="B89" s="545">
        <v>19663</v>
      </c>
      <c r="C89" s="1952" t="s">
        <v>2832</v>
      </c>
      <c r="D89" s="2097">
        <v>5271.6</v>
      </c>
      <c r="E89" s="724">
        <v>42125</v>
      </c>
      <c r="F89" s="2116">
        <v>5271.6</v>
      </c>
      <c r="G89" s="459">
        <f t="shared" si="2"/>
        <v>0</v>
      </c>
      <c r="H89" s="1655" t="s">
        <v>2799</v>
      </c>
      <c r="J89" s="2073"/>
      <c r="K89" s="32"/>
      <c r="M89" s="714">
        <v>42152</v>
      </c>
      <c r="N89" s="545">
        <v>22544</v>
      </c>
      <c r="O89" s="1952" t="s">
        <v>167</v>
      </c>
      <c r="P89" s="2097">
        <v>13190.6</v>
      </c>
      <c r="Q89" s="724">
        <v>42153</v>
      </c>
      <c r="R89" s="2116">
        <v>13190.6</v>
      </c>
      <c r="S89" s="1267">
        <f t="shared" si="3"/>
        <v>0</v>
      </c>
      <c r="T89" s="1655" t="s">
        <v>773</v>
      </c>
    </row>
    <row r="90" spans="1:20" x14ac:dyDescent="0.25">
      <c r="A90" s="1265">
        <v>42125</v>
      </c>
      <c r="B90" s="545">
        <v>19664</v>
      </c>
      <c r="C90" s="1952" t="s">
        <v>1176</v>
      </c>
      <c r="D90" s="2097">
        <v>1264</v>
      </c>
      <c r="E90" s="724">
        <v>42125</v>
      </c>
      <c r="F90" s="2116">
        <v>1264</v>
      </c>
      <c r="G90" s="459">
        <f t="shared" si="2"/>
        <v>0</v>
      </c>
      <c r="H90" s="1655" t="s">
        <v>773</v>
      </c>
      <c r="K90" s="32"/>
      <c r="M90" s="1265">
        <v>42125</v>
      </c>
      <c r="N90" s="545">
        <v>19579</v>
      </c>
      <c r="O90" s="1952" t="s">
        <v>45</v>
      </c>
      <c r="P90" s="2097">
        <v>24506.3</v>
      </c>
      <c r="Q90" s="724">
        <v>42125</v>
      </c>
      <c r="R90" s="2116">
        <v>24506.3</v>
      </c>
      <c r="S90" s="459">
        <f t="shared" si="3"/>
        <v>0</v>
      </c>
      <c r="T90" s="1804" t="s">
        <v>773</v>
      </c>
    </row>
    <row r="91" spans="1:20" x14ac:dyDescent="0.25">
      <c r="A91" s="714">
        <v>42125</v>
      </c>
      <c r="B91" s="545">
        <v>19665</v>
      </c>
      <c r="C91" s="1952" t="s">
        <v>985</v>
      </c>
      <c r="D91" s="2097">
        <v>2969.7</v>
      </c>
      <c r="E91" s="724">
        <v>42125</v>
      </c>
      <c r="F91" s="2116">
        <v>2969.7</v>
      </c>
      <c r="G91" s="459">
        <f t="shared" si="2"/>
        <v>0</v>
      </c>
      <c r="H91" s="1655" t="s">
        <v>773</v>
      </c>
      <c r="K91" s="32"/>
      <c r="M91" s="714">
        <v>42125</v>
      </c>
      <c r="N91" s="545">
        <v>19619</v>
      </c>
      <c r="O91" s="1952" t="s">
        <v>45</v>
      </c>
      <c r="P91" s="2097">
        <v>22613.5</v>
      </c>
      <c r="Q91" s="724">
        <v>42125</v>
      </c>
      <c r="R91" s="2116">
        <v>22613.5</v>
      </c>
      <c r="S91" s="459">
        <f t="shared" si="3"/>
        <v>0</v>
      </c>
      <c r="T91" s="1804" t="s">
        <v>2776</v>
      </c>
    </row>
    <row r="92" spans="1:20" x14ac:dyDescent="0.25">
      <c r="A92" s="1265">
        <v>42125</v>
      </c>
      <c r="B92" s="545">
        <v>19666</v>
      </c>
      <c r="C92" s="1952" t="s">
        <v>2833</v>
      </c>
      <c r="D92" s="2097">
        <v>5886.1</v>
      </c>
      <c r="E92" s="724">
        <v>42125</v>
      </c>
      <c r="F92" s="2116">
        <v>5886.1</v>
      </c>
      <c r="G92" s="459">
        <f t="shared" si="2"/>
        <v>0</v>
      </c>
      <c r="H92" s="1655" t="s">
        <v>773</v>
      </c>
      <c r="K92" s="32"/>
      <c r="M92" s="1265">
        <v>42125</v>
      </c>
      <c r="N92" s="545">
        <v>19626</v>
      </c>
      <c r="O92" s="1952" t="s">
        <v>45</v>
      </c>
      <c r="P92" s="2097">
        <v>13780.32</v>
      </c>
      <c r="Q92" s="724">
        <v>42125</v>
      </c>
      <c r="R92" s="2116">
        <v>13780.32</v>
      </c>
      <c r="S92" s="459">
        <f t="shared" si="3"/>
        <v>0</v>
      </c>
      <c r="T92" s="1804" t="s">
        <v>2776</v>
      </c>
    </row>
    <row r="93" spans="1:20" x14ac:dyDescent="0.25">
      <c r="A93" s="714">
        <v>42125</v>
      </c>
      <c r="B93" s="545">
        <v>19667</v>
      </c>
      <c r="C93" s="1952" t="s">
        <v>2833</v>
      </c>
      <c r="D93" s="2097">
        <v>247.2</v>
      </c>
      <c r="E93" s="724">
        <v>42125</v>
      </c>
      <c r="F93" s="2116">
        <v>247.2</v>
      </c>
      <c r="G93" s="459">
        <f t="shared" si="2"/>
        <v>0</v>
      </c>
      <c r="H93" s="1655" t="s">
        <v>2790</v>
      </c>
      <c r="K93" s="32"/>
      <c r="M93" s="714">
        <v>42129</v>
      </c>
      <c r="N93" s="545">
        <v>20053</v>
      </c>
      <c r="O93" s="1952" t="s">
        <v>45</v>
      </c>
      <c r="P93" s="2097">
        <v>7524</v>
      </c>
      <c r="Q93" s="724">
        <v>42129</v>
      </c>
      <c r="R93" s="2116">
        <v>7524</v>
      </c>
      <c r="S93" s="1267">
        <f t="shared" si="3"/>
        <v>0</v>
      </c>
      <c r="T93" s="1655" t="s">
        <v>2780</v>
      </c>
    </row>
    <row r="94" spans="1:20" x14ac:dyDescent="0.25">
      <c r="A94" s="1265">
        <v>42125</v>
      </c>
      <c r="B94" s="545">
        <v>19668</v>
      </c>
      <c r="C94" s="1952" t="s">
        <v>2834</v>
      </c>
      <c r="D94" s="2097">
        <v>800</v>
      </c>
      <c r="E94" s="724">
        <v>42126</v>
      </c>
      <c r="F94" s="2116">
        <v>800</v>
      </c>
      <c r="G94" s="459">
        <f t="shared" si="2"/>
        <v>0</v>
      </c>
      <c r="H94" s="1655" t="s">
        <v>2790</v>
      </c>
      <c r="K94" s="32"/>
      <c r="M94" s="1265">
        <v>42129</v>
      </c>
      <c r="N94" s="545">
        <v>20056</v>
      </c>
      <c r="O94" s="1952" t="s">
        <v>45</v>
      </c>
      <c r="P94" s="2097">
        <v>14787.88</v>
      </c>
      <c r="Q94" s="724">
        <v>42129</v>
      </c>
      <c r="R94" s="2116">
        <v>14787.88</v>
      </c>
      <c r="S94" s="1267">
        <f t="shared" si="3"/>
        <v>0</v>
      </c>
      <c r="T94" s="1655" t="s">
        <v>773</v>
      </c>
    </row>
    <row r="95" spans="1:20" x14ac:dyDescent="0.25">
      <c r="A95" s="714">
        <v>42125</v>
      </c>
      <c r="B95" s="545">
        <v>19669</v>
      </c>
      <c r="C95" s="1952" t="s">
        <v>2835</v>
      </c>
      <c r="D95" s="2097">
        <v>5378.8</v>
      </c>
      <c r="E95" s="724">
        <v>42125</v>
      </c>
      <c r="F95" s="2116">
        <v>5378.8</v>
      </c>
      <c r="G95" s="459">
        <f t="shared" si="2"/>
        <v>0</v>
      </c>
      <c r="H95" s="1655" t="s">
        <v>2790</v>
      </c>
      <c r="K95" s="32"/>
      <c r="M95" s="714">
        <v>42130</v>
      </c>
      <c r="N95" s="545">
        <v>20125</v>
      </c>
      <c r="O95" s="1952" t="s">
        <v>45</v>
      </c>
      <c r="P95" s="2097">
        <v>7943</v>
      </c>
      <c r="Q95" s="724">
        <v>42130</v>
      </c>
      <c r="R95" s="2116">
        <v>7943</v>
      </c>
      <c r="S95" s="1267">
        <f t="shared" si="3"/>
        <v>0</v>
      </c>
      <c r="T95" s="1655" t="s">
        <v>773</v>
      </c>
    </row>
    <row r="96" spans="1:20" x14ac:dyDescent="0.25">
      <c r="A96" s="1265">
        <v>42125</v>
      </c>
      <c r="B96" s="545">
        <v>19670</v>
      </c>
      <c r="C96" s="1952" t="s">
        <v>2836</v>
      </c>
      <c r="D96" s="2097">
        <v>3794.4</v>
      </c>
      <c r="E96" s="724">
        <v>42125</v>
      </c>
      <c r="F96" s="2116">
        <v>3794.4</v>
      </c>
      <c r="G96" s="459">
        <f t="shared" si="2"/>
        <v>0</v>
      </c>
      <c r="H96" s="1655" t="s">
        <v>2790</v>
      </c>
      <c r="K96" s="32"/>
      <c r="M96" s="1265">
        <v>42132</v>
      </c>
      <c r="N96" s="545">
        <v>20440</v>
      </c>
      <c r="O96" s="1952" t="s">
        <v>45</v>
      </c>
      <c r="P96" s="2097">
        <v>25631.200000000001</v>
      </c>
      <c r="Q96" s="724">
        <v>42133</v>
      </c>
      <c r="R96" s="2116">
        <v>25631.200000000001</v>
      </c>
      <c r="S96" s="1267">
        <f t="shared" si="3"/>
        <v>0</v>
      </c>
      <c r="T96" s="1804" t="s">
        <v>2776</v>
      </c>
    </row>
    <row r="97" spans="1:20" x14ac:dyDescent="0.25">
      <c r="A97" s="714">
        <v>42125</v>
      </c>
      <c r="B97" s="545">
        <v>19671</v>
      </c>
      <c r="C97" s="1952" t="s">
        <v>2837</v>
      </c>
      <c r="D97" s="2097">
        <v>7763.44</v>
      </c>
      <c r="E97" s="724">
        <v>42126</v>
      </c>
      <c r="F97" s="2116">
        <v>7763.44</v>
      </c>
      <c r="G97" s="459">
        <f t="shared" si="2"/>
        <v>0</v>
      </c>
      <c r="H97" s="1655" t="s">
        <v>2822</v>
      </c>
      <c r="K97" s="32"/>
      <c r="M97" s="714">
        <v>42133</v>
      </c>
      <c r="N97" s="545">
        <v>20560</v>
      </c>
      <c r="O97" s="1952" t="s">
        <v>45</v>
      </c>
      <c r="P97" s="2097">
        <v>4264</v>
      </c>
      <c r="Q97" s="724">
        <v>42133</v>
      </c>
      <c r="R97" s="2116">
        <v>4264</v>
      </c>
      <c r="S97" s="1267">
        <f t="shared" si="3"/>
        <v>0</v>
      </c>
      <c r="T97" s="1804" t="s">
        <v>2796</v>
      </c>
    </row>
    <row r="98" spans="1:20" x14ac:dyDescent="0.25">
      <c r="A98" s="1265">
        <v>42125</v>
      </c>
      <c r="B98" s="545">
        <v>19672</v>
      </c>
      <c r="C98" s="1952" t="s">
        <v>682</v>
      </c>
      <c r="D98" s="2097">
        <v>10322.4</v>
      </c>
      <c r="E98" s="724">
        <v>42126</v>
      </c>
      <c r="F98" s="2116">
        <v>10322.4</v>
      </c>
      <c r="G98" s="459">
        <f t="shared" si="2"/>
        <v>0</v>
      </c>
      <c r="H98" s="1655" t="s">
        <v>2822</v>
      </c>
      <c r="I98" s="32"/>
      <c r="J98" s="2024"/>
      <c r="K98" s="32"/>
      <c r="M98" s="1265">
        <v>42134</v>
      </c>
      <c r="N98" s="545">
        <v>20603</v>
      </c>
      <c r="O98" s="1952" t="s">
        <v>45</v>
      </c>
      <c r="P98" s="2097">
        <v>7660.8</v>
      </c>
      <c r="Q98" s="724">
        <v>42134</v>
      </c>
      <c r="R98" s="2117">
        <v>7660.8</v>
      </c>
      <c r="S98" s="1267">
        <f t="shared" si="3"/>
        <v>0</v>
      </c>
      <c r="T98" s="1197" t="s">
        <v>2780</v>
      </c>
    </row>
    <row r="99" spans="1:20" x14ac:dyDescent="0.25">
      <c r="A99" s="714">
        <v>42125</v>
      </c>
      <c r="B99" s="545">
        <v>19673</v>
      </c>
      <c r="C99" s="1952" t="s">
        <v>2838</v>
      </c>
      <c r="D99" s="2097">
        <v>24035.25</v>
      </c>
      <c r="E99" s="724">
        <v>42126</v>
      </c>
      <c r="F99" s="2116">
        <v>24035.25</v>
      </c>
      <c r="G99" s="459">
        <f t="shared" si="2"/>
        <v>0</v>
      </c>
      <c r="H99" s="1655" t="s">
        <v>2822</v>
      </c>
      <c r="I99" s="32"/>
      <c r="J99" s="2024"/>
      <c r="K99" s="32"/>
      <c r="M99" s="714">
        <v>42135</v>
      </c>
      <c r="N99" s="545">
        <v>20671</v>
      </c>
      <c r="O99" s="1952" t="s">
        <v>45</v>
      </c>
      <c r="P99" s="2097">
        <v>27902.7</v>
      </c>
      <c r="Q99" s="724">
        <v>42135</v>
      </c>
      <c r="R99" s="2116">
        <f>271+27631.7</f>
        <v>27902.7</v>
      </c>
      <c r="S99" s="1267">
        <f t="shared" si="3"/>
        <v>0</v>
      </c>
      <c r="T99" s="1655" t="s">
        <v>2793</v>
      </c>
    </row>
    <row r="100" spans="1:20" x14ac:dyDescent="0.25">
      <c r="A100" s="1265">
        <v>42125</v>
      </c>
      <c r="B100" s="545">
        <v>19674</v>
      </c>
      <c r="C100" s="1952" t="s">
        <v>2839</v>
      </c>
      <c r="D100" s="2097">
        <v>4644.3999999999996</v>
      </c>
      <c r="E100" s="1828" t="s">
        <v>2986</v>
      </c>
      <c r="F100" s="2116">
        <v>4644.3999999999996</v>
      </c>
      <c r="G100" s="459">
        <f t="shared" si="2"/>
        <v>0</v>
      </c>
      <c r="H100" s="1655" t="s">
        <v>2822</v>
      </c>
      <c r="I100" s="32"/>
      <c r="J100" s="2024"/>
      <c r="K100" s="32"/>
      <c r="M100" s="1265">
        <v>42135</v>
      </c>
      <c r="N100" s="545">
        <v>20732</v>
      </c>
      <c r="O100" s="1952" t="s">
        <v>45</v>
      </c>
      <c r="P100" s="2097">
        <v>491992.8</v>
      </c>
      <c r="Q100" s="724">
        <v>42137</v>
      </c>
      <c r="R100" s="2116">
        <v>491992.8</v>
      </c>
      <c r="S100" s="1267">
        <f t="shared" si="3"/>
        <v>0</v>
      </c>
      <c r="T100" s="1804" t="s">
        <v>773</v>
      </c>
    </row>
    <row r="101" spans="1:20" x14ac:dyDescent="0.25">
      <c r="A101" s="714">
        <v>42125</v>
      </c>
      <c r="B101" s="545">
        <v>19675</v>
      </c>
      <c r="C101" s="1952" t="s">
        <v>2840</v>
      </c>
      <c r="D101" s="2097">
        <v>18297.2</v>
      </c>
      <c r="E101" s="1828" t="s">
        <v>3710</v>
      </c>
      <c r="F101" s="2116">
        <v>18297.2</v>
      </c>
      <c r="G101" s="459">
        <f t="shared" si="2"/>
        <v>0</v>
      </c>
      <c r="H101" s="1655" t="s">
        <v>2822</v>
      </c>
      <c r="I101" s="32"/>
      <c r="J101" s="2024"/>
      <c r="K101" s="32"/>
      <c r="M101" s="714">
        <v>42135</v>
      </c>
      <c r="N101" s="545">
        <v>20752</v>
      </c>
      <c r="O101" s="1952" t="s">
        <v>45</v>
      </c>
      <c r="P101" s="2097">
        <v>14820</v>
      </c>
      <c r="Q101" s="724">
        <v>42135</v>
      </c>
      <c r="R101" s="2116">
        <v>14820</v>
      </c>
      <c r="S101" s="1267">
        <f t="shared" si="3"/>
        <v>0</v>
      </c>
      <c r="T101" s="1804" t="s">
        <v>773</v>
      </c>
    </row>
    <row r="102" spans="1:20" x14ac:dyDescent="0.25">
      <c r="A102" s="1265">
        <v>42125</v>
      </c>
      <c r="B102" s="545">
        <v>19676</v>
      </c>
      <c r="C102" s="1952" t="s">
        <v>969</v>
      </c>
      <c r="D102" s="2097">
        <v>165400</v>
      </c>
      <c r="E102" s="724">
        <v>42128</v>
      </c>
      <c r="F102" s="2116">
        <v>165400</v>
      </c>
      <c r="G102" s="459">
        <f t="shared" si="2"/>
        <v>0</v>
      </c>
      <c r="H102" s="1655" t="s">
        <v>773</v>
      </c>
      <c r="I102" s="32"/>
      <c r="J102" s="2024"/>
      <c r="K102" s="32"/>
      <c r="M102" s="1265">
        <v>42139</v>
      </c>
      <c r="N102" s="545">
        <v>21137</v>
      </c>
      <c r="O102" s="1952" t="s">
        <v>45</v>
      </c>
      <c r="P102" s="2097">
        <v>19439.099999999999</v>
      </c>
      <c r="Q102" s="724">
        <v>42139</v>
      </c>
      <c r="R102" s="2116">
        <v>19439.099999999999</v>
      </c>
      <c r="S102" s="1817">
        <f t="shared" si="3"/>
        <v>0</v>
      </c>
      <c r="T102" s="1655" t="s">
        <v>2815</v>
      </c>
    </row>
    <row r="103" spans="1:20" x14ac:dyDescent="0.25">
      <c r="A103" s="714">
        <v>42125</v>
      </c>
      <c r="B103" s="545">
        <v>19677</v>
      </c>
      <c r="C103" s="1952" t="s">
        <v>2841</v>
      </c>
      <c r="D103" s="2097">
        <v>3265.2</v>
      </c>
      <c r="E103" s="724">
        <v>42125</v>
      </c>
      <c r="F103" s="2116">
        <v>3265.2</v>
      </c>
      <c r="G103" s="459">
        <f t="shared" si="2"/>
        <v>0</v>
      </c>
      <c r="H103" s="1655" t="s">
        <v>773</v>
      </c>
      <c r="I103" s="32"/>
      <c r="J103" s="2024"/>
      <c r="K103" s="32"/>
      <c r="M103" s="714">
        <v>42141</v>
      </c>
      <c r="N103" s="545">
        <v>21339</v>
      </c>
      <c r="O103" s="1952" t="s">
        <v>45</v>
      </c>
      <c r="P103" s="2097">
        <v>4446</v>
      </c>
      <c r="Q103" s="724">
        <v>42141</v>
      </c>
      <c r="R103" s="2117">
        <v>4446</v>
      </c>
      <c r="S103" s="1267">
        <f t="shared" si="3"/>
        <v>0</v>
      </c>
      <c r="T103" s="716" t="s">
        <v>2822</v>
      </c>
    </row>
    <row r="104" spans="1:20" x14ac:dyDescent="0.25">
      <c r="A104" s="1265">
        <v>42125</v>
      </c>
      <c r="B104" s="545">
        <v>19678</v>
      </c>
      <c r="C104" s="1952" t="s">
        <v>44</v>
      </c>
      <c r="D104" s="2097">
        <v>2714</v>
      </c>
      <c r="E104" s="724">
        <v>42125</v>
      </c>
      <c r="F104" s="2116">
        <v>2714</v>
      </c>
      <c r="G104" s="459">
        <f t="shared" si="2"/>
        <v>0</v>
      </c>
      <c r="H104" s="1655" t="s">
        <v>773</v>
      </c>
      <c r="I104" s="32"/>
      <c r="J104" s="2024"/>
      <c r="K104" s="32"/>
      <c r="M104" s="1265">
        <v>42142</v>
      </c>
      <c r="N104" s="545">
        <v>21482</v>
      </c>
      <c r="O104" s="1952" t="s">
        <v>45</v>
      </c>
      <c r="P104" s="2097">
        <v>41128.480000000003</v>
      </c>
      <c r="Q104" s="781">
        <v>42143</v>
      </c>
      <c r="R104" s="2116">
        <v>41128.480000000003</v>
      </c>
      <c r="S104" s="1267">
        <f t="shared" si="3"/>
        <v>0</v>
      </c>
      <c r="T104" s="1804" t="s">
        <v>2796</v>
      </c>
    </row>
    <row r="105" spans="1:20" x14ac:dyDescent="0.25">
      <c r="A105" s="714">
        <v>42125</v>
      </c>
      <c r="B105" s="545">
        <v>19679</v>
      </c>
      <c r="C105" s="1952" t="s">
        <v>2842</v>
      </c>
      <c r="D105" s="2097">
        <v>11665.6</v>
      </c>
      <c r="E105" s="724">
        <v>42125</v>
      </c>
      <c r="F105" s="2116">
        <v>11665.6</v>
      </c>
      <c r="G105" s="459">
        <f t="shared" si="2"/>
        <v>0</v>
      </c>
      <c r="H105" s="1655" t="s">
        <v>2776</v>
      </c>
      <c r="I105" s="32"/>
      <c r="J105" s="2024"/>
      <c r="K105" s="32"/>
      <c r="M105" s="714">
        <v>42143</v>
      </c>
      <c r="N105" s="545">
        <v>21541</v>
      </c>
      <c r="O105" s="1952" t="s">
        <v>45</v>
      </c>
      <c r="P105" s="2097">
        <v>3770</v>
      </c>
      <c r="Q105" s="724">
        <v>42144</v>
      </c>
      <c r="R105" s="2117">
        <v>3770</v>
      </c>
      <c r="S105" s="1267">
        <f t="shared" si="3"/>
        <v>0</v>
      </c>
      <c r="T105" s="1197" t="s">
        <v>2793</v>
      </c>
    </row>
    <row r="106" spans="1:20" x14ac:dyDescent="0.25">
      <c r="A106" s="1265">
        <v>42125</v>
      </c>
      <c r="B106" s="545">
        <v>19680</v>
      </c>
      <c r="C106" s="1952" t="s">
        <v>2843</v>
      </c>
      <c r="D106" s="2097">
        <v>2062.2600000000002</v>
      </c>
      <c r="E106" s="724">
        <v>42126</v>
      </c>
      <c r="F106" s="2116">
        <v>2062.2600000000002</v>
      </c>
      <c r="G106" s="459">
        <f t="shared" si="2"/>
        <v>0</v>
      </c>
      <c r="H106" s="1655" t="s">
        <v>773</v>
      </c>
      <c r="I106" s="32"/>
      <c r="J106" s="2024"/>
      <c r="K106" s="32"/>
      <c r="M106" s="1265">
        <v>42143</v>
      </c>
      <c r="N106" s="545">
        <v>21606</v>
      </c>
      <c r="O106" s="1952" t="s">
        <v>45</v>
      </c>
      <c r="P106" s="2097">
        <v>507242</v>
      </c>
      <c r="Q106" s="724">
        <v>42143</v>
      </c>
      <c r="R106" s="2117">
        <v>507242</v>
      </c>
      <c r="S106" s="1267">
        <f t="shared" si="3"/>
        <v>0</v>
      </c>
      <c r="T106" s="1197" t="s">
        <v>773</v>
      </c>
    </row>
    <row r="107" spans="1:20" x14ac:dyDescent="0.25">
      <c r="A107" s="714">
        <v>42125</v>
      </c>
      <c r="B107" s="545">
        <v>19681</v>
      </c>
      <c r="C107" s="1952" t="s">
        <v>2844</v>
      </c>
      <c r="D107" s="2097">
        <v>22922.46</v>
      </c>
      <c r="E107" s="724">
        <v>42125</v>
      </c>
      <c r="F107" s="2116">
        <v>22922.46</v>
      </c>
      <c r="G107" s="459">
        <f t="shared" si="2"/>
        <v>0</v>
      </c>
      <c r="H107" s="1655" t="s">
        <v>773</v>
      </c>
      <c r="I107" s="32"/>
      <c r="J107" s="2024"/>
      <c r="K107" s="32"/>
      <c r="M107" s="714">
        <v>42145</v>
      </c>
      <c r="N107" s="545">
        <v>21761</v>
      </c>
      <c r="O107" s="2030" t="s">
        <v>45</v>
      </c>
      <c r="P107" s="2113">
        <v>6878</v>
      </c>
      <c r="Q107" s="724">
        <v>42145</v>
      </c>
      <c r="R107" s="2117">
        <v>6878</v>
      </c>
      <c r="S107" s="1267">
        <f t="shared" si="3"/>
        <v>0</v>
      </c>
      <c r="T107" s="582" t="s">
        <v>2822</v>
      </c>
    </row>
    <row r="108" spans="1:20" x14ac:dyDescent="0.25">
      <c r="A108" s="1265">
        <v>42125</v>
      </c>
      <c r="B108" s="545">
        <v>19682</v>
      </c>
      <c r="C108" s="1952" t="s">
        <v>2845</v>
      </c>
      <c r="D108" s="2097">
        <v>1646.4</v>
      </c>
      <c r="E108" s="724">
        <v>42126</v>
      </c>
      <c r="F108" s="2116">
        <v>1646.4</v>
      </c>
      <c r="G108" s="459">
        <f t="shared" si="2"/>
        <v>0</v>
      </c>
      <c r="H108" s="1655" t="s">
        <v>2799</v>
      </c>
      <c r="I108" s="32"/>
      <c r="J108" s="2024"/>
      <c r="K108" s="32"/>
      <c r="M108" s="1265">
        <v>42146</v>
      </c>
      <c r="N108" s="545">
        <v>21926</v>
      </c>
      <c r="O108" s="1952" t="s">
        <v>45</v>
      </c>
      <c r="P108" s="2097">
        <v>10000</v>
      </c>
      <c r="Q108" s="724"/>
      <c r="R108" s="2116"/>
      <c r="S108" s="1267">
        <f t="shared" si="3"/>
        <v>10000</v>
      </c>
      <c r="T108" s="1655" t="s">
        <v>773</v>
      </c>
    </row>
    <row r="109" spans="1:20" x14ac:dyDescent="0.25">
      <c r="A109" s="714">
        <v>42125</v>
      </c>
      <c r="B109" s="545">
        <v>19683</v>
      </c>
      <c r="C109" s="1952" t="s">
        <v>2788</v>
      </c>
      <c r="D109" s="2097">
        <v>3775.2</v>
      </c>
      <c r="E109" s="724">
        <v>42131</v>
      </c>
      <c r="F109" s="2116">
        <v>3775.2</v>
      </c>
      <c r="G109" s="459">
        <f t="shared" si="2"/>
        <v>0</v>
      </c>
      <c r="H109" s="1655" t="s">
        <v>2799</v>
      </c>
      <c r="I109" s="32"/>
      <c r="J109" s="2024"/>
      <c r="K109" s="32"/>
      <c r="M109" s="714">
        <v>42149</v>
      </c>
      <c r="N109" s="545">
        <v>22175</v>
      </c>
      <c r="O109" s="1952" t="s">
        <v>45</v>
      </c>
      <c r="P109" s="2097">
        <v>10395</v>
      </c>
      <c r="Q109" s="781">
        <v>42150</v>
      </c>
      <c r="R109" s="2116">
        <v>10395</v>
      </c>
      <c r="S109" s="1267">
        <f t="shared" si="3"/>
        <v>0</v>
      </c>
      <c r="T109" s="1655" t="s">
        <v>2793</v>
      </c>
    </row>
    <row r="110" spans="1:20" x14ac:dyDescent="0.25">
      <c r="A110" s="1265">
        <v>42125</v>
      </c>
      <c r="B110" s="545">
        <v>19684</v>
      </c>
      <c r="C110" s="1952" t="s">
        <v>2846</v>
      </c>
      <c r="D110" s="2097">
        <v>1768.8</v>
      </c>
      <c r="E110" s="724">
        <v>42126</v>
      </c>
      <c r="F110" s="2116">
        <v>1768.8</v>
      </c>
      <c r="G110" s="459">
        <f t="shared" si="2"/>
        <v>0</v>
      </c>
      <c r="H110" s="1655" t="s">
        <v>773</v>
      </c>
      <c r="I110" s="32"/>
      <c r="J110" s="2024"/>
      <c r="K110" s="32"/>
      <c r="M110" s="1265">
        <v>42149</v>
      </c>
      <c r="N110" s="545">
        <v>22239</v>
      </c>
      <c r="O110" s="1952" t="s">
        <v>45</v>
      </c>
      <c r="P110" s="2097">
        <v>530400.05000000005</v>
      </c>
      <c r="Q110" s="781">
        <v>42149</v>
      </c>
      <c r="R110" s="2116">
        <v>530400.05000000005</v>
      </c>
      <c r="S110" s="1267">
        <f t="shared" si="3"/>
        <v>0</v>
      </c>
      <c r="T110" s="1655" t="s">
        <v>773</v>
      </c>
    </row>
    <row r="111" spans="1:20" x14ac:dyDescent="0.25">
      <c r="A111" s="714">
        <v>42125</v>
      </c>
      <c r="B111" s="545">
        <v>19685</v>
      </c>
      <c r="C111" s="1952" t="s">
        <v>1024</v>
      </c>
      <c r="D111" s="2097">
        <v>32036.09</v>
      </c>
      <c r="E111" s="724" t="s">
        <v>2888</v>
      </c>
      <c r="F111" s="2116">
        <f>17800+14236.09</f>
        <v>32036.09</v>
      </c>
      <c r="G111" s="459">
        <f t="shared" si="2"/>
        <v>0</v>
      </c>
      <c r="H111" s="1655" t="s">
        <v>773</v>
      </c>
      <c r="I111" s="32"/>
      <c r="J111" s="2024"/>
      <c r="K111" s="32"/>
      <c r="M111" s="714">
        <v>42149</v>
      </c>
      <c r="N111" s="545">
        <v>22240</v>
      </c>
      <c r="O111" s="1952" t="s">
        <v>45</v>
      </c>
      <c r="P111" s="2097">
        <v>142.85</v>
      </c>
      <c r="Q111" s="781">
        <v>42149</v>
      </c>
      <c r="R111" s="2116">
        <v>142.85</v>
      </c>
      <c r="S111" s="1267">
        <f t="shared" si="3"/>
        <v>0</v>
      </c>
      <c r="T111" s="1655" t="s">
        <v>773</v>
      </c>
    </row>
    <row r="112" spans="1:20" x14ac:dyDescent="0.25">
      <c r="A112" s="1265">
        <v>42125</v>
      </c>
      <c r="B112" s="545">
        <v>19686</v>
      </c>
      <c r="C112" s="1952" t="s">
        <v>2847</v>
      </c>
      <c r="D112" s="2097">
        <v>1656.9</v>
      </c>
      <c r="E112" s="724">
        <v>42125</v>
      </c>
      <c r="F112" s="2116">
        <v>1656.9</v>
      </c>
      <c r="G112" s="459">
        <f t="shared" si="2"/>
        <v>0</v>
      </c>
      <c r="H112" s="1655" t="s">
        <v>773</v>
      </c>
      <c r="I112" s="32"/>
      <c r="J112" s="2024"/>
      <c r="K112" s="32"/>
      <c r="M112" s="1265">
        <v>42151</v>
      </c>
      <c r="N112" s="545">
        <v>22333</v>
      </c>
      <c r="O112" s="2143" t="s">
        <v>45</v>
      </c>
      <c r="P112" s="2097">
        <v>4256</v>
      </c>
      <c r="Q112" s="781">
        <v>42151</v>
      </c>
      <c r="R112" s="2116">
        <v>4256</v>
      </c>
      <c r="S112" s="1267">
        <f t="shared" si="3"/>
        <v>0</v>
      </c>
      <c r="T112" s="1655" t="s">
        <v>773</v>
      </c>
    </row>
    <row r="113" spans="1:20" x14ac:dyDescent="0.25">
      <c r="A113" s="714">
        <v>42125</v>
      </c>
      <c r="B113" s="545">
        <v>19687</v>
      </c>
      <c r="C113" s="1952" t="s">
        <v>2812</v>
      </c>
      <c r="D113" s="2097">
        <v>80</v>
      </c>
      <c r="E113" s="724">
        <v>42125</v>
      </c>
      <c r="F113" s="2116">
        <v>80</v>
      </c>
      <c r="G113" s="459">
        <f t="shared" si="2"/>
        <v>0</v>
      </c>
      <c r="H113" s="1655" t="s">
        <v>773</v>
      </c>
      <c r="I113" s="32"/>
      <c r="J113" s="2024"/>
      <c r="K113" s="32"/>
      <c r="M113" s="714">
        <v>42151</v>
      </c>
      <c r="N113" s="545">
        <v>22362</v>
      </c>
      <c r="O113" s="1952" t="s">
        <v>45</v>
      </c>
      <c r="P113" s="2097">
        <v>13721.08</v>
      </c>
      <c r="Q113" s="781">
        <v>42151</v>
      </c>
      <c r="R113" s="2116">
        <v>13721.08</v>
      </c>
      <c r="S113" s="1267">
        <f t="shared" si="3"/>
        <v>0</v>
      </c>
      <c r="T113" s="1655" t="s">
        <v>2815</v>
      </c>
    </row>
    <row r="114" spans="1:20" x14ac:dyDescent="0.25">
      <c r="A114" s="1265">
        <v>42125</v>
      </c>
      <c r="B114" s="545">
        <v>19688</v>
      </c>
      <c r="C114" s="2164" t="s">
        <v>2251</v>
      </c>
      <c r="D114" s="2097">
        <v>0</v>
      </c>
      <c r="E114" s="724"/>
      <c r="F114" s="2116"/>
      <c r="G114" s="459">
        <f t="shared" si="2"/>
        <v>0</v>
      </c>
      <c r="H114" s="1655" t="s">
        <v>135</v>
      </c>
      <c r="I114" s="32"/>
      <c r="J114" s="2024"/>
      <c r="K114" s="32"/>
      <c r="M114" s="1265">
        <v>42152</v>
      </c>
      <c r="N114" s="545">
        <v>22430</v>
      </c>
      <c r="O114" s="1952" t="s">
        <v>45</v>
      </c>
      <c r="P114" s="2097">
        <v>4459</v>
      </c>
      <c r="Q114" s="724">
        <v>42154</v>
      </c>
      <c r="R114" s="2116">
        <v>4459</v>
      </c>
      <c r="S114" s="1267">
        <f t="shared" si="3"/>
        <v>0</v>
      </c>
      <c r="T114" s="1655" t="s">
        <v>818</v>
      </c>
    </row>
    <row r="115" spans="1:20" x14ac:dyDescent="0.25">
      <c r="A115" s="714">
        <v>42125</v>
      </c>
      <c r="B115" s="545">
        <v>19689</v>
      </c>
      <c r="C115" s="1952" t="s">
        <v>28</v>
      </c>
      <c r="D115" s="2097">
        <v>23730.57</v>
      </c>
      <c r="E115" s="724">
        <v>42126</v>
      </c>
      <c r="F115" s="2116">
        <v>23730.57</v>
      </c>
      <c r="G115" s="459">
        <f t="shared" si="2"/>
        <v>0</v>
      </c>
      <c r="H115" s="1655" t="s">
        <v>2780</v>
      </c>
      <c r="I115" s="32"/>
      <c r="J115" s="2024"/>
      <c r="K115" s="32"/>
      <c r="M115" s="714">
        <v>42152</v>
      </c>
      <c r="N115" s="545">
        <v>22490</v>
      </c>
      <c r="O115" s="1952" t="s">
        <v>45</v>
      </c>
      <c r="P115" s="2097">
        <v>29866</v>
      </c>
      <c r="Q115" s="724">
        <v>42153</v>
      </c>
      <c r="R115" s="2116">
        <v>29866</v>
      </c>
      <c r="S115" s="1267">
        <f t="shared" si="3"/>
        <v>0</v>
      </c>
      <c r="T115" s="1655" t="s">
        <v>2799</v>
      </c>
    </row>
    <row r="116" spans="1:20" x14ac:dyDescent="0.25">
      <c r="A116" s="1265">
        <v>42125</v>
      </c>
      <c r="B116" s="545">
        <v>19690</v>
      </c>
      <c r="C116" s="1952" t="s">
        <v>711</v>
      </c>
      <c r="D116" s="2097">
        <v>2745.4</v>
      </c>
      <c r="E116" s="724">
        <v>42126</v>
      </c>
      <c r="F116" s="2116">
        <v>2745.4</v>
      </c>
      <c r="G116" s="459">
        <f t="shared" ref="G116" si="4">D116-F116</f>
        <v>0</v>
      </c>
      <c r="H116" s="1655" t="s">
        <v>2780</v>
      </c>
      <c r="I116" s="32"/>
      <c r="J116" s="2024"/>
      <c r="K116" s="32"/>
      <c r="M116" s="1265">
        <v>42153</v>
      </c>
      <c r="N116" s="545">
        <v>22575</v>
      </c>
      <c r="O116" s="1952" t="s">
        <v>45</v>
      </c>
      <c r="P116" s="2097">
        <v>4352</v>
      </c>
      <c r="Q116" s="724">
        <v>42153</v>
      </c>
      <c r="R116" s="2116">
        <v>4352</v>
      </c>
      <c r="S116" s="1267">
        <f t="shared" si="3"/>
        <v>0</v>
      </c>
      <c r="T116" s="1655" t="s">
        <v>773</v>
      </c>
    </row>
    <row r="117" spans="1:20" x14ac:dyDescent="0.25">
      <c r="A117" s="714">
        <v>42125</v>
      </c>
      <c r="B117" s="545">
        <v>19691</v>
      </c>
      <c r="C117" s="1952" t="s">
        <v>2848</v>
      </c>
      <c r="D117" s="2097">
        <v>1584.24</v>
      </c>
      <c r="E117" s="724">
        <v>42125</v>
      </c>
      <c r="F117" s="2116">
        <v>1584.24</v>
      </c>
      <c r="G117" s="459">
        <f t="shared" ref="G117" si="5">D117-F117</f>
        <v>0</v>
      </c>
      <c r="H117" s="1655" t="s">
        <v>773</v>
      </c>
      <c r="I117" s="32"/>
      <c r="J117" s="2024"/>
      <c r="K117" s="32"/>
      <c r="M117" s="714">
        <v>42155</v>
      </c>
      <c r="N117" s="545">
        <v>22802</v>
      </c>
      <c r="O117" s="1952" t="s">
        <v>45</v>
      </c>
      <c r="P117" s="2097">
        <v>8162.4</v>
      </c>
      <c r="Q117" s="724">
        <v>42155</v>
      </c>
      <c r="R117" s="2116">
        <v>8162.4</v>
      </c>
      <c r="S117" s="1267">
        <f t="shared" si="3"/>
        <v>0</v>
      </c>
      <c r="T117" s="1655" t="s">
        <v>773</v>
      </c>
    </row>
    <row r="118" spans="1:20" x14ac:dyDescent="0.25">
      <c r="A118" s="1265">
        <v>42125</v>
      </c>
      <c r="B118" s="545">
        <v>19692</v>
      </c>
      <c r="C118" s="2143" t="s">
        <v>2849</v>
      </c>
      <c r="D118" s="2097">
        <v>7116.2</v>
      </c>
      <c r="E118" s="724">
        <v>42125</v>
      </c>
      <c r="F118" s="2116">
        <v>7116.2</v>
      </c>
      <c r="G118" s="459">
        <f t="shared" ref="G118:G130" si="6">D118-F118</f>
        <v>0</v>
      </c>
      <c r="H118" s="1655" t="s">
        <v>773</v>
      </c>
      <c r="I118" s="32"/>
      <c r="J118" s="2024"/>
      <c r="K118" s="32"/>
      <c r="M118" s="1265">
        <v>42154</v>
      </c>
      <c r="N118" s="545">
        <v>22755</v>
      </c>
      <c r="O118" s="1952" t="s">
        <v>37</v>
      </c>
      <c r="P118" s="2097">
        <v>661.85</v>
      </c>
      <c r="Q118" s="724">
        <v>42154</v>
      </c>
      <c r="R118" s="2116">
        <v>661.85</v>
      </c>
      <c r="S118" s="1267">
        <f t="shared" si="3"/>
        <v>0</v>
      </c>
      <c r="T118" s="1655" t="s">
        <v>2938</v>
      </c>
    </row>
    <row r="119" spans="1:20" x14ac:dyDescent="0.25">
      <c r="A119" s="714">
        <v>42125</v>
      </c>
      <c r="B119" s="545">
        <v>19693</v>
      </c>
      <c r="C119" s="1952" t="s">
        <v>2848</v>
      </c>
      <c r="D119" s="2097">
        <v>4727.5200000000004</v>
      </c>
      <c r="E119" s="724">
        <v>42125</v>
      </c>
      <c r="F119" s="2116">
        <v>4727.5200000000004</v>
      </c>
      <c r="G119" s="459">
        <f t="shared" si="6"/>
        <v>0</v>
      </c>
      <c r="H119" s="1655" t="s">
        <v>773</v>
      </c>
      <c r="I119" s="32"/>
      <c r="J119" s="2024"/>
      <c r="K119" s="32"/>
      <c r="M119" s="714">
        <v>42139</v>
      </c>
      <c r="N119" s="545">
        <v>21152</v>
      </c>
      <c r="O119" s="1952" t="s">
        <v>3590</v>
      </c>
      <c r="P119" s="2097">
        <v>2843.8</v>
      </c>
      <c r="Q119" s="724">
        <v>42139</v>
      </c>
      <c r="R119" s="2116">
        <v>2843.8</v>
      </c>
      <c r="S119" s="1817">
        <f t="shared" si="3"/>
        <v>0</v>
      </c>
      <c r="T119" s="1655" t="s">
        <v>773</v>
      </c>
    </row>
    <row r="120" spans="1:20" x14ac:dyDescent="0.25">
      <c r="A120" s="1265">
        <v>42125</v>
      </c>
      <c r="B120" s="545">
        <v>19694</v>
      </c>
      <c r="C120" s="1952" t="s">
        <v>2848</v>
      </c>
      <c r="D120" s="2097">
        <v>30</v>
      </c>
      <c r="E120" s="724">
        <v>42125</v>
      </c>
      <c r="F120" s="2116">
        <v>30</v>
      </c>
      <c r="G120" s="459">
        <f t="shared" si="6"/>
        <v>0</v>
      </c>
      <c r="H120" s="1655" t="s">
        <v>773</v>
      </c>
      <c r="I120" s="32"/>
      <c r="J120" s="2024"/>
      <c r="K120" s="32"/>
      <c r="M120" s="1265">
        <v>42128</v>
      </c>
      <c r="N120" s="545">
        <v>20016</v>
      </c>
      <c r="O120" s="1952" t="s">
        <v>2933</v>
      </c>
      <c r="P120" s="2097">
        <v>8568.5</v>
      </c>
      <c r="Q120" s="724">
        <v>42130</v>
      </c>
      <c r="R120" s="2116">
        <v>8568.5</v>
      </c>
      <c r="S120" s="1267">
        <f t="shared" si="3"/>
        <v>0</v>
      </c>
      <c r="T120" s="1804" t="s">
        <v>2902</v>
      </c>
    </row>
    <row r="121" spans="1:20" x14ac:dyDescent="0.25">
      <c r="A121" s="714">
        <v>42125</v>
      </c>
      <c r="B121" s="545">
        <v>19695</v>
      </c>
      <c r="C121" s="1952" t="s">
        <v>2850</v>
      </c>
      <c r="D121" s="2097">
        <v>5043.6000000000004</v>
      </c>
      <c r="E121" s="724">
        <v>42125</v>
      </c>
      <c r="F121" s="2116">
        <v>5043.6000000000004</v>
      </c>
      <c r="G121" s="459">
        <f t="shared" si="6"/>
        <v>0</v>
      </c>
      <c r="H121" s="1655" t="s">
        <v>773</v>
      </c>
      <c r="I121" s="32"/>
      <c r="J121" s="2024"/>
      <c r="K121" s="32"/>
      <c r="M121" s="714">
        <v>42131</v>
      </c>
      <c r="N121" s="545">
        <v>20311</v>
      </c>
      <c r="O121" s="1952" t="s">
        <v>2933</v>
      </c>
      <c r="P121" s="2097">
        <v>19146.060000000001</v>
      </c>
      <c r="Q121" s="724">
        <v>42133</v>
      </c>
      <c r="R121" s="2116">
        <v>19146.060000000001</v>
      </c>
      <c r="S121" s="1267">
        <f t="shared" si="3"/>
        <v>0</v>
      </c>
      <c r="T121" s="1655" t="s">
        <v>2902</v>
      </c>
    </row>
    <row r="122" spans="1:20" x14ac:dyDescent="0.25">
      <c r="A122" s="1265">
        <v>42125</v>
      </c>
      <c r="B122" s="545">
        <v>19696</v>
      </c>
      <c r="C122" s="1952" t="s">
        <v>2795</v>
      </c>
      <c r="D122" s="2097">
        <v>287183.90000000002</v>
      </c>
      <c r="E122" s="724" t="s">
        <v>3682</v>
      </c>
      <c r="F122" s="2116">
        <f>211526.97+75656.93</f>
        <v>287183.90000000002</v>
      </c>
      <c r="G122" s="459">
        <f t="shared" si="6"/>
        <v>0</v>
      </c>
      <c r="H122" s="1655" t="s">
        <v>2815</v>
      </c>
      <c r="I122" s="32"/>
      <c r="J122" s="2024"/>
      <c r="K122" s="32"/>
      <c r="M122" s="1265">
        <v>42135</v>
      </c>
      <c r="N122" s="545">
        <v>20780</v>
      </c>
      <c r="O122" s="1952" t="s">
        <v>2933</v>
      </c>
      <c r="P122" s="2097">
        <v>13824.7</v>
      </c>
      <c r="Q122" s="724">
        <v>42137</v>
      </c>
      <c r="R122" s="2116">
        <v>13824.7</v>
      </c>
      <c r="S122" s="1267">
        <f t="shared" si="3"/>
        <v>0</v>
      </c>
      <c r="T122" s="1804" t="s">
        <v>2902</v>
      </c>
    </row>
    <row r="123" spans="1:20" x14ac:dyDescent="0.25">
      <c r="A123" s="714">
        <v>42125</v>
      </c>
      <c r="B123" s="545">
        <v>19697</v>
      </c>
      <c r="C123" s="1952" t="s">
        <v>2851</v>
      </c>
      <c r="D123" s="2097">
        <v>2563</v>
      </c>
      <c r="E123" s="724">
        <v>42125</v>
      </c>
      <c r="F123" s="2116">
        <v>2563</v>
      </c>
      <c r="G123" s="459">
        <f t="shared" si="6"/>
        <v>0</v>
      </c>
      <c r="H123" s="1655" t="s">
        <v>773</v>
      </c>
      <c r="I123" s="32"/>
      <c r="J123" s="2024"/>
      <c r="K123" s="32"/>
      <c r="M123" s="714">
        <v>42138</v>
      </c>
      <c r="N123" s="545">
        <v>21046</v>
      </c>
      <c r="O123" s="1952" t="s">
        <v>2933</v>
      </c>
      <c r="P123" s="2097">
        <v>1802</v>
      </c>
      <c r="Q123" s="724">
        <v>42140</v>
      </c>
      <c r="R123" s="2116">
        <v>1802</v>
      </c>
      <c r="S123" s="1817">
        <f t="shared" si="3"/>
        <v>0</v>
      </c>
      <c r="T123" s="1655" t="s">
        <v>2902</v>
      </c>
    </row>
    <row r="124" spans="1:20" x14ac:dyDescent="0.25">
      <c r="A124" s="1265">
        <v>42125</v>
      </c>
      <c r="B124" s="545">
        <v>19698</v>
      </c>
      <c r="C124" s="1952" t="s">
        <v>2795</v>
      </c>
      <c r="D124" s="2097">
        <v>100500.1</v>
      </c>
      <c r="E124" s="724">
        <v>42151</v>
      </c>
      <c r="F124" s="2116">
        <v>100500.1</v>
      </c>
      <c r="G124" s="459">
        <f t="shared" si="6"/>
        <v>0</v>
      </c>
      <c r="H124" s="1655" t="s">
        <v>2776</v>
      </c>
      <c r="I124" s="32"/>
      <c r="J124" s="2024"/>
      <c r="K124" s="32"/>
      <c r="M124" s="1265">
        <v>42138</v>
      </c>
      <c r="N124" s="545">
        <v>21062</v>
      </c>
      <c r="O124" s="1952" t="s">
        <v>2933</v>
      </c>
      <c r="P124" s="2097">
        <v>17455</v>
      </c>
      <c r="Q124" s="724">
        <v>42140</v>
      </c>
      <c r="R124" s="2116">
        <v>17455</v>
      </c>
      <c r="S124" s="1817">
        <f t="shared" si="3"/>
        <v>0</v>
      </c>
      <c r="T124" s="1655" t="s">
        <v>2902</v>
      </c>
    </row>
    <row r="125" spans="1:20" x14ac:dyDescent="0.25">
      <c r="A125" s="714">
        <v>42126</v>
      </c>
      <c r="B125" s="545">
        <v>19699</v>
      </c>
      <c r="C125" s="2054" t="s">
        <v>2845</v>
      </c>
      <c r="D125" s="2097">
        <v>13467.6</v>
      </c>
      <c r="E125" s="724">
        <v>42126</v>
      </c>
      <c r="F125" s="2116">
        <v>13467.6</v>
      </c>
      <c r="G125" s="459">
        <f t="shared" si="6"/>
        <v>0</v>
      </c>
      <c r="H125" s="217" t="s">
        <v>773</v>
      </c>
      <c r="I125" s="32"/>
      <c r="J125" s="2024"/>
      <c r="K125" s="32"/>
      <c r="M125" s="714">
        <v>42142</v>
      </c>
      <c r="N125" s="545">
        <v>21510</v>
      </c>
      <c r="O125" s="1952" t="s">
        <v>2933</v>
      </c>
      <c r="P125" s="2097">
        <v>15273.1</v>
      </c>
      <c r="Q125" s="724">
        <v>42145</v>
      </c>
      <c r="R125" s="2116">
        <v>15273.1</v>
      </c>
      <c r="S125" s="1267">
        <f t="shared" si="3"/>
        <v>0</v>
      </c>
      <c r="T125" s="1655" t="s">
        <v>2902</v>
      </c>
    </row>
    <row r="126" spans="1:20" x14ac:dyDescent="0.25">
      <c r="A126" s="1265">
        <v>42126</v>
      </c>
      <c r="B126" s="545">
        <v>19700</v>
      </c>
      <c r="C126" s="2054" t="s">
        <v>524</v>
      </c>
      <c r="D126" s="2097">
        <v>14705.2</v>
      </c>
      <c r="E126" s="724">
        <v>42126</v>
      </c>
      <c r="F126" s="2116">
        <v>14705.2</v>
      </c>
      <c r="G126" s="459">
        <f t="shared" si="6"/>
        <v>0</v>
      </c>
      <c r="H126" s="217" t="s">
        <v>773</v>
      </c>
      <c r="I126" s="32"/>
      <c r="J126" s="2024"/>
      <c r="K126" s="32"/>
      <c r="M126" s="1265">
        <v>42145</v>
      </c>
      <c r="N126" s="545">
        <v>21800</v>
      </c>
      <c r="O126" s="2030" t="s">
        <v>2933</v>
      </c>
      <c r="P126" s="2113">
        <v>1680</v>
      </c>
      <c r="Q126" s="724">
        <v>42149</v>
      </c>
      <c r="R126" s="2117">
        <v>1680</v>
      </c>
      <c r="S126" s="1267">
        <f t="shared" si="3"/>
        <v>0</v>
      </c>
      <c r="T126" s="582" t="s">
        <v>2902</v>
      </c>
    </row>
    <row r="127" spans="1:20" x14ac:dyDescent="0.25">
      <c r="A127" s="714">
        <v>42126</v>
      </c>
      <c r="B127" s="545">
        <v>19701</v>
      </c>
      <c r="C127" s="2054" t="s">
        <v>2805</v>
      </c>
      <c r="D127" s="2097">
        <v>2208.8000000000002</v>
      </c>
      <c r="E127" s="724">
        <v>42126</v>
      </c>
      <c r="F127" s="2116">
        <v>2208.8000000000002</v>
      </c>
      <c r="G127" s="459">
        <f t="shared" si="6"/>
        <v>0</v>
      </c>
      <c r="H127" s="217" t="s">
        <v>773</v>
      </c>
      <c r="I127" s="32"/>
      <c r="J127" s="2024"/>
      <c r="K127" s="32"/>
      <c r="M127" s="714">
        <v>42145</v>
      </c>
      <c r="N127" s="545">
        <v>21822</v>
      </c>
      <c r="O127" s="2030" t="s">
        <v>2933</v>
      </c>
      <c r="P127" s="2113">
        <v>15423</v>
      </c>
      <c r="Q127" s="724">
        <v>42149</v>
      </c>
      <c r="R127" s="2117">
        <v>15423</v>
      </c>
      <c r="S127" s="1267">
        <f t="shared" si="3"/>
        <v>0</v>
      </c>
      <c r="T127" s="582" t="s">
        <v>2902</v>
      </c>
    </row>
    <row r="128" spans="1:20" x14ac:dyDescent="0.25">
      <c r="A128" s="1265">
        <v>42126</v>
      </c>
      <c r="B128" s="545">
        <v>19702</v>
      </c>
      <c r="C128" s="2054" t="s">
        <v>259</v>
      </c>
      <c r="D128" s="2097">
        <v>2143</v>
      </c>
      <c r="E128" s="724">
        <v>42143</v>
      </c>
      <c r="F128" s="2116">
        <v>2143</v>
      </c>
      <c r="G128" s="459">
        <f t="shared" si="6"/>
        <v>0</v>
      </c>
      <c r="H128" s="217" t="s">
        <v>773</v>
      </c>
      <c r="I128" s="32"/>
      <c r="J128" s="2024"/>
      <c r="K128" s="32"/>
      <c r="M128" s="1265">
        <v>42149</v>
      </c>
      <c r="N128" s="545">
        <v>22238</v>
      </c>
      <c r="O128" s="1952" t="s">
        <v>2933</v>
      </c>
      <c r="P128" s="2097">
        <v>5267.5</v>
      </c>
      <c r="Q128" s="781">
        <v>42151</v>
      </c>
      <c r="R128" s="2116">
        <v>5267.5</v>
      </c>
      <c r="S128" s="1267">
        <f t="shared" si="3"/>
        <v>0</v>
      </c>
      <c r="T128" s="1655" t="s">
        <v>2780</v>
      </c>
    </row>
    <row r="129" spans="1:20" x14ac:dyDescent="0.25">
      <c r="A129" s="714">
        <v>42126</v>
      </c>
      <c r="B129" s="545">
        <v>19703</v>
      </c>
      <c r="C129" s="2054" t="s">
        <v>2852</v>
      </c>
      <c r="D129" s="2097">
        <v>16719.3</v>
      </c>
      <c r="E129" s="724">
        <v>42149</v>
      </c>
      <c r="F129" s="2116">
        <v>16719.3</v>
      </c>
      <c r="G129" s="459">
        <f t="shared" si="6"/>
        <v>0</v>
      </c>
      <c r="H129" s="217" t="s">
        <v>2793</v>
      </c>
      <c r="I129" s="32"/>
      <c r="J129" s="2024"/>
      <c r="K129" s="32"/>
      <c r="M129" s="714">
        <v>42152</v>
      </c>
      <c r="N129" s="545">
        <v>22521</v>
      </c>
      <c r="O129" s="1952" t="s">
        <v>2933</v>
      </c>
      <c r="P129" s="2097">
        <v>1798.8</v>
      </c>
      <c r="Q129" s="724">
        <v>42154</v>
      </c>
      <c r="R129" s="2116">
        <v>1798.8</v>
      </c>
      <c r="S129" s="1267">
        <f t="shared" si="3"/>
        <v>0</v>
      </c>
      <c r="T129" s="1655" t="s">
        <v>2902</v>
      </c>
    </row>
    <row r="130" spans="1:20" x14ac:dyDescent="0.25">
      <c r="A130" s="1265">
        <v>42126</v>
      </c>
      <c r="B130" s="545">
        <v>19704</v>
      </c>
      <c r="C130" s="2054" t="s">
        <v>2775</v>
      </c>
      <c r="D130" s="2097">
        <v>14092.8</v>
      </c>
      <c r="E130" s="724">
        <v>42126</v>
      </c>
      <c r="F130" s="2116">
        <v>14092.8</v>
      </c>
      <c r="G130" s="459">
        <f t="shared" si="6"/>
        <v>0</v>
      </c>
      <c r="H130" s="217" t="s">
        <v>773</v>
      </c>
      <c r="K130" s="32"/>
      <c r="M130" s="1265">
        <v>42152</v>
      </c>
      <c r="N130" s="545">
        <v>22523</v>
      </c>
      <c r="O130" s="1952" t="s">
        <v>2933</v>
      </c>
      <c r="P130" s="2097">
        <v>1484.1</v>
      </c>
      <c r="Q130" s="724">
        <v>42154</v>
      </c>
      <c r="R130" s="2116">
        <v>1484.1</v>
      </c>
      <c r="S130" s="1267">
        <f t="shared" si="3"/>
        <v>0</v>
      </c>
      <c r="T130" s="1655" t="s">
        <v>2902</v>
      </c>
    </row>
    <row r="131" spans="1:20" x14ac:dyDescent="0.25">
      <c r="A131" s="714">
        <v>42126</v>
      </c>
      <c r="B131" s="545">
        <v>19705</v>
      </c>
      <c r="C131" s="2054" t="s">
        <v>1449</v>
      </c>
      <c r="D131" s="2097">
        <v>1772.7</v>
      </c>
      <c r="E131" s="724">
        <v>42126</v>
      </c>
      <c r="F131" s="2116">
        <v>1772.7</v>
      </c>
      <c r="G131" s="459">
        <f t="shared" ref="G131:G194" si="7">D131-F131</f>
        <v>0</v>
      </c>
      <c r="H131" s="217" t="s">
        <v>773</v>
      </c>
      <c r="J131" s="2073"/>
      <c r="K131" s="32"/>
      <c r="M131" s="714">
        <v>42125</v>
      </c>
      <c r="N131" s="545">
        <v>19649</v>
      </c>
      <c r="O131" s="1952" t="s">
        <v>2827</v>
      </c>
      <c r="P131" s="2097">
        <v>2382.8000000000002</v>
      </c>
      <c r="Q131" s="724">
        <v>42125</v>
      </c>
      <c r="R131" s="2116">
        <v>2382.8000000000002</v>
      </c>
      <c r="S131" s="459">
        <f t="shared" ref="S131:S194" si="8">P131-R131</f>
        <v>0</v>
      </c>
      <c r="T131" s="1804" t="s">
        <v>773</v>
      </c>
    </row>
    <row r="132" spans="1:20" x14ac:dyDescent="0.25">
      <c r="A132" s="1265">
        <v>42126</v>
      </c>
      <c r="B132" s="545">
        <v>19706</v>
      </c>
      <c r="C132" s="2054" t="s">
        <v>674</v>
      </c>
      <c r="D132" s="2097">
        <v>25874.6</v>
      </c>
      <c r="E132" s="724">
        <v>42126</v>
      </c>
      <c r="F132" s="2116">
        <v>25874.6</v>
      </c>
      <c r="G132" s="459">
        <f t="shared" si="7"/>
        <v>0</v>
      </c>
      <c r="H132" s="217" t="s">
        <v>773</v>
      </c>
      <c r="J132" s="2073"/>
      <c r="K132" s="32"/>
      <c r="M132" s="1265">
        <v>42126</v>
      </c>
      <c r="N132" s="545">
        <v>19766</v>
      </c>
      <c r="O132" s="2054" t="s">
        <v>2827</v>
      </c>
      <c r="P132" s="2097">
        <v>2500.6</v>
      </c>
      <c r="Q132" s="724">
        <v>42126</v>
      </c>
      <c r="R132" s="2116">
        <v>2500.6</v>
      </c>
      <c r="S132" s="459">
        <f t="shared" si="8"/>
        <v>0</v>
      </c>
      <c r="T132" s="217" t="s">
        <v>773</v>
      </c>
    </row>
    <row r="133" spans="1:20" x14ac:dyDescent="0.25">
      <c r="A133" s="714">
        <v>42126</v>
      </c>
      <c r="B133" s="545">
        <v>19707</v>
      </c>
      <c r="C133" s="2054" t="s">
        <v>64</v>
      </c>
      <c r="D133" s="2097">
        <v>40390.400000000001</v>
      </c>
      <c r="E133" s="724">
        <v>42129</v>
      </c>
      <c r="F133" s="2116">
        <v>40390.400000000001</v>
      </c>
      <c r="G133" s="459">
        <f t="shared" si="7"/>
        <v>0</v>
      </c>
      <c r="H133" s="217" t="s">
        <v>773</v>
      </c>
      <c r="K133" s="32"/>
      <c r="M133" s="714">
        <v>42128</v>
      </c>
      <c r="N133" s="545">
        <v>19972</v>
      </c>
      <c r="O133" s="1952" t="s">
        <v>2827</v>
      </c>
      <c r="P133" s="2097">
        <v>646.95000000000005</v>
      </c>
      <c r="Q133" s="724">
        <v>42128</v>
      </c>
      <c r="R133" s="2116">
        <v>646.95000000000005</v>
      </c>
      <c r="S133" s="1267">
        <f t="shared" si="8"/>
        <v>0</v>
      </c>
      <c r="T133" s="1804" t="s">
        <v>773</v>
      </c>
    </row>
    <row r="134" spans="1:20" x14ac:dyDescent="0.25">
      <c r="A134" s="1265">
        <v>42126</v>
      </c>
      <c r="B134" s="545">
        <v>19708</v>
      </c>
      <c r="C134" s="2054" t="s">
        <v>681</v>
      </c>
      <c r="D134" s="2097">
        <v>14577.4</v>
      </c>
      <c r="E134" s="724">
        <v>42126</v>
      </c>
      <c r="F134" s="2116">
        <v>14577.4</v>
      </c>
      <c r="G134" s="459">
        <f t="shared" si="7"/>
        <v>0</v>
      </c>
      <c r="H134" s="217" t="s">
        <v>773</v>
      </c>
      <c r="K134" s="32"/>
      <c r="M134" s="1265">
        <v>42129</v>
      </c>
      <c r="N134" s="545">
        <v>20077</v>
      </c>
      <c r="O134" s="1952" t="s">
        <v>2827</v>
      </c>
      <c r="P134" s="2097">
        <v>2223</v>
      </c>
      <c r="Q134" s="724">
        <v>42129</v>
      </c>
      <c r="R134" s="2116">
        <v>2223</v>
      </c>
      <c r="S134" s="1267">
        <f t="shared" si="8"/>
        <v>0</v>
      </c>
      <c r="T134" s="1655" t="s">
        <v>773</v>
      </c>
    </row>
    <row r="135" spans="1:20" x14ac:dyDescent="0.25">
      <c r="A135" s="714">
        <v>42126</v>
      </c>
      <c r="B135" s="545">
        <v>19709</v>
      </c>
      <c r="C135" s="2054" t="s">
        <v>2853</v>
      </c>
      <c r="D135" s="2097">
        <v>21676.5</v>
      </c>
      <c r="E135" s="724">
        <v>42126</v>
      </c>
      <c r="F135" s="2116">
        <v>21676.5</v>
      </c>
      <c r="G135" s="1275">
        <f t="shared" si="7"/>
        <v>0</v>
      </c>
      <c r="H135" s="217" t="s">
        <v>773</v>
      </c>
      <c r="K135" s="32"/>
      <c r="M135" s="714">
        <v>42131</v>
      </c>
      <c r="N135" s="545">
        <v>20278</v>
      </c>
      <c r="O135" s="1952" t="s">
        <v>2827</v>
      </c>
      <c r="P135" s="2097">
        <v>2388.3000000000002</v>
      </c>
      <c r="Q135" s="724">
        <v>42131</v>
      </c>
      <c r="R135" s="2116">
        <v>2388.3000000000002</v>
      </c>
      <c r="S135" s="1275">
        <f t="shared" si="8"/>
        <v>0</v>
      </c>
      <c r="T135" s="1804" t="s">
        <v>773</v>
      </c>
    </row>
    <row r="136" spans="1:20" x14ac:dyDescent="0.25">
      <c r="A136" s="1265">
        <v>42126</v>
      </c>
      <c r="B136" s="545">
        <v>19710</v>
      </c>
      <c r="C136" s="2054" t="s">
        <v>2802</v>
      </c>
      <c r="D136" s="2097">
        <v>3412.4</v>
      </c>
      <c r="E136" s="724">
        <v>42126</v>
      </c>
      <c r="F136" s="2116">
        <v>3412.4</v>
      </c>
      <c r="G136" s="459">
        <f t="shared" si="7"/>
        <v>0</v>
      </c>
      <c r="H136" s="217" t="s">
        <v>773</v>
      </c>
      <c r="K136" s="32"/>
      <c r="M136" s="1265">
        <v>42132</v>
      </c>
      <c r="N136" s="545">
        <v>20374</v>
      </c>
      <c r="O136" s="1952" t="s">
        <v>2827</v>
      </c>
      <c r="P136" s="2097">
        <v>2502.3000000000002</v>
      </c>
      <c r="Q136" s="724">
        <v>42132</v>
      </c>
      <c r="R136" s="2116">
        <v>2502.3000000000002</v>
      </c>
      <c r="S136" s="1267">
        <f t="shared" si="8"/>
        <v>0</v>
      </c>
      <c r="T136" s="1804" t="s">
        <v>773</v>
      </c>
    </row>
    <row r="137" spans="1:20" x14ac:dyDescent="0.25">
      <c r="A137" s="714">
        <v>42126</v>
      </c>
      <c r="B137" s="545">
        <v>19711</v>
      </c>
      <c r="C137" s="2054" t="s">
        <v>2854</v>
      </c>
      <c r="D137" s="2097">
        <v>4964</v>
      </c>
      <c r="E137" s="724">
        <v>42126</v>
      </c>
      <c r="F137" s="2116">
        <v>4964</v>
      </c>
      <c r="G137" s="459">
        <f t="shared" si="7"/>
        <v>0</v>
      </c>
      <c r="H137" s="217" t="s">
        <v>773</v>
      </c>
      <c r="K137" s="32"/>
      <c r="M137" s="714">
        <v>42133</v>
      </c>
      <c r="N137" s="545">
        <v>20537</v>
      </c>
      <c r="O137" s="1952" t="s">
        <v>2827</v>
      </c>
      <c r="P137" s="2097">
        <v>2157.6</v>
      </c>
      <c r="Q137" s="724">
        <v>42133</v>
      </c>
      <c r="R137" s="2116">
        <v>2157.6</v>
      </c>
      <c r="S137" s="1267">
        <f t="shared" si="8"/>
        <v>0</v>
      </c>
      <c r="T137" s="1804" t="s">
        <v>773</v>
      </c>
    </row>
    <row r="138" spans="1:20" x14ac:dyDescent="0.25">
      <c r="A138" s="1265">
        <v>42126</v>
      </c>
      <c r="B138" s="545">
        <v>19712</v>
      </c>
      <c r="C138" s="2166" t="s">
        <v>2251</v>
      </c>
      <c r="D138" s="2097">
        <v>0</v>
      </c>
      <c r="E138" s="724"/>
      <c r="F138" s="2116"/>
      <c r="G138" s="459">
        <f t="shared" si="7"/>
        <v>0</v>
      </c>
      <c r="H138" s="217" t="s">
        <v>135</v>
      </c>
      <c r="K138" s="32"/>
      <c r="M138" s="1265">
        <v>42136</v>
      </c>
      <c r="N138" s="545">
        <v>20841</v>
      </c>
      <c r="O138" s="1952" t="s">
        <v>2827</v>
      </c>
      <c r="P138" s="2097">
        <v>2208</v>
      </c>
      <c r="Q138" s="724">
        <v>42136</v>
      </c>
      <c r="R138" s="2116">
        <v>2208</v>
      </c>
      <c r="S138" s="1267">
        <f t="shared" si="8"/>
        <v>0</v>
      </c>
      <c r="T138" s="1655" t="s">
        <v>773</v>
      </c>
    </row>
    <row r="139" spans="1:20" x14ac:dyDescent="0.25">
      <c r="A139" s="714">
        <v>42126</v>
      </c>
      <c r="B139" s="545">
        <v>19713</v>
      </c>
      <c r="C139" s="2054" t="s">
        <v>2855</v>
      </c>
      <c r="D139" s="2097">
        <v>75278.149999999994</v>
      </c>
      <c r="E139" s="724">
        <v>42129</v>
      </c>
      <c r="F139" s="2116">
        <v>75278.149999999994</v>
      </c>
      <c r="G139" s="459">
        <f t="shared" si="7"/>
        <v>0</v>
      </c>
      <c r="H139" s="217" t="s">
        <v>773</v>
      </c>
      <c r="K139" s="32"/>
      <c r="M139" s="714">
        <v>42138</v>
      </c>
      <c r="N139" s="545">
        <v>21015</v>
      </c>
      <c r="O139" s="1952" t="s">
        <v>2827</v>
      </c>
      <c r="P139" s="2097">
        <v>2580</v>
      </c>
      <c r="Q139" s="724">
        <v>42138</v>
      </c>
      <c r="R139" s="2116">
        <v>2580</v>
      </c>
      <c r="S139" s="1817">
        <f t="shared" si="8"/>
        <v>0</v>
      </c>
      <c r="T139" s="1655" t="s">
        <v>773</v>
      </c>
    </row>
    <row r="140" spans="1:20" x14ac:dyDescent="0.25">
      <c r="A140" s="1265">
        <v>42126</v>
      </c>
      <c r="B140" s="545">
        <v>19714</v>
      </c>
      <c r="C140" s="2054" t="s">
        <v>2851</v>
      </c>
      <c r="D140" s="2097">
        <v>2343</v>
      </c>
      <c r="E140" s="724">
        <v>42129</v>
      </c>
      <c r="F140" s="2116">
        <v>2343</v>
      </c>
      <c r="G140" s="459">
        <f t="shared" si="7"/>
        <v>0</v>
      </c>
      <c r="H140" s="217" t="s">
        <v>773</v>
      </c>
      <c r="K140" s="32"/>
      <c r="M140" s="1265">
        <v>42140</v>
      </c>
      <c r="N140" s="545">
        <v>21266</v>
      </c>
      <c r="O140" s="1952" t="s">
        <v>2827</v>
      </c>
      <c r="P140" s="2097">
        <v>2229</v>
      </c>
      <c r="Q140" s="724">
        <v>42140</v>
      </c>
      <c r="R140" s="2116">
        <v>2229</v>
      </c>
      <c r="S140" s="1267">
        <f t="shared" si="8"/>
        <v>0</v>
      </c>
      <c r="T140" s="716" t="s">
        <v>773</v>
      </c>
    </row>
    <row r="141" spans="1:20" x14ac:dyDescent="0.25">
      <c r="A141" s="714">
        <v>42126</v>
      </c>
      <c r="B141" s="545">
        <v>19715</v>
      </c>
      <c r="C141" s="2054" t="s">
        <v>433</v>
      </c>
      <c r="D141" s="2097">
        <v>7323.6</v>
      </c>
      <c r="E141" s="724">
        <v>42126</v>
      </c>
      <c r="F141" s="2116">
        <v>7323.6</v>
      </c>
      <c r="G141" s="459">
        <f t="shared" si="7"/>
        <v>0</v>
      </c>
      <c r="H141" s="217" t="s">
        <v>773</v>
      </c>
      <c r="K141" s="32"/>
      <c r="M141" s="714">
        <v>42144</v>
      </c>
      <c r="N141" s="545">
        <v>21672</v>
      </c>
      <c r="O141" s="1952" t="s">
        <v>2827</v>
      </c>
      <c r="P141" s="2097">
        <v>3186.2</v>
      </c>
      <c r="Q141" s="724">
        <v>42144</v>
      </c>
      <c r="R141" s="2117">
        <v>3186.2</v>
      </c>
      <c r="S141" s="1267">
        <f t="shared" si="8"/>
        <v>0</v>
      </c>
      <c r="T141" s="716" t="s">
        <v>773</v>
      </c>
    </row>
    <row r="142" spans="1:20" x14ac:dyDescent="0.25">
      <c r="A142" s="1265">
        <v>42126</v>
      </c>
      <c r="B142" s="545">
        <v>19716</v>
      </c>
      <c r="C142" s="2054" t="s">
        <v>2788</v>
      </c>
      <c r="D142" s="2097">
        <v>18954</v>
      </c>
      <c r="E142" s="724" t="s">
        <v>2972</v>
      </c>
      <c r="F142" s="2116">
        <f>16500+2454</f>
        <v>18954</v>
      </c>
      <c r="G142" s="459">
        <f t="shared" si="7"/>
        <v>0</v>
      </c>
      <c r="H142" s="217" t="s">
        <v>773</v>
      </c>
      <c r="K142" s="32"/>
      <c r="M142" s="1265">
        <v>42147</v>
      </c>
      <c r="N142" s="545">
        <v>22019</v>
      </c>
      <c r="O142" s="1952" t="s">
        <v>2827</v>
      </c>
      <c r="P142" s="2097">
        <v>2438.4</v>
      </c>
      <c r="Q142" s="781">
        <v>42147</v>
      </c>
      <c r="R142" s="2116">
        <v>2438.4</v>
      </c>
      <c r="S142" s="1267">
        <f t="shared" si="8"/>
        <v>0</v>
      </c>
      <c r="T142" s="1655" t="s">
        <v>773</v>
      </c>
    </row>
    <row r="143" spans="1:20" x14ac:dyDescent="0.25">
      <c r="A143" s="714">
        <v>42126</v>
      </c>
      <c r="B143" s="545">
        <v>19717</v>
      </c>
      <c r="C143" s="2054" t="s">
        <v>2856</v>
      </c>
      <c r="D143" s="2097">
        <v>10417.6</v>
      </c>
      <c r="E143" s="724">
        <v>42126</v>
      </c>
      <c r="F143" s="2116">
        <v>10417.6</v>
      </c>
      <c r="G143" s="459">
        <f t="shared" si="7"/>
        <v>0</v>
      </c>
      <c r="H143" s="217" t="s">
        <v>2796</v>
      </c>
      <c r="K143" s="32"/>
      <c r="M143" s="714">
        <v>42149</v>
      </c>
      <c r="N143" s="545">
        <v>22215</v>
      </c>
      <c r="O143" s="1952" t="s">
        <v>2827</v>
      </c>
      <c r="P143" s="2097">
        <v>710.65</v>
      </c>
      <c r="Q143" s="781">
        <v>42149</v>
      </c>
      <c r="R143" s="2116">
        <v>710.65</v>
      </c>
      <c r="S143" s="1267">
        <f t="shared" si="8"/>
        <v>0</v>
      </c>
      <c r="T143" s="1655" t="s">
        <v>773</v>
      </c>
    </row>
    <row r="144" spans="1:20" x14ac:dyDescent="0.25">
      <c r="A144" s="1265">
        <v>42126</v>
      </c>
      <c r="B144" s="545">
        <v>19718</v>
      </c>
      <c r="C144" s="2054" t="s">
        <v>2857</v>
      </c>
      <c r="D144" s="2097">
        <v>9610.7999999999993</v>
      </c>
      <c r="E144" s="724">
        <v>42126</v>
      </c>
      <c r="F144" s="2116">
        <v>9610.7999999999993</v>
      </c>
      <c r="G144" s="459">
        <f t="shared" si="7"/>
        <v>0</v>
      </c>
      <c r="H144" s="217" t="s">
        <v>773</v>
      </c>
      <c r="K144" s="32"/>
      <c r="M144" s="1265">
        <v>42150</v>
      </c>
      <c r="N144" s="545">
        <v>22312</v>
      </c>
      <c r="O144" s="1952" t="s">
        <v>2827</v>
      </c>
      <c r="P144" s="2097">
        <v>2743.8</v>
      </c>
      <c r="Q144" s="781">
        <v>42150</v>
      </c>
      <c r="R144" s="2116">
        <v>2743.8</v>
      </c>
      <c r="S144" s="1267">
        <f t="shared" si="8"/>
        <v>0</v>
      </c>
      <c r="T144" s="1655" t="s">
        <v>773</v>
      </c>
    </row>
    <row r="145" spans="1:20" x14ac:dyDescent="0.25">
      <c r="A145" s="714">
        <v>42126</v>
      </c>
      <c r="B145" s="545">
        <v>19719</v>
      </c>
      <c r="C145" s="2054" t="s">
        <v>2802</v>
      </c>
      <c r="D145" s="2097">
        <v>3161.6</v>
      </c>
      <c r="E145" s="724">
        <v>42126</v>
      </c>
      <c r="F145" s="2116">
        <v>3161.6</v>
      </c>
      <c r="G145" s="459">
        <f t="shared" si="7"/>
        <v>0</v>
      </c>
      <c r="H145" s="217" t="s">
        <v>773</v>
      </c>
      <c r="M145" s="714">
        <v>42152</v>
      </c>
      <c r="N145" s="545">
        <v>22478</v>
      </c>
      <c r="O145" s="1952" t="s">
        <v>2827</v>
      </c>
      <c r="P145" s="2097">
        <v>722.7</v>
      </c>
      <c r="Q145" s="724">
        <v>42152</v>
      </c>
      <c r="R145" s="2116">
        <v>722.7</v>
      </c>
      <c r="S145" s="1267">
        <f t="shared" si="8"/>
        <v>0</v>
      </c>
      <c r="T145" s="1655" t="s">
        <v>773</v>
      </c>
    </row>
    <row r="146" spans="1:20" x14ac:dyDescent="0.25">
      <c r="A146" s="1265">
        <v>42126</v>
      </c>
      <c r="B146" s="545">
        <v>19720</v>
      </c>
      <c r="C146" s="2054" t="s">
        <v>2816</v>
      </c>
      <c r="D146" s="2097">
        <v>3486</v>
      </c>
      <c r="E146" s="724">
        <v>42126</v>
      </c>
      <c r="F146" s="2116">
        <v>3486</v>
      </c>
      <c r="G146" s="459">
        <f t="shared" si="7"/>
        <v>0</v>
      </c>
      <c r="H146" s="217" t="s">
        <v>773</v>
      </c>
      <c r="M146" s="1265">
        <v>42153</v>
      </c>
      <c r="N146" s="545">
        <v>22602</v>
      </c>
      <c r="O146" s="1952" t="s">
        <v>2827</v>
      </c>
      <c r="P146" s="2097">
        <v>3077.1</v>
      </c>
      <c r="Q146" s="724">
        <v>42153</v>
      </c>
      <c r="R146" s="2116">
        <v>3077.1</v>
      </c>
      <c r="S146" s="1267">
        <f t="shared" si="8"/>
        <v>0</v>
      </c>
      <c r="T146" s="1655" t="s">
        <v>773</v>
      </c>
    </row>
    <row r="147" spans="1:20" x14ac:dyDescent="0.25">
      <c r="A147" s="714">
        <v>42126</v>
      </c>
      <c r="B147" s="545">
        <v>19721</v>
      </c>
      <c r="C147" s="2054" t="s">
        <v>22</v>
      </c>
      <c r="D147" s="2097">
        <v>4932</v>
      </c>
      <c r="E147" s="724">
        <v>42126</v>
      </c>
      <c r="F147" s="2116">
        <v>4932</v>
      </c>
      <c r="G147" s="459">
        <f t="shared" si="7"/>
        <v>0</v>
      </c>
      <c r="H147" s="217" t="s">
        <v>773</v>
      </c>
      <c r="M147" s="714">
        <v>42154</v>
      </c>
      <c r="N147" s="545">
        <v>22743</v>
      </c>
      <c r="O147" s="1952" t="s">
        <v>2827</v>
      </c>
      <c r="P147" s="2097">
        <v>2732</v>
      </c>
      <c r="Q147" s="724">
        <v>42154</v>
      </c>
      <c r="R147" s="2116">
        <v>2732</v>
      </c>
      <c r="S147" s="1267">
        <f t="shared" si="8"/>
        <v>0</v>
      </c>
      <c r="T147" s="1655" t="s">
        <v>773</v>
      </c>
    </row>
    <row r="148" spans="1:20" x14ac:dyDescent="0.25">
      <c r="A148" s="1265">
        <v>42126</v>
      </c>
      <c r="B148" s="545">
        <v>19722</v>
      </c>
      <c r="C148" s="2166" t="s">
        <v>2251</v>
      </c>
      <c r="D148" s="2097">
        <v>0</v>
      </c>
      <c r="E148" s="724"/>
      <c r="F148" s="2116"/>
      <c r="G148" s="459">
        <f t="shared" si="7"/>
        <v>0</v>
      </c>
      <c r="H148" s="217" t="s">
        <v>135</v>
      </c>
      <c r="M148" s="1265">
        <v>42128</v>
      </c>
      <c r="N148" s="545">
        <v>20015</v>
      </c>
      <c r="O148" s="1952" t="s">
        <v>976</v>
      </c>
      <c r="P148" s="2097">
        <v>24126.1</v>
      </c>
      <c r="Q148" s="724">
        <v>42130</v>
      </c>
      <c r="R148" s="2116">
        <v>24126.1</v>
      </c>
      <c r="S148" s="1267">
        <f t="shared" si="8"/>
        <v>0</v>
      </c>
      <c r="T148" s="1804" t="s">
        <v>2902</v>
      </c>
    </row>
    <row r="149" spans="1:20" x14ac:dyDescent="0.25">
      <c r="A149" s="714">
        <v>42126</v>
      </c>
      <c r="B149" s="545">
        <v>19723</v>
      </c>
      <c r="C149" s="2054" t="s">
        <v>2858</v>
      </c>
      <c r="D149" s="2097">
        <v>10990</v>
      </c>
      <c r="E149" s="724">
        <v>42126</v>
      </c>
      <c r="F149" s="2116">
        <v>10990</v>
      </c>
      <c r="G149" s="459">
        <f t="shared" si="7"/>
        <v>0</v>
      </c>
      <c r="H149" s="217" t="s">
        <v>773</v>
      </c>
      <c r="M149" s="714">
        <v>42131</v>
      </c>
      <c r="N149" s="545">
        <v>20301</v>
      </c>
      <c r="O149" s="1952" t="s">
        <v>976</v>
      </c>
      <c r="P149" s="2097">
        <v>31635.11</v>
      </c>
      <c r="Q149" s="724">
        <v>42133</v>
      </c>
      <c r="R149" s="2116">
        <v>31635.11</v>
      </c>
      <c r="S149" s="1267">
        <f t="shared" si="8"/>
        <v>0</v>
      </c>
      <c r="T149" s="1804" t="s">
        <v>2902</v>
      </c>
    </row>
    <row r="150" spans="1:20" x14ac:dyDescent="0.25">
      <c r="A150" s="1265">
        <v>42126</v>
      </c>
      <c r="B150" s="545">
        <v>19724</v>
      </c>
      <c r="C150" s="2054" t="s">
        <v>2859</v>
      </c>
      <c r="D150" s="2097">
        <v>35483.199999999997</v>
      </c>
      <c r="E150" s="724">
        <v>42126</v>
      </c>
      <c r="F150" s="2116">
        <v>35483.199999999997</v>
      </c>
      <c r="G150" s="459">
        <f t="shared" si="7"/>
        <v>0</v>
      </c>
      <c r="H150" s="217" t="s">
        <v>773</v>
      </c>
      <c r="M150" s="1265">
        <v>42135</v>
      </c>
      <c r="N150" s="545">
        <v>20782</v>
      </c>
      <c r="O150" s="1952" t="s">
        <v>976</v>
      </c>
      <c r="P150" s="2097">
        <v>8578.5</v>
      </c>
      <c r="Q150" s="724">
        <v>42137</v>
      </c>
      <c r="R150" s="2116">
        <v>8578.5</v>
      </c>
      <c r="S150" s="1267">
        <f t="shared" si="8"/>
        <v>0</v>
      </c>
      <c r="T150" s="1804" t="s">
        <v>773</v>
      </c>
    </row>
    <row r="151" spans="1:20" x14ac:dyDescent="0.25">
      <c r="A151" s="714">
        <v>42126</v>
      </c>
      <c r="B151" s="545">
        <v>19725</v>
      </c>
      <c r="C151" s="2054" t="s">
        <v>2860</v>
      </c>
      <c r="D151" s="2097">
        <v>2563.6</v>
      </c>
      <c r="E151" s="724">
        <v>42126</v>
      </c>
      <c r="F151" s="2116">
        <v>2563.6</v>
      </c>
      <c r="G151" s="459">
        <f t="shared" si="7"/>
        <v>0</v>
      </c>
      <c r="H151" s="217" t="s">
        <v>773</v>
      </c>
      <c r="M151" s="714">
        <v>42142</v>
      </c>
      <c r="N151" s="545">
        <v>21512</v>
      </c>
      <c r="O151" s="1952" t="s">
        <v>976</v>
      </c>
      <c r="P151" s="2097">
        <v>41769.4</v>
      </c>
      <c r="Q151" s="724">
        <v>42145</v>
      </c>
      <c r="R151" s="2116">
        <v>41769.4</v>
      </c>
      <c r="S151" s="1267">
        <f t="shared" si="8"/>
        <v>0</v>
      </c>
      <c r="T151" s="1655" t="s">
        <v>2902</v>
      </c>
    </row>
    <row r="152" spans="1:20" x14ac:dyDescent="0.25">
      <c r="A152" s="1265">
        <v>42126</v>
      </c>
      <c r="B152" s="545">
        <v>19726</v>
      </c>
      <c r="C152" s="2054" t="s">
        <v>2858</v>
      </c>
      <c r="D152" s="2097">
        <v>1205.4000000000001</v>
      </c>
      <c r="E152" s="724">
        <v>42126</v>
      </c>
      <c r="F152" s="2116">
        <v>1205.4000000000001</v>
      </c>
      <c r="G152" s="459">
        <f t="shared" si="7"/>
        <v>0</v>
      </c>
      <c r="H152" s="217" t="s">
        <v>773</v>
      </c>
      <c r="M152" s="1265">
        <v>42145</v>
      </c>
      <c r="N152" s="545">
        <v>21828</v>
      </c>
      <c r="O152" s="2030" t="s">
        <v>976</v>
      </c>
      <c r="P152" s="2113">
        <v>30028.2</v>
      </c>
      <c r="Q152" s="724">
        <v>42149</v>
      </c>
      <c r="R152" s="2117">
        <v>30028.2</v>
      </c>
      <c r="S152" s="1267">
        <f t="shared" si="8"/>
        <v>0</v>
      </c>
      <c r="T152" s="582" t="s">
        <v>2902</v>
      </c>
    </row>
    <row r="153" spans="1:20" x14ac:dyDescent="0.25">
      <c r="A153" s="714">
        <v>42126</v>
      </c>
      <c r="B153" s="545">
        <v>19727</v>
      </c>
      <c r="C153" s="2054" t="s">
        <v>2803</v>
      </c>
      <c r="D153" s="2097">
        <v>2514.4</v>
      </c>
      <c r="E153" s="724">
        <v>42126</v>
      </c>
      <c r="F153" s="2116">
        <v>2514.4</v>
      </c>
      <c r="G153" s="459">
        <f t="shared" si="7"/>
        <v>0</v>
      </c>
      <c r="H153" s="217" t="s">
        <v>773</v>
      </c>
      <c r="M153" s="714">
        <v>42129</v>
      </c>
      <c r="N153" s="545">
        <v>20085</v>
      </c>
      <c r="O153" s="1952" t="s">
        <v>1418</v>
      </c>
      <c r="P153" s="2097">
        <v>4556</v>
      </c>
      <c r="Q153" s="724">
        <v>42136</v>
      </c>
      <c r="R153" s="2116">
        <v>4556</v>
      </c>
      <c r="S153" s="1267">
        <f t="shared" si="8"/>
        <v>0</v>
      </c>
      <c r="T153" s="1655" t="s">
        <v>2799</v>
      </c>
    </row>
    <row r="154" spans="1:20" x14ac:dyDescent="0.25">
      <c r="A154" s="1265">
        <v>42126</v>
      </c>
      <c r="B154" s="545">
        <v>19728</v>
      </c>
      <c r="C154" s="2054" t="s">
        <v>2861</v>
      </c>
      <c r="D154" s="2097">
        <v>4402.2</v>
      </c>
      <c r="E154" s="724">
        <v>42126</v>
      </c>
      <c r="F154" s="2116">
        <v>4402.2</v>
      </c>
      <c r="G154" s="459">
        <f t="shared" si="7"/>
        <v>0</v>
      </c>
      <c r="H154" s="217" t="s">
        <v>773</v>
      </c>
      <c r="M154" s="1265">
        <v>42134</v>
      </c>
      <c r="N154" s="545">
        <v>20602</v>
      </c>
      <c r="O154" s="1952" t="s">
        <v>1418</v>
      </c>
      <c r="P154" s="2097">
        <v>50172.45</v>
      </c>
      <c r="Q154" s="714" t="s">
        <v>3675</v>
      </c>
      <c r="R154" s="2117">
        <f>24555.76+25616.69</f>
        <v>50172.45</v>
      </c>
      <c r="S154" s="1267">
        <f t="shared" si="8"/>
        <v>0</v>
      </c>
      <c r="T154" s="1197" t="s">
        <v>2780</v>
      </c>
    </row>
    <row r="155" spans="1:20" x14ac:dyDescent="0.25">
      <c r="A155" s="714">
        <v>42126</v>
      </c>
      <c r="B155" s="545">
        <v>19729</v>
      </c>
      <c r="C155" s="2054" t="s">
        <v>2862</v>
      </c>
      <c r="D155" s="2097">
        <v>3046.1</v>
      </c>
      <c r="E155" s="724">
        <v>42126</v>
      </c>
      <c r="F155" s="2116">
        <v>3046.1</v>
      </c>
      <c r="G155" s="459">
        <f t="shared" si="7"/>
        <v>0</v>
      </c>
      <c r="H155" s="217" t="s">
        <v>773</v>
      </c>
      <c r="M155" s="714">
        <v>42137</v>
      </c>
      <c r="N155" s="545">
        <v>20876</v>
      </c>
      <c r="O155" s="1952" t="s">
        <v>1418</v>
      </c>
      <c r="P155" s="2097">
        <v>45783.37</v>
      </c>
      <c r="Q155" s="1351" t="s">
        <v>3703</v>
      </c>
      <c r="R155" s="2116">
        <f>6362+21383.31+18038.06</f>
        <v>45783.37</v>
      </c>
      <c r="S155" s="1267">
        <f t="shared" si="8"/>
        <v>0</v>
      </c>
      <c r="T155" s="1655" t="s">
        <v>2780</v>
      </c>
    </row>
    <row r="156" spans="1:20" x14ac:dyDescent="0.25">
      <c r="A156" s="1265">
        <v>42126</v>
      </c>
      <c r="B156" s="545">
        <v>19730</v>
      </c>
      <c r="C156" s="2054" t="s">
        <v>2862</v>
      </c>
      <c r="D156" s="2097">
        <v>2549.1999999999998</v>
      </c>
      <c r="E156" s="724">
        <v>42126</v>
      </c>
      <c r="F156" s="2116">
        <v>2549.1999999999998</v>
      </c>
      <c r="G156" s="459">
        <f t="shared" si="7"/>
        <v>0</v>
      </c>
      <c r="H156" s="217" t="s">
        <v>773</v>
      </c>
      <c r="M156" s="1265">
        <v>42145</v>
      </c>
      <c r="N156" s="545">
        <v>21792</v>
      </c>
      <c r="O156" s="2030" t="s">
        <v>1418</v>
      </c>
      <c r="P156" s="2113">
        <v>3433.4</v>
      </c>
      <c r="Q156" s="724">
        <v>42153</v>
      </c>
      <c r="R156" s="2117">
        <v>3433.4</v>
      </c>
      <c r="S156" s="1267">
        <f t="shared" si="8"/>
        <v>0</v>
      </c>
      <c r="T156" s="582" t="s">
        <v>2799</v>
      </c>
    </row>
    <row r="157" spans="1:20" s="244" customFormat="1" x14ac:dyDescent="0.25">
      <c r="A157" s="714">
        <v>42126</v>
      </c>
      <c r="B157" s="545">
        <v>19731</v>
      </c>
      <c r="C157" s="2054" t="s">
        <v>2812</v>
      </c>
      <c r="D157" s="2097">
        <v>4190</v>
      </c>
      <c r="E157" s="724">
        <v>42126</v>
      </c>
      <c r="F157" s="2116">
        <v>4190</v>
      </c>
      <c r="G157" s="459">
        <f t="shared" si="7"/>
        <v>0</v>
      </c>
      <c r="H157" s="217" t="s">
        <v>773</v>
      </c>
      <c r="J157" s="2025"/>
      <c r="K157" s="2025"/>
      <c r="M157" s="714">
        <v>42149</v>
      </c>
      <c r="N157" s="545">
        <v>22217</v>
      </c>
      <c r="O157" s="1952" t="s">
        <v>1418</v>
      </c>
      <c r="P157" s="2097">
        <v>34272</v>
      </c>
      <c r="Q157" s="781">
        <v>42153</v>
      </c>
      <c r="R157" s="2189">
        <v>11528.54</v>
      </c>
      <c r="S157" s="2190">
        <f t="shared" si="8"/>
        <v>22743.46</v>
      </c>
      <c r="T157" s="1655" t="s">
        <v>2776</v>
      </c>
    </row>
    <row r="158" spans="1:20" s="244" customFormat="1" x14ac:dyDescent="0.25">
      <c r="A158" s="1265">
        <v>42126</v>
      </c>
      <c r="B158" s="545">
        <v>19732</v>
      </c>
      <c r="C158" s="2054" t="s">
        <v>2863</v>
      </c>
      <c r="D158" s="2097">
        <v>12401.7</v>
      </c>
      <c r="E158" s="724">
        <v>42126</v>
      </c>
      <c r="F158" s="2116">
        <v>12401.7</v>
      </c>
      <c r="G158" s="459">
        <f t="shared" si="7"/>
        <v>0</v>
      </c>
      <c r="H158" s="217" t="s">
        <v>773</v>
      </c>
      <c r="J158" s="2073"/>
      <c r="K158" s="2025"/>
      <c r="M158" s="1265">
        <v>42154</v>
      </c>
      <c r="N158" s="545">
        <v>22735</v>
      </c>
      <c r="O158" s="1952" t="s">
        <v>1418</v>
      </c>
      <c r="P158" s="2097">
        <v>48357.599999999999</v>
      </c>
      <c r="Q158" s="724"/>
      <c r="R158" s="2116"/>
      <c r="S158" s="1267">
        <f t="shared" si="8"/>
        <v>48357.599999999999</v>
      </c>
      <c r="T158" s="1655" t="s">
        <v>2815</v>
      </c>
    </row>
    <row r="159" spans="1:20" s="244" customFormat="1" x14ac:dyDescent="0.25">
      <c r="A159" s="714">
        <v>42126</v>
      </c>
      <c r="B159" s="545">
        <v>19733</v>
      </c>
      <c r="C159" s="2054" t="s">
        <v>2798</v>
      </c>
      <c r="D159" s="2097">
        <v>20247</v>
      </c>
      <c r="E159" s="724">
        <v>42126</v>
      </c>
      <c r="F159" s="2116">
        <v>20247</v>
      </c>
      <c r="G159" s="459">
        <f t="shared" si="7"/>
        <v>0</v>
      </c>
      <c r="H159" s="217" t="s">
        <v>773</v>
      </c>
      <c r="J159" s="2025"/>
      <c r="K159" s="2025"/>
      <c r="M159" s="714">
        <v>42126</v>
      </c>
      <c r="N159" s="545">
        <v>19728</v>
      </c>
      <c r="O159" s="2054" t="s">
        <v>2861</v>
      </c>
      <c r="P159" s="2097">
        <v>4402.2</v>
      </c>
      <c r="Q159" s="724">
        <v>42126</v>
      </c>
      <c r="R159" s="2116">
        <v>4402.2</v>
      </c>
      <c r="S159" s="459">
        <f t="shared" si="8"/>
        <v>0</v>
      </c>
      <c r="T159" s="217" t="s">
        <v>773</v>
      </c>
    </row>
    <row r="160" spans="1:20" s="244" customFormat="1" x14ac:dyDescent="0.25">
      <c r="A160" s="1265">
        <v>42126</v>
      </c>
      <c r="B160" s="545">
        <v>19734</v>
      </c>
      <c r="C160" s="2054" t="s">
        <v>2789</v>
      </c>
      <c r="D160" s="2097">
        <v>105716.45</v>
      </c>
      <c r="E160" s="724">
        <v>42140</v>
      </c>
      <c r="F160" s="2116">
        <v>105716.45</v>
      </c>
      <c r="G160" s="459">
        <f t="shared" si="7"/>
        <v>0</v>
      </c>
      <c r="H160" s="217" t="s">
        <v>773</v>
      </c>
      <c r="J160" s="2025"/>
      <c r="K160" s="2025"/>
      <c r="M160" s="1265">
        <v>42131</v>
      </c>
      <c r="N160" s="545">
        <v>20316</v>
      </c>
      <c r="O160" s="1952" t="s">
        <v>2861</v>
      </c>
      <c r="P160" s="2097">
        <v>2118.1999999999998</v>
      </c>
      <c r="Q160" s="724">
        <v>42131</v>
      </c>
      <c r="R160" s="2116">
        <v>2118.1999999999998</v>
      </c>
      <c r="S160" s="1267">
        <f t="shared" si="8"/>
        <v>0</v>
      </c>
      <c r="T160" s="1655" t="s">
        <v>773</v>
      </c>
    </row>
    <row r="161" spans="1:20" s="244" customFormat="1" x14ac:dyDescent="0.25">
      <c r="A161" s="714">
        <v>42126</v>
      </c>
      <c r="B161" s="545">
        <v>19735</v>
      </c>
      <c r="C161" s="2054" t="s">
        <v>2794</v>
      </c>
      <c r="D161" s="2097">
        <v>312.39999999999998</v>
      </c>
      <c r="E161" s="724">
        <v>42126</v>
      </c>
      <c r="F161" s="2116">
        <v>312.39999999999998</v>
      </c>
      <c r="G161" s="459">
        <f t="shared" si="7"/>
        <v>0</v>
      </c>
      <c r="H161" s="217" t="s">
        <v>2793</v>
      </c>
      <c r="J161" s="2073"/>
      <c r="K161" s="2025"/>
      <c r="M161" s="714">
        <v>42131</v>
      </c>
      <c r="N161" s="545">
        <v>20317</v>
      </c>
      <c r="O161" s="1952" t="s">
        <v>2861</v>
      </c>
      <c r="P161" s="2097">
        <v>25322.49</v>
      </c>
      <c r="Q161" s="724">
        <v>42131</v>
      </c>
      <c r="R161" s="2116">
        <v>25322.49</v>
      </c>
      <c r="S161" s="1267">
        <f t="shared" si="8"/>
        <v>0</v>
      </c>
      <c r="T161" s="1655" t="s">
        <v>773</v>
      </c>
    </row>
    <row r="162" spans="1:20" s="244" customFormat="1" x14ac:dyDescent="0.25">
      <c r="A162" s="1265">
        <v>42126</v>
      </c>
      <c r="B162" s="545">
        <v>19736</v>
      </c>
      <c r="C162" s="2054" t="s">
        <v>2864</v>
      </c>
      <c r="D162" s="2097">
        <v>664</v>
      </c>
      <c r="E162" s="724">
        <v>42126</v>
      </c>
      <c r="F162" s="2116">
        <v>664</v>
      </c>
      <c r="G162" s="459">
        <f t="shared" si="7"/>
        <v>0</v>
      </c>
      <c r="H162" s="217" t="s">
        <v>2815</v>
      </c>
      <c r="J162" s="2025"/>
      <c r="K162" s="2025"/>
      <c r="M162" s="1265">
        <v>42133</v>
      </c>
      <c r="N162" s="545">
        <v>20557</v>
      </c>
      <c r="O162" s="1952" t="s">
        <v>2861</v>
      </c>
      <c r="P162" s="2097">
        <v>4828</v>
      </c>
      <c r="Q162" s="724">
        <v>42137</v>
      </c>
      <c r="R162" s="2116">
        <v>4828</v>
      </c>
      <c r="S162" s="1267">
        <f t="shared" si="8"/>
        <v>0</v>
      </c>
      <c r="T162" s="1804" t="s">
        <v>2938</v>
      </c>
    </row>
    <row r="163" spans="1:20" s="244" customFormat="1" x14ac:dyDescent="0.25">
      <c r="A163" s="714">
        <v>42126</v>
      </c>
      <c r="B163" s="545">
        <v>19737</v>
      </c>
      <c r="C163" s="2054" t="s">
        <v>2825</v>
      </c>
      <c r="D163" s="2097">
        <v>2569</v>
      </c>
      <c r="E163" s="724">
        <v>42126</v>
      </c>
      <c r="F163" s="2116">
        <v>2569</v>
      </c>
      <c r="G163" s="459">
        <f t="shared" si="7"/>
        <v>0</v>
      </c>
      <c r="H163" s="217" t="s">
        <v>773</v>
      </c>
      <c r="J163" s="2025"/>
      <c r="K163" s="2025"/>
      <c r="M163" s="714">
        <v>42143</v>
      </c>
      <c r="N163" s="545">
        <v>21586</v>
      </c>
      <c r="O163" s="1952" t="s">
        <v>2861</v>
      </c>
      <c r="P163" s="2097">
        <v>28369.95</v>
      </c>
      <c r="Q163" s="724">
        <v>42143</v>
      </c>
      <c r="R163" s="2117">
        <v>28369.95</v>
      </c>
      <c r="S163" s="1267">
        <f t="shared" si="8"/>
        <v>0</v>
      </c>
      <c r="T163" s="1197" t="s">
        <v>773</v>
      </c>
    </row>
    <row r="164" spans="1:20" s="244" customFormat="1" x14ac:dyDescent="0.25">
      <c r="A164" s="1265">
        <v>42126</v>
      </c>
      <c r="B164" s="545">
        <v>19738</v>
      </c>
      <c r="C164" s="2054" t="s">
        <v>1434</v>
      </c>
      <c r="D164" s="2097">
        <v>1454.25</v>
      </c>
      <c r="E164" s="724">
        <v>42127</v>
      </c>
      <c r="F164" s="2116">
        <v>1454.25</v>
      </c>
      <c r="G164" s="459">
        <f t="shared" si="7"/>
        <v>0</v>
      </c>
      <c r="H164" s="217" t="s">
        <v>773</v>
      </c>
      <c r="J164" s="2025"/>
      <c r="K164" s="2025"/>
      <c r="M164" s="1265">
        <v>42147</v>
      </c>
      <c r="N164" s="545">
        <v>22050</v>
      </c>
      <c r="O164" s="1952" t="s">
        <v>2861</v>
      </c>
      <c r="P164" s="2097">
        <v>3431.1</v>
      </c>
      <c r="Q164" s="781">
        <v>42147</v>
      </c>
      <c r="R164" s="2116">
        <v>3431.1</v>
      </c>
      <c r="S164" s="1267">
        <f t="shared" si="8"/>
        <v>0</v>
      </c>
      <c r="T164" s="1655" t="s">
        <v>773</v>
      </c>
    </row>
    <row r="165" spans="1:20" s="244" customFormat="1" x14ac:dyDescent="0.25">
      <c r="A165" s="714">
        <v>42126</v>
      </c>
      <c r="B165" s="545">
        <v>19739</v>
      </c>
      <c r="C165" s="2054" t="s">
        <v>28</v>
      </c>
      <c r="D165" s="2097">
        <v>25007.4</v>
      </c>
      <c r="E165" s="724">
        <v>42126</v>
      </c>
      <c r="F165" s="2116">
        <v>25007.4</v>
      </c>
      <c r="G165" s="459">
        <f t="shared" si="7"/>
        <v>0</v>
      </c>
      <c r="H165" s="217" t="s">
        <v>2780</v>
      </c>
      <c r="J165" s="2025"/>
      <c r="K165" s="2025"/>
      <c r="M165" s="714">
        <v>42151</v>
      </c>
      <c r="N165" s="545">
        <v>22347</v>
      </c>
      <c r="O165" s="1952" t="s">
        <v>2861</v>
      </c>
      <c r="P165" s="2097">
        <v>31593.95</v>
      </c>
      <c r="Q165" s="781">
        <v>42151</v>
      </c>
      <c r="R165" s="2116">
        <v>31593.95</v>
      </c>
      <c r="S165" s="1267">
        <f t="shared" si="8"/>
        <v>0</v>
      </c>
      <c r="T165" s="1655" t="s">
        <v>2938</v>
      </c>
    </row>
    <row r="166" spans="1:20" s="244" customFormat="1" x14ac:dyDescent="0.25">
      <c r="A166" s="1265">
        <v>42126</v>
      </c>
      <c r="B166" s="545">
        <v>19740</v>
      </c>
      <c r="C166" s="2054" t="s">
        <v>2787</v>
      </c>
      <c r="D166" s="2097">
        <v>8675.6</v>
      </c>
      <c r="E166" s="724">
        <v>42126</v>
      </c>
      <c r="F166" s="2116">
        <v>8675.6</v>
      </c>
      <c r="G166" s="459">
        <f t="shared" si="7"/>
        <v>0</v>
      </c>
      <c r="H166" s="217" t="s">
        <v>2780</v>
      </c>
      <c r="J166" s="2025"/>
      <c r="K166" s="2025"/>
      <c r="M166" s="1265">
        <v>42126</v>
      </c>
      <c r="N166" s="545">
        <v>19788</v>
      </c>
      <c r="O166" s="2054" t="s">
        <v>2879</v>
      </c>
      <c r="P166" s="2097">
        <v>38541.5</v>
      </c>
      <c r="Q166" s="724">
        <v>42128</v>
      </c>
      <c r="R166" s="2116">
        <v>38541.5</v>
      </c>
      <c r="S166" s="1267">
        <f t="shared" si="8"/>
        <v>0</v>
      </c>
      <c r="T166" s="217" t="s">
        <v>2799</v>
      </c>
    </row>
    <row r="167" spans="1:20" s="244" customFormat="1" x14ac:dyDescent="0.25">
      <c r="A167" s="714">
        <v>42126</v>
      </c>
      <c r="B167" s="545">
        <v>19741</v>
      </c>
      <c r="C167" s="2054" t="s">
        <v>2865</v>
      </c>
      <c r="D167" s="2097">
        <v>8823.6</v>
      </c>
      <c r="E167" s="724">
        <v>42126</v>
      </c>
      <c r="F167" s="2116">
        <v>8823.6</v>
      </c>
      <c r="G167" s="459">
        <f t="shared" si="7"/>
        <v>0</v>
      </c>
      <c r="H167" s="217" t="s">
        <v>2780</v>
      </c>
      <c r="J167" s="2025"/>
      <c r="K167" s="2025"/>
      <c r="M167" s="714">
        <v>42133</v>
      </c>
      <c r="N167" s="545">
        <v>20554</v>
      </c>
      <c r="O167" s="1952" t="s">
        <v>2879</v>
      </c>
      <c r="P167" s="2097">
        <v>38019</v>
      </c>
      <c r="Q167" s="724">
        <v>42137</v>
      </c>
      <c r="R167" s="2116">
        <v>38019</v>
      </c>
      <c r="S167" s="1267">
        <f t="shared" si="8"/>
        <v>0</v>
      </c>
      <c r="T167" s="1804" t="s">
        <v>2938</v>
      </c>
    </row>
    <row r="168" spans="1:20" x14ac:dyDescent="0.25">
      <c r="A168" s="1265">
        <v>42126</v>
      </c>
      <c r="B168" s="545">
        <v>19742</v>
      </c>
      <c r="C168" s="2054" t="s">
        <v>701</v>
      </c>
      <c r="D168" s="2097">
        <v>12608.8</v>
      </c>
      <c r="E168" s="724">
        <v>42126</v>
      </c>
      <c r="F168" s="2116">
        <v>12608.8</v>
      </c>
      <c r="G168" s="459">
        <f t="shared" si="7"/>
        <v>0</v>
      </c>
      <c r="H168" s="217" t="s">
        <v>2780</v>
      </c>
      <c r="I168" s="32"/>
      <c r="J168" s="2024"/>
      <c r="M168" s="1265">
        <v>42149</v>
      </c>
      <c r="N168" s="545">
        <v>22213</v>
      </c>
      <c r="O168" s="1952" t="s">
        <v>2879</v>
      </c>
      <c r="P168" s="2097">
        <v>14191.8</v>
      </c>
      <c r="Q168" s="781">
        <v>42149</v>
      </c>
      <c r="R168" s="2116">
        <v>14191.8</v>
      </c>
      <c r="S168" s="1267">
        <f t="shared" si="8"/>
        <v>0</v>
      </c>
      <c r="T168" s="1655" t="s">
        <v>2938</v>
      </c>
    </row>
    <row r="169" spans="1:20" x14ac:dyDescent="0.25">
      <c r="A169" s="714">
        <v>42126</v>
      </c>
      <c r="B169" s="545">
        <v>19743</v>
      </c>
      <c r="C169" s="2054" t="s">
        <v>48</v>
      </c>
      <c r="D169" s="2097">
        <v>2117.5</v>
      </c>
      <c r="E169" s="724">
        <v>42136</v>
      </c>
      <c r="F169" s="2116">
        <v>2117.5</v>
      </c>
      <c r="G169" s="459">
        <f t="shared" si="7"/>
        <v>0</v>
      </c>
      <c r="H169" s="217" t="s">
        <v>2780</v>
      </c>
      <c r="I169" s="32"/>
      <c r="J169" s="2024"/>
      <c r="M169" s="714">
        <v>42153</v>
      </c>
      <c r="N169" s="545">
        <v>22641</v>
      </c>
      <c r="O169" s="1952" t="s">
        <v>3708</v>
      </c>
      <c r="P169" s="2097">
        <v>53905.2</v>
      </c>
      <c r="Q169" s="724">
        <v>42154</v>
      </c>
      <c r="R169" s="2116">
        <v>53905.2</v>
      </c>
      <c r="S169" s="1267">
        <f t="shared" si="8"/>
        <v>0</v>
      </c>
      <c r="T169" s="1655" t="s">
        <v>2776</v>
      </c>
    </row>
    <row r="170" spans="1:20" x14ac:dyDescent="0.25">
      <c r="A170" s="1265">
        <v>42126</v>
      </c>
      <c r="B170" s="545">
        <v>19744</v>
      </c>
      <c r="C170" s="2054" t="s">
        <v>2792</v>
      </c>
      <c r="D170" s="2097">
        <v>66176.7</v>
      </c>
      <c r="E170" s="724">
        <v>42140</v>
      </c>
      <c r="F170" s="2116">
        <v>66176.7</v>
      </c>
      <c r="G170" s="459">
        <f t="shared" si="7"/>
        <v>0</v>
      </c>
      <c r="H170" s="217" t="s">
        <v>2412</v>
      </c>
      <c r="I170" s="32"/>
      <c r="J170" s="2024"/>
      <c r="M170" s="1265">
        <v>42142</v>
      </c>
      <c r="N170" s="545">
        <v>21455</v>
      </c>
      <c r="O170" s="1952" t="s">
        <v>69</v>
      </c>
      <c r="P170" s="2097">
        <v>1253.04</v>
      </c>
      <c r="Q170" s="781">
        <v>42144</v>
      </c>
      <c r="R170" s="2116">
        <v>1253.04</v>
      </c>
      <c r="S170" s="1267">
        <f t="shared" si="8"/>
        <v>0</v>
      </c>
      <c r="T170" s="1804" t="s">
        <v>2822</v>
      </c>
    </row>
    <row r="171" spans="1:20" x14ac:dyDescent="0.25">
      <c r="A171" s="714">
        <v>42126</v>
      </c>
      <c r="B171" s="545">
        <v>19745</v>
      </c>
      <c r="C171" s="2054" t="s">
        <v>2102</v>
      </c>
      <c r="D171" s="2097">
        <v>1540.2</v>
      </c>
      <c r="E171" s="724">
        <v>42128</v>
      </c>
      <c r="F171" s="2116">
        <v>1540.2</v>
      </c>
      <c r="G171" s="459">
        <f t="shared" si="7"/>
        <v>0</v>
      </c>
      <c r="H171" s="217" t="s">
        <v>2804</v>
      </c>
      <c r="I171" s="32"/>
      <c r="J171" s="2024"/>
      <c r="M171" s="714">
        <v>42149</v>
      </c>
      <c r="N171" s="545">
        <v>22197</v>
      </c>
      <c r="O171" s="1952" t="s">
        <v>69</v>
      </c>
      <c r="P171" s="2097">
        <v>1253.04</v>
      </c>
      <c r="Q171" s="781">
        <v>42150</v>
      </c>
      <c r="R171" s="2116">
        <v>1253.04</v>
      </c>
      <c r="S171" s="1267">
        <f t="shared" si="8"/>
        <v>0</v>
      </c>
      <c r="T171" s="1655" t="s">
        <v>2822</v>
      </c>
    </row>
    <row r="172" spans="1:20" x14ac:dyDescent="0.25">
      <c r="A172" s="1265">
        <v>42126</v>
      </c>
      <c r="B172" s="545">
        <v>19746</v>
      </c>
      <c r="C172" s="2054" t="s">
        <v>2804</v>
      </c>
      <c r="D172" s="2097">
        <v>40.200000000000003</v>
      </c>
      <c r="E172" s="724">
        <v>42128</v>
      </c>
      <c r="F172" s="2116">
        <v>40.200000000000003</v>
      </c>
      <c r="G172" s="459">
        <f t="shared" si="7"/>
        <v>0</v>
      </c>
      <c r="H172" s="217" t="s">
        <v>773</v>
      </c>
      <c r="I172" s="32"/>
      <c r="J172" s="2024"/>
      <c r="M172" s="1265">
        <v>42128</v>
      </c>
      <c r="N172" s="545">
        <v>19967</v>
      </c>
      <c r="O172" s="1952" t="s">
        <v>2912</v>
      </c>
      <c r="P172" s="2097">
        <v>3506.13</v>
      </c>
      <c r="Q172" s="724">
        <v>42129</v>
      </c>
      <c r="R172" s="2116">
        <v>3506.13</v>
      </c>
      <c r="S172" s="1267">
        <f t="shared" si="8"/>
        <v>0</v>
      </c>
      <c r="T172" s="1804" t="s">
        <v>773</v>
      </c>
    </row>
    <row r="173" spans="1:20" x14ac:dyDescent="0.25">
      <c r="A173" s="714">
        <v>42126</v>
      </c>
      <c r="B173" s="545">
        <v>19747</v>
      </c>
      <c r="C173" s="2054" t="s">
        <v>2818</v>
      </c>
      <c r="D173" s="2097">
        <v>2701.4</v>
      </c>
      <c r="E173" s="724">
        <v>42126</v>
      </c>
      <c r="F173" s="2116">
        <v>2701.4</v>
      </c>
      <c r="G173" s="459">
        <f t="shared" si="7"/>
        <v>0</v>
      </c>
      <c r="H173" s="217" t="s">
        <v>773</v>
      </c>
      <c r="I173" s="32"/>
      <c r="J173" s="2024"/>
      <c r="M173" s="714">
        <v>42135</v>
      </c>
      <c r="N173" s="545">
        <v>20733</v>
      </c>
      <c r="O173" s="1952" t="s">
        <v>2912</v>
      </c>
      <c r="P173" s="2097">
        <v>1280.28</v>
      </c>
      <c r="Q173" s="724">
        <v>42136</v>
      </c>
      <c r="R173" s="2116">
        <v>1280.28</v>
      </c>
      <c r="S173" s="1267">
        <f t="shared" si="8"/>
        <v>0</v>
      </c>
      <c r="T173" s="1804" t="s">
        <v>2822</v>
      </c>
    </row>
    <row r="174" spans="1:20" x14ac:dyDescent="0.25">
      <c r="A174" s="1265">
        <v>42126</v>
      </c>
      <c r="B174" s="545">
        <v>19748</v>
      </c>
      <c r="C174" s="2054" t="s">
        <v>2781</v>
      </c>
      <c r="D174" s="2097">
        <v>3264</v>
      </c>
      <c r="E174" s="724">
        <v>42126</v>
      </c>
      <c r="F174" s="2116">
        <v>3264</v>
      </c>
      <c r="G174" s="459">
        <f t="shared" si="7"/>
        <v>0</v>
      </c>
      <c r="H174" s="217" t="s">
        <v>773</v>
      </c>
      <c r="I174" s="32"/>
      <c r="J174" s="2024"/>
      <c r="M174" s="1265">
        <v>42128</v>
      </c>
      <c r="N174" s="545">
        <v>19989</v>
      </c>
      <c r="O174" s="1952" t="s">
        <v>2923</v>
      </c>
      <c r="P174" s="2097">
        <v>6929.6</v>
      </c>
      <c r="Q174" s="724">
        <v>42130</v>
      </c>
      <c r="R174" s="2116">
        <v>6929.6</v>
      </c>
      <c r="S174" s="1267">
        <f t="shared" si="8"/>
        <v>0</v>
      </c>
      <c r="T174" s="1804" t="s">
        <v>2902</v>
      </c>
    </row>
    <row r="175" spans="1:20" x14ac:dyDescent="0.25">
      <c r="A175" s="714">
        <v>42126</v>
      </c>
      <c r="B175" s="545">
        <v>19749</v>
      </c>
      <c r="C175" s="2054" t="s">
        <v>2811</v>
      </c>
      <c r="D175" s="2097">
        <v>9649.25</v>
      </c>
      <c r="E175" s="724">
        <v>42126</v>
      </c>
      <c r="F175" s="2116">
        <v>9649.25</v>
      </c>
      <c r="G175" s="459">
        <f t="shared" si="7"/>
        <v>0</v>
      </c>
      <c r="H175" s="217" t="s">
        <v>2776</v>
      </c>
      <c r="I175" s="32"/>
      <c r="J175" s="2024"/>
      <c r="M175" s="714">
        <v>42131</v>
      </c>
      <c r="N175" s="545">
        <v>20307</v>
      </c>
      <c r="O175" s="1952" t="s">
        <v>2923</v>
      </c>
      <c r="P175" s="2097">
        <v>3014</v>
      </c>
      <c r="Q175" s="724">
        <v>42133</v>
      </c>
      <c r="R175" s="2116">
        <v>3014</v>
      </c>
      <c r="S175" s="1267">
        <f t="shared" si="8"/>
        <v>0</v>
      </c>
      <c r="T175" s="1655" t="s">
        <v>2902</v>
      </c>
    </row>
    <row r="176" spans="1:20" x14ac:dyDescent="0.25">
      <c r="A176" s="1265">
        <v>42126</v>
      </c>
      <c r="B176" s="545">
        <v>19750</v>
      </c>
      <c r="C176" s="2054" t="s">
        <v>2813</v>
      </c>
      <c r="D176" s="2097">
        <v>6369.01</v>
      </c>
      <c r="E176" s="724">
        <v>42127</v>
      </c>
      <c r="F176" s="2116">
        <v>6369.01</v>
      </c>
      <c r="G176" s="459">
        <f t="shared" si="7"/>
        <v>0</v>
      </c>
      <c r="H176" s="217" t="s">
        <v>2776</v>
      </c>
      <c r="I176" s="32"/>
      <c r="J176" s="2024"/>
      <c r="M176" s="1265">
        <v>42135</v>
      </c>
      <c r="N176" s="545">
        <v>20762</v>
      </c>
      <c r="O176" s="1952" t="s">
        <v>2923</v>
      </c>
      <c r="P176" s="2097">
        <v>7838.2</v>
      </c>
      <c r="Q176" s="724">
        <v>42137</v>
      </c>
      <c r="R176" s="2116">
        <v>7838.2</v>
      </c>
      <c r="S176" s="1267">
        <f t="shared" si="8"/>
        <v>0</v>
      </c>
      <c r="T176" s="1804" t="s">
        <v>2902</v>
      </c>
    </row>
    <row r="177" spans="1:20" x14ac:dyDescent="0.25">
      <c r="A177" s="714">
        <v>42126</v>
      </c>
      <c r="B177" s="545">
        <v>19751</v>
      </c>
      <c r="C177" s="2054" t="s">
        <v>2866</v>
      </c>
      <c r="D177" s="2097">
        <v>4381.7</v>
      </c>
      <c r="E177" s="724">
        <v>42126</v>
      </c>
      <c r="F177" s="2116">
        <v>4381.7</v>
      </c>
      <c r="G177" s="459">
        <f t="shared" si="7"/>
        <v>0</v>
      </c>
      <c r="H177" s="217" t="s">
        <v>773</v>
      </c>
      <c r="I177" s="32"/>
      <c r="J177" s="2024"/>
      <c r="K177" s="32"/>
      <c r="M177" s="714">
        <v>42142</v>
      </c>
      <c r="N177" s="545">
        <v>21493</v>
      </c>
      <c r="O177" s="1952" t="s">
        <v>2923</v>
      </c>
      <c r="P177" s="2097">
        <v>16874.599999999999</v>
      </c>
      <c r="Q177" s="781">
        <v>42145</v>
      </c>
      <c r="R177" s="2116">
        <v>16874.599999999999</v>
      </c>
      <c r="S177" s="1267">
        <f t="shared" si="8"/>
        <v>0</v>
      </c>
      <c r="T177" s="1804" t="s">
        <v>2902</v>
      </c>
    </row>
    <row r="178" spans="1:20" x14ac:dyDescent="0.25">
      <c r="A178" s="1265">
        <v>42126</v>
      </c>
      <c r="B178" s="545">
        <v>19752</v>
      </c>
      <c r="C178" s="2054" t="s">
        <v>2867</v>
      </c>
      <c r="D178" s="2097">
        <v>2359.6</v>
      </c>
      <c r="E178" s="724">
        <v>42126</v>
      </c>
      <c r="F178" s="2116">
        <v>2359.6</v>
      </c>
      <c r="G178" s="459">
        <f t="shared" si="7"/>
        <v>0</v>
      </c>
      <c r="H178" s="217" t="s">
        <v>773</v>
      </c>
      <c r="I178" s="32"/>
      <c r="J178" s="2024"/>
      <c r="K178" s="32"/>
      <c r="M178" s="1265">
        <v>42149</v>
      </c>
      <c r="N178" s="545">
        <v>22231</v>
      </c>
      <c r="O178" s="1952" t="s">
        <v>2923</v>
      </c>
      <c r="P178" s="2097">
        <v>10188.799999999999</v>
      </c>
      <c r="Q178" s="781">
        <v>42151</v>
      </c>
      <c r="R178" s="2116">
        <v>10188.799999999999</v>
      </c>
      <c r="S178" s="1267">
        <f t="shared" si="8"/>
        <v>0</v>
      </c>
      <c r="T178" s="1655" t="s">
        <v>2902</v>
      </c>
    </row>
    <row r="179" spans="1:20" x14ac:dyDescent="0.25">
      <c r="A179" s="714">
        <v>42126</v>
      </c>
      <c r="B179" s="545">
        <v>19753</v>
      </c>
      <c r="C179" s="2054" t="s">
        <v>2868</v>
      </c>
      <c r="D179" s="2097">
        <v>2277</v>
      </c>
      <c r="E179" s="724">
        <v>42126</v>
      </c>
      <c r="F179" s="2116">
        <v>2277</v>
      </c>
      <c r="G179" s="459">
        <f t="shared" si="7"/>
        <v>0</v>
      </c>
      <c r="H179" s="217" t="s">
        <v>2776</v>
      </c>
      <c r="I179" s="32"/>
      <c r="J179" s="2024"/>
      <c r="K179" s="32"/>
      <c r="M179" s="714">
        <v>42149</v>
      </c>
      <c r="N179" s="545">
        <v>22244</v>
      </c>
      <c r="O179" s="1952" t="s">
        <v>2923</v>
      </c>
      <c r="P179" s="2097">
        <v>2457.6</v>
      </c>
      <c r="Q179" s="781">
        <v>42151</v>
      </c>
      <c r="R179" s="2116">
        <v>2457.6</v>
      </c>
      <c r="S179" s="1267">
        <f t="shared" si="8"/>
        <v>0</v>
      </c>
      <c r="T179" s="1655" t="s">
        <v>2902</v>
      </c>
    </row>
    <row r="180" spans="1:20" x14ac:dyDescent="0.25">
      <c r="A180" s="1265">
        <v>42126</v>
      </c>
      <c r="B180" s="545">
        <v>19754</v>
      </c>
      <c r="C180" s="2054" t="s">
        <v>2817</v>
      </c>
      <c r="D180" s="2097">
        <v>2942.45</v>
      </c>
      <c r="E180" s="724">
        <v>42126</v>
      </c>
      <c r="F180" s="2116">
        <v>2942.45</v>
      </c>
      <c r="G180" s="459">
        <f t="shared" si="7"/>
        <v>0</v>
      </c>
      <c r="H180" s="217" t="s">
        <v>773</v>
      </c>
      <c r="I180" s="32"/>
      <c r="J180" s="2024"/>
      <c r="K180" s="32"/>
      <c r="M180" s="1265">
        <v>42128</v>
      </c>
      <c r="N180" s="545">
        <v>19980</v>
      </c>
      <c r="O180" s="1952" t="s">
        <v>2916</v>
      </c>
      <c r="P180" s="2097">
        <v>99152.1</v>
      </c>
      <c r="Q180" s="724">
        <v>42130</v>
      </c>
      <c r="R180" s="2116">
        <v>99152.1</v>
      </c>
      <c r="S180" s="1267">
        <f t="shared" si="8"/>
        <v>0</v>
      </c>
      <c r="T180" s="1804" t="s">
        <v>773</v>
      </c>
    </row>
    <row r="181" spans="1:20" x14ac:dyDescent="0.25">
      <c r="A181" s="714">
        <v>42126</v>
      </c>
      <c r="B181" s="545">
        <v>19755</v>
      </c>
      <c r="C181" s="2054" t="s">
        <v>2869</v>
      </c>
      <c r="D181" s="2097">
        <v>780</v>
      </c>
      <c r="E181" s="724">
        <v>42126</v>
      </c>
      <c r="F181" s="2116">
        <v>780</v>
      </c>
      <c r="G181" s="459">
        <f t="shared" si="7"/>
        <v>0</v>
      </c>
      <c r="H181" s="217" t="s">
        <v>773</v>
      </c>
      <c r="I181" s="32"/>
      <c r="J181" s="2024"/>
      <c r="K181" s="32"/>
      <c r="M181" s="714">
        <v>42133</v>
      </c>
      <c r="N181" s="545">
        <v>20548</v>
      </c>
      <c r="O181" s="1952" t="s">
        <v>403</v>
      </c>
      <c r="P181" s="2097">
        <v>99516.6</v>
      </c>
      <c r="Q181" s="724">
        <v>42135</v>
      </c>
      <c r="R181" s="2116">
        <v>99516.6</v>
      </c>
      <c r="S181" s="1267">
        <f t="shared" si="8"/>
        <v>0</v>
      </c>
      <c r="T181" s="1804" t="s">
        <v>773</v>
      </c>
    </row>
    <row r="182" spans="1:20" x14ac:dyDescent="0.25">
      <c r="A182" s="1265">
        <v>42126</v>
      </c>
      <c r="B182" s="545">
        <v>19756</v>
      </c>
      <c r="C182" s="2166" t="s">
        <v>2251</v>
      </c>
      <c r="D182" s="2097">
        <v>0</v>
      </c>
      <c r="E182" s="724"/>
      <c r="F182" s="2116"/>
      <c r="G182" s="459">
        <f t="shared" si="7"/>
        <v>0</v>
      </c>
      <c r="H182" s="217" t="s">
        <v>135</v>
      </c>
      <c r="I182" s="32"/>
      <c r="J182" s="2024"/>
      <c r="K182" s="32"/>
      <c r="M182" s="1265">
        <v>42135</v>
      </c>
      <c r="N182" s="545">
        <v>20776</v>
      </c>
      <c r="O182" s="1952" t="s">
        <v>403</v>
      </c>
      <c r="P182" s="2097">
        <v>9309.6</v>
      </c>
      <c r="Q182" s="724">
        <v>42145</v>
      </c>
      <c r="R182" s="2116">
        <v>9309.6</v>
      </c>
      <c r="S182" s="1267">
        <f t="shared" si="8"/>
        <v>0</v>
      </c>
      <c r="T182" s="1804" t="s">
        <v>773</v>
      </c>
    </row>
    <row r="183" spans="1:20" x14ac:dyDescent="0.25">
      <c r="A183" s="714">
        <v>42126</v>
      </c>
      <c r="B183" s="545">
        <v>19757</v>
      </c>
      <c r="C183" s="2054" t="s">
        <v>524</v>
      </c>
      <c r="D183" s="2097">
        <v>2425.5</v>
      </c>
      <c r="E183" s="724">
        <v>42126</v>
      </c>
      <c r="F183" s="2116">
        <v>2425.5</v>
      </c>
      <c r="G183" s="459">
        <f t="shared" si="7"/>
        <v>0</v>
      </c>
      <c r="H183" s="217" t="s">
        <v>773</v>
      </c>
      <c r="I183" s="32"/>
      <c r="J183" s="2024"/>
      <c r="K183" s="32"/>
      <c r="M183" s="714">
        <v>42138</v>
      </c>
      <c r="N183" s="545">
        <v>21047</v>
      </c>
      <c r="O183" s="1952" t="s">
        <v>403</v>
      </c>
      <c r="P183" s="2097">
        <v>9090</v>
      </c>
      <c r="Q183" s="724">
        <v>42145</v>
      </c>
      <c r="R183" s="2116">
        <v>9090</v>
      </c>
      <c r="S183" s="1817">
        <f t="shared" si="8"/>
        <v>0</v>
      </c>
      <c r="T183" s="1655" t="s">
        <v>773</v>
      </c>
    </row>
    <row r="184" spans="1:20" x14ac:dyDescent="0.25">
      <c r="A184" s="1265">
        <v>42126</v>
      </c>
      <c r="B184" s="545">
        <v>19758</v>
      </c>
      <c r="C184" s="1952" t="s">
        <v>2870</v>
      </c>
      <c r="D184" s="2097">
        <v>8127.6</v>
      </c>
      <c r="E184" s="724">
        <v>42126</v>
      </c>
      <c r="F184" s="2116">
        <v>8127.6</v>
      </c>
      <c r="G184" s="459">
        <f t="shared" si="7"/>
        <v>0</v>
      </c>
      <c r="H184" s="1804" t="s">
        <v>773</v>
      </c>
      <c r="I184" s="32"/>
      <c r="J184" s="2024"/>
      <c r="K184" s="32"/>
      <c r="M184" s="1265">
        <v>42139</v>
      </c>
      <c r="N184" s="545">
        <v>21105</v>
      </c>
      <c r="O184" s="1952" t="s">
        <v>403</v>
      </c>
      <c r="P184" s="2097">
        <v>7831.8</v>
      </c>
      <c r="Q184" s="724">
        <v>42153</v>
      </c>
      <c r="R184" s="2116">
        <v>7831.8</v>
      </c>
      <c r="S184" s="1817">
        <f t="shared" si="8"/>
        <v>0</v>
      </c>
      <c r="T184" s="1655" t="s">
        <v>2799</v>
      </c>
    </row>
    <row r="185" spans="1:20" x14ac:dyDescent="0.25">
      <c r="A185" s="714">
        <v>42126</v>
      </c>
      <c r="B185" s="545">
        <v>19759</v>
      </c>
      <c r="C185" s="2054" t="s">
        <v>967</v>
      </c>
      <c r="D185" s="2097">
        <v>8500.7999999999993</v>
      </c>
      <c r="E185" s="724">
        <v>42126</v>
      </c>
      <c r="F185" s="2116">
        <v>8500.7999999999993</v>
      </c>
      <c r="G185" s="459">
        <f t="shared" si="7"/>
        <v>0</v>
      </c>
      <c r="H185" s="217" t="s">
        <v>773</v>
      </c>
      <c r="I185" s="32"/>
      <c r="J185" s="2024"/>
      <c r="K185" s="32"/>
      <c r="M185" s="714">
        <v>42140</v>
      </c>
      <c r="N185" s="545">
        <v>21261</v>
      </c>
      <c r="O185" s="1952" t="s">
        <v>403</v>
      </c>
      <c r="P185" s="2097">
        <v>6121.8</v>
      </c>
      <c r="Q185" s="724">
        <v>42153</v>
      </c>
      <c r="R185" s="2116">
        <v>6121.8</v>
      </c>
      <c r="S185" s="1267">
        <f t="shared" si="8"/>
        <v>0</v>
      </c>
      <c r="T185" s="716" t="s">
        <v>2776</v>
      </c>
    </row>
    <row r="186" spans="1:20" x14ac:dyDescent="0.25">
      <c r="A186" s="1265">
        <v>42126</v>
      </c>
      <c r="B186" s="545">
        <v>19760</v>
      </c>
      <c r="C186" s="2054" t="s">
        <v>2862</v>
      </c>
      <c r="D186" s="2097">
        <v>658</v>
      </c>
      <c r="E186" s="724">
        <v>42126</v>
      </c>
      <c r="F186" s="2116">
        <v>658</v>
      </c>
      <c r="G186" s="459">
        <f t="shared" si="7"/>
        <v>0</v>
      </c>
      <c r="H186" s="217" t="s">
        <v>773</v>
      </c>
      <c r="I186" s="32"/>
      <c r="J186" s="2024"/>
      <c r="K186" s="32"/>
      <c r="M186" s="1265">
        <v>42149</v>
      </c>
      <c r="N186" s="545">
        <v>22230</v>
      </c>
      <c r="O186" s="1952" t="s">
        <v>403</v>
      </c>
      <c r="P186" s="2097">
        <v>8355.6</v>
      </c>
      <c r="Q186" s="781"/>
      <c r="R186" s="2116"/>
      <c r="S186" s="1267">
        <f t="shared" si="8"/>
        <v>8355.6</v>
      </c>
      <c r="T186" s="1655" t="s">
        <v>773</v>
      </c>
    </row>
    <row r="187" spans="1:20" x14ac:dyDescent="0.25">
      <c r="A187" s="714">
        <v>42126</v>
      </c>
      <c r="B187" s="545">
        <v>19761</v>
      </c>
      <c r="C187" s="2054" t="s">
        <v>2871</v>
      </c>
      <c r="D187" s="2097">
        <v>12201.04</v>
      </c>
      <c r="E187" s="724">
        <v>42127</v>
      </c>
      <c r="F187" s="2116">
        <v>12201.04</v>
      </c>
      <c r="G187" s="459">
        <f t="shared" si="7"/>
        <v>0</v>
      </c>
      <c r="H187" s="217" t="s">
        <v>773</v>
      </c>
      <c r="I187" s="32"/>
      <c r="J187" s="2024"/>
      <c r="K187" s="32"/>
      <c r="M187" s="714">
        <v>42150</v>
      </c>
      <c r="N187" s="545">
        <v>22317</v>
      </c>
      <c r="O187" s="1952" t="s">
        <v>403</v>
      </c>
      <c r="P187" s="2097">
        <v>26372.6</v>
      </c>
      <c r="Q187" s="781"/>
      <c r="R187" s="2116"/>
      <c r="S187" s="1267">
        <f t="shared" si="8"/>
        <v>26372.6</v>
      </c>
      <c r="T187" s="1655" t="s">
        <v>773</v>
      </c>
    </row>
    <row r="188" spans="1:20" x14ac:dyDescent="0.25">
      <c r="A188" s="1265">
        <v>42126</v>
      </c>
      <c r="B188" s="545">
        <v>19762</v>
      </c>
      <c r="C188" s="2054" t="s">
        <v>2806</v>
      </c>
      <c r="D188" s="2097">
        <v>2653.2</v>
      </c>
      <c r="E188" s="724">
        <v>42127</v>
      </c>
      <c r="F188" s="2116">
        <v>2653.2</v>
      </c>
      <c r="G188" s="459">
        <f t="shared" si="7"/>
        <v>0</v>
      </c>
      <c r="H188" s="217" t="s">
        <v>2804</v>
      </c>
      <c r="I188" s="32"/>
      <c r="J188" s="2024"/>
      <c r="K188" s="32"/>
      <c r="M188" s="1265">
        <v>42150</v>
      </c>
      <c r="N188" s="545">
        <v>22327</v>
      </c>
      <c r="O188" s="2205" t="s">
        <v>403</v>
      </c>
      <c r="P188" s="2097">
        <v>24409.88</v>
      </c>
      <c r="Q188" s="781"/>
      <c r="R188" s="2116"/>
      <c r="S188" s="1267">
        <f t="shared" si="8"/>
        <v>24409.88</v>
      </c>
      <c r="T188" s="1655" t="s">
        <v>773</v>
      </c>
    </row>
    <row r="189" spans="1:20" x14ac:dyDescent="0.25">
      <c r="A189" s="714">
        <v>42126</v>
      </c>
      <c r="B189" s="545">
        <v>19763</v>
      </c>
      <c r="C189" s="2054" t="s">
        <v>2872</v>
      </c>
      <c r="D189" s="2097">
        <v>508.8</v>
      </c>
      <c r="E189" s="724">
        <v>42127</v>
      </c>
      <c r="F189" s="2116">
        <v>508.8</v>
      </c>
      <c r="G189" s="459">
        <f t="shared" si="7"/>
        <v>0</v>
      </c>
      <c r="H189" s="217" t="s">
        <v>2804</v>
      </c>
      <c r="I189" s="32"/>
      <c r="J189" s="2024"/>
      <c r="K189" s="32"/>
      <c r="M189" s="714">
        <v>42151</v>
      </c>
      <c r="N189" s="545">
        <v>22415</v>
      </c>
      <c r="O189" s="1952" t="s">
        <v>403</v>
      </c>
      <c r="P189" s="2097">
        <v>23058.49</v>
      </c>
      <c r="Q189" s="724"/>
      <c r="R189" s="2116"/>
      <c r="S189" s="1267">
        <f t="shared" si="8"/>
        <v>23058.49</v>
      </c>
      <c r="T189" s="1655" t="s">
        <v>773</v>
      </c>
    </row>
    <row r="190" spans="1:20" x14ac:dyDescent="0.25">
      <c r="A190" s="1265">
        <v>42126</v>
      </c>
      <c r="B190" s="545">
        <v>19764</v>
      </c>
      <c r="C190" s="2054" t="s">
        <v>58</v>
      </c>
      <c r="D190" s="2097">
        <v>5678</v>
      </c>
      <c r="E190" s="724">
        <v>42127</v>
      </c>
      <c r="F190" s="2116">
        <v>5678</v>
      </c>
      <c r="G190" s="459">
        <f t="shared" si="7"/>
        <v>0</v>
      </c>
      <c r="H190" s="217" t="s">
        <v>2804</v>
      </c>
      <c r="I190" s="32"/>
      <c r="J190" s="2024"/>
      <c r="K190" s="32"/>
      <c r="M190" s="1265">
        <v>42151</v>
      </c>
      <c r="N190" s="545">
        <v>22419</v>
      </c>
      <c r="O190" s="1952" t="s">
        <v>403</v>
      </c>
      <c r="P190" s="2097">
        <v>22218.31</v>
      </c>
      <c r="Q190" s="724"/>
      <c r="R190" s="2116"/>
      <c r="S190" s="1267">
        <f t="shared" si="8"/>
        <v>22218.31</v>
      </c>
      <c r="T190" s="1655" t="s">
        <v>773</v>
      </c>
    </row>
    <row r="191" spans="1:20" x14ac:dyDescent="0.25">
      <c r="A191" s="714">
        <v>42126</v>
      </c>
      <c r="B191" s="545">
        <v>19765</v>
      </c>
      <c r="C191" s="2054" t="s">
        <v>2807</v>
      </c>
      <c r="D191" s="2097">
        <v>1488</v>
      </c>
      <c r="E191" s="724">
        <v>42127</v>
      </c>
      <c r="F191" s="2116">
        <v>1488</v>
      </c>
      <c r="G191" s="459">
        <f t="shared" si="7"/>
        <v>0</v>
      </c>
      <c r="H191" s="217" t="s">
        <v>2804</v>
      </c>
      <c r="I191" s="32"/>
      <c r="J191" s="2024"/>
      <c r="K191" s="32"/>
      <c r="M191" s="714">
        <v>42154</v>
      </c>
      <c r="N191" s="545">
        <v>22716</v>
      </c>
      <c r="O191" s="1952" t="s">
        <v>403</v>
      </c>
      <c r="P191" s="2097">
        <v>9149.4</v>
      </c>
      <c r="Q191" s="724"/>
      <c r="R191" s="2116"/>
      <c r="S191" s="1267">
        <f t="shared" si="8"/>
        <v>9149.4</v>
      </c>
      <c r="T191" s="1655" t="s">
        <v>773</v>
      </c>
    </row>
    <row r="192" spans="1:20" x14ac:dyDescent="0.25">
      <c r="A192" s="1265">
        <v>42126</v>
      </c>
      <c r="B192" s="545">
        <v>19766</v>
      </c>
      <c r="C192" s="2054" t="s">
        <v>2827</v>
      </c>
      <c r="D192" s="2097">
        <v>2500.6</v>
      </c>
      <c r="E192" s="724">
        <v>42126</v>
      </c>
      <c r="F192" s="2116">
        <v>2500.6</v>
      </c>
      <c r="G192" s="459">
        <f t="shared" si="7"/>
        <v>0</v>
      </c>
      <c r="H192" s="217" t="s">
        <v>773</v>
      </c>
      <c r="I192" s="32"/>
      <c r="J192" s="2024"/>
      <c r="K192" s="32"/>
      <c r="M192" s="1265">
        <v>42154</v>
      </c>
      <c r="N192" s="545">
        <v>22769</v>
      </c>
      <c r="O192" s="1952" t="s">
        <v>403</v>
      </c>
      <c r="P192" s="2097">
        <v>15735.6</v>
      </c>
      <c r="Q192" s="724"/>
      <c r="R192" s="2116"/>
      <c r="S192" s="1267">
        <f t="shared" si="8"/>
        <v>15735.6</v>
      </c>
      <c r="T192" s="1655" t="s">
        <v>773</v>
      </c>
    </row>
    <row r="193" spans="1:20" x14ac:dyDescent="0.25">
      <c r="A193" s="714">
        <v>42126</v>
      </c>
      <c r="B193" s="545">
        <v>19767</v>
      </c>
      <c r="C193" s="2054" t="s">
        <v>2128</v>
      </c>
      <c r="D193" s="2097">
        <v>2216.8000000000002</v>
      </c>
      <c r="E193" s="724">
        <v>42127</v>
      </c>
      <c r="F193" s="2116">
        <v>2216.8000000000002</v>
      </c>
      <c r="G193" s="459">
        <f t="shared" si="7"/>
        <v>0</v>
      </c>
      <c r="H193" s="217" t="s">
        <v>2804</v>
      </c>
      <c r="I193" s="32"/>
      <c r="J193" s="2024"/>
      <c r="K193" s="32"/>
      <c r="M193" s="714">
        <v>42144</v>
      </c>
      <c r="N193" s="545">
        <v>21700</v>
      </c>
      <c r="O193" s="1952" t="s">
        <v>3634</v>
      </c>
      <c r="P193" s="2097">
        <v>9028.7999999999993</v>
      </c>
      <c r="Q193" s="724">
        <v>42153</v>
      </c>
      <c r="R193" s="2116">
        <v>9028.7999999999993</v>
      </c>
      <c r="S193" s="1267">
        <f t="shared" si="8"/>
        <v>0</v>
      </c>
      <c r="T193" s="1655" t="s">
        <v>773</v>
      </c>
    </row>
    <row r="194" spans="1:20" x14ac:dyDescent="0.25">
      <c r="A194" s="1265">
        <v>42126</v>
      </c>
      <c r="B194" s="545">
        <v>19768</v>
      </c>
      <c r="C194" s="2054" t="s">
        <v>662</v>
      </c>
      <c r="D194" s="2097">
        <v>2968</v>
      </c>
      <c r="E194" s="724">
        <v>42127</v>
      </c>
      <c r="F194" s="2116">
        <v>2968</v>
      </c>
      <c r="G194" s="459">
        <f t="shared" si="7"/>
        <v>0</v>
      </c>
      <c r="H194" s="217" t="s">
        <v>2804</v>
      </c>
      <c r="I194" s="32"/>
      <c r="J194" s="2024"/>
      <c r="K194" s="32"/>
      <c r="M194" s="1265">
        <v>42145</v>
      </c>
      <c r="N194" s="545">
        <v>21816</v>
      </c>
      <c r="O194" s="2030" t="s">
        <v>3634</v>
      </c>
      <c r="P194" s="2113">
        <v>7038</v>
      </c>
      <c r="Q194" s="724">
        <v>42153</v>
      </c>
      <c r="R194" s="2117">
        <v>7038</v>
      </c>
      <c r="S194" s="1267">
        <f t="shared" si="8"/>
        <v>0</v>
      </c>
      <c r="T194" s="582" t="s">
        <v>773</v>
      </c>
    </row>
    <row r="195" spans="1:20" x14ac:dyDescent="0.25">
      <c r="A195" s="714">
        <v>42126</v>
      </c>
      <c r="B195" s="545">
        <v>19769</v>
      </c>
      <c r="C195" s="2054" t="s">
        <v>377</v>
      </c>
      <c r="D195" s="2097">
        <v>1868</v>
      </c>
      <c r="E195" s="724">
        <v>42126</v>
      </c>
      <c r="F195" s="2116">
        <v>1868</v>
      </c>
      <c r="G195" s="459">
        <f t="shared" ref="G195:G258" si="9">D195-F195</f>
        <v>0</v>
      </c>
      <c r="H195" s="217" t="s">
        <v>773</v>
      </c>
      <c r="I195" s="32"/>
      <c r="J195" s="2024"/>
      <c r="K195" s="32"/>
      <c r="M195" s="714">
        <v>42125</v>
      </c>
      <c r="N195" s="545">
        <v>19582</v>
      </c>
      <c r="O195" s="1952" t="s">
        <v>2779</v>
      </c>
      <c r="P195" s="2097">
        <v>3534</v>
      </c>
      <c r="Q195" s="724">
        <v>42125</v>
      </c>
      <c r="R195" s="2116">
        <v>3534</v>
      </c>
      <c r="S195" s="459">
        <f t="shared" ref="S195:S258" si="10">P195-R195</f>
        <v>0</v>
      </c>
      <c r="T195" s="1804" t="s">
        <v>773</v>
      </c>
    </row>
    <row r="196" spans="1:20" x14ac:dyDescent="0.25">
      <c r="A196" s="1265">
        <v>42126</v>
      </c>
      <c r="B196" s="545">
        <v>19770</v>
      </c>
      <c r="C196" s="2188">
        <v>105</v>
      </c>
      <c r="D196" s="2097">
        <v>3456</v>
      </c>
      <c r="E196" s="724">
        <v>42127</v>
      </c>
      <c r="F196" s="2116">
        <v>3456</v>
      </c>
      <c r="G196" s="459">
        <f t="shared" si="9"/>
        <v>0</v>
      </c>
      <c r="H196" s="217" t="s">
        <v>2804</v>
      </c>
      <c r="I196" s="32"/>
      <c r="J196" s="2024"/>
      <c r="K196" s="32"/>
      <c r="M196" s="1265">
        <v>42145</v>
      </c>
      <c r="N196" s="545">
        <v>21818</v>
      </c>
      <c r="O196" s="2030" t="s">
        <v>302</v>
      </c>
      <c r="P196" s="2113">
        <v>10322.92</v>
      </c>
      <c r="Q196" s="724">
        <v>42149</v>
      </c>
      <c r="R196" s="2117">
        <v>10322.92</v>
      </c>
      <c r="S196" s="1267">
        <f t="shared" si="10"/>
        <v>0</v>
      </c>
      <c r="T196" s="582" t="s">
        <v>2902</v>
      </c>
    </row>
    <row r="197" spans="1:20" x14ac:dyDescent="0.25">
      <c r="A197" s="714">
        <v>42126</v>
      </c>
      <c r="B197" s="545">
        <v>19771</v>
      </c>
      <c r="C197" s="2054" t="s">
        <v>2098</v>
      </c>
      <c r="D197" s="2097">
        <v>1260</v>
      </c>
      <c r="E197" s="724">
        <v>42127</v>
      </c>
      <c r="F197" s="2116">
        <v>1260</v>
      </c>
      <c r="G197" s="459">
        <f t="shared" si="9"/>
        <v>0</v>
      </c>
      <c r="H197" s="217" t="s">
        <v>2804</v>
      </c>
      <c r="I197" s="32"/>
      <c r="J197" s="2024"/>
      <c r="K197" s="32"/>
      <c r="M197" s="714">
        <v>42125</v>
      </c>
      <c r="N197" s="545">
        <v>19651</v>
      </c>
      <c r="O197" s="1952" t="s">
        <v>640</v>
      </c>
      <c r="P197" s="2097">
        <v>5143.2</v>
      </c>
      <c r="Q197" s="724">
        <v>42126</v>
      </c>
      <c r="R197" s="2116">
        <v>5143.2</v>
      </c>
      <c r="S197" s="459">
        <f t="shared" si="10"/>
        <v>0</v>
      </c>
      <c r="T197" s="1804" t="s">
        <v>2822</v>
      </c>
    </row>
    <row r="198" spans="1:20" x14ac:dyDescent="0.25">
      <c r="A198" s="1265">
        <v>42126</v>
      </c>
      <c r="B198" s="545">
        <v>19772</v>
      </c>
      <c r="C198" s="2054" t="s">
        <v>2803</v>
      </c>
      <c r="D198" s="2097">
        <v>994</v>
      </c>
      <c r="E198" s="724">
        <v>42126</v>
      </c>
      <c r="F198" s="2116">
        <v>994</v>
      </c>
      <c r="G198" s="459">
        <f t="shared" si="9"/>
        <v>0</v>
      </c>
      <c r="H198" s="217" t="s">
        <v>773</v>
      </c>
      <c r="I198" s="32"/>
      <c r="J198" s="2024"/>
      <c r="K198" s="32"/>
      <c r="M198" s="1265">
        <v>42135</v>
      </c>
      <c r="N198" s="545">
        <v>20743</v>
      </c>
      <c r="O198" s="1952" t="s">
        <v>640</v>
      </c>
      <c r="P198" s="2097">
        <v>10448.700000000001</v>
      </c>
      <c r="Q198" s="724">
        <v>42136</v>
      </c>
      <c r="R198" s="2116">
        <v>10448.700000000001</v>
      </c>
      <c r="S198" s="1267">
        <f t="shared" si="10"/>
        <v>0</v>
      </c>
      <c r="T198" s="1804" t="s">
        <v>2822</v>
      </c>
    </row>
    <row r="199" spans="1:20" x14ac:dyDescent="0.25">
      <c r="A199" s="714">
        <v>42126</v>
      </c>
      <c r="B199" s="545">
        <v>19773</v>
      </c>
      <c r="C199" s="2054" t="s">
        <v>2873</v>
      </c>
      <c r="D199" s="2097">
        <v>3690</v>
      </c>
      <c r="E199" s="724">
        <v>42127</v>
      </c>
      <c r="F199" s="2116">
        <v>3690</v>
      </c>
      <c r="G199" s="459">
        <f t="shared" si="9"/>
        <v>0</v>
      </c>
      <c r="H199" s="217" t="s">
        <v>2804</v>
      </c>
      <c r="I199" s="32"/>
      <c r="J199" s="2024"/>
      <c r="K199" s="32"/>
      <c r="M199" s="714">
        <v>42149</v>
      </c>
      <c r="N199" s="545">
        <v>22174</v>
      </c>
      <c r="O199" s="1952" t="s">
        <v>640</v>
      </c>
      <c r="P199" s="2097">
        <v>4754.3999999999996</v>
      </c>
      <c r="Q199" s="781">
        <v>42150</v>
      </c>
      <c r="R199" s="2116">
        <v>4754.3999999999996</v>
      </c>
      <c r="S199" s="1267">
        <f t="shared" si="10"/>
        <v>0</v>
      </c>
      <c r="T199" s="1655" t="s">
        <v>2822</v>
      </c>
    </row>
    <row r="200" spans="1:20" x14ac:dyDescent="0.25">
      <c r="A200" s="1265">
        <v>42126</v>
      </c>
      <c r="B200" s="545">
        <v>19774</v>
      </c>
      <c r="C200" s="2054" t="s">
        <v>2813</v>
      </c>
      <c r="D200" s="2097">
        <v>2568.5</v>
      </c>
      <c r="E200" s="724">
        <v>42127</v>
      </c>
      <c r="F200" s="2116">
        <v>2568.5</v>
      </c>
      <c r="G200" s="459">
        <f t="shared" si="9"/>
        <v>0</v>
      </c>
      <c r="H200" s="217" t="s">
        <v>773</v>
      </c>
      <c r="I200" s="32"/>
      <c r="J200" s="2024"/>
      <c r="K200" s="32"/>
      <c r="M200" s="1265">
        <v>42151</v>
      </c>
      <c r="N200" s="545">
        <v>22400</v>
      </c>
      <c r="O200" s="1952" t="s">
        <v>640</v>
      </c>
      <c r="P200" s="2097">
        <v>19363.5</v>
      </c>
      <c r="Q200" s="724">
        <v>42152</v>
      </c>
      <c r="R200" s="2116">
        <v>19363.5</v>
      </c>
      <c r="S200" s="1267">
        <f t="shared" si="10"/>
        <v>0</v>
      </c>
      <c r="T200" s="1655" t="s">
        <v>2822</v>
      </c>
    </row>
    <row r="201" spans="1:20" x14ac:dyDescent="0.25">
      <c r="A201" s="714">
        <v>42126</v>
      </c>
      <c r="B201" s="545">
        <v>19775</v>
      </c>
      <c r="C201" s="2054" t="s">
        <v>2874</v>
      </c>
      <c r="D201" s="2097">
        <v>1561.8</v>
      </c>
      <c r="E201" s="724">
        <v>42126</v>
      </c>
      <c r="F201" s="2116">
        <v>1561.8</v>
      </c>
      <c r="G201" s="459">
        <f t="shared" si="9"/>
        <v>0</v>
      </c>
      <c r="H201" s="217" t="s">
        <v>773</v>
      </c>
      <c r="I201" s="32"/>
      <c r="J201" s="2024"/>
      <c r="K201" s="32"/>
      <c r="M201" s="714">
        <v>42153</v>
      </c>
      <c r="N201" s="545">
        <v>22618</v>
      </c>
      <c r="O201" s="1952" t="s">
        <v>640</v>
      </c>
      <c r="P201" s="2097">
        <v>27541.8</v>
      </c>
      <c r="Q201" s="724">
        <v>42155</v>
      </c>
      <c r="R201" s="2116">
        <v>27541.8</v>
      </c>
      <c r="S201" s="1267">
        <f t="shared" si="10"/>
        <v>0</v>
      </c>
      <c r="T201" s="1655" t="s">
        <v>2822</v>
      </c>
    </row>
    <row r="202" spans="1:20" x14ac:dyDescent="0.25">
      <c r="A202" s="1265">
        <v>42126</v>
      </c>
      <c r="B202" s="545">
        <v>19776</v>
      </c>
      <c r="C202" s="2054" t="s">
        <v>2788</v>
      </c>
      <c r="D202" s="2097">
        <v>862</v>
      </c>
      <c r="E202" s="724">
        <v>42131</v>
      </c>
      <c r="F202" s="2116">
        <v>862</v>
      </c>
      <c r="G202" s="459">
        <f t="shared" si="9"/>
        <v>0</v>
      </c>
      <c r="H202" s="217" t="s">
        <v>773</v>
      </c>
      <c r="I202" s="32"/>
      <c r="J202" s="2024"/>
      <c r="K202" s="32"/>
      <c r="M202" s="1265">
        <v>42144</v>
      </c>
      <c r="N202" s="545">
        <v>21697</v>
      </c>
      <c r="O202" s="1952" t="s">
        <v>3633</v>
      </c>
      <c r="P202" s="2097">
        <v>9673.6</v>
      </c>
      <c r="Q202" s="724">
        <v>42145</v>
      </c>
      <c r="R202" s="2116">
        <v>9673.6</v>
      </c>
      <c r="S202" s="1267">
        <f t="shared" si="10"/>
        <v>0</v>
      </c>
      <c r="T202" s="1655" t="s">
        <v>2799</v>
      </c>
    </row>
    <row r="203" spans="1:20" x14ac:dyDescent="0.25">
      <c r="A203" s="714">
        <v>42126</v>
      </c>
      <c r="B203" s="545">
        <v>19777</v>
      </c>
      <c r="C203" s="2054" t="s">
        <v>44</v>
      </c>
      <c r="D203" s="2097">
        <v>4943</v>
      </c>
      <c r="E203" s="724">
        <v>42126</v>
      </c>
      <c r="F203" s="2116">
        <v>4943</v>
      </c>
      <c r="G203" s="459">
        <f t="shared" si="9"/>
        <v>0</v>
      </c>
      <c r="H203" s="217" t="s">
        <v>773</v>
      </c>
      <c r="I203" s="32"/>
      <c r="J203" s="2024"/>
      <c r="K203" s="32"/>
      <c r="M203" s="714">
        <v>42144</v>
      </c>
      <c r="N203" s="545">
        <v>21714</v>
      </c>
      <c r="O203" s="1952" t="s">
        <v>3633</v>
      </c>
      <c r="P203" s="2097">
        <v>27417.3</v>
      </c>
      <c r="Q203" s="724">
        <v>42145</v>
      </c>
      <c r="R203" s="2116">
        <v>27417.3</v>
      </c>
      <c r="S203" s="1267">
        <f t="shared" si="10"/>
        <v>0</v>
      </c>
      <c r="T203" s="1655" t="s">
        <v>2776</v>
      </c>
    </row>
    <row r="204" spans="1:20" x14ac:dyDescent="0.25">
      <c r="A204" s="1265">
        <v>42126</v>
      </c>
      <c r="B204" s="545">
        <v>19778</v>
      </c>
      <c r="C204" s="2054" t="s">
        <v>2831</v>
      </c>
      <c r="D204" s="2097">
        <v>2978.4</v>
      </c>
      <c r="E204" s="724">
        <v>42126</v>
      </c>
      <c r="F204" s="2116">
        <v>2978.4</v>
      </c>
      <c r="G204" s="459">
        <f t="shared" si="9"/>
        <v>0</v>
      </c>
      <c r="H204" s="217" t="s">
        <v>2796</v>
      </c>
      <c r="I204" s="32"/>
      <c r="J204" s="2024"/>
      <c r="K204" s="32"/>
      <c r="M204" s="1265">
        <v>42150</v>
      </c>
      <c r="N204" s="545">
        <v>22275</v>
      </c>
      <c r="O204" s="1952" t="s">
        <v>3633</v>
      </c>
      <c r="P204" s="2097">
        <v>5558</v>
      </c>
      <c r="Q204" s="781">
        <v>42150</v>
      </c>
      <c r="R204" s="2116">
        <v>5558</v>
      </c>
      <c r="S204" s="1267">
        <f t="shared" si="10"/>
        <v>0</v>
      </c>
      <c r="T204" s="1655" t="s">
        <v>2804</v>
      </c>
    </row>
    <row r="205" spans="1:20" x14ac:dyDescent="0.25">
      <c r="A205" s="714">
        <v>42126</v>
      </c>
      <c r="B205" s="545">
        <v>19779</v>
      </c>
      <c r="C205" s="2054" t="s">
        <v>2875</v>
      </c>
      <c r="D205" s="2097">
        <v>1090.2</v>
      </c>
      <c r="E205" s="724">
        <v>42126</v>
      </c>
      <c r="F205" s="2116">
        <v>1090.2</v>
      </c>
      <c r="G205" s="459">
        <f t="shared" si="9"/>
        <v>0</v>
      </c>
      <c r="H205" s="217" t="s">
        <v>2796</v>
      </c>
      <c r="I205" s="32"/>
      <c r="J205" s="2024"/>
      <c r="K205" s="32"/>
      <c r="M205" s="714">
        <v>42140</v>
      </c>
      <c r="N205" s="545">
        <v>21248</v>
      </c>
      <c r="O205" s="1952" t="s">
        <v>3602</v>
      </c>
      <c r="P205" s="2097">
        <v>2333.6</v>
      </c>
      <c r="Q205" s="724">
        <v>42151</v>
      </c>
      <c r="R205" s="2116">
        <v>2333.6</v>
      </c>
      <c r="S205" s="1817">
        <f t="shared" si="10"/>
        <v>0</v>
      </c>
      <c r="T205" s="1804" t="s">
        <v>773</v>
      </c>
    </row>
    <row r="206" spans="1:20" x14ac:dyDescent="0.25">
      <c r="A206" s="1265">
        <v>42126</v>
      </c>
      <c r="B206" s="545">
        <v>19780</v>
      </c>
      <c r="C206" s="2054" t="s">
        <v>259</v>
      </c>
      <c r="D206" s="2097">
        <v>10114.299999999999</v>
      </c>
      <c r="E206" s="724">
        <v>42154</v>
      </c>
      <c r="F206" s="2116">
        <v>10114.299999999999</v>
      </c>
      <c r="G206" s="1267">
        <f t="shared" si="9"/>
        <v>0</v>
      </c>
      <c r="H206" s="217" t="s">
        <v>2796</v>
      </c>
      <c r="I206" s="32"/>
      <c r="J206" s="2024"/>
      <c r="K206" s="32"/>
      <c r="M206" s="1265">
        <v>42151</v>
      </c>
      <c r="N206" s="545">
        <v>22363</v>
      </c>
      <c r="O206" s="1952" t="s">
        <v>3602</v>
      </c>
      <c r="P206" s="2097">
        <v>2697</v>
      </c>
      <c r="Q206" s="781"/>
      <c r="R206" s="2116"/>
      <c r="S206" s="1267">
        <f t="shared" si="10"/>
        <v>2697</v>
      </c>
      <c r="T206" s="1655" t="s">
        <v>773</v>
      </c>
    </row>
    <row r="207" spans="1:20" x14ac:dyDescent="0.25">
      <c r="A207" s="714">
        <v>42126</v>
      </c>
      <c r="B207" s="545">
        <v>19781</v>
      </c>
      <c r="C207" s="2054" t="s">
        <v>2876</v>
      </c>
      <c r="D207" s="2097">
        <v>2041.2</v>
      </c>
      <c r="E207" s="724">
        <v>42136</v>
      </c>
      <c r="F207" s="2116">
        <v>2041.2</v>
      </c>
      <c r="G207" s="1267">
        <f t="shared" si="9"/>
        <v>0</v>
      </c>
      <c r="H207" s="217" t="s">
        <v>773</v>
      </c>
      <c r="I207" s="32"/>
      <c r="J207" s="2024"/>
      <c r="K207" s="32"/>
      <c r="M207" s="714">
        <v>42155</v>
      </c>
      <c r="N207" s="545">
        <v>22801</v>
      </c>
      <c r="O207" s="1952" t="s">
        <v>3602</v>
      </c>
      <c r="P207" s="2097">
        <v>361.2</v>
      </c>
      <c r="Q207" s="724">
        <v>42155</v>
      </c>
      <c r="R207" s="2116">
        <v>361.2</v>
      </c>
      <c r="S207" s="1267">
        <f t="shared" si="10"/>
        <v>0</v>
      </c>
      <c r="T207" s="1655" t="s">
        <v>773</v>
      </c>
    </row>
    <row r="208" spans="1:20" x14ac:dyDescent="0.25">
      <c r="A208" s="1265">
        <v>42126</v>
      </c>
      <c r="B208" s="545">
        <v>19782</v>
      </c>
      <c r="C208" s="2054" t="s">
        <v>2876</v>
      </c>
      <c r="D208" s="2097">
        <v>760</v>
      </c>
      <c r="E208" s="724">
        <v>42126</v>
      </c>
      <c r="F208" s="2116">
        <v>760</v>
      </c>
      <c r="G208" s="1267">
        <f t="shared" si="9"/>
        <v>0</v>
      </c>
      <c r="H208" s="217" t="s">
        <v>773</v>
      </c>
      <c r="I208" s="32"/>
      <c r="J208" s="2024"/>
      <c r="K208" s="32"/>
      <c r="M208" s="1265">
        <v>42144</v>
      </c>
      <c r="N208" s="545">
        <v>21716</v>
      </c>
      <c r="O208" s="1952" t="s">
        <v>2178</v>
      </c>
      <c r="P208" s="2097">
        <v>31558</v>
      </c>
      <c r="Q208" s="724">
        <v>42153</v>
      </c>
      <c r="R208" s="2189">
        <v>5134.3</v>
      </c>
      <c r="S208" s="2190">
        <f t="shared" si="10"/>
        <v>26423.7</v>
      </c>
      <c r="T208" s="1655" t="s">
        <v>773</v>
      </c>
    </row>
    <row r="209" spans="1:20" x14ac:dyDescent="0.25">
      <c r="A209" s="714">
        <v>42126</v>
      </c>
      <c r="B209" s="545">
        <v>19783</v>
      </c>
      <c r="C209" s="2054" t="s">
        <v>2877</v>
      </c>
      <c r="D209" s="2097">
        <v>15750.4</v>
      </c>
      <c r="E209" s="724">
        <v>42126</v>
      </c>
      <c r="F209" s="2116">
        <v>15750.4</v>
      </c>
      <c r="G209" s="1267">
        <f t="shared" si="9"/>
        <v>0</v>
      </c>
      <c r="H209" s="217" t="s">
        <v>773</v>
      </c>
      <c r="I209" s="32"/>
      <c r="J209" s="2024"/>
      <c r="K209" s="32"/>
      <c r="M209" s="714">
        <v>42145</v>
      </c>
      <c r="N209" s="545">
        <v>21817</v>
      </c>
      <c r="O209" s="2030" t="s">
        <v>2178</v>
      </c>
      <c r="P209" s="2113">
        <v>20215.099999999999</v>
      </c>
      <c r="Q209" s="724">
        <v>42153</v>
      </c>
      <c r="R209" s="2117">
        <v>20215.099999999999</v>
      </c>
      <c r="S209" s="1267">
        <f t="shared" si="10"/>
        <v>0</v>
      </c>
      <c r="T209" s="582" t="s">
        <v>773</v>
      </c>
    </row>
    <row r="210" spans="1:20" x14ac:dyDescent="0.25">
      <c r="A210" s="1265">
        <v>42126</v>
      </c>
      <c r="B210" s="545">
        <v>19784</v>
      </c>
      <c r="C210" s="2054" t="s">
        <v>2878</v>
      </c>
      <c r="D210" s="2097">
        <v>2200.8000000000002</v>
      </c>
      <c r="E210" s="724">
        <v>42126</v>
      </c>
      <c r="F210" s="2116">
        <v>2200.8000000000002</v>
      </c>
      <c r="G210" s="1267">
        <f t="shared" si="9"/>
        <v>0</v>
      </c>
      <c r="H210" s="217" t="s">
        <v>773</v>
      </c>
      <c r="I210" s="32"/>
      <c r="J210" s="2024"/>
      <c r="K210" s="32"/>
      <c r="M210" s="1265">
        <v>42145</v>
      </c>
      <c r="N210" s="545">
        <v>21819</v>
      </c>
      <c r="O210" s="2030" t="s">
        <v>2178</v>
      </c>
      <c r="P210" s="2113">
        <v>14650.6</v>
      </c>
      <c r="Q210" s="724">
        <v>42153</v>
      </c>
      <c r="R210" s="2117">
        <v>14650.6</v>
      </c>
      <c r="S210" s="1267">
        <f t="shared" si="10"/>
        <v>0</v>
      </c>
      <c r="T210" s="582" t="s">
        <v>773</v>
      </c>
    </row>
    <row r="211" spans="1:20" x14ac:dyDescent="0.25">
      <c r="A211" s="714">
        <v>42126</v>
      </c>
      <c r="B211" s="545">
        <v>19785</v>
      </c>
      <c r="C211" s="2054" t="s">
        <v>969</v>
      </c>
      <c r="D211" s="2097">
        <v>24353.5</v>
      </c>
      <c r="E211" s="724">
        <v>42129</v>
      </c>
      <c r="F211" s="2116">
        <v>24353.5</v>
      </c>
      <c r="G211" s="1267">
        <f t="shared" si="9"/>
        <v>0</v>
      </c>
      <c r="H211" s="217" t="s">
        <v>2776</v>
      </c>
      <c r="I211" s="32"/>
      <c r="J211" s="2024"/>
      <c r="K211" s="32"/>
      <c r="M211" s="714">
        <v>42131</v>
      </c>
      <c r="N211" s="545">
        <v>20279</v>
      </c>
      <c r="O211" s="1952" t="s">
        <v>2964</v>
      </c>
      <c r="P211" s="2097">
        <v>1268</v>
      </c>
      <c r="Q211" s="724">
        <v>42131</v>
      </c>
      <c r="R211" s="2116">
        <v>1268</v>
      </c>
      <c r="S211" s="1267">
        <f t="shared" si="10"/>
        <v>0</v>
      </c>
      <c r="T211" s="1804" t="s">
        <v>773</v>
      </c>
    </row>
    <row r="212" spans="1:20" x14ac:dyDescent="0.25">
      <c r="A212" s="1265">
        <v>42126</v>
      </c>
      <c r="B212" s="545">
        <v>19786</v>
      </c>
      <c r="C212" s="2054" t="s">
        <v>768</v>
      </c>
      <c r="D212" s="2097">
        <v>1092</v>
      </c>
      <c r="E212" s="724">
        <v>42126</v>
      </c>
      <c r="F212" s="2116">
        <v>1092</v>
      </c>
      <c r="G212" s="1267">
        <f t="shared" si="9"/>
        <v>0</v>
      </c>
      <c r="H212" s="217" t="s">
        <v>773</v>
      </c>
      <c r="I212" s="32"/>
      <c r="J212" s="2024"/>
      <c r="K212" s="32"/>
      <c r="M212" s="1265">
        <v>42137</v>
      </c>
      <c r="N212" s="545">
        <v>20917</v>
      </c>
      <c r="O212" s="1952" t="s">
        <v>2964</v>
      </c>
      <c r="P212" s="2097">
        <v>2248.4</v>
      </c>
      <c r="Q212" s="724">
        <v>42137</v>
      </c>
      <c r="R212" s="2116">
        <v>2248.4</v>
      </c>
      <c r="S212" s="1267">
        <f t="shared" si="10"/>
        <v>0</v>
      </c>
      <c r="T212" s="1804" t="s">
        <v>2815</v>
      </c>
    </row>
    <row r="213" spans="1:20" x14ac:dyDescent="0.25">
      <c r="A213" s="714">
        <v>42126</v>
      </c>
      <c r="B213" s="545">
        <v>19787</v>
      </c>
      <c r="C213" s="2054" t="s">
        <v>990</v>
      </c>
      <c r="D213" s="2097">
        <v>2664.9</v>
      </c>
      <c r="E213" s="724">
        <v>42126</v>
      </c>
      <c r="F213" s="2116">
        <v>2664.9</v>
      </c>
      <c r="G213" s="1267">
        <f t="shared" si="9"/>
        <v>0</v>
      </c>
      <c r="H213" s="217" t="s">
        <v>773</v>
      </c>
      <c r="I213" s="32"/>
      <c r="J213" s="2024"/>
      <c r="K213" s="32"/>
      <c r="M213" s="714">
        <v>42138</v>
      </c>
      <c r="N213" s="545">
        <v>21021</v>
      </c>
      <c r="O213" s="1952" t="s">
        <v>2964</v>
      </c>
      <c r="P213" s="2097">
        <v>715.3</v>
      </c>
      <c r="Q213" s="724">
        <v>42138</v>
      </c>
      <c r="R213" s="2116">
        <v>715.3</v>
      </c>
      <c r="S213" s="1817">
        <f t="shared" si="10"/>
        <v>0</v>
      </c>
      <c r="T213" s="1655" t="s">
        <v>773</v>
      </c>
    </row>
    <row r="214" spans="1:20" x14ac:dyDescent="0.25">
      <c r="A214" s="1265">
        <v>42126</v>
      </c>
      <c r="B214" s="545">
        <v>19788</v>
      </c>
      <c r="C214" s="2054" t="s">
        <v>2879</v>
      </c>
      <c r="D214" s="2097">
        <v>38541.5</v>
      </c>
      <c r="E214" s="724">
        <v>42128</v>
      </c>
      <c r="F214" s="2116">
        <v>38541.5</v>
      </c>
      <c r="G214" s="1267">
        <f t="shared" si="9"/>
        <v>0</v>
      </c>
      <c r="H214" s="217" t="s">
        <v>2799</v>
      </c>
      <c r="I214" s="32"/>
      <c r="J214" s="2024"/>
      <c r="K214" s="32"/>
      <c r="M214" s="1265">
        <v>42145</v>
      </c>
      <c r="N214" s="545">
        <v>21772</v>
      </c>
      <c r="O214" s="2030" t="s">
        <v>2964</v>
      </c>
      <c r="P214" s="2113">
        <v>423.2</v>
      </c>
      <c r="Q214" s="724">
        <v>42145</v>
      </c>
      <c r="R214" s="2117">
        <v>423.2</v>
      </c>
      <c r="S214" s="1267">
        <f t="shared" si="10"/>
        <v>0</v>
      </c>
      <c r="T214" s="582" t="s">
        <v>773</v>
      </c>
    </row>
    <row r="215" spans="1:20" x14ac:dyDescent="0.25">
      <c r="A215" s="714">
        <v>42126</v>
      </c>
      <c r="B215" s="545">
        <v>19789</v>
      </c>
      <c r="C215" s="2054" t="s">
        <v>664</v>
      </c>
      <c r="D215" s="2097">
        <v>9805.1</v>
      </c>
      <c r="E215" s="724">
        <v>42126</v>
      </c>
      <c r="F215" s="2116">
        <v>9805.1</v>
      </c>
      <c r="G215" s="1267">
        <f t="shared" si="9"/>
        <v>0</v>
      </c>
      <c r="H215" s="217" t="s">
        <v>773</v>
      </c>
      <c r="I215" s="32"/>
      <c r="J215" s="2024"/>
      <c r="K215" s="32"/>
      <c r="M215" s="714">
        <v>42125</v>
      </c>
      <c r="N215" s="545">
        <v>19631</v>
      </c>
      <c r="O215" s="1952" t="s">
        <v>2816</v>
      </c>
      <c r="P215" s="2097">
        <v>2354.8000000000002</v>
      </c>
      <c r="Q215" s="724">
        <v>42126</v>
      </c>
      <c r="R215" s="2116">
        <v>2354.8000000000002</v>
      </c>
      <c r="S215" s="459">
        <f t="shared" si="10"/>
        <v>0</v>
      </c>
      <c r="T215" s="1804" t="s">
        <v>773</v>
      </c>
    </row>
    <row r="216" spans="1:20" x14ac:dyDescent="0.25">
      <c r="A216" s="1265">
        <v>42126</v>
      </c>
      <c r="B216" s="545">
        <v>19790</v>
      </c>
      <c r="C216" s="2054" t="s">
        <v>967</v>
      </c>
      <c r="D216" s="2097">
        <v>34489.599999999999</v>
      </c>
      <c r="E216" s="724" t="s">
        <v>2935</v>
      </c>
      <c r="F216" s="2116">
        <f>11000+23489.6</f>
        <v>34489.599999999999</v>
      </c>
      <c r="G216" s="1267">
        <f t="shared" si="9"/>
        <v>0</v>
      </c>
      <c r="H216" s="217" t="s">
        <v>2799</v>
      </c>
      <c r="I216" s="32"/>
      <c r="J216" s="2024"/>
      <c r="K216" s="32"/>
      <c r="M216" s="1265">
        <v>42126</v>
      </c>
      <c r="N216" s="545">
        <v>19720</v>
      </c>
      <c r="O216" s="2054" t="s">
        <v>2816</v>
      </c>
      <c r="P216" s="2097">
        <v>3486</v>
      </c>
      <c r="Q216" s="724">
        <v>42126</v>
      </c>
      <c r="R216" s="2116">
        <v>3486</v>
      </c>
      <c r="S216" s="459">
        <f t="shared" si="10"/>
        <v>0</v>
      </c>
      <c r="T216" s="217" t="s">
        <v>773</v>
      </c>
    </row>
    <row r="217" spans="1:20" x14ac:dyDescent="0.25">
      <c r="A217" s="714">
        <v>42126</v>
      </c>
      <c r="B217" s="545">
        <v>19791</v>
      </c>
      <c r="C217" s="2054" t="s">
        <v>2794</v>
      </c>
      <c r="D217" s="2097">
        <v>701.6</v>
      </c>
      <c r="E217" s="724">
        <v>42128</v>
      </c>
      <c r="F217" s="2116">
        <v>701.6</v>
      </c>
      <c r="G217" s="1267">
        <f t="shared" si="9"/>
        <v>0</v>
      </c>
      <c r="H217" s="217" t="s">
        <v>2790</v>
      </c>
      <c r="I217" s="32"/>
      <c r="J217" s="2024"/>
      <c r="K217" s="32"/>
      <c r="M217" s="714">
        <v>42127</v>
      </c>
      <c r="N217" s="545">
        <v>19836</v>
      </c>
      <c r="O217" s="2054" t="s">
        <v>2816</v>
      </c>
      <c r="P217" s="2097">
        <v>2214</v>
      </c>
      <c r="Q217" s="724">
        <v>42127</v>
      </c>
      <c r="R217" s="2116">
        <v>2214</v>
      </c>
      <c r="S217" s="1267">
        <f t="shared" si="10"/>
        <v>0</v>
      </c>
      <c r="T217" s="217" t="s">
        <v>773</v>
      </c>
    </row>
    <row r="218" spans="1:20" x14ac:dyDescent="0.25">
      <c r="A218" s="1265">
        <v>42126</v>
      </c>
      <c r="B218" s="545">
        <v>19792</v>
      </c>
      <c r="C218" s="2054" t="s">
        <v>2833</v>
      </c>
      <c r="D218" s="2097">
        <v>2319.5500000000002</v>
      </c>
      <c r="E218" s="724">
        <v>42128</v>
      </c>
      <c r="F218" s="2116">
        <v>2319.5500000000002</v>
      </c>
      <c r="G218" s="1267">
        <f t="shared" si="9"/>
        <v>0</v>
      </c>
      <c r="H218" s="217" t="s">
        <v>2790</v>
      </c>
      <c r="I218" s="32"/>
      <c r="J218" s="2024"/>
      <c r="K218" s="32"/>
      <c r="M218" s="1265">
        <v>42128</v>
      </c>
      <c r="N218" s="545">
        <v>19907</v>
      </c>
      <c r="O218" s="1952" t="s">
        <v>2816</v>
      </c>
      <c r="P218" s="2097">
        <v>2465.25</v>
      </c>
      <c r="Q218" s="724">
        <v>42128</v>
      </c>
      <c r="R218" s="2116">
        <v>2465.25</v>
      </c>
      <c r="S218" s="1267">
        <f t="shared" si="10"/>
        <v>0</v>
      </c>
      <c r="T218" s="1804" t="s">
        <v>773</v>
      </c>
    </row>
    <row r="219" spans="1:20" x14ac:dyDescent="0.25">
      <c r="A219" s="714">
        <v>42126</v>
      </c>
      <c r="B219" s="545">
        <v>19793</v>
      </c>
      <c r="C219" s="2054" t="s">
        <v>2880</v>
      </c>
      <c r="D219" s="2097">
        <v>5029.2</v>
      </c>
      <c r="E219" s="724">
        <v>42128</v>
      </c>
      <c r="F219" s="2116">
        <v>5029.2</v>
      </c>
      <c r="G219" s="1267">
        <f t="shared" si="9"/>
        <v>0</v>
      </c>
      <c r="H219" s="217" t="s">
        <v>2790</v>
      </c>
      <c r="I219" s="32"/>
      <c r="J219" s="2024"/>
      <c r="K219" s="32"/>
      <c r="M219" s="714">
        <v>42130</v>
      </c>
      <c r="N219" s="545">
        <v>20203</v>
      </c>
      <c r="O219" s="1952" t="s">
        <v>2816</v>
      </c>
      <c r="P219" s="2097">
        <v>1241.2</v>
      </c>
      <c r="Q219" s="724">
        <v>42130</v>
      </c>
      <c r="R219" s="2116">
        <v>1241.2</v>
      </c>
      <c r="S219" s="1267">
        <f t="shared" si="10"/>
        <v>0</v>
      </c>
      <c r="T219" s="1655" t="s">
        <v>773</v>
      </c>
    </row>
    <row r="220" spans="1:20" x14ac:dyDescent="0.25">
      <c r="A220" s="1265">
        <v>42126</v>
      </c>
      <c r="B220" s="545">
        <v>19794</v>
      </c>
      <c r="C220" s="2054" t="s">
        <v>2834</v>
      </c>
      <c r="D220" s="2097">
        <v>1400</v>
      </c>
      <c r="E220" s="724">
        <v>42128</v>
      </c>
      <c r="F220" s="2116">
        <v>1400</v>
      </c>
      <c r="G220" s="1267">
        <f t="shared" si="9"/>
        <v>0</v>
      </c>
      <c r="H220" s="217" t="s">
        <v>2790</v>
      </c>
      <c r="I220" s="32"/>
      <c r="J220" s="2024"/>
      <c r="K220" s="32"/>
      <c r="M220" s="1265">
        <v>42132</v>
      </c>
      <c r="N220" s="545">
        <v>20368</v>
      </c>
      <c r="O220" s="1952" t="s">
        <v>2816</v>
      </c>
      <c r="P220" s="2097">
        <v>2464</v>
      </c>
      <c r="Q220" s="724">
        <v>42132</v>
      </c>
      <c r="R220" s="2116">
        <v>2464</v>
      </c>
      <c r="S220" s="1267">
        <f t="shared" si="10"/>
        <v>0</v>
      </c>
      <c r="T220" s="1804" t="s">
        <v>773</v>
      </c>
    </row>
    <row r="221" spans="1:20" x14ac:dyDescent="0.25">
      <c r="A221" s="714">
        <v>42126</v>
      </c>
      <c r="B221" s="545">
        <v>19795</v>
      </c>
      <c r="C221" s="2054" t="s">
        <v>2809</v>
      </c>
      <c r="D221" s="2097">
        <v>2160.1999999999998</v>
      </c>
      <c r="E221" s="724">
        <v>42126</v>
      </c>
      <c r="F221" s="2116">
        <v>2160.1999999999998</v>
      </c>
      <c r="G221" s="1267">
        <f t="shared" si="9"/>
        <v>0</v>
      </c>
      <c r="H221" s="217" t="s">
        <v>773</v>
      </c>
      <c r="I221" s="32"/>
      <c r="J221" s="2024"/>
      <c r="K221" s="32"/>
      <c r="M221" s="714">
        <v>42132</v>
      </c>
      <c r="N221" s="545">
        <v>20460</v>
      </c>
      <c r="O221" s="1952" t="s">
        <v>2816</v>
      </c>
      <c r="P221" s="2097">
        <v>5185.1000000000004</v>
      </c>
      <c r="Q221" s="724">
        <v>42133</v>
      </c>
      <c r="R221" s="2116">
        <v>5185.1000000000004</v>
      </c>
      <c r="S221" s="1267">
        <f t="shared" si="10"/>
        <v>0</v>
      </c>
      <c r="T221" s="1804" t="s">
        <v>773</v>
      </c>
    </row>
    <row r="222" spans="1:20" x14ac:dyDescent="0.25">
      <c r="A222" s="1265">
        <v>42126</v>
      </c>
      <c r="B222" s="545">
        <v>19796</v>
      </c>
      <c r="C222" s="2054" t="s">
        <v>2835</v>
      </c>
      <c r="D222" s="2097">
        <v>5285</v>
      </c>
      <c r="E222" s="724">
        <v>42128</v>
      </c>
      <c r="F222" s="2116">
        <v>5285</v>
      </c>
      <c r="G222" s="1267">
        <f t="shared" si="9"/>
        <v>0</v>
      </c>
      <c r="H222" s="217" t="s">
        <v>2790</v>
      </c>
      <c r="I222" s="32"/>
      <c r="J222" s="2024"/>
      <c r="K222" s="32"/>
      <c r="M222" s="1265">
        <v>42136</v>
      </c>
      <c r="N222" s="545">
        <v>20825</v>
      </c>
      <c r="O222" s="1952" t="s">
        <v>2816</v>
      </c>
      <c r="P222" s="2097">
        <v>1274.9000000000001</v>
      </c>
      <c r="Q222" s="724">
        <v>42136</v>
      </c>
      <c r="R222" s="2116">
        <v>1274.9000000000001</v>
      </c>
      <c r="S222" s="1267">
        <f t="shared" si="10"/>
        <v>0</v>
      </c>
      <c r="T222" s="1655" t="s">
        <v>773</v>
      </c>
    </row>
    <row r="223" spans="1:20" x14ac:dyDescent="0.25">
      <c r="A223" s="714">
        <v>42126</v>
      </c>
      <c r="B223" s="545">
        <v>19797</v>
      </c>
      <c r="C223" s="2054" t="s">
        <v>2836</v>
      </c>
      <c r="D223" s="2097">
        <v>2695</v>
      </c>
      <c r="E223" s="724">
        <v>42128</v>
      </c>
      <c r="F223" s="2116">
        <v>2695</v>
      </c>
      <c r="G223" s="1267">
        <f t="shared" si="9"/>
        <v>0</v>
      </c>
      <c r="H223" s="217" t="s">
        <v>2790</v>
      </c>
      <c r="I223" s="32"/>
      <c r="J223" s="2024"/>
      <c r="K223" s="32"/>
      <c r="M223" s="714">
        <v>42139</v>
      </c>
      <c r="N223" s="545">
        <v>21131</v>
      </c>
      <c r="O223" s="1952" t="s">
        <v>2816</v>
      </c>
      <c r="P223" s="2097">
        <v>1399.95</v>
      </c>
      <c r="Q223" s="724">
        <v>42139</v>
      </c>
      <c r="R223" s="2116">
        <v>1399.95</v>
      </c>
      <c r="S223" s="1817">
        <f t="shared" si="10"/>
        <v>0</v>
      </c>
      <c r="T223" s="1655" t="s">
        <v>773</v>
      </c>
    </row>
    <row r="224" spans="1:20" x14ac:dyDescent="0.25">
      <c r="A224" s="1265">
        <v>42126</v>
      </c>
      <c r="B224" s="545">
        <v>19798</v>
      </c>
      <c r="C224" s="2137" t="s">
        <v>969</v>
      </c>
      <c r="D224" s="2097">
        <v>295782</v>
      </c>
      <c r="E224" s="724">
        <v>42129</v>
      </c>
      <c r="F224" s="2116">
        <v>295782</v>
      </c>
      <c r="G224" s="1267">
        <f t="shared" si="9"/>
        <v>0</v>
      </c>
      <c r="H224" s="217" t="s">
        <v>773</v>
      </c>
      <c r="I224" s="32"/>
      <c r="J224" s="2024"/>
      <c r="K224" s="32"/>
      <c r="M224" s="1265">
        <v>42140</v>
      </c>
      <c r="N224" s="545">
        <v>21308</v>
      </c>
      <c r="O224" s="1952" t="s">
        <v>2816</v>
      </c>
      <c r="P224" s="2097">
        <v>1134.5999999999999</v>
      </c>
      <c r="Q224" s="724">
        <v>42140</v>
      </c>
      <c r="R224" s="2117">
        <v>1134.5999999999999</v>
      </c>
      <c r="S224" s="1267">
        <f t="shared" si="10"/>
        <v>0</v>
      </c>
      <c r="T224" s="716" t="s">
        <v>773</v>
      </c>
    </row>
    <row r="225" spans="1:20" x14ac:dyDescent="0.25">
      <c r="A225" s="714">
        <v>42126</v>
      </c>
      <c r="B225" s="545">
        <v>19799</v>
      </c>
      <c r="C225" s="2054" t="s">
        <v>2881</v>
      </c>
      <c r="D225" s="2097">
        <v>3774</v>
      </c>
      <c r="E225" s="724">
        <v>42127</v>
      </c>
      <c r="F225" s="2116">
        <v>3774</v>
      </c>
      <c r="G225" s="1267">
        <f t="shared" si="9"/>
        <v>0</v>
      </c>
      <c r="H225" s="217" t="s">
        <v>773</v>
      </c>
      <c r="I225" s="32"/>
      <c r="J225" s="2024"/>
      <c r="K225" s="32"/>
      <c r="M225" s="714">
        <v>42146</v>
      </c>
      <c r="N225" s="545">
        <v>21947</v>
      </c>
      <c r="O225" s="1952" t="s">
        <v>2816</v>
      </c>
      <c r="P225" s="2097">
        <v>1456</v>
      </c>
      <c r="Q225" s="724">
        <v>42146</v>
      </c>
      <c r="R225" s="2116">
        <v>1456</v>
      </c>
      <c r="S225" s="1267">
        <f t="shared" si="10"/>
        <v>0</v>
      </c>
      <c r="T225" s="1655" t="s">
        <v>773</v>
      </c>
    </row>
    <row r="226" spans="1:20" x14ac:dyDescent="0.25">
      <c r="A226" s="1265">
        <v>42126</v>
      </c>
      <c r="B226" s="545">
        <v>19800</v>
      </c>
      <c r="C226" s="2054" t="s">
        <v>2882</v>
      </c>
      <c r="D226" s="2097">
        <v>15292.2</v>
      </c>
      <c r="E226" s="724">
        <v>42133</v>
      </c>
      <c r="F226" s="2116">
        <v>15292.2</v>
      </c>
      <c r="G226" s="1267">
        <f t="shared" si="9"/>
        <v>0</v>
      </c>
      <c r="H226" s="217" t="s">
        <v>773</v>
      </c>
      <c r="K226" s="32"/>
      <c r="M226" s="1265">
        <v>42148</v>
      </c>
      <c r="N226" s="545">
        <v>22091</v>
      </c>
      <c r="O226" s="1952" t="s">
        <v>2816</v>
      </c>
      <c r="P226" s="2097">
        <v>1129.5999999999999</v>
      </c>
      <c r="Q226" s="781">
        <v>42148</v>
      </c>
      <c r="R226" s="2116">
        <v>1129.5999999999999</v>
      </c>
      <c r="S226" s="1267">
        <f t="shared" si="10"/>
        <v>0</v>
      </c>
      <c r="T226" s="1655" t="s">
        <v>773</v>
      </c>
    </row>
    <row r="227" spans="1:20" x14ac:dyDescent="0.25">
      <c r="A227" s="714">
        <v>42126</v>
      </c>
      <c r="B227" s="545">
        <v>19801</v>
      </c>
      <c r="C227" s="2054" t="s">
        <v>167</v>
      </c>
      <c r="D227" s="2097">
        <v>3117</v>
      </c>
      <c r="E227" s="724">
        <v>42126</v>
      </c>
      <c r="F227" s="2116">
        <v>3117</v>
      </c>
      <c r="G227" s="1267">
        <f t="shared" si="9"/>
        <v>0</v>
      </c>
      <c r="H227" s="217" t="s">
        <v>773</v>
      </c>
      <c r="K227" s="32"/>
      <c r="M227" s="714">
        <v>42150</v>
      </c>
      <c r="N227" s="545">
        <v>22281</v>
      </c>
      <c r="O227" s="1952" t="s">
        <v>3680</v>
      </c>
      <c r="P227" s="2097">
        <v>1466.5</v>
      </c>
      <c r="Q227" s="781">
        <v>42150</v>
      </c>
      <c r="R227" s="2116">
        <v>1466.5</v>
      </c>
      <c r="S227" s="1267">
        <f t="shared" si="10"/>
        <v>0</v>
      </c>
      <c r="T227" s="1655" t="s">
        <v>773</v>
      </c>
    </row>
    <row r="228" spans="1:20" x14ac:dyDescent="0.25">
      <c r="A228" s="1265">
        <v>42126</v>
      </c>
      <c r="B228" s="545">
        <v>19802</v>
      </c>
      <c r="C228" s="2054" t="s">
        <v>2883</v>
      </c>
      <c r="D228" s="2097">
        <v>3220.1</v>
      </c>
      <c r="E228" s="724">
        <v>42126</v>
      </c>
      <c r="F228" s="2116">
        <v>3220.1</v>
      </c>
      <c r="G228" s="1267">
        <f t="shared" si="9"/>
        <v>0</v>
      </c>
      <c r="H228" s="217" t="s">
        <v>773</v>
      </c>
      <c r="K228" s="32"/>
      <c r="M228" s="1265">
        <v>42131</v>
      </c>
      <c r="N228" s="545">
        <v>20238</v>
      </c>
      <c r="O228" s="1952" t="s">
        <v>2959</v>
      </c>
      <c r="P228" s="2097">
        <v>2096.5</v>
      </c>
      <c r="Q228" s="724">
        <v>42140</v>
      </c>
      <c r="R228" s="2116">
        <v>2096.5</v>
      </c>
      <c r="S228" s="1267">
        <f t="shared" si="10"/>
        <v>0</v>
      </c>
      <c r="T228" s="1655" t="s">
        <v>773</v>
      </c>
    </row>
    <row r="229" spans="1:20" x14ac:dyDescent="0.25">
      <c r="A229" s="714">
        <v>42126</v>
      </c>
      <c r="B229" s="545">
        <v>19803</v>
      </c>
      <c r="C229" s="2054" t="s">
        <v>2846</v>
      </c>
      <c r="D229" s="2097">
        <v>2427.6</v>
      </c>
      <c r="E229" s="724">
        <v>42127</v>
      </c>
      <c r="F229" s="2116">
        <v>2427.6</v>
      </c>
      <c r="G229" s="1267">
        <f t="shared" si="9"/>
        <v>0</v>
      </c>
      <c r="H229" s="217" t="s">
        <v>773</v>
      </c>
      <c r="K229" s="32"/>
      <c r="M229" s="714">
        <v>42125</v>
      </c>
      <c r="N229" s="545">
        <v>19592</v>
      </c>
      <c r="O229" s="1952" t="s">
        <v>2785</v>
      </c>
      <c r="P229" s="2097">
        <v>2551.5</v>
      </c>
      <c r="Q229" s="724">
        <v>42125</v>
      </c>
      <c r="R229" s="2116">
        <v>2551.5</v>
      </c>
      <c r="S229" s="459">
        <f t="shared" si="10"/>
        <v>0</v>
      </c>
      <c r="T229" s="1804" t="s">
        <v>773</v>
      </c>
    </row>
    <row r="230" spans="1:20" x14ac:dyDescent="0.25">
      <c r="A230" s="1265">
        <v>42126</v>
      </c>
      <c r="B230" s="545">
        <v>19804</v>
      </c>
      <c r="C230" s="2054" t="s">
        <v>965</v>
      </c>
      <c r="D230" s="2097">
        <v>3036.1</v>
      </c>
      <c r="E230" s="724">
        <v>42126</v>
      </c>
      <c r="F230" s="2116">
        <v>3036.1</v>
      </c>
      <c r="G230" s="1267">
        <f t="shared" si="9"/>
        <v>0</v>
      </c>
      <c r="H230" s="217" t="s">
        <v>773</v>
      </c>
      <c r="J230" s="2073"/>
      <c r="K230" s="32"/>
      <c r="M230" s="1265">
        <v>42125</v>
      </c>
      <c r="N230" s="545">
        <v>19590</v>
      </c>
      <c r="O230" s="1952" t="s">
        <v>2783</v>
      </c>
      <c r="P230" s="2097">
        <v>404.3</v>
      </c>
      <c r="Q230" s="724">
        <v>42125</v>
      </c>
      <c r="R230" s="2116">
        <v>404.3</v>
      </c>
      <c r="S230" s="459">
        <f t="shared" si="10"/>
        <v>0</v>
      </c>
      <c r="T230" s="1804" t="s">
        <v>773</v>
      </c>
    </row>
    <row r="231" spans="1:20" x14ac:dyDescent="0.25">
      <c r="A231" s="714">
        <v>42126</v>
      </c>
      <c r="B231" s="545">
        <v>19805</v>
      </c>
      <c r="C231" s="2054" t="s">
        <v>2814</v>
      </c>
      <c r="D231" s="2097">
        <v>87032.7</v>
      </c>
      <c r="E231" s="724">
        <v>42142</v>
      </c>
      <c r="F231" s="2116">
        <v>87032.7</v>
      </c>
      <c r="G231" s="1267">
        <f t="shared" si="9"/>
        <v>0</v>
      </c>
      <c r="H231" s="217" t="s">
        <v>2412</v>
      </c>
      <c r="K231" s="32"/>
      <c r="M231" s="714">
        <v>42128</v>
      </c>
      <c r="N231" s="545">
        <v>19897</v>
      </c>
      <c r="O231" s="1952" t="s">
        <v>2783</v>
      </c>
      <c r="P231" s="2097">
        <v>372.1</v>
      </c>
      <c r="Q231" s="724">
        <v>42128</v>
      </c>
      <c r="R231" s="2116">
        <v>372.1</v>
      </c>
      <c r="S231" s="1267">
        <f t="shared" si="10"/>
        <v>0</v>
      </c>
      <c r="T231" s="1804" t="s">
        <v>773</v>
      </c>
    </row>
    <row r="232" spans="1:20" x14ac:dyDescent="0.25">
      <c r="A232" s="1265">
        <v>42126</v>
      </c>
      <c r="B232" s="545">
        <v>19806</v>
      </c>
      <c r="C232" s="2054" t="s">
        <v>2099</v>
      </c>
      <c r="D232" s="2097">
        <v>8475.6</v>
      </c>
      <c r="E232" s="724">
        <v>42137</v>
      </c>
      <c r="F232" s="2116">
        <v>8475.6</v>
      </c>
      <c r="G232" s="1267">
        <f t="shared" si="9"/>
        <v>0</v>
      </c>
      <c r="H232" s="217" t="s">
        <v>2776</v>
      </c>
      <c r="K232" s="32"/>
      <c r="M232" s="1265">
        <v>42139</v>
      </c>
      <c r="N232" s="545">
        <v>21104</v>
      </c>
      <c r="O232" s="1952" t="s">
        <v>2783</v>
      </c>
      <c r="P232" s="2097">
        <v>319.2</v>
      </c>
      <c r="Q232" s="724">
        <v>42139</v>
      </c>
      <c r="R232" s="2116">
        <v>319.2</v>
      </c>
      <c r="S232" s="1817">
        <f t="shared" si="10"/>
        <v>0</v>
      </c>
      <c r="T232" s="1655" t="s">
        <v>773</v>
      </c>
    </row>
    <row r="233" spans="1:20" x14ac:dyDescent="0.25">
      <c r="A233" s="714">
        <v>42126</v>
      </c>
      <c r="B233" s="545">
        <v>19807</v>
      </c>
      <c r="C233" s="2054" t="s">
        <v>2788</v>
      </c>
      <c r="D233" s="2097">
        <v>25107.3</v>
      </c>
      <c r="E233" s="724" t="s">
        <v>2973</v>
      </c>
      <c r="F233" s="2116">
        <f>10000+15107.3</f>
        <v>25107.3</v>
      </c>
      <c r="G233" s="1267">
        <f t="shared" si="9"/>
        <v>0</v>
      </c>
      <c r="H233" s="217" t="s">
        <v>773</v>
      </c>
      <c r="K233" s="32"/>
      <c r="M233" s="714">
        <v>42148</v>
      </c>
      <c r="N233" s="545">
        <v>22074</v>
      </c>
      <c r="O233" s="1952" t="s">
        <v>2783</v>
      </c>
      <c r="P233" s="2097">
        <v>327.9</v>
      </c>
      <c r="Q233" s="781">
        <v>42148</v>
      </c>
      <c r="R233" s="2116">
        <v>327.9</v>
      </c>
      <c r="S233" s="1267">
        <f t="shared" si="10"/>
        <v>0</v>
      </c>
      <c r="T233" s="1655" t="s">
        <v>773</v>
      </c>
    </row>
    <row r="234" spans="1:20" x14ac:dyDescent="0.25">
      <c r="A234" s="1265">
        <v>42126</v>
      </c>
      <c r="B234" s="545">
        <v>19808</v>
      </c>
      <c r="C234" s="2054" t="s">
        <v>2884</v>
      </c>
      <c r="D234" s="2097">
        <v>10444.5</v>
      </c>
      <c r="E234" s="724">
        <v>42126</v>
      </c>
      <c r="F234" s="2116">
        <v>10444.5</v>
      </c>
      <c r="G234" s="1267">
        <f t="shared" si="9"/>
        <v>0</v>
      </c>
      <c r="H234" s="217" t="s">
        <v>773</v>
      </c>
      <c r="K234" s="32"/>
      <c r="M234" s="1265">
        <v>42152</v>
      </c>
      <c r="N234" s="545">
        <v>22513</v>
      </c>
      <c r="O234" s="1952" t="s">
        <v>3696</v>
      </c>
      <c r="P234" s="2097">
        <v>40491.9</v>
      </c>
      <c r="Q234" s="724"/>
      <c r="R234" s="2116"/>
      <c r="S234" s="1267">
        <f t="shared" si="10"/>
        <v>40491.9</v>
      </c>
      <c r="T234" s="1655" t="s">
        <v>2776</v>
      </c>
    </row>
    <row r="235" spans="1:20" x14ac:dyDescent="0.25">
      <c r="A235" s="714">
        <v>42126</v>
      </c>
      <c r="B235" s="545">
        <v>19809</v>
      </c>
      <c r="C235" s="2054" t="s">
        <v>2885</v>
      </c>
      <c r="D235" s="2097">
        <v>18139.5</v>
      </c>
      <c r="E235" s="724">
        <v>42127</v>
      </c>
      <c r="F235" s="2116">
        <v>18139.5</v>
      </c>
      <c r="G235" s="1267">
        <f t="shared" si="9"/>
        <v>0</v>
      </c>
      <c r="H235" s="217" t="s">
        <v>2780</v>
      </c>
      <c r="K235" s="32"/>
      <c r="M235" s="714">
        <v>42125</v>
      </c>
      <c r="N235" s="545">
        <v>19681</v>
      </c>
      <c r="O235" s="1952" t="s">
        <v>2844</v>
      </c>
      <c r="P235" s="2097">
        <v>22922.46</v>
      </c>
      <c r="Q235" s="724">
        <v>42125</v>
      </c>
      <c r="R235" s="2116">
        <v>22922.46</v>
      </c>
      <c r="S235" s="459">
        <f t="shared" si="10"/>
        <v>0</v>
      </c>
      <c r="T235" s="1655" t="s">
        <v>773</v>
      </c>
    </row>
    <row r="236" spans="1:20" x14ac:dyDescent="0.25">
      <c r="A236" s="1265">
        <v>42126</v>
      </c>
      <c r="B236" s="545">
        <v>19810</v>
      </c>
      <c r="C236" s="2054" t="s">
        <v>1024</v>
      </c>
      <c r="D236" s="2097">
        <v>2137.8000000000002</v>
      </c>
      <c r="E236" s="724" t="s">
        <v>2889</v>
      </c>
      <c r="F236" s="2116">
        <f>2000+137.8</f>
        <v>2137.8000000000002</v>
      </c>
      <c r="G236" s="1267">
        <f t="shared" si="9"/>
        <v>0</v>
      </c>
      <c r="H236" s="217" t="s">
        <v>773</v>
      </c>
      <c r="K236" s="32"/>
      <c r="M236" s="1265">
        <v>42126</v>
      </c>
      <c r="N236" s="545">
        <v>19811</v>
      </c>
      <c r="O236" s="2054" t="s">
        <v>2844</v>
      </c>
      <c r="P236" s="2097">
        <v>25277.4</v>
      </c>
      <c r="Q236" s="724">
        <v>42126</v>
      </c>
      <c r="R236" s="2116">
        <v>25277.4</v>
      </c>
      <c r="S236" s="1267">
        <f t="shared" si="10"/>
        <v>0</v>
      </c>
      <c r="T236" s="217" t="s">
        <v>773</v>
      </c>
    </row>
    <row r="237" spans="1:20" x14ac:dyDescent="0.25">
      <c r="A237" s="714">
        <v>42126</v>
      </c>
      <c r="B237" s="545">
        <v>19811</v>
      </c>
      <c r="C237" s="2054" t="s">
        <v>2844</v>
      </c>
      <c r="D237" s="2097">
        <v>25277.4</v>
      </c>
      <c r="E237" s="724">
        <v>42126</v>
      </c>
      <c r="F237" s="2116">
        <v>25277.4</v>
      </c>
      <c r="G237" s="1267">
        <f t="shared" si="9"/>
        <v>0</v>
      </c>
      <c r="H237" s="217" t="s">
        <v>773</v>
      </c>
      <c r="K237" s="32"/>
      <c r="M237" s="714">
        <v>42130</v>
      </c>
      <c r="N237" s="545">
        <v>20190</v>
      </c>
      <c r="O237" s="1952" t="s">
        <v>2844</v>
      </c>
      <c r="P237" s="2097">
        <v>1201.2</v>
      </c>
      <c r="Q237" s="724">
        <v>42130</v>
      </c>
      <c r="R237" s="2116">
        <v>1201.2</v>
      </c>
      <c r="S237" s="1267">
        <f t="shared" si="10"/>
        <v>0</v>
      </c>
      <c r="T237" s="1655" t="s">
        <v>773</v>
      </c>
    </row>
    <row r="238" spans="1:20" x14ac:dyDescent="0.25">
      <c r="A238" s="1265">
        <v>42127</v>
      </c>
      <c r="B238" s="545">
        <v>19812</v>
      </c>
      <c r="C238" s="2054" t="s">
        <v>2890</v>
      </c>
      <c r="D238" s="2097">
        <v>1700.19</v>
      </c>
      <c r="E238" s="724">
        <v>42127</v>
      </c>
      <c r="F238" s="2116">
        <v>1700.19</v>
      </c>
      <c r="G238" s="1267">
        <f t="shared" si="9"/>
        <v>0</v>
      </c>
      <c r="H238" s="217" t="s">
        <v>773</v>
      </c>
      <c r="K238" s="32"/>
      <c r="M238" s="1265">
        <v>42132</v>
      </c>
      <c r="N238" s="545">
        <v>20445</v>
      </c>
      <c r="O238" s="1952" t="s">
        <v>2844</v>
      </c>
      <c r="P238" s="2097">
        <v>24175.8</v>
      </c>
      <c r="Q238" s="724">
        <v>42132</v>
      </c>
      <c r="R238" s="2116">
        <v>24175.8</v>
      </c>
      <c r="S238" s="1267">
        <f t="shared" si="10"/>
        <v>0</v>
      </c>
      <c r="T238" s="1804" t="s">
        <v>773</v>
      </c>
    </row>
    <row r="239" spans="1:20" x14ac:dyDescent="0.25">
      <c r="A239" s="714">
        <v>42127</v>
      </c>
      <c r="B239" s="545">
        <v>19813</v>
      </c>
      <c r="C239" s="2054" t="s">
        <v>2842</v>
      </c>
      <c r="D239" s="2097">
        <v>29257.32</v>
      </c>
      <c r="E239" s="724">
        <v>42128</v>
      </c>
      <c r="F239" s="2116">
        <v>29257.32</v>
      </c>
      <c r="G239" s="1267">
        <f t="shared" si="9"/>
        <v>0</v>
      </c>
      <c r="H239" s="217" t="s">
        <v>2776</v>
      </c>
      <c r="K239" s="32"/>
      <c r="M239" s="714">
        <v>42132</v>
      </c>
      <c r="N239" s="545">
        <v>20461</v>
      </c>
      <c r="O239" s="1952" t="s">
        <v>2844</v>
      </c>
      <c r="P239" s="2097">
        <v>2654.4</v>
      </c>
      <c r="Q239" s="724">
        <v>42133</v>
      </c>
      <c r="R239" s="2116">
        <v>2654.4</v>
      </c>
      <c r="S239" s="1267">
        <f t="shared" si="10"/>
        <v>0</v>
      </c>
      <c r="T239" s="1804" t="s">
        <v>773</v>
      </c>
    </row>
    <row r="240" spans="1:20" x14ac:dyDescent="0.25">
      <c r="A240" s="1265">
        <v>42127</v>
      </c>
      <c r="B240" s="545">
        <v>19814</v>
      </c>
      <c r="C240" s="2054" t="s">
        <v>2891</v>
      </c>
      <c r="D240" s="2097">
        <v>1403</v>
      </c>
      <c r="E240" s="724">
        <v>42127</v>
      </c>
      <c r="F240" s="2116">
        <v>1403</v>
      </c>
      <c r="G240" s="1267">
        <f t="shared" si="9"/>
        <v>0</v>
      </c>
      <c r="H240" s="217" t="s">
        <v>773</v>
      </c>
      <c r="K240" s="32"/>
      <c r="M240" s="1265">
        <v>42135</v>
      </c>
      <c r="N240" s="545">
        <v>20765</v>
      </c>
      <c r="O240" s="1952" t="s">
        <v>2844</v>
      </c>
      <c r="P240" s="2097">
        <v>24444.47</v>
      </c>
      <c r="Q240" s="724">
        <v>42135</v>
      </c>
      <c r="R240" s="2116">
        <v>24444.47</v>
      </c>
      <c r="S240" s="1267">
        <f t="shared" si="10"/>
        <v>0</v>
      </c>
      <c r="T240" s="1804" t="s">
        <v>773</v>
      </c>
    </row>
    <row r="241" spans="1:20" x14ac:dyDescent="0.25">
      <c r="A241" s="714">
        <v>42127</v>
      </c>
      <c r="B241" s="545">
        <v>19815</v>
      </c>
      <c r="C241" s="2054" t="s">
        <v>2862</v>
      </c>
      <c r="D241" s="2097">
        <v>2153.8000000000002</v>
      </c>
      <c r="E241" s="724">
        <v>42127</v>
      </c>
      <c r="F241" s="2116">
        <v>2153.8000000000002</v>
      </c>
      <c r="G241" s="1267">
        <f t="shared" si="9"/>
        <v>0</v>
      </c>
      <c r="H241" s="217" t="s">
        <v>773</v>
      </c>
      <c r="K241" s="32"/>
      <c r="M241" s="714">
        <v>42142</v>
      </c>
      <c r="N241" s="545">
        <v>21387</v>
      </c>
      <c r="O241" s="1952" t="s">
        <v>2844</v>
      </c>
      <c r="P241" s="2097">
        <v>28766.2</v>
      </c>
      <c r="Q241" s="724">
        <v>42142</v>
      </c>
      <c r="R241" s="2117">
        <v>28766.2</v>
      </c>
      <c r="S241" s="1267">
        <f t="shared" si="10"/>
        <v>0</v>
      </c>
      <c r="T241" s="1197" t="s">
        <v>2799</v>
      </c>
    </row>
    <row r="242" spans="1:20" x14ac:dyDescent="0.25">
      <c r="A242" s="1265">
        <v>42127</v>
      </c>
      <c r="B242" s="545">
        <v>19816</v>
      </c>
      <c r="C242" s="2054" t="s">
        <v>2848</v>
      </c>
      <c r="D242" s="2097">
        <v>4170.5200000000004</v>
      </c>
      <c r="E242" s="724">
        <v>42127</v>
      </c>
      <c r="F242" s="2116">
        <v>4170.5200000000004</v>
      </c>
      <c r="G242" s="1267">
        <f t="shared" si="9"/>
        <v>0</v>
      </c>
      <c r="H242" s="217" t="s">
        <v>773</v>
      </c>
      <c r="I242" s="32"/>
      <c r="J242" s="2024"/>
      <c r="K242" s="32"/>
      <c r="M242" s="1265">
        <v>42145</v>
      </c>
      <c r="N242" s="545">
        <v>21735</v>
      </c>
      <c r="O242" s="2030" t="s">
        <v>2844</v>
      </c>
      <c r="P242" s="2113">
        <v>2754</v>
      </c>
      <c r="Q242" s="724">
        <v>42145</v>
      </c>
      <c r="R242" s="2117">
        <v>2754</v>
      </c>
      <c r="S242" s="1267">
        <f t="shared" si="10"/>
        <v>0</v>
      </c>
      <c r="T242" s="582" t="s">
        <v>773</v>
      </c>
    </row>
    <row r="243" spans="1:20" x14ac:dyDescent="0.25">
      <c r="A243" s="714">
        <v>42127</v>
      </c>
      <c r="B243" s="545">
        <v>19817</v>
      </c>
      <c r="C243" s="2054" t="s">
        <v>2795</v>
      </c>
      <c r="D243" s="2097">
        <v>213399.3</v>
      </c>
      <c r="E243" s="724">
        <v>42151</v>
      </c>
      <c r="F243" s="2116">
        <v>213399.3</v>
      </c>
      <c r="G243" s="1267">
        <f t="shared" si="9"/>
        <v>0</v>
      </c>
      <c r="H243" s="217" t="s">
        <v>2815</v>
      </c>
      <c r="I243" s="32"/>
      <c r="J243" s="2024"/>
      <c r="K243" s="32"/>
      <c r="M243" s="714">
        <v>42145</v>
      </c>
      <c r="N243" s="545">
        <v>21787</v>
      </c>
      <c r="O243" s="2030" t="s">
        <v>2844</v>
      </c>
      <c r="P243" s="2113">
        <v>25103.8</v>
      </c>
      <c r="Q243" s="724">
        <v>42145</v>
      </c>
      <c r="R243" s="2117">
        <v>25103.8</v>
      </c>
      <c r="S243" s="1267">
        <f t="shared" si="10"/>
        <v>0</v>
      </c>
      <c r="T243" s="582" t="s">
        <v>773</v>
      </c>
    </row>
    <row r="244" spans="1:20" x14ac:dyDescent="0.25">
      <c r="A244" s="1265">
        <v>42127</v>
      </c>
      <c r="B244" s="545">
        <v>19818</v>
      </c>
      <c r="C244" s="2054" t="s">
        <v>2795</v>
      </c>
      <c r="D244" s="2097">
        <v>19609.599999999999</v>
      </c>
      <c r="E244" s="724">
        <v>42151</v>
      </c>
      <c r="F244" s="2116">
        <v>19609.599999999999</v>
      </c>
      <c r="G244" s="1267">
        <f t="shared" si="9"/>
        <v>0</v>
      </c>
      <c r="H244" s="217" t="s">
        <v>2804</v>
      </c>
      <c r="I244" s="32"/>
      <c r="J244" s="2024"/>
      <c r="K244" s="32"/>
      <c r="M244" s="1265">
        <v>42147</v>
      </c>
      <c r="N244" s="545">
        <v>22036</v>
      </c>
      <c r="O244" s="1952" t="s">
        <v>2844</v>
      </c>
      <c r="P244" s="2097">
        <v>26859.8</v>
      </c>
      <c r="Q244" s="781">
        <v>42147</v>
      </c>
      <c r="R244" s="2116">
        <v>26859.8</v>
      </c>
      <c r="S244" s="1267">
        <f t="shared" si="10"/>
        <v>0</v>
      </c>
      <c r="T244" s="1655" t="s">
        <v>2780</v>
      </c>
    </row>
    <row r="245" spans="1:20" x14ac:dyDescent="0.25">
      <c r="A245" s="714">
        <v>42127</v>
      </c>
      <c r="B245" s="545">
        <v>19819</v>
      </c>
      <c r="C245" s="2054" t="s">
        <v>2819</v>
      </c>
      <c r="D245" s="2097">
        <v>10481</v>
      </c>
      <c r="E245" s="724">
        <v>42127</v>
      </c>
      <c r="F245" s="2116">
        <v>10481</v>
      </c>
      <c r="G245" s="1267">
        <f t="shared" si="9"/>
        <v>0</v>
      </c>
      <c r="H245" s="217" t="s">
        <v>773</v>
      </c>
      <c r="I245" s="32"/>
      <c r="J245" s="2024"/>
      <c r="K245" s="32"/>
      <c r="M245" s="714">
        <v>42149</v>
      </c>
      <c r="N245" s="545">
        <v>22243</v>
      </c>
      <c r="O245" s="1952" t="s">
        <v>2844</v>
      </c>
      <c r="P245" s="2097">
        <v>26974.799999999999</v>
      </c>
      <c r="Q245" s="781">
        <v>42150</v>
      </c>
      <c r="R245" s="2116">
        <v>26974.799999999999</v>
      </c>
      <c r="S245" s="1267">
        <f t="shared" si="10"/>
        <v>0</v>
      </c>
      <c r="T245" s="1655" t="s">
        <v>2938</v>
      </c>
    </row>
    <row r="246" spans="1:20" x14ac:dyDescent="0.25">
      <c r="A246" s="1265">
        <v>42127</v>
      </c>
      <c r="B246" s="545">
        <v>19820</v>
      </c>
      <c r="C246" s="2054" t="s">
        <v>2795</v>
      </c>
      <c r="D246" s="2097">
        <v>43073.1</v>
      </c>
      <c r="E246" s="724">
        <v>42151</v>
      </c>
      <c r="F246" s="2116">
        <v>43073.1</v>
      </c>
      <c r="G246" s="1267">
        <f t="shared" si="9"/>
        <v>0</v>
      </c>
      <c r="H246" s="217" t="s">
        <v>2780</v>
      </c>
      <c r="I246" s="32"/>
      <c r="J246" s="2024"/>
      <c r="K246" s="32"/>
      <c r="M246" s="1265">
        <v>42150</v>
      </c>
      <c r="N246" s="545">
        <v>22257</v>
      </c>
      <c r="O246" s="1952" t="s">
        <v>2844</v>
      </c>
      <c r="P246" s="2097">
        <v>2643.2</v>
      </c>
      <c r="Q246" s="781">
        <v>42150</v>
      </c>
      <c r="R246" s="2116">
        <v>2643.2</v>
      </c>
      <c r="S246" s="1267">
        <f t="shared" si="10"/>
        <v>0</v>
      </c>
      <c r="T246" s="1655" t="s">
        <v>773</v>
      </c>
    </row>
    <row r="247" spans="1:20" x14ac:dyDescent="0.25">
      <c r="A247" s="714">
        <v>42127</v>
      </c>
      <c r="B247" s="545">
        <v>19821</v>
      </c>
      <c r="C247" s="2054" t="s">
        <v>969</v>
      </c>
      <c r="D247" s="2097">
        <v>41588.14</v>
      </c>
      <c r="E247" s="724">
        <v>42129</v>
      </c>
      <c r="F247" s="2116">
        <v>41588.14</v>
      </c>
      <c r="G247" s="1267">
        <f t="shared" si="9"/>
        <v>0</v>
      </c>
      <c r="H247" s="217" t="s">
        <v>818</v>
      </c>
      <c r="I247" s="32"/>
      <c r="J247" s="2024"/>
      <c r="K247" s="32"/>
      <c r="M247" s="714">
        <v>42136</v>
      </c>
      <c r="N247" s="545">
        <v>20859</v>
      </c>
      <c r="O247" s="1952" t="s">
        <v>3540</v>
      </c>
      <c r="P247" s="2097">
        <v>365.8</v>
      </c>
      <c r="Q247" s="724">
        <v>42136</v>
      </c>
      <c r="R247" s="2116">
        <v>365.8</v>
      </c>
      <c r="S247" s="1267">
        <f t="shared" si="10"/>
        <v>0</v>
      </c>
      <c r="T247" s="1655" t="s">
        <v>2822</v>
      </c>
    </row>
    <row r="248" spans="1:20" x14ac:dyDescent="0.25">
      <c r="A248" s="1265">
        <v>42127</v>
      </c>
      <c r="B248" s="545">
        <v>19822</v>
      </c>
      <c r="C248" s="2054" t="s">
        <v>2789</v>
      </c>
      <c r="D248" s="2097">
        <v>40123.65</v>
      </c>
      <c r="E248" s="724">
        <v>42140</v>
      </c>
      <c r="F248" s="2116">
        <v>40123.65</v>
      </c>
      <c r="G248" s="1267">
        <f t="shared" si="9"/>
        <v>0</v>
      </c>
      <c r="H248" s="217" t="s">
        <v>773</v>
      </c>
      <c r="I248" s="32"/>
      <c r="J248" s="2024"/>
      <c r="K248" s="32"/>
      <c r="M248" s="1265">
        <v>42146</v>
      </c>
      <c r="N248" s="545">
        <v>21942</v>
      </c>
      <c r="O248" s="1952" t="s">
        <v>3540</v>
      </c>
      <c r="P248" s="2097">
        <v>66.7</v>
      </c>
      <c r="Q248" s="724">
        <v>42146</v>
      </c>
      <c r="R248" s="2116">
        <v>66.7</v>
      </c>
      <c r="S248" s="1267">
        <f t="shared" si="10"/>
        <v>0</v>
      </c>
      <c r="T248" s="1655" t="s">
        <v>773</v>
      </c>
    </row>
    <row r="249" spans="1:20" x14ac:dyDescent="0.25">
      <c r="A249" s="714">
        <v>42127</v>
      </c>
      <c r="B249" s="545">
        <v>19823</v>
      </c>
      <c r="C249" s="2054" t="s">
        <v>592</v>
      </c>
      <c r="D249" s="2097">
        <v>1966.5</v>
      </c>
      <c r="E249" s="724">
        <v>42127</v>
      </c>
      <c r="F249" s="2116">
        <v>1966.5</v>
      </c>
      <c r="G249" s="1267">
        <f t="shared" si="9"/>
        <v>0</v>
      </c>
      <c r="H249" s="217" t="s">
        <v>773</v>
      </c>
      <c r="I249" s="32"/>
      <c r="J249" s="2024"/>
      <c r="K249" s="32"/>
      <c r="M249" s="714">
        <v>42126</v>
      </c>
      <c r="N249" s="545">
        <v>19723</v>
      </c>
      <c r="O249" s="2054" t="s">
        <v>2858</v>
      </c>
      <c r="P249" s="2097">
        <v>10990</v>
      </c>
      <c r="Q249" s="724">
        <v>42126</v>
      </c>
      <c r="R249" s="2116">
        <v>10990</v>
      </c>
      <c r="S249" s="459">
        <f t="shared" si="10"/>
        <v>0</v>
      </c>
      <c r="T249" s="217" t="s">
        <v>773</v>
      </c>
    </row>
    <row r="250" spans="1:20" x14ac:dyDescent="0.25">
      <c r="A250" s="1265">
        <v>42127</v>
      </c>
      <c r="B250" s="545">
        <v>19824</v>
      </c>
      <c r="C250" s="2054" t="s">
        <v>2854</v>
      </c>
      <c r="D250" s="2097">
        <v>5989.6</v>
      </c>
      <c r="E250" s="724" t="s">
        <v>2935</v>
      </c>
      <c r="F250" s="2116">
        <f>4000+1989.6</f>
        <v>5989.6</v>
      </c>
      <c r="G250" s="1267">
        <f t="shared" si="9"/>
        <v>0</v>
      </c>
      <c r="H250" s="217" t="s">
        <v>773</v>
      </c>
      <c r="I250" s="32"/>
      <c r="J250" s="2024"/>
      <c r="K250" s="32"/>
      <c r="M250" s="1265">
        <v>42126</v>
      </c>
      <c r="N250" s="545">
        <v>19726</v>
      </c>
      <c r="O250" s="2054" t="s">
        <v>2858</v>
      </c>
      <c r="P250" s="2097">
        <v>1205.4000000000001</v>
      </c>
      <c r="Q250" s="724">
        <v>42126</v>
      </c>
      <c r="R250" s="2116">
        <v>1205.4000000000001</v>
      </c>
      <c r="S250" s="459">
        <f t="shared" si="10"/>
        <v>0</v>
      </c>
      <c r="T250" s="217" t="s">
        <v>773</v>
      </c>
    </row>
    <row r="251" spans="1:20" x14ac:dyDescent="0.25">
      <c r="A251" s="714">
        <v>42127</v>
      </c>
      <c r="B251" s="545">
        <v>19825</v>
      </c>
      <c r="C251" s="2166" t="s">
        <v>2251</v>
      </c>
      <c r="D251" s="2097">
        <v>0</v>
      </c>
      <c r="E251" s="724"/>
      <c r="F251" s="2116"/>
      <c r="G251" s="1267">
        <f t="shared" si="9"/>
        <v>0</v>
      </c>
      <c r="H251" s="217" t="s">
        <v>135</v>
      </c>
      <c r="I251" s="32"/>
      <c r="J251" s="2024"/>
      <c r="K251" s="32"/>
      <c r="M251" s="714">
        <v>42129</v>
      </c>
      <c r="N251" s="545">
        <v>20049</v>
      </c>
      <c r="O251" s="1952" t="s">
        <v>2858</v>
      </c>
      <c r="P251" s="2097">
        <v>5482.8</v>
      </c>
      <c r="Q251" s="724">
        <v>42129</v>
      </c>
      <c r="R251" s="2116">
        <v>5482.8</v>
      </c>
      <c r="S251" s="1267">
        <f t="shared" si="10"/>
        <v>0</v>
      </c>
      <c r="T251" s="1655" t="s">
        <v>773</v>
      </c>
    </row>
    <row r="252" spans="1:20" x14ac:dyDescent="0.25">
      <c r="A252" s="1265">
        <v>42127</v>
      </c>
      <c r="B252" s="545">
        <v>19826</v>
      </c>
      <c r="C252" s="2054" t="s">
        <v>2797</v>
      </c>
      <c r="D252" s="2097">
        <v>9310.7000000000007</v>
      </c>
      <c r="E252" s="724">
        <v>42127</v>
      </c>
      <c r="F252" s="2116">
        <v>9310.7000000000007</v>
      </c>
      <c r="G252" s="1267">
        <f t="shared" si="9"/>
        <v>0</v>
      </c>
      <c r="H252" s="217" t="s">
        <v>773</v>
      </c>
      <c r="I252" s="32"/>
      <c r="J252" s="2024"/>
      <c r="K252" s="32"/>
      <c r="M252" s="1265">
        <v>42131</v>
      </c>
      <c r="N252" s="545">
        <v>20228</v>
      </c>
      <c r="O252" s="1952" t="s">
        <v>2858</v>
      </c>
      <c r="P252" s="2097">
        <v>9542.75</v>
      </c>
      <c r="Q252" s="724">
        <v>42131</v>
      </c>
      <c r="R252" s="2116">
        <v>9542.75</v>
      </c>
      <c r="S252" s="1267">
        <f t="shared" si="10"/>
        <v>0</v>
      </c>
      <c r="T252" s="1655" t="s">
        <v>773</v>
      </c>
    </row>
    <row r="253" spans="1:20" x14ac:dyDescent="0.25">
      <c r="A253" s="714">
        <v>42127</v>
      </c>
      <c r="B253" s="545">
        <v>19827</v>
      </c>
      <c r="C253" s="2192" t="s">
        <v>2251</v>
      </c>
      <c r="D253" s="2097">
        <v>0</v>
      </c>
      <c r="E253" s="724"/>
      <c r="F253" s="2116"/>
      <c r="G253" s="1267">
        <f t="shared" si="9"/>
        <v>0</v>
      </c>
      <c r="H253" s="217" t="s">
        <v>135</v>
      </c>
      <c r="I253" s="32"/>
      <c r="J253" s="2024"/>
      <c r="K253" s="32"/>
      <c r="M253" s="714">
        <v>42132</v>
      </c>
      <c r="N253" s="545">
        <v>20354</v>
      </c>
      <c r="O253" s="1952" t="s">
        <v>2858</v>
      </c>
      <c r="P253" s="2097">
        <v>14829.5</v>
      </c>
      <c r="Q253" s="724">
        <v>42132</v>
      </c>
      <c r="R253" s="2116">
        <v>14829.5</v>
      </c>
      <c r="S253" s="1267">
        <f t="shared" si="10"/>
        <v>0</v>
      </c>
      <c r="T253" s="1804" t="s">
        <v>773</v>
      </c>
    </row>
    <row r="254" spans="1:20" x14ac:dyDescent="0.25">
      <c r="A254" s="1265">
        <v>42127</v>
      </c>
      <c r="B254" s="545">
        <v>19828</v>
      </c>
      <c r="C254" s="2054" t="s">
        <v>2811</v>
      </c>
      <c r="D254" s="2097">
        <v>5625.8</v>
      </c>
      <c r="E254" s="724">
        <v>42128</v>
      </c>
      <c r="F254" s="2116">
        <v>5625.8</v>
      </c>
      <c r="G254" s="1267">
        <f t="shared" si="9"/>
        <v>0</v>
      </c>
      <c r="H254" s="217" t="s">
        <v>2776</v>
      </c>
      <c r="I254" s="32"/>
      <c r="J254" s="2024"/>
      <c r="K254" s="32"/>
      <c r="M254" s="1265">
        <v>42132</v>
      </c>
      <c r="N254" s="545">
        <v>20359</v>
      </c>
      <c r="O254" s="1952" t="s">
        <v>2858</v>
      </c>
      <c r="P254" s="2097">
        <v>252.4</v>
      </c>
      <c r="Q254" s="724">
        <v>42132</v>
      </c>
      <c r="R254" s="2116">
        <v>252.4</v>
      </c>
      <c r="S254" s="1267">
        <f t="shared" si="10"/>
        <v>0</v>
      </c>
      <c r="T254" s="1804" t="s">
        <v>773</v>
      </c>
    </row>
    <row r="255" spans="1:20" x14ac:dyDescent="0.25">
      <c r="A255" s="714">
        <v>42127</v>
      </c>
      <c r="B255" s="545">
        <v>19829</v>
      </c>
      <c r="C255" s="2054" t="s">
        <v>2845</v>
      </c>
      <c r="D255" s="2097">
        <v>18089.599999999999</v>
      </c>
      <c r="E255" s="724">
        <v>42127</v>
      </c>
      <c r="F255" s="2116">
        <v>18089.599999999999</v>
      </c>
      <c r="G255" s="1267">
        <f t="shared" si="9"/>
        <v>0</v>
      </c>
      <c r="H255" s="217" t="s">
        <v>773</v>
      </c>
      <c r="I255" s="32"/>
      <c r="J255" s="2024"/>
      <c r="K255" s="32"/>
      <c r="M255" s="714">
        <v>42133</v>
      </c>
      <c r="N255" s="545">
        <v>20499</v>
      </c>
      <c r="O255" s="1952" t="s">
        <v>2858</v>
      </c>
      <c r="P255" s="2097">
        <v>6231.2</v>
      </c>
      <c r="Q255" s="724">
        <v>42133</v>
      </c>
      <c r="R255" s="2116">
        <v>6231.2</v>
      </c>
      <c r="S255" s="1267">
        <f t="shared" si="10"/>
        <v>0</v>
      </c>
      <c r="T255" s="1804" t="s">
        <v>773</v>
      </c>
    </row>
    <row r="256" spans="1:20" x14ac:dyDescent="0.25">
      <c r="A256" s="1265">
        <v>42127</v>
      </c>
      <c r="B256" s="545">
        <v>19830</v>
      </c>
      <c r="C256" s="2054" t="s">
        <v>524</v>
      </c>
      <c r="D256" s="2097">
        <v>8655.4</v>
      </c>
      <c r="E256" s="724">
        <v>42127</v>
      </c>
      <c r="F256" s="2116">
        <v>8655.4</v>
      </c>
      <c r="G256" s="1267">
        <f t="shared" si="9"/>
        <v>0</v>
      </c>
      <c r="H256" s="217" t="s">
        <v>773</v>
      </c>
      <c r="I256" s="32"/>
      <c r="J256" s="2024"/>
      <c r="K256" s="32"/>
      <c r="M256" s="1265">
        <v>42133</v>
      </c>
      <c r="N256" s="545">
        <v>20501</v>
      </c>
      <c r="O256" s="1952" t="s">
        <v>2858</v>
      </c>
      <c r="P256" s="2097">
        <v>367.2</v>
      </c>
      <c r="Q256" s="724">
        <v>42133</v>
      </c>
      <c r="R256" s="2116">
        <v>367.2</v>
      </c>
      <c r="S256" s="1267">
        <f t="shared" si="10"/>
        <v>0</v>
      </c>
      <c r="T256" s="1804" t="s">
        <v>773</v>
      </c>
    </row>
    <row r="257" spans="1:20" x14ac:dyDescent="0.25">
      <c r="A257" s="714">
        <v>42127</v>
      </c>
      <c r="B257" s="545">
        <v>19831</v>
      </c>
      <c r="C257" s="2054" t="s">
        <v>2775</v>
      </c>
      <c r="D257" s="2097">
        <v>9203.2000000000007</v>
      </c>
      <c r="E257" s="724">
        <v>42127</v>
      </c>
      <c r="F257" s="2116">
        <v>9203.2000000000007</v>
      </c>
      <c r="G257" s="1267">
        <f t="shared" si="9"/>
        <v>0</v>
      </c>
      <c r="H257" s="217" t="s">
        <v>2776</v>
      </c>
      <c r="I257" s="32"/>
      <c r="J257" s="2024"/>
      <c r="K257" s="32"/>
      <c r="M257" s="714">
        <v>42134</v>
      </c>
      <c r="N257" s="545">
        <v>20658</v>
      </c>
      <c r="O257" s="1952" t="s">
        <v>2858</v>
      </c>
      <c r="P257" s="2097">
        <v>4333</v>
      </c>
      <c r="Q257" s="724">
        <v>42134</v>
      </c>
      <c r="R257" s="2116">
        <v>4333</v>
      </c>
      <c r="S257" s="1267">
        <f t="shared" si="10"/>
        <v>0</v>
      </c>
      <c r="T257" s="1655" t="s">
        <v>773</v>
      </c>
    </row>
    <row r="258" spans="1:20" x14ac:dyDescent="0.25">
      <c r="A258" s="1265">
        <v>42127</v>
      </c>
      <c r="B258" s="545">
        <v>19832</v>
      </c>
      <c r="C258" s="2054" t="s">
        <v>1024</v>
      </c>
      <c r="D258" s="2097">
        <v>18297.349999999999</v>
      </c>
      <c r="E258" s="724">
        <v>42129</v>
      </c>
      <c r="F258" s="2116">
        <v>18297.349999999999</v>
      </c>
      <c r="G258" s="1267">
        <f t="shared" si="9"/>
        <v>0</v>
      </c>
      <c r="H258" s="217" t="s">
        <v>773</v>
      </c>
      <c r="I258" s="32"/>
      <c r="J258" s="2024"/>
      <c r="K258" s="32"/>
      <c r="M258" s="1265">
        <v>42138</v>
      </c>
      <c r="N258" s="545">
        <v>20971</v>
      </c>
      <c r="O258" s="1952" t="s">
        <v>2858</v>
      </c>
      <c r="P258" s="2097">
        <v>3736.2</v>
      </c>
      <c r="Q258" s="724">
        <v>42138</v>
      </c>
      <c r="R258" s="2116">
        <v>3736.2</v>
      </c>
      <c r="S258" s="1267">
        <f t="shared" si="10"/>
        <v>0</v>
      </c>
      <c r="T258" s="1804" t="s">
        <v>773</v>
      </c>
    </row>
    <row r="259" spans="1:20" x14ac:dyDescent="0.25">
      <c r="A259" s="714">
        <v>42127</v>
      </c>
      <c r="B259" s="545">
        <v>19833</v>
      </c>
      <c r="C259" s="2054" t="s">
        <v>2786</v>
      </c>
      <c r="D259" s="2097">
        <v>2081.6999999999998</v>
      </c>
      <c r="E259" s="724">
        <v>42127</v>
      </c>
      <c r="F259" s="2116">
        <v>2081.6999999999998</v>
      </c>
      <c r="G259" s="1267">
        <f t="shared" ref="G259:G321" si="11">D259-F259</f>
        <v>0</v>
      </c>
      <c r="H259" s="217" t="s">
        <v>773</v>
      </c>
      <c r="I259" s="32"/>
      <c r="J259" s="2024"/>
      <c r="K259" s="32"/>
      <c r="M259" s="714">
        <v>42138</v>
      </c>
      <c r="N259" s="545">
        <v>20973</v>
      </c>
      <c r="O259" s="1952" t="s">
        <v>2858</v>
      </c>
      <c r="P259" s="2097">
        <v>176.4</v>
      </c>
      <c r="Q259" s="724">
        <v>42138</v>
      </c>
      <c r="R259" s="2116">
        <v>176.4</v>
      </c>
      <c r="S259" s="1267">
        <f t="shared" ref="S259:S322" si="12">P259-R259</f>
        <v>0</v>
      </c>
      <c r="T259" s="1804" t="s">
        <v>773</v>
      </c>
    </row>
    <row r="260" spans="1:20" x14ac:dyDescent="0.25">
      <c r="A260" s="1265">
        <v>42127</v>
      </c>
      <c r="B260" s="545">
        <v>19834</v>
      </c>
      <c r="C260" s="2137" t="s">
        <v>2892</v>
      </c>
      <c r="D260" s="2097">
        <v>2222</v>
      </c>
      <c r="E260" s="724">
        <v>42127</v>
      </c>
      <c r="F260" s="2116">
        <v>2222</v>
      </c>
      <c r="G260" s="1267">
        <f t="shared" si="11"/>
        <v>0</v>
      </c>
      <c r="H260" s="217" t="s">
        <v>2776</v>
      </c>
      <c r="I260" s="32"/>
      <c r="J260" s="2024"/>
      <c r="K260" s="32"/>
      <c r="M260" s="1265">
        <v>42139</v>
      </c>
      <c r="N260" s="545">
        <v>21099</v>
      </c>
      <c r="O260" s="1952" t="s">
        <v>2858</v>
      </c>
      <c r="P260" s="2097">
        <v>9504.2000000000007</v>
      </c>
      <c r="Q260" s="724">
        <v>42139</v>
      </c>
      <c r="R260" s="2116">
        <v>9504.2000000000007</v>
      </c>
      <c r="S260" s="1817">
        <f t="shared" si="12"/>
        <v>0</v>
      </c>
      <c r="T260" s="1655" t="s">
        <v>773</v>
      </c>
    </row>
    <row r="261" spans="1:20" x14ac:dyDescent="0.25">
      <c r="A261" s="714">
        <v>42127</v>
      </c>
      <c r="B261" s="545">
        <v>19835</v>
      </c>
      <c r="C261" s="2054" t="s">
        <v>2813</v>
      </c>
      <c r="D261" s="2097">
        <v>5214</v>
      </c>
      <c r="E261" s="724" t="s">
        <v>2898</v>
      </c>
      <c r="F261" s="2116">
        <f>2078.49+3135.51</f>
        <v>5214</v>
      </c>
      <c r="G261" s="1267">
        <f t="shared" si="11"/>
        <v>0</v>
      </c>
      <c r="H261" s="217" t="s">
        <v>2822</v>
      </c>
      <c r="I261" s="32"/>
      <c r="J261" s="2024"/>
      <c r="K261" s="32"/>
      <c r="M261" s="714">
        <v>42140</v>
      </c>
      <c r="N261" s="545">
        <v>21320</v>
      </c>
      <c r="O261" s="1952" t="s">
        <v>2858</v>
      </c>
      <c r="P261" s="2097">
        <v>4581.2</v>
      </c>
      <c r="Q261" s="724">
        <v>42140</v>
      </c>
      <c r="R261" s="2117">
        <v>4581.2</v>
      </c>
      <c r="S261" s="1267">
        <f t="shared" si="12"/>
        <v>0</v>
      </c>
      <c r="T261" s="716" t="s">
        <v>773</v>
      </c>
    </row>
    <row r="262" spans="1:20" x14ac:dyDescent="0.25">
      <c r="A262" s="1265">
        <v>42127</v>
      </c>
      <c r="B262" s="545">
        <v>19836</v>
      </c>
      <c r="C262" s="2054" t="s">
        <v>2816</v>
      </c>
      <c r="D262" s="2097">
        <v>2214</v>
      </c>
      <c r="E262" s="724">
        <v>42127</v>
      </c>
      <c r="F262" s="2116">
        <v>2214</v>
      </c>
      <c r="G262" s="1267">
        <f t="shared" si="11"/>
        <v>0</v>
      </c>
      <c r="H262" s="217" t="s">
        <v>773</v>
      </c>
      <c r="I262" s="32"/>
      <c r="J262" s="2024"/>
      <c r="K262" s="32"/>
      <c r="M262" s="1265">
        <v>42145</v>
      </c>
      <c r="N262" s="545">
        <v>21732</v>
      </c>
      <c r="O262" s="1952" t="s">
        <v>2858</v>
      </c>
      <c r="P262" s="2097">
        <v>4497.2</v>
      </c>
      <c r="Q262" s="724">
        <v>42145</v>
      </c>
      <c r="R262" s="2116">
        <v>4497.2</v>
      </c>
      <c r="S262" s="1267">
        <f t="shared" si="12"/>
        <v>0</v>
      </c>
      <c r="T262" s="1655" t="s">
        <v>773</v>
      </c>
    </row>
    <row r="263" spans="1:20" x14ac:dyDescent="0.25">
      <c r="A263" s="714">
        <v>42127</v>
      </c>
      <c r="B263" s="545">
        <v>19837</v>
      </c>
      <c r="C263" s="2054" t="s">
        <v>2866</v>
      </c>
      <c r="D263" s="2097">
        <v>2257.6</v>
      </c>
      <c r="E263" s="724">
        <v>42127</v>
      </c>
      <c r="F263" s="2116">
        <v>2257.6</v>
      </c>
      <c r="G263" s="1267">
        <f t="shared" si="11"/>
        <v>0</v>
      </c>
      <c r="H263" s="217" t="s">
        <v>773</v>
      </c>
      <c r="I263" s="32"/>
      <c r="J263" s="2024"/>
      <c r="K263" s="32"/>
      <c r="M263" s="714">
        <v>42147</v>
      </c>
      <c r="N263" s="545">
        <v>22011</v>
      </c>
      <c r="O263" s="1952" t="s">
        <v>2858</v>
      </c>
      <c r="P263" s="2097">
        <v>13685.6</v>
      </c>
      <c r="Q263" s="781">
        <v>42147</v>
      </c>
      <c r="R263" s="2116">
        <v>13685.6</v>
      </c>
      <c r="S263" s="1267">
        <f t="shared" si="12"/>
        <v>0</v>
      </c>
      <c r="T263" s="1655" t="s">
        <v>773</v>
      </c>
    </row>
    <row r="264" spans="1:20" x14ac:dyDescent="0.25">
      <c r="A264" s="1265">
        <v>42127</v>
      </c>
      <c r="B264" s="545">
        <v>19838</v>
      </c>
      <c r="C264" s="2054" t="s">
        <v>1041</v>
      </c>
      <c r="D264" s="2097">
        <v>4468.8</v>
      </c>
      <c r="E264" s="724">
        <v>42128</v>
      </c>
      <c r="F264" s="2116">
        <v>4468.8</v>
      </c>
      <c r="G264" s="1267">
        <f t="shared" si="11"/>
        <v>0</v>
      </c>
      <c r="H264" s="217" t="s">
        <v>773</v>
      </c>
      <c r="I264" s="32"/>
      <c r="J264" s="2024"/>
      <c r="K264" s="32"/>
      <c r="M264" s="1265">
        <v>42147</v>
      </c>
      <c r="N264" s="545">
        <v>22012</v>
      </c>
      <c r="O264" s="1952" t="s">
        <v>2858</v>
      </c>
      <c r="P264" s="2097">
        <v>513</v>
      </c>
      <c r="Q264" s="781">
        <v>42147</v>
      </c>
      <c r="R264" s="2116">
        <v>513</v>
      </c>
      <c r="S264" s="1267">
        <f t="shared" si="12"/>
        <v>0</v>
      </c>
      <c r="T264" s="1655" t="s">
        <v>773</v>
      </c>
    </row>
    <row r="265" spans="1:20" x14ac:dyDescent="0.25">
      <c r="A265" s="714">
        <v>42127</v>
      </c>
      <c r="B265" s="545">
        <v>19839</v>
      </c>
      <c r="C265" s="2054" t="s">
        <v>1041</v>
      </c>
      <c r="D265" s="2097">
        <v>24605.25</v>
      </c>
      <c r="E265" s="724">
        <v>42128</v>
      </c>
      <c r="F265" s="2116">
        <v>24605.25</v>
      </c>
      <c r="G265" s="1267">
        <f t="shared" si="11"/>
        <v>0</v>
      </c>
      <c r="H265" s="217" t="s">
        <v>773</v>
      </c>
      <c r="I265" s="32"/>
      <c r="J265" s="2024"/>
      <c r="K265" s="32"/>
      <c r="M265" s="714">
        <v>42151</v>
      </c>
      <c r="N265" s="545">
        <v>22335</v>
      </c>
      <c r="O265" s="1952" t="s">
        <v>2858</v>
      </c>
      <c r="P265" s="2097">
        <v>2558.4</v>
      </c>
      <c r="Q265" s="781">
        <v>42151</v>
      </c>
      <c r="R265" s="2116">
        <v>2558.4</v>
      </c>
      <c r="S265" s="1267">
        <f t="shared" si="12"/>
        <v>0</v>
      </c>
      <c r="T265" s="1655" t="s">
        <v>773</v>
      </c>
    </row>
    <row r="266" spans="1:20" x14ac:dyDescent="0.25">
      <c r="A266" s="714">
        <v>42127</v>
      </c>
      <c r="B266" s="545">
        <v>19840</v>
      </c>
      <c r="C266" s="2054" t="s">
        <v>2788</v>
      </c>
      <c r="D266" s="2097">
        <v>17272.7</v>
      </c>
      <c r="E266" s="724">
        <v>42127</v>
      </c>
      <c r="F266" s="2116">
        <v>17272.7</v>
      </c>
      <c r="G266" s="1267">
        <f t="shared" si="11"/>
        <v>0</v>
      </c>
      <c r="H266" s="217" t="s">
        <v>773</v>
      </c>
      <c r="I266" s="32"/>
      <c r="J266" s="2024"/>
      <c r="K266" s="32"/>
      <c r="M266" s="714">
        <v>42154</v>
      </c>
      <c r="N266" s="545">
        <v>22750</v>
      </c>
      <c r="O266" s="1952" t="s">
        <v>2858</v>
      </c>
      <c r="P266" s="2097">
        <v>8749.2000000000007</v>
      </c>
      <c r="Q266" s="724">
        <v>42154</v>
      </c>
      <c r="R266" s="2116">
        <v>8749.2000000000007</v>
      </c>
      <c r="S266" s="1267">
        <f t="shared" si="12"/>
        <v>0</v>
      </c>
      <c r="T266" s="1655" t="s">
        <v>773</v>
      </c>
    </row>
    <row r="267" spans="1:20" x14ac:dyDescent="0.25">
      <c r="A267" s="1265">
        <v>42127</v>
      </c>
      <c r="B267" s="545">
        <v>19841</v>
      </c>
      <c r="C267" s="2054" t="s">
        <v>2778</v>
      </c>
      <c r="D267" s="2097">
        <v>438.35</v>
      </c>
      <c r="E267" s="724">
        <v>42127</v>
      </c>
      <c r="F267" s="2116">
        <v>438.35</v>
      </c>
      <c r="G267" s="1267">
        <f t="shared" si="11"/>
        <v>0</v>
      </c>
      <c r="H267" s="217" t="s">
        <v>773</v>
      </c>
      <c r="I267" s="32"/>
      <c r="J267" s="2024"/>
      <c r="K267" s="32"/>
      <c r="M267" s="1265">
        <v>42125</v>
      </c>
      <c r="N267" s="545">
        <v>19589</v>
      </c>
      <c r="O267" s="1952" t="s">
        <v>2782</v>
      </c>
      <c r="P267" s="2097">
        <v>2990.4</v>
      </c>
      <c r="Q267" s="724">
        <v>42125</v>
      </c>
      <c r="R267" s="2116">
        <v>2990.4</v>
      </c>
      <c r="S267" s="459">
        <f t="shared" si="12"/>
        <v>0</v>
      </c>
      <c r="T267" s="1804" t="s">
        <v>773</v>
      </c>
    </row>
    <row r="268" spans="1:20" x14ac:dyDescent="0.25">
      <c r="A268" s="714">
        <v>42127</v>
      </c>
      <c r="B268" s="545">
        <v>19842</v>
      </c>
      <c r="C268" s="2054" t="s">
        <v>2862</v>
      </c>
      <c r="D268" s="2097">
        <v>593.20000000000005</v>
      </c>
      <c r="E268" s="724">
        <v>42127</v>
      </c>
      <c r="F268" s="2116">
        <v>593.20000000000005</v>
      </c>
      <c r="G268" s="1267">
        <f t="shared" si="11"/>
        <v>0</v>
      </c>
      <c r="H268" s="217" t="s">
        <v>773</v>
      </c>
      <c r="I268" s="32"/>
      <c r="J268" s="2024"/>
      <c r="K268" s="32"/>
      <c r="M268" s="714">
        <v>42130</v>
      </c>
      <c r="N268" s="545">
        <v>20191</v>
      </c>
      <c r="O268" s="1952" t="s">
        <v>2782</v>
      </c>
      <c r="P268" s="2097">
        <v>2564.8000000000002</v>
      </c>
      <c r="Q268" s="724">
        <v>42130</v>
      </c>
      <c r="R268" s="2116">
        <v>2564.8000000000002</v>
      </c>
      <c r="S268" s="1267">
        <f t="shared" si="12"/>
        <v>0</v>
      </c>
      <c r="T268" s="1655" t="s">
        <v>773</v>
      </c>
    </row>
    <row r="269" spans="1:20" x14ac:dyDescent="0.25">
      <c r="A269" s="1265">
        <v>42127</v>
      </c>
      <c r="B269" s="545">
        <v>19843</v>
      </c>
      <c r="C269" s="2054" t="s">
        <v>2795</v>
      </c>
      <c r="D269" s="2097">
        <v>33671.1</v>
      </c>
      <c r="E269" s="724">
        <v>42151</v>
      </c>
      <c r="F269" s="2116">
        <v>33671.1</v>
      </c>
      <c r="G269" s="1267">
        <f t="shared" si="11"/>
        <v>0</v>
      </c>
      <c r="H269" s="217" t="s">
        <v>2780</v>
      </c>
      <c r="I269" s="32"/>
      <c r="J269" s="2024"/>
      <c r="K269" s="32"/>
      <c r="M269" s="1265">
        <v>42138</v>
      </c>
      <c r="N269" s="545">
        <v>20977</v>
      </c>
      <c r="O269" s="1952" t="s">
        <v>2782</v>
      </c>
      <c r="P269" s="2097">
        <v>3735.2</v>
      </c>
      <c r="Q269" s="724">
        <v>42138</v>
      </c>
      <c r="R269" s="2116">
        <v>3735.2</v>
      </c>
      <c r="S269" s="1817">
        <f t="shared" si="12"/>
        <v>0</v>
      </c>
      <c r="T269" s="1804" t="s">
        <v>773</v>
      </c>
    </row>
    <row r="270" spans="1:20" x14ac:dyDescent="0.25">
      <c r="A270" s="714">
        <v>42127</v>
      </c>
      <c r="B270" s="545">
        <v>19844</v>
      </c>
      <c r="C270" s="2054" t="s">
        <v>1434</v>
      </c>
      <c r="D270" s="2097">
        <v>4183.3999999999996</v>
      </c>
      <c r="E270" s="724">
        <v>42128</v>
      </c>
      <c r="F270" s="2116">
        <v>4183.3999999999996</v>
      </c>
      <c r="G270" s="1267">
        <f t="shared" si="11"/>
        <v>0</v>
      </c>
      <c r="H270" s="217" t="s">
        <v>773</v>
      </c>
      <c r="I270" s="32"/>
      <c r="J270" s="2024"/>
      <c r="K270" s="32"/>
      <c r="M270" s="714">
        <v>42141</v>
      </c>
      <c r="N270" s="545">
        <v>21321</v>
      </c>
      <c r="O270" s="2143" t="s">
        <v>2782</v>
      </c>
      <c r="P270" s="2097">
        <v>1321.6</v>
      </c>
      <c r="Q270" s="724">
        <v>42141</v>
      </c>
      <c r="R270" s="2117">
        <v>1321.6</v>
      </c>
      <c r="S270" s="1267">
        <f t="shared" si="12"/>
        <v>0</v>
      </c>
      <c r="T270" s="716" t="s">
        <v>773</v>
      </c>
    </row>
    <row r="271" spans="1:20" x14ac:dyDescent="0.25">
      <c r="A271" s="1265">
        <v>42127</v>
      </c>
      <c r="B271" s="545">
        <v>19845</v>
      </c>
      <c r="C271" s="2054" t="s">
        <v>2128</v>
      </c>
      <c r="D271" s="2097">
        <v>1812.2</v>
      </c>
      <c r="E271" s="724">
        <v>42127</v>
      </c>
      <c r="F271" s="2116">
        <v>1812.2</v>
      </c>
      <c r="G271" s="1267">
        <f t="shared" si="11"/>
        <v>0</v>
      </c>
      <c r="H271" s="217" t="s">
        <v>2804</v>
      </c>
      <c r="I271" s="32"/>
      <c r="J271" s="2024"/>
      <c r="K271" s="32"/>
      <c r="M271" s="1265">
        <v>42146</v>
      </c>
      <c r="N271" s="545">
        <v>21876</v>
      </c>
      <c r="O271" s="1952" t="s">
        <v>2782</v>
      </c>
      <c r="P271" s="2097">
        <v>3126</v>
      </c>
      <c r="Q271" s="724">
        <v>42146</v>
      </c>
      <c r="R271" s="2116">
        <v>3126</v>
      </c>
      <c r="S271" s="1267">
        <f t="shared" si="12"/>
        <v>0</v>
      </c>
      <c r="T271" s="1655" t="s">
        <v>773</v>
      </c>
    </row>
    <row r="272" spans="1:20" x14ac:dyDescent="0.25">
      <c r="A272" s="714">
        <v>42127</v>
      </c>
      <c r="B272" s="545">
        <v>19846</v>
      </c>
      <c r="C272" s="2054" t="s">
        <v>2102</v>
      </c>
      <c r="D272" s="2097">
        <v>3583.6</v>
      </c>
      <c r="E272" s="724">
        <v>42127</v>
      </c>
      <c r="F272" s="2116">
        <v>3583.6</v>
      </c>
      <c r="G272" s="1267">
        <f t="shared" si="11"/>
        <v>0</v>
      </c>
      <c r="H272" s="217" t="s">
        <v>2804</v>
      </c>
      <c r="I272" s="32"/>
      <c r="J272" s="2024"/>
      <c r="K272" s="32"/>
      <c r="M272" s="714">
        <v>42151</v>
      </c>
      <c r="N272" s="545">
        <v>22337</v>
      </c>
      <c r="O272" s="1952" t="s">
        <v>2782</v>
      </c>
      <c r="P272" s="2097">
        <v>2629.1</v>
      </c>
      <c r="Q272" s="781">
        <v>42151</v>
      </c>
      <c r="R272" s="2116">
        <v>2629.1</v>
      </c>
      <c r="S272" s="1267">
        <f t="shared" si="12"/>
        <v>0</v>
      </c>
      <c r="T272" s="1655" t="s">
        <v>773</v>
      </c>
    </row>
    <row r="273" spans="1:20" x14ac:dyDescent="0.25">
      <c r="A273" s="1265">
        <v>42127</v>
      </c>
      <c r="B273" s="545">
        <v>19847</v>
      </c>
      <c r="C273" s="2054" t="s">
        <v>2807</v>
      </c>
      <c r="D273" s="2097">
        <v>1427.4</v>
      </c>
      <c r="E273" s="724">
        <v>42127</v>
      </c>
      <c r="F273" s="2116">
        <v>1427.4</v>
      </c>
      <c r="G273" s="1267">
        <f t="shared" si="11"/>
        <v>0</v>
      </c>
      <c r="H273" s="217" t="s">
        <v>2804</v>
      </c>
      <c r="I273" s="32"/>
      <c r="J273" s="2024"/>
      <c r="K273" s="32"/>
      <c r="M273" s="1265">
        <v>42154</v>
      </c>
      <c r="N273" s="545">
        <v>22679</v>
      </c>
      <c r="O273" s="1952" t="s">
        <v>2782</v>
      </c>
      <c r="P273" s="2097">
        <v>1732.4</v>
      </c>
      <c r="Q273" s="724">
        <v>42154</v>
      </c>
      <c r="R273" s="2116">
        <v>1732.4</v>
      </c>
      <c r="S273" s="1267">
        <f t="shared" si="12"/>
        <v>0</v>
      </c>
      <c r="T273" s="1655" t="s">
        <v>773</v>
      </c>
    </row>
    <row r="274" spans="1:20" x14ac:dyDescent="0.25">
      <c r="A274" s="714">
        <v>42127</v>
      </c>
      <c r="B274" s="545">
        <v>19848</v>
      </c>
      <c r="C274" s="2054" t="s">
        <v>58</v>
      </c>
      <c r="D274" s="2097">
        <v>1965.6</v>
      </c>
      <c r="E274" s="724">
        <v>42127</v>
      </c>
      <c r="F274" s="2116">
        <v>1965.6</v>
      </c>
      <c r="G274" s="1267">
        <f t="shared" si="11"/>
        <v>0</v>
      </c>
      <c r="H274" s="217" t="s">
        <v>2804</v>
      </c>
      <c r="I274" s="32"/>
      <c r="J274" s="2024"/>
      <c r="K274" s="32"/>
      <c r="M274" s="714">
        <v>42131</v>
      </c>
      <c r="N274" s="545">
        <v>20280</v>
      </c>
      <c r="O274" s="1952" t="s">
        <v>2965</v>
      </c>
      <c r="P274" s="2097">
        <v>2843.8</v>
      </c>
      <c r="Q274" s="724">
        <v>42131</v>
      </c>
      <c r="R274" s="2116">
        <v>2843.8</v>
      </c>
      <c r="S274" s="1267">
        <f t="shared" si="12"/>
        <v>0</v>
      </c>
      <c r="T274" s="1804" t="s">
        <v>773</v>
      </c>
    </row>
    <row r="275" spans="1:20" x14ac:dyDescent="0.25">
      <c r="A275" s="1265">
        <v>42127</v>
      </c>
      <c r="B275" s="545">
        <v>19849</v>
      </c>
      <c r="C275" s="2054" t="s">
        <v>2893</v>
      </c>
      <c r="D275" s="2097">
        <v>518.4</v>
      </c>
      <c r="E275" s="724">
        <v>42127</v>
      </c>
      <c r="F275" s="2116">
        <v>518.4</v>
      </c>
      <c r="G275" s="1267">
        <f t="shared" si="11"/>
        <v>0</v>
      </c>
      <c r="H275" s="217" t="s">
        <v>773</v>
      </c>
      <c r="I275" s="32"/>
      <c r="J275" s="2024"/>
      <c r="K275" s="32"/>
      <c r="M275" s="1265">
        <v>42125</v>
      </c>
      <c r="N275" s="545">
        <v>19636</v>
      </c>
      <c r="O275" s="1952" t="s">
        <v>2818</v>
      </c>
      <c r="P275" s="2097">
        <v>3914.6</v>
      </c>
      <c r="Q275" s="724">
        <v>42125</v>
      </c>
      <c r="R275" s="2116">
        <v>3914.6</v>
      </c>
      <c r="S275" s="459">
        <f t="shared" si="12"/>
        <v>0</v>
      </c>
      <c r="T275" s="1804" t="s">
        <v>773</v>
      </c>
    </row>
    <row r="276" spans="1:20" x14ac:dyDescent="0.25">
      <c r="A276" s="714">
        <v>42127</v>
      </c>
      <c r="B276" s="545">
        <v>19850</v>
      </c>
      <c r="C276" s="2054" t="s">
        <v>984</v>
      </c>
      <c r="D276" s="2097">
        <v>390</v>
      </c>
      <c r="E276" s="724">
        <v>42128</v>
      </c>
      <c r="F276" s="2116">
        <v>390</v>
      </c>
      <c r="G276" s="1267">
        <f t="shared" si="11"/>
        <v>0</v>
      </c>
      <c r="H276" s="217" t="s">
        <v>2804</v>
      </c>
      <c r="I276" s="32"/>
      <c r="J276" s="2024"/>
      <c r="K276" s="32"/>
      <c r="M276" s="714">
        <v>42126</v>
      </c>
      <c r="N276" s="545">
        <v>19747</v>
      </c>
      <c r="O276" s="2054" t="s">
        <v>2818</v>
      </c>
      <c r="P276" s="2097">
        <v>2701.4</v>
      </c>
      <c r="Q276" s="724">
        <v>42126</v>
      </c>
      <c r="R276" s="2116">
        <v>2701.4</v>
      </c>
      <c r="S276" s="459">
        <f t="shared" si="12"/>
        <v>0</v>
      </c>
      <c r="T276" s="217" t="s">
        <v>773</v>
      </c>
    </row>
    <row r="277" spans="1:20" x14ac:dyDescent="0.25">
      <c r="A277" s="1265">
        <v>42127</v>
      </c>
      <c r="B277" s="545">
        <v>19851</v>
      </c>
      <c r="C277" s="2054" t="s">
        <v>2843</v>
      </c>
      <c r="D277" s="2097">
        <v>8099.7</v>
      </c>
      <c r="E277" s="724">
        <v>42127</v>
      </c>
      <c r="F277" s="2116">
        <v>8099.7</v>
      </c>
      <c r="G277" s="1267">
        <f t="shared" si="11"/>
        <v>0</v>
      </c>
      <c r="H277" s="217" t="s">
        <v>773</v>
      </c>
      <c r="I277" s="32"/>
      <c r="J277" s="2024"/>
      <c r="K277" s="32"/>
      <c r="M277" s="1265">
        <v>42127</v>
      </c>
      <c r="N277" s="545">
        <v>19870</v>
      </c>
      <c r="O277" s="1952" t="s">
        <v>2818</v>
      </c>
      <c r="P277" s="2097">
        <v>3504</v>
      </c>
      <c r="Q277" s="724">
        <v>42127</v>
      </c>
      <c r="R277" s="2116">
        <v>3504</v>
      </c>
      <c r="S277" s="1267">
        <f t="shared" si="12"/>
        <v>0</v>
      </c>
      <c r="T277" s="1804" t="s">
        <v>773</v>
      </c>
    </row>
    <row r="278" spans="1:20" x14ac:dyDescent="0.25">
      <c r="A278" s="714">
        <v>42127</v>
      </c>
      <c r="B278" s="545">
        <v>19852</v>
      </c>
      <c r="C278" s="2054" t="s">
        <v>786</v>
      </c>
      <c r="D278" s="2097">
        <v>8983.2000000000007</v>
      </c>
      <c r="E278" s="724">
        <v>42127</v>
      </c>
      <c r="F278" s="2116">
        <v>8983.2000000000007</v>
      </c>
      <c r="G278" s="1267">
        <f t="shared" si="11"/>
        <v>0</v>
      </c>
      <c r="H278" s="217" t="s">
        <v>2804</v>
      </c>
      <c r="I278" s="32"/>
      <c r="J278" s="2024"/>
      <c r="K278" s="32"/>
      <c r="M278" s="714">
        <v>42128</v>
      </c>
      <c r="N278" s="545">
        <v>19954</v>
      </c>
      <c r="O278" s="1952" t="s">
        <v>2818</v>
      </c>
      <c r="P278" s="2097">
        <v>886.6</v>
      </c>
      <c r="Q278" s="724">
        <v>42128</v>
      </c>
      <c r="R278" s="2116">
        <v>886.6</v>
      </c>
      <c r="S278" s="1267">
        <f t="shared" si="12"/>
        <v>0</v>
      </c>
      <c r="T278" s="1804" t="s">
        <v>773</v>
      </c>
    </row>
    <row r="279" spans="1:20" x14ac:dyDescent="0.25">
      <c r="A279" s="1265">
        <v>42127</v>
      </c>
      <c r="B279" s="545">
        <v>19853</v>
      </c>
      <c r="C279" s="2054" t="s">
        <v>2795</v>
      </c>
      <c r="D279" s="2097">
        <v>4210.8</v>
      </c>
      <c r="E279" s="724">
        <v>42151</v>
      </c>
      <c r="F279" s="2116">
        <v>4210.8</v>
      </c>
      <c r="G279" s="1267">
        <f t="shared" si="11"/>
        <v>0</v>
      </c>
      <c r="H279" s="217" t="s">
        <v>773</v>
      </c>
      <c r="I279" s="32"/>
      <c r="J279" s="2024"/>
      <c r="K279" s="32"/>
      <c r="M279" s="1265">
        <v>42130</v>
      </c>
      <c r="N279" s="545">
        <v>20170</v>
      </c>
      <c r="O279" s="1952" t="s">
        <v>2818</v>
      </c>
      <c r="P279" s="2097">
        <v>3964</v>
      </c>
      <c r="Q279" s="724">
        <v>42130</v>
      </c>
      <c r="R279" s="2116">
        <v>3964</v>
      </c>
      <c r="S279" s="1267">
        <f t="shared" si="12"/>
        <v>0</v>
      </c>
      <c r="T279" s="1655" t="s">
        <v>773</v>
      </c>
    </row>
    <row r="280" spans="1:20" x14ac:dyDescent="0.25">
      <c r="A280" s="714">
        <v>42127</v>
      </c>
      <c r="B280" s="545">
        <v>19854</v>
      </c>
      <c r="C280" s="2166" t="s">
        <v>2251</v>
      </c>
      <c r="D280" s="2097">
        <v>0</v>
      </c>
      <c r="E280" s="724"/>
      <c r="F280" s="2116"/>
      <c r="G280" s="1267">
        <f t="shared" si="11"/>
        <v>0</v>
      </c>
      <c r="H280" s="217" t="s">
        <v>135</v>
      </c>
      <c r="I280" s="32"/>
      <c r="J280" s="2024"/>
      <c r="K280" s="32"/>
      <c r="M280" s="714">
        <v>42130</v>
      </c>
      <c r="N280" s="545">
        <v>20172</v>
      </c>
      <c r="O280" s="1952" t="s">
        <v>2818</v>
      </c>
      <c r="P280" s="2097">
        <v>780</v>
      </c>
      <c r="Q280" s="724">
        <v>42130</v>
      </c>
      <c r="R280" s="2116">
        <v>780</v>
      </c>
      <c r="S280" s="1267">
        <f t="shared" si="12"/>
        <v>0</v>
      </c>
      <c r="T280" s="1655" t="s">
        <v>773</v>
      </c>
    </row>
    <row r="281" spans="1:20" x14ac:dyDescent="0.25">
      <c r="A281" s="1265">
        <v>42127</v>
      </c>
      <c r="B281" s="545">
        <v>19855</v>
      </c>
      <c r="C281" s="2188">
        <v>105</v>
      </c>
      <c r="D281" s="2097">
        <v>3132</v>
      </c>
      <c r="E281" s="724">
        <v>42127</v>
      </c>
      <c r="F281" s="2116">
        <v>3132</v>
      </c>
      <c r="G281" s="1267">
        <f t="shared" si="11"/>
        <v>0</v>
      </c>
      <c r="H281" s="217" t="s">
        <v>2804</v>
      </c>
      <c r="I281" s="32"/>
      <c r="J281" s="2024"/>
      <c r="K281" s="32"/>
      <c r="M281" s="1265">
        <v>42132</v>
      </c>
      <c r="N281" s="545">
        <v>20425</v>
      </c>
      <c r="O281" s="1952" t="s">
        <v>2818</v>
      </c>
      <c r="P281" s="2097">
        <v>1211.5999999999999</v>
      </c>
      <c r="Q281" s="724">
        <v>42132</v>
      </c>
      <c r="R281" s="2116">
        <v>1211.5999999999999</v>
      </c>
      <c r="S281" s="1267">
        <f t="shared" si="12"/>
        <v>0</v>
      </c>
      <c r="T281" s="1804" t="s">
        <v>773</v>
      </c>
    </row>
    <row r="282" spans="1:20" x14ac:dyDescent="0.25">
      <c r="A282" s="714">
        <v>42127</v>
      </c>
      <c r="B282" s="545">
        <v>19856</v>
      </c>
      <c r="C282" s="2054" t="s">
        <v>2098</v>
      </c>
      <c r="D282" s="2097">
        <v>432</v>
      </c>
      <c r="E282" s="724">
        <v>42127</v>
      </c>
      <c r="F282" s="2116">
        <v>432</v>
      </c>
      <c r="G282" s="1267">
        <f t="shared" si="11"/>
        <v>0</v>
      </c>
      <c r="H282" s="217" t="s">
        <v>2804</v>
      </c>
      <c r="I282" s="32"/>
      <c r="J282" s="2024"/>
      <c r="K282" s="32"/>
      <c r="M282" s="714">
        <v>42133</v>
      </c>
      <c r="N282" s="545">
        <v>20551</v>
      </c>
      <c r="O282" s="1952" t="s">
        <v>2818</v>
      </c>
      <c r="P282" s="2097">
        <v>3571.4</v>
      </c>
      <c r="Q282" s="724">
        <v>42133</v>
      </c>
      <c r="R282" s="2116">
        <v>3571.4</v>
      </c>
      <c r="S282" s="1267">
        <f t="shared" si="12"/>
        <v>0</v>
      </c>
      <c r="T282" s="1804" t="s">
        <v>773</v>
      </c>
    </row>
    <row r="283" spans="1:20" x14ac:dyDescent="0.25">
      <c r="A283" s="1265">
        <v>42127</v>
      </c>
      <c r="B283" s="545">
        <v>19857</v>
      </c>
      <c r="C283" s="2054" t="s">
        <v>44</v>
      </c>
      <c r="D283" s="2097">
        <v>2251.1999999999998</v>
      </c>
      <c r="E283" s="724">
        <v>42127</v>
      </c>
      <c r="F283" s="2116">
        <v>2251.1999999999998</v>
      </c>
      <c r="G283" s="1267">
        <f t="shared" si="11"/>
        <v>0</v>
      </c>
      <c r="H283" s="217" t="s">
        <v>773</v>
      </c>
      <c r="I283" s="32"/>
      <c r="J283" s="2024"/>
      <c r="K283" s="32"/>
      <c r="M283" s="1265">
        <v>42134</v>
      </c>
      <c r="N283" s="545">
        <v>20647</v>
      </c>
      <c r="O283" s="2102" t="s">
        <v>2818</v>
      </c>
      <c r="P283" s="2097">
        <v>1945.6</v>
      </c>
      <c r="Q283" s="724">
        <v>42134</v>
      </c>
      <c r="R283" s="2116">
        <v>1945.6</v>
      </c>
      <c r="S283" s="1267">
        <f t="shared" si="12"/>
        <v>0</v>
      </c>
      <c r="T283" s="1655" t="s">
        <v>773</v>
      </c>
    </row>
    <row r="284" spans="1:20" x14ac:dyDescent="0.25">
      <c r="A284" s="714">
        <v>42127</v>
      </c>
      <c r="B284" s="545">
        <v>19858</v>
      </c>
      <c r="C284" s="2054" t="s">
        <v>2803</v>
      </c>
      <c r="D284" s="2097">
        <v>2033.2</v>
      </c>
      <c r="E284" s="724">
        <v>42127</v>
      </c>
      <c r="F284" s="2116">
        <v>2033.2</v>
      </c>
      <c r="G284" s="1267">
        <f t="shared" si="11"/>
        <v>0</v>
      </c>
      <c r="H284" s="217" t="s">
        <v>773</v>
      </c>
      <c r="I284" s="32"/>
      <c r="J284" s="2024"/>
      <c r="K284" s="32"/>
      <c r="M284" s="714">
        <v>42135</v>
      </c>
      <c r="N284" s="545">
        <v>20726</v>
      </c>
      <c r="O284" s="1952" t="s">
        <v>2818</v>
      </c>
      <c r="P284" s="2097">
        <v>3232</v>
      </c>
      <c r="Q284" s="724">
        <v>42135</v>
      </c>
      <c r="R284" s="2116">
        <v>3232</v>
      </c>
      <c r="S284" s="1267">
        <f t="shared" si="12"/>
        <v>0</v>
      </c>
      <c r="T284" s="1804" t="s">
        <v>773</v>
      </c>
    </row>
    <row r="285" spans="1:20" x14ac:dyDescent="0.25">
      <c r="A285" s="1265">
        <v>42127</v>
      </c>
      <c r="B285" s="545">
        <v>19859</v>
      </c>
      <c r="C285" s="2054" t="s">
        <v>22</v>
      </c>
      <c r="D285" s="2097">
        <v>3592.8</v>
      </c>
      <c r="E285" s="724">
        <v>42127</v>
      </c>
      <c r="F285" s="2116">
        <v>3592.8</v>
      </c>
      <c r="G285" s="1267">
        <f t="shared" si="11"/>
        <v>0</v>
      </c>
      <c r="H285" s="217" t="s">
        <v>773</v>
      </c>
      <c r="I285" s="32"/>
      <c r="J285" s="2024"/>
      <c r="K285" s="32"/>
      <c r="M285" s="1265">
        <v>42136</v>
      </c>
      <c r="N285" s="545">
        <v>20842</v>
      </c>
      <c r="O285" s="1952" t="s">
        <v>2818</v>
      </c>
      <c r="P285" s="2097">
        <v>1040</v>
      </c>
      <c r="Q285" s="724">
        <v>42136</v>
      </c>
      <c r="R285" s="2116">
        <v>1040</v>
      </c>
      <c r="S285" s="1267">
        <f t="shared" si="12"/>
        <v>0</v>
      </c>
      <c r="T285" s="1655" t="s">
        <v>773</v>
      </c>
    </row>
    <row r="286" spans="1:20" x14ac:dyDescent="0.25">
      <c r="A286" s="714">
        <v>42127</v>
      </c>
      <c r="B286" s="545">
        <v>19860</v>
      </c>
      <c r="C286" s="2054" t="s">
        <v>2862</v>
      </c>
      <c r="D286" s="2097">
        <v>192</v>
      </c>
      <c r="E286" s="724">
        <v>42127</v>
      </c>
      <c r="F286" s="2116">
        <v>192</v>
      </c>
      <c r="G286" s="1267">
        <f t="shared" si="11"/>
        <v>0</v>
      </c>
      <c r="H286" s="217" t="s">
        <v>773</v>
      </c>
      <c r="I286" s="32"/>
      <c r="J286" s="2024"/>
      <c r="K286" s="32"/>
      <c r="M286" s="714">
        <v>42137</v>
      </c>
      <c r="N286" s="545">
        <v>20932</v>
      </c>
      <c r="O286" s="1952" t="s">
        <v>2818</v>
      </c>
      <c r="P286" s="2097">
        <v>3809</v>
      </c>
      <c r="Q286" s="724">
        <v>42137</v>
      </c>
      <c r="R286" s="2116">
        <v>3809</v>
      </c>
      <c r="S286" s="1267">
        <f t="shared" si="12"/>
        <v>0</v>
      </c>
      <c r="T286" s="1804" t="s">
        <v>773</v>
      </c>
    </row>
    <row r="287" spans="1:20" x14ac:dyDescent="0.25">
      <c r="A287" s="1265">
        <v>42127</v>
      </c>
      <c r="B287" s="545">
        <v>19861</v>
      </c>
      <c r="C287" s="2054" t="s">
        <v>2890</v>
      </c>
      <c r="D287" s="2097">
        <v>4904.18</v>
      </c>
      <c r="E287" s="724">
        <v>42127</v>
      </c>
      <c r="F287" s="2116">
        <v>4904.18</v>
      </c>
      <c r="G287" s="1267">
        <f t="shared" si="11"/>
        <v>0</v>
      </c>
      <c r="H287" s="217" t="s">
        <v>773</v>
      </c>
      <c r="I287" s="32"/>
      <c r="J287" s="2024"/>
      <c r="K287" s="32"/>
      <c r="M287" s="1265">
        <v>42139</v>
      </c>
      <c r="N287" s="545">
        <v>21161</v>
      </c>
      <c r="O287" s="1952" t="s">
        <v>2818</v>
      </c>
      <c r="P287" s="2097">
        <v>4274</v>
      </c>
      <c r="Q287" s="724">
        <v>42139</v>
      </c>
      <c r="R287" s="2116">
        <v>4274</v>
      </c>
      <c r="S287" s="1817">
        <f t="shared" si="12"/>
        <v>0</v>
      </c>
      <c r="T287" s="1655" t="s">
        <v>773</v>
      </c>
    </row>
    <row r="288" spans="1:20" x14ac:dyDescent="0.25">
      <c r="A288" s="714">
        <v>42127</v>
      </c>
      <c r="B288" s="545">
        <v>19862</v>
      </c>
      <c r="C288" s="2054" t="s">
        <v>1472</v>
      </c>
      <c r="D288" s="2097">
        <v>1937.6</v>
      </c>
      <c r="E288" s="724">
        <v>42127</v>
      </c>
      <c r="F288" s="2116">
        <v>1937.6</v>
      </c>
      <c r="G288" s="1267">
        <f t="shared" si="11"/>
        <v>0</v>
      </c>
      <c r="H288" s="217" t="s">
        <v>773</v>
      </c>
      <c r="I288" s="32"/>
      <c r="J288" s="2024"/>
      <c r="K288" s="32"/>
      <c r="M288" s="714">
        <v>42140</v>
      </c>
      <c r="N288" s="545">
        <v>21277</v>
      </c>
      <c r="O288" s="1952" t="s">
        <v>2818</v>
      </c>
      <c r="P288" s="2097">
        <v>3340.6</v>
      </c>
      <c r="Q288" s="724">
        <v>42140</v>
      </c>
      <c r="R288" s="2117">
        <v>3340.6</v>
      </c>
      <c r="S288" s="1267">
        <f t="shared" si="12"/>
        <v>0</v>
      </c>
      <c r="T288" s="716" t="s">
        <v>773</v>
      </c>
    </row>
    <row r="289" spans="1:20" x14ac:dyDescent="0.25">
      <c r="A289" s="1265">
        <v>42127</v>
      </c>
      <c r="B289" s="545">
        <v>19863</v>
      </c>
      <c r="C289" s="2054" t="s">
        <v>2811</v>
      </c>
      <c r="D289" s="2097">
        <v>7620</v>
      </c>
      <c r="E289" s="724">
        <v>42127</v>
      </c>
      <c r="F289" s="2116">
        <v>7620</v>
      </c>
      <c r="G289" s="1267">
        <f t="shared" si="11"/>
        <v>0</v>
      </c>
      <c r="H289" s="217" t="s">
        <v>773</v>
      </c>
      <c r="I289" s="32"/>
      <c r="J289" s="2024"/>
      <c r="K289" s="32"/>
      <c r="M289" s="1265">
        <v>42141</v>
      </c>
      <c r="N289" s="545">
        <v>21366</v>
      </c>
      <c r="O289" s="1952" t="s">
        <v>2818</v>
      </c>
      <c r="P289" s="2097">
        <v>1015.2</v>
      </c>
      <c r="Q289" s="724">
        <v>42141</v>
      </c>
      <c r="R289" s="2117">
        <v>1015.2</v>
      </c>
      <c r="S289" s="1267">
        <f t="shared" si="12"/>
        <v>0</v>
      </c>
      <c r="T289" s="1197" t="s">
        <v>773</v>
      </c>
    </row>
    <row r="290" spans="1:20" x14ac:dyDescent="0.25">
      <c r="A290" s="714">
        <v>42127</v>
      </c>
      <c r="B290" s="545">
        <v>19864</v>
      </c>
      <c r="C290" s="2054" t="s">
        <v>1176</v>
      </c>
      <c r="D290" s="2097">
        <v>1495.65</v>
      </c>
      <c r="E290" s="724">
        <v>42127</v>
      </c>
      <c r="F290" s="2116">
        <v>1495.65</v>
      </c>
      <c r="G290" s="1267">
        <f t="shared" si="11"/>
        <v>0</v>
      </c>
      <c r="H290" s="217" t="s">
        <v>773</v>
      </c>
      <c r="I290" s="32"/>
      <c r="J290" s="2024"/>
      <c r="K290" s="32"/>
      <c r="M290" s="714">
        <v>42142</v>
      </c>
      <c r="N290" s="545">
        <v>21474</v>
      </c>
      <c r="O290" s="1952" t="s">
        <v>2818</v>
      </c>
      <c r="P290" s="2097">
        <v>4063.2</v>
      </c>
      <c r="Q290" s="781">
        <v>42142</v>
      </c>
      <c r="R290" s="2116">
        <v>4063.2</v>
      </c>
      <c r="S290" s="1267">
        <f t="shared" si="12"/>
        <v>0</v>
      </c>
      <c r="T290" s="1804" t="s">
        <v>773</v>
      </c>
    </row>
    <row r="291" spans="1:20" x14ac:dyDescent="0.25">
      <c r="A291" s="1265">
        <v>42127</v>
      </c>
      <c r="B291" s="545">
        <v>19865</v>
      </c>
      <c r="C291" s="2054" t="s">
        <v>970</v>
      </c>
      <c r="D291" s="2097">
        <v>3768</v>
      </c>
      <c r="E291" s="724">
        <v>42130</v>
      </c>
      <c r="F291" s="2116">
        <v>3768</v>
      </c>
      <c r="G291" s="1267">
        <f t="shared" si="11"/>
        <v>0</v>
      </c>
      <c r="H291" s="217" t="s">
        <v>2822</v>
      </c>
      <c r="I291" s="32"/>
      <c r="J291" s="2024"/>
      <c r="K291" s="32"/>
      <c r="M291" s="1265">
        <v>42143</v>
      </c>
      <c r="N291" s="545">
        <v>21580</v>
      </c>
      <c r="O291" s="1952" t="s">
        <v>2818</v>
      </c>
      <c r="P291" s="2097">
        <v>2137.1999999999998</v>
      </c>
      <c r="Q291" s="724">
        <v>42143</v>
      </c>
      <c r="R291" s="2116">
        <v>2137.1999999999998</v>
      </c>
      <c r="S291" s="1267">
        <f t="shared" si="12"/>
        <v>0</v>
      </c>
      <c r="T291" s="1197" t="s">
        <v>773</v>
      </c>
    </row>
    <row r="292" spans="1:20" x14ac:dyDescent="0.25">
      <c r="A292" s="714">
        <v>42127</v>
      </c>
      <c r="B292" s="545">
        <v>19866</v>
      </c>
      <c r="C292" s="2054" t="s">
        <v>2859</v>
      </c>
      <c r="D292" s="2097">
        <v>9499.7999999999993</v>
      </c>
      <c r="E292" s="724">
        <v>42127</v>
      </c>
      <c r="F292" s="2116">
        <v>9499.7999999999993</v>
      </c>
      <c r="G292" s="1267">
        <f t="shared" si="11"/>
        <v>0</v>
      </c>
      <c r="H292" s="217" t="s">
        <v>773</v>
      </c>
      <c r="I292" s="32"/>
      <c r="J292" s="2024"/>
      <c r="K292" s="32"/>
      <c r="M292" s="714">
        <v>42144</v>
      </c>
      <c r="N292" s="545">
        <v>21687</v>
      </c>
      <c r="O292" s="1952" t="s">
        <v>2818</v>
      </c>
      <c r="P292" s="2097">
        <v>4246.2</v>
      </c>
      <c r="Q292" s="724">
        <v>42144</v>
      </c>
      <c r="R292" s="2117">
        <v>4246.2</v>
      </c>
      <c r="S292" s="1267">
        <f t="shared" si="12"/>
        <v>0</v>
      </c>
      <c r="T292" s="1197" t="s">
        <v>773</v>
      </c>
    </row>
    <row r="293" spans="1:20" x14ac:dyDescent="0.25">
      <c r="A293" s="1265">
        <v>42127</v>
      </c>
      <c r="B293" s="545">
        <v>19867</v>
      </c>
      <c r="C293" s="2054" t="s">
        <v>2831</v>
      </c>
      <c r="D293" s="2097">
        <v>4468.3999999999996</v>
      </c>
      <c r="E293" s="724">
        <v>42127</v>
      </c>
      <c r="F293" s="2116">
        <v>4468.3999999999996</v>
      </c>
      <c r="G293" s="1267">
        <f t="shared" si="11"/>
        <v>0</v>
      </c>
      <c r="H293" s="217" t="s">
        <v>2822</v>
      </c>
      <c r="I293" s="32"/>
      <c r="J293" s="2024"/>
      <c r="K293" s="32"/>
      <c r="M293" s="1265">
        <v>42145</v>
      </c>
      <c r="N293" s="545">
        <v>21774</v>
      </c>
      <c r="O293" s="2030" t="s">
        <v>2818</v>
      </c>
      <c r="P293" s="2113">
        <v>2916.5</v>
      </c>
      <c r="Q293" s="724">
        <v>42145</v>
      </c>
      <c r="R293" s="2117">
        <v>2916.5</v>
      </c>
      <c r="S293" s="1267">
        <f t="shared" si="12"/>
        <v>0</v>
      </c>
      <c r="T293" s="582" t="s">
        <v>773</v>
      </c>
    </row>
    <row r="294" spans="1:20" x14ac:dyDescent="0.25">
      <c r="A294" s="714">
        <v>42127</v>
      </c>
      <c r="B294" s="545">
        <v>19868</v>
      </c>
      <c r="C294" s="1952" t="s">
        <v>28</v>
      </c>
      <c r="D294" s="2097">
        <v>24880.85</v>
      </c>
      <c r="E294" s="724">
        <v>42127</v>
      </c>
      <c r="F294" s="2116">
        <v>24880.85</v>
      </c>
      <c r="G294" s="1267">
        <f t="shared" si="11"/>
        <v>0</v>
      </c>
      <c r="H294" s="1804" t="s">
        <v>2780</v>
      </c>
      <c r="I294" s="32"/>
      <c r="J294" s="2024"/>
      <c r="K294" s="32"/>
      <c r="M294" s="714">
        <v>42146</v>
      </c>
      <c r="N294" s="545">
        <v>21900</v>
      </c>
      <c r="O294" s="1952" t="s">
        <v>2818</v>
      </c>
      <c r="P294" s="2097">
        <v>941.6</v>
      </c>
      <c r="Q294" s="724">
        <v>42146</v>
      </c>
      <c r="R294" s="2116">
        <v>941.6</v>
      </c>
      <c r="S294" s="1267">
        <f t="shared" si="12"/>
        <v>0</v>
      </c>
      <c r="T294" s="1655" t="s">
        <v>773</v>
      </c>
    </row>
    <row r="295" spans="1:20" x14ac:dyDescent="0.25">
      <c r="A295" s="1265">
        <v>42127</v>
      </c>
      <c r="B295" s="545">
        <v>19869</v>
      </c>
      <c r="C295" s="1952" t="s">
        <v>28</v>
      </c>
      <c r="D295" s="2097">
        <v>252</v>
      </c>
      <c r="E295" s="724">
        <v>42127</v>
      </c>
      <c r="F295" s="2116">
        <v>252</v>
      </c>
      <c r="G295" s="1267">
        <f t="shared" si="11"/>
        <v>0</v>
      </c>
      <c r="H295" s="1804" t="s">
        <v>2822</v>
      </c>
      <c r="I295" s="32"/>
      <c r="J295" s="2024"/>
      <c r="K295" s="32"/>
      <c r="M295" s="1265">
        <v>42147</v>
      </c>
      <c r="N295" s="545">
        <v>22035</v>
      </c>
      <c r="O295" s="1952" t="s">
        <v>2818</v>
      </c>
      <c r="P295" s="2097">
        <v>4250</v>
      </c>
      <c r="Q295" s="781">
        <v>42147</v>
      </c>
      <c r="R295" s="2116">
        <v>4250</v>
      </c>
      <c r="S295" s="1267">
        <f t="shared" si="12"/>
        <v>0</v>
      </c>
      <c r="T295" s="1655" t="s">
        <v>773</v>
      </c>
    </row>
    <row r="296" spans="1:20" x14ac:dyDescent="0.25">
      <c r="A296" s="714">
        <v>42127</v>
      </c>
      <c r="B296" s="545">
        <v>19870</v>
      </c>
      <c r="C296" s="1952" t="s">
        <v>2818</v>
      </c>
      <c r="D296" s="2097">
        <v>3504</v>
      </c>
      <c r="E296" s="724">
        <v>42127</v>
      </c>
      <c r="F296" s="2116">
        <v>3504</v>
      </c>
      <c r="G296" s="1267">
        <f t="shared" si="11"/>
        <v>0</v>
      </c>
      <c r="H296" s="1804" t="s">
        <v>773</v>
      </c>
      <c r="I296" s="32"/>
      <c r="J296" s="2024"/>
      <c r="K296" s="32"/>
      <c r="M296" s="714">
        <v>42148</v>
      </c>
      <c r="N296" s="545">
        <v>22121</v>
      </c>
      <c r="O296" s="1952" t="s">
        <v>2818</v>
      </c>
      <c r="P296" s="2097">
        <v>2957.2</v>
      </c>
      <c r="Q296" s="781">
        <v>42148</v>
      </c>
      <c r="R296" s="2116">
        <v>2957.2</v>
      </c>
      <c r="S296" s="1267">
        <f t="shared" si="12"/>
        <v>0</v>
      </c>
      <c r="T296" s="1655" t="s">
        <v>773</v>
      </c>
    </row>
    <row r="297" spans="1:20" x14ac:dyDescent="0.25">
      <c r="A297" s="1265">
        <v>42127</v>
      </c>
      <c r="B297" s="545">
        <v>19871</v>
      </c>
      <c r="C297" s="1952" t="s">
        <v>2787</v>
      </c>
      <c r="D297" s="2097">
        <v>8167.8</v>
      </c>
      <c r="E297" s="724">
        <v>42127</v>
      </c>
      <c r="F297" s="2116">
        <f>587.4+7580.4</f>
        <v>8167.7999999999993</v>
      </c>
      <c r="G297" s="1267">
        <f t="shared" si="11"/>
        <v>0</v>
      </c>
      <c r="H297" s="1804" t="s">
        <v>2780</v>
      </c>
      <c r="I297" s="32"/>
      <c r="J297" s="2024"/>
      <c r="K297" s="32"/>
      <c r="M297" s="1265">
        <v>42150</v>
      </c>
      <c r="N297" s="545">
        <v>22308</v>
      </c>
      <c r="O297" s="1952" t="s">
        <v>2818</v>
      </c>
      <c r="P297" s="2097">
        <v>3694.8</v>
      </c>
      <c r="Q297" s="781">
        <v>42150</v>
      </c>
      <c r="R297" s="2116">
        <v>3694.8</v>
      </c>
      <c r="S297" s="1267">
        <f t="shared" si="12"/>
        <v>0</v>
      </c>
      <c r="T297" s="1655" t="s">
        <v>773</v>
      </c>
    </row>
    <row r="298" spans="1:20" x14ac:dyDescent="0.25">
      <c r="A298" s="714">
        <v>42127</v>
      </c>
      <c r="B298" s="545">
        <v>19872</v>
      </c>
      <c r="C298" s="2164" t="s">
        <v>2251</v>
      </c>
      <c r="D298" s="2097">
        <v>0</v>
      </c>
      <c r="E298" s="724"/>
      <c r="F298" s="2116"/>
      <c r="G298" s="1267">
        <f t="shared" si="11"/>
        <v>0</v>
      </c>
      <c r="H298" s="1804" t="s">
        <v>135</v>
      </c>
      <c r="I298" s="32"/>
      <c r="J298" s="2024"/>
      <c r="K298" s="32"/>
      <c r="M298" s="714">
        <v>42151</v>
      </c>
      <c r="N298" s="545">
        <v>22388</v>
      </c>
      <c r="O298" s="1952" t="s">
        <v>2818</v>
      </c>
      <c r="P298" s="2097">
        <v>2343.4</v>
      </c>
      <c r="Q298" s="724">
        <v>42151</v>
      </c>
      <c r="R298" s="2116">
        <v>2343.4</v>
      </c>
      <c r="S298" s="1267">
        <f t="shared" si="12"/>
        <v>0</v>
      </c>
      <c r="T298" s="1655" t="s">
        <v>773</v>
      </c>
    </row>
    <row r="299" spans="1:20" x14ac:dyDescent="0.25">
      <c r="A299" s="1265">
        <v>42127</v>
      </c>
      <c r="B299" s="545">
        <v>19873</v>
      </c>
      <c r="C299" s="1952" t="s">
        <v>2852</v>
      </c>
      <c r="D299" s="2097">
        <v>18345.75</v>
      </c>
      <c r="E299" s="724">
        <v>42149</v>
      </c>
      <c r="F299" s="2116">
        <v>18345.75</v>
      </c>
      <c r="G299" s="1267">
        <f t="shared" si="11"/>
        <v>0</v>
      </c>
      <c r="H299" s="1804" t="s">
        <v>2822</v>
      </c>
      <c r="I299" s="32"/>
      <c r="J299" s="2024"/>
      <c r="K299" s="32"/>
      <c r="M299" s="1265">
        <v>42152</v>
      </c>
      <c r="N299" s="545">
        <v>22489</v>
      </c>
      <c r="O299" s="1952" t="s">
        <v>2818</v>
      </c>
      <c r="P299" s="2097">
        <v>2164.6</v>
      </c>
      <c r="Q299" s="724">
        <v>42152</v>
      </c>
      <c r="R299" s="2116">
        <v>2164.6</v>
      </c>
      <c r="S299" s="1267">
        <f t="shared" si="12"/>
        <v>0</v>
      </c>
      <c r="T299" s="1655" t="s">
        <v>773</v>
      </c>
    </row>
    <row r="300" spans="1:20" x14ac:dyDescent="0.25">
      <c r="A300" s="714">
        <v>42127</v>
      </c>
      <c r="B300" s="545">
        <v>19874</v>
      </c>
      <c r="C300" s="1952" t="s">
        <v>2894</v>
      </c>
      <c r="D300" s="2097">
        <v>1974.5</v>
      </c>
      <c r="E300" s="724">
        <v>42127</v>
      </c>
      <c r="F300" s="2116">
        <v>1974.5</v>
      </c>
      <c r="G300" s="1267">
        <f t="shared" si="11"/>
        <v>0</v>
      </c>
      <c r="H300" s="1804" t="s">
        <v>773</v>
      </c>
      <c r="I300" s="32"/>
      <c r="J300" s="2024"/>
      <c r="K300" s="32"/>
      <c r="M300" s="714">
        <v>42153</v>
      </c>
      <c r="N300" s="545">
        <v>22609</v>
      </c>
      <c r="O300" s="1952" t="s">
        <v>2818</v>
      </c>
      <c r="P300" s="2097">
        <v>4475.3999999999996</v>
      </c>
      <c r="Q300" s="724">
        <v>42153</v>
      </c>
      <c r="R300" s="2116">
        <v>4475.3999999999996</v>
      </c>
      <c r="S300" s="1267">
        <f t="shared" si="12"/>
        <v>0</v>
      </c>
      <c r="T300" s="1655" t="s">
        <v>773</v>
      </c>
    </row>
    <row r="301" spans="1:20" x14ac:dyDescent="0.25">
      <c r="A301" s="1265">
        <v>42127</v>
      </c>
      <c r="B301" s="545">
        <v>19875</v>
      </c>
      <c r="C301" s="1952" t="s">
        <v>2809</v>
      </c>
      <c r="D301" s="2097">
        <v>1030.2</v>
      </c>
      <c r="E301" s="724">
        <v>42127</v>
      </c>
      <c r="F301" s="2116">
        <v>1030.2</v>
      </c>
      <c r="G301" s="1267">
        <f t="shared" si="11"/>
        <v>0</v>
      </c>
      <c r="H301" s="1804" t="s">
        <v>773</v>
      </c>
      <c r="I301" s="32"/>
      <c r="J301" s="2024"/>
      <c r="K301" s="32"/>
      <c r="M301" s="1265">
        <v>42154</v>
      </c>
      <c r="N301" s="545">
        <v>22746</v>
      </c>
      <c r="O301" s="1952" t="s">
        <v>2818</v>
      </c>
      <c r="P301" s="2097">
        <v>4316.1000000000004</v>
      </c>
      <c r="Q301" s="724">
        <v>42154</v>
      </c>
      <c r="R301" s="2116">
        <v>4316.1000000000004</v>
      </c>
      <c r="S301" s="1267">
        <f t="shared" si="12"/>
        <v>0</v>
      </c>
      <c r="T301" s="1655" t="s">
        <v>773</v>
      </c>
    </row>
    <row r="302" spans="1:20" x14ac:dyDescent="0.25">
      <c r="A302" s="714">
        <v>42127</v>
      </c>
      <c r="B302" s="545">
        <v>19876</v>
      </c>
      <c r="C302" s="1952" t="s">
        <v>2895</v>
      </c>
      <c r="D302" s="2097">
        <v>6995.6</v>
      </c>
      <c r="E302" s="724">
        <v>42127</v>
      </c>
      <c r="F302" s="2116">
        <v>6995.6</v>
      </c>
      <c r="G302" s="1267">
        <f t="shared" si="11"/>
        <v>0</v>
      </c>
      <c r="H302" s="1804" t="s">
        <v>773</v>
      </c>
      <c r="I302" s="32"/>
      <c r="J302" s="2024"/>
      <c r="K302" s="32"/>
      <c r="M302" s="714">
        <v>42155</v>
      </c>
      <c r="N302" s="545">
        <v>22836</v>
      </c>
      <c r="O302" s="1952" t="s">
        <v>2818</v>
      </c>
      <c r="P302" s="2097">
        <v>2576.8000000000002</v>
      </c>
      <c r="Q302" s="724">
        <v>42155</v>
      </c>
      <c r="R302" s="2116">
        <v>2576.8000000000002</v>
      </c>
      <c r="S302" s="1267">
        <f t="shared" si="12"/>
        <v>0</v>
      </c>
      <c r="T302" s="1655" t="s">
        <v>773</v>
      </c>
    </row>
    <row r="303" spans="1:20" x14ac:dyDescent="0.25">
      <c r="A303" s="1265">
        <v>42127</v>
      </c>
      <c r="B303" s="545">
        <v>19877</v>
      </c>
      <c r="C303" s="1952" t="s">
        <v>2895</v>
      </c>
      <c r="D303" s="2097">
        <v>2045.8</v>
      </c>
      <c r="E303" s="724">
        <v>42127</v>
      </c>
      <c r="F303" s="2116">
        <v>2045.8</v>
      </c>
      <c r="G303" s="1267">
        <f t="shared" si="11"/>
        <v>0</v>
      </c>
      <c r="H303" s="1804" t="s">
        <v>773</v>
      </c>
      <c r="I303" s="32"/>
      <c r="J303" s="2024"/>
      <c r="K303" s="32"/>
      <c r="M303" s="1265">
        <v>42136</v>
      </c>
      <c r="N303" s="545">
        <v>20814</v>
      </c>
      <c r="O303" s="1952" t="s">
        <v>3539</v>
      </c>
      <c r="P303" s="2097">
        <v>2831.4</v>
      </c>
      <c r="Q303" s="724">
        <v>42136</v>
      </c>
      <c r="R303" s="2116">
        <v>2831.4</v>
      </c>
      <c r="S303" s="1267">
        <f t="shared" si="12"/>
        <v>0</v>
      </c>
      <c r="T303" s="1655" t="s">
        <v>2804</v>
      </c>
    </row>
    <row r="304" spans="1:20" x14ac:dyDescent="0.25">
      <c r="A304" s="714">
        <v>42127</v>
      </c>
      <c r="B304" s="545">
        <v>19878</v>
      </c>
      <c r="C304" s="1952" t="s">
        <v>2896</v>
      </c>
      <c r="D304" s="2097">
        <v>9166.4</v>
      </c>
      <c r="E304" s="724">
        <v>42127</v>
      </c>
      <c r="F304" s="2116">
        <v>9166.4</v>
      </c>
      <c r="G304" s="1267">
        <f t="shared" si="11"/>
        <v>0</v>
      </c>
      <c r="H304" s="1804" t="s">
        <v>773</v>
      </c>
      <c r="I304" s="32"/>
      <c r="J304" s="2024"/>
      <c r="K304" s="32"/>
      <c r="M304" s="714">
        <v>42137</v>
      </c>
      <c r="N304" s="545">
        <v>20902</v>
      </c>
      <c r="O304" s="1952" t="s">
        <v>3539</v>
      </c>
      <c r="P304" s="2097">
        <v>2242.5</v>
      </c>
      <c r="Q304" s="724">
        <v>42137</v>
      </c>
      <c r="R304" s="2116">
        <v>2242.5</v>
      </c>
      <c r="S304" s="1267">
        <f t="shared" si="12"/>
        <v>0</v>
      </c>
      <c r="T304" s="1804" t="s">
        <v>2776</v>
      </c>
    </row>
    <row r="305" spans="1:20" x14ac:dyDescent="0.25">
      <c r="A305" s="1265">
        <v>42127</v>
      </c>
      <c r="B305" s="545">
        <v>19879</v>
      </c>
      <c r="C305" s="1952" t="s">
        <v>524</v>
      </c>
      <c r="D305" s="2097">
        <v>1809.5</v>
      </c>
      <c r="E305" s="724">
        <v>42127</v>
      </c>
      <c r="F305" s="2116">
        <v>1809.5</v>
      </c>
      <c r="G305" s="1267">
        <f t="shared" si="11"/>
        <v>0</v>
      </c>
      <c r="H305" s="1804" t="s">
        <v>773</v>
      </c>
      <c r="I305" s="32"/>
      <c r="J305" s="2024"/>
      <c r="K305" s="32"/>
      <c r="M305" s="1265">
        <v>42139</v>
      </c>
      <c r="N305" s="545">
        <v>21118</v>
      </c>
      <c r="O305" s="1952" t="s">
        <v>3539</v>
      </c>
      <c r="P305" s="2097">
        <v>2761.2</v>
      </c>
      <c r="Q305" s="724">
        <v>42139</v>
      </c>
      <c r="R305" s="2116">
        <v>2761.2</v>
      </c>
      <c r="S305" s="1817">
        <f t="shared" si="12"/>
        <v>0</v>
      </c>
      <c r="T305" s="1655" t="s">
        <v>2804</v>
      </c>
    </row>
    <row r="306" spans="1:20" x14ac:dyDescent="0.25">
      <c r="A306" s="714">
        <v>42127</v>
      </c>
      <c r="B306" s="545">
        <v>19880</v>
      </c>
      <c r="C306" s="1952" t="s">
        <v>2803</v>
      </c>
      <c r="D306" s="2097">
        <v>1498</v>
      </c>
      <c r="E306" s="724">
        <v>42127</v>
      </c>
      <c r="F306" s="2116">
        <v>1498</v>
      </c>
      <c r="G306" s="1267">
        <f t="shared" si="11"/>
        <v>0</v>
      </c>
      <c r="H306" s="1804" t="s">
        <v>818</v>
      </c>
      <c r="I306" s="32"/>
      <c r="J306" s="2024"/>
      <c r="K306" s="32"/>
      <c r="M306" s="714">
        <v>42139</v>
      </c>
      <c r="N306" s="545">
        <v>21122</v>
      </c>
      <c r="O306" s="1952" t="s">
        <v>3539</v>
      </c>
      <c r="P306" s="2097">
        <v>699.4</v>
      </c>
      <c r="Q306" s="724">
        <v>42139</v>
      </c>
      <c r="R306" s="2116">
        <v>699.4</v>
      </c>
      <c r="S306" s="1817">
        <f t="shared" si="12"/>
        <v>0</v>
      </c>
      <c r="T306" s="1655" t="s">
        <v>2804</v>
      </c>
    </row>
    <row r="307" spans="1:20" x14ac:dyDescent="0.25">
      <c r="A307" s="1265">
        <v>42127</v>
      </c>
      <c r="B307" s="545">
        <v>19881</v>
      </c>
      <c r="C307" s="1952" t="s">
        <v>2830</v>
      </c>
      <c r="D307" s="2097">
        <v>1057.5</v>
      </c>
      <c r="E307" s="724">
        <v>42127</v>
      </c>
      <c r="F307" s="2116">
        <v>1057.5</v>
      </c>
      <c r="G307" s="1267">
        <f t="shared" si="11"/>
        <v>0</v>
      </c>
      <c r="H307" s="1804" t="s">
        <v>773</v>
      </c>
      <c r="I307" s="32"/>
      <c r="J307" s="2024"/>
      <c r="K307" s="32"/>
      <c r="M307" s="1265">
        <v>42125</v>
      </c>
      <c r="N307" s="545">
        <v>19614</v>
      </c>
      <c r="O307" s="1952" t="s">
        <v>662</v>
      </c>
      <c r="P307" s="2097">
        <v>2601.3000000000002</v>
      </c>
      <c r="Q307" s="724">
        <v>42125</v>
      </c>
      <c r="R307" s="2116">
        <v>2601.3000000000002</v>
      </c>
      <c r="S307" s="459">
        <f t="shared" si="12"/>
        <v>0</v>
      </c>
      <c r="T307" s="1804" t="s">
        <v>2804</v>
      </c>
    </row>
    <row r="308" spans="1:20" x14ac:dyDescent="0.25">
      <c r="A308" s="714">
        <v>42127</v>
      </c>
      <c r="B308" s="545">
        <v>19882</v>
      </c>
      <c r="C308" s="2143" t="s">
        <v>2849</v>
      </c>
      <c r="D308" s="2097">
        <v>7901.6</v>
      </c>
      <c r="E308" s="724">
        <v>42127</v>
      </c>
      <c r="F308" s="2116">
        <v>7901.6</v>
      </c>
      <c r="G308" s="1267">
        <f t="shared" si="11"/>
        <v>0</v>
      </c>
      <c r="H308" s="1804" t="s">
        <v>773</v>
      </c>
      <c r="I308" s="32"/>
      <c r="J308" s="2024"/>
      <c r="K308" s="32"/>
      <c r="M308" s="714">
        <v>42126</v>
      </c>
      <c r="N308" s="545">
        <v>19768</v>
      </c>
      <c r="O308" s="2054" t="s">
        <v>662</v>
      </c>
      <c r="P308" s="2097">
        <v>2968</v>
      </c>
      <c r="Q308" s="724">
        <v>42127</v>
      </c>
      <c r="R308" s="2116">
        <v>2968</v>
      </c>
      <c r="S308" s="459">
        <f t="shared" si="12"/>
        <v>0</v>
      </c>
      <c r="T308" s="217" t="s">
        <v>2804</v>
      </c>
    </row>
    <row r="309" spans="1:20" x14ac:dyDescent="0.25">
      <c r="A309" s="1265">
        <v>42127</v>
      </c>
      <c r="B309" s="545">
        <v>19883</v>
      </c>
      <c r="C309" s="1952" t="s">
        <v>1570</v>
      </c>
      <c r="D309" s="2097">
        <v>6399.3</v>
      </c>
      <c r="E309" s="724">
        <v>42127</v>
      </c>
      <c r="F309" s="2116">
        <v>6399.3</v>
      </c>
      <c r="G309" s="1267">
        <f t="shared" si="11"/>
        <v>0</v>
      </c>
      <c r="H309" s="1804" t="s">
        <v>773</v>
      </c>
      <c r="I309" s="32"/>
      <c r="J309" s="2024"/>
      <c r="K309" s="32"/>
      <c r="M309" s="1265">
        <v>42128</v>
      </c>
      <c r="N309" s="545">
        <v>19926</v>
      </c>
      <c r="O309" s="1952" t="s">
        <v>662</v>
      </c>
      <c r="P309" s="2097">
        <v>2297.1</v>
      </c>
      <c r="Q309" s="724">
        <v>42128</v>
      </c>
      <c r="R309" s="2116">
        <v>2297.1</v>
      </c>
      <c r="S309" s="1267">
        <f t="shared" si="12"/>
        <v>0</v>
      </c>
      <c r="T309" s="1804" t="s">
        <v>2804</v>
      </c>
    </row>
    <row r="310" spans="1:20" x14ac:dyDescent="0.25">
      <c r="A310" s="714">
        <v>42127</v>
      </c>
      <c r="B310" s="545">
        <v>19884</v>
      </c>
      <c r="C310" s="2102" t="s">
        <v>2897</v>
      </c>
      <c r="D310" s="2097">
        <v>652.79999999999995</v>
      </c>
      <c r="E310" s="724">
        <v>42129</v>
      </c>
      <c r="F310" s="2116">
        <v>652.79999999999995</v>
      </c>
      <c r="G310" s="1267">
        <f t="shared" si="11"/>
        <v>0</v>
      </c>
      <c r="H310" s="1804" t="s">
        <v>2822</v>
      </c>
      <c r="I310" s="32"/>
      <c r="J310" s="2024"/>
      <c r="K310" s="32"/>
      <c r="M310" s="714">
        <v>42132</v>
      </c>
      <c r="N310" s="545">
        <v>20377</v>
      </c>
      <c r="O310" s="1952" t="s">
        <v>662</v>
      </c>
      <c r="P310" s="2097">
        <v>2904.2</v>
      </c>
      <c r="Q310" s="724">
        <v>42133</v>
      </c>
      <c r="R310" s="2116">
        <v>2904.2</v>
      </c>
      <c r="S310" s="1267">
        <f t="shared" si="12"/>
        <v>0</v>
      </c>
      <c r="T310" s="1804" t="s">
        <v>2804</v>
      </c>
    </row>
    <row r="311" spans="1:20" x14ac:dyDescent="0.25">
      <c r="A311" s="1265">
        <v>42127</v>
      </c>
      <c r="B311" s="545">
        <v>19885</v>
      </c>
      <c r="C311" s="1952" t="s">
        <v>44</v>
      </c>
      <c r="D311" s="2097">
        <v>805</v>
      </c>
      <c r="E311" s="724">
        <v>42127</v>
      </c>
      <c r="F311" s="2116">
        <v>805</v>
      </c>
      <c r="G311" s="1267">
        <f t="shared" si="11"/>
        <v>0</v>
      </c>
      <c r="H311" s="1804" t="s">
        <v>773</v>
      </c>
      <c r="I311" s="32"/>
      <c r="J311" s="2024"/>
      <c r="K311" s="32"/>
      <c r="M311" s="1265">
        <v>42146</v>
      </c>
      <c r="N311" s="545">
        <v>21872</v>
      </c>
      <c r="O311" s="1952" t="s">
        <v>662</v>
      </c>
      <c r="P311" s="2097">
        <v>3066.8</v>
      </c>
      <c r="Q311" s="724">
        <v>42146</v>
      </c>
      <c r="R311" s="2116">
        <v>3066.8</v>
      </c>
      <c r="S311" s="1267">
        <f t="shared" si="12"/>
        <v>0</v>
      </c>
      <c r="T311" s="1655" t="s">
        <v>2804</v>
      </c>
    </row>
    <row r="312" spans="1:20" x14ac:dyDescent="0.25">
      <c r="A312" s="714">
        <v>42127</v>
      </c>
      <c r="B312" s="545">
        <v>19886</v>
      </c>
      <c r="C312" s="1952" t="s">
        <v>2805</v>
      </c>
      <c r="D312" s="2097">
        <v>597.6</v>
      </c>
      <c r="E312" s="724">
        <v>42127</v>
      </c>
      <c r="F312" s="2116">
        <v>597.6</v>
      </c>
      <c r="G312" s="1267">
        <f t="shared" si="11"/>
        <v>0</v>
      </c>
      <c r="H312" s="1804" t="s">
        <v>773</v>
      </c>
      <c r="I312" s="32"/>
      <c r="J312" s="2024"/>
      <c r="K312" s="32"/>
      <c r="M312" s="714">
        <v>42147</v>
      </c>
      <c r="N312" s="545">
        <v>22010</v>
      </c>
      <c r="O312" s="1952" t="s">
        <v>662</v>
      </c>
      <c r="P312" s="2097">
        <v>4081</v>
      </c>
      <c r="Q312" s="781">
        <v>42147</v>
      </c>
      <c r="R312" s="2116">
        <v>4081</v>
      </c>
      <c r="S312" s="1267">
        <f t="shared" si="12"/>
        <v>0</v>
      </c>
      <c r="T312" s="1655" t="s">
        <v>2804</v>
      </c>
    </row>
    <row r="313" spans="1:20" x14ac:dyDescent="0.25">
      <c r="A313" s="1265">
        <v>42127</v>
      </c>
      <c r="B313" s="545">
        <v>19887</v>
      </c>
      <c r="C313" s="1952" t="s">
        <v>2866</v>
      </c>
      <c r="D313" s="2097">
        <v>91.2</v>
      </c>
      <c r="E313" s="724">
        <v>42131</v>
      </c>
      <c r="F313" s="2116">
        <v>91.2</v>
      </c>
      <c r="G313" s="1267">
        <f t="shared" si="11"/>
        <v>0</v>
      </c>
      <c r="H313" s="1804" t="s">
        <v>773</v>
      </c>
      <c r="I313" s="32"/>
      <c r="J313" s="2024"/>
      <c r="K313" s="32"/>
      <c r="M313" s="1265">
        <v>42151</v>
      </c>
      <c r="N313" s="545">
        <v>22374</v>
      </c>
      <c r="O313" s="1952" t="s">
        <v>662</v>
      </c>
      <c r="P313" s="2097">
        <v>2200.8000000000002</v>
      </c>
      <c r="Q313" s="781">
        <v>42151</v>
      </c>
      <c r="R313" s="2116">
        <v>2200.8000000000002</v>
      </c>
      <c r="S313" s="1267">
        <f t="shared" si="12"/>
        <v>0</v>
      </c>
      <c r="T313" s="1655" t="s">
        <v>2776</v>
      </c>
    </row>
    <row r="314" spans="1:20" x14ac:dyDescent="0.25">
      <c r="A314" s="1265">
        <v>42128</v>
      </c>
      <c r="B314" s="545">
        <v>19888</v>
      </c>
      <c r="C314" s="1952" t="s">
        <v>2845</v>
      </c>
      <c r="D314" s="2097">
        <v>13022.8</v>
      </c>
      <c r="E314" s="724">
        <v>42128</v>
      </c>
      <c r="F314" s="2116">
        <v>13022.8</v>
      </c>
      <c r="G314" s="1267">
        <f t="shared" si="11"/>
        <v>0</v>
      </c>
      <c r="H314" s="1804" t="s">
        <v>773</v>
      </c>
      <c r="I314" s="32"/>
      <c r="J314" s="2024"/>
      <c r="K314" s="32"/>
      <c r="M314" s="1265">
        <v>42153</v>
      </c>
      <c r="N314" s="545">
        <v>22563</v>
      </c>
      <c r="O314" s="1952" t="s">
        <v>662</v>
      </c>
      <c r="P314" s="2097">
        <v>2616.6</v>
      </c>
      <c r="Q314" s="724">
        <v>42184</v>
      </c>
      <c r="R314" s="2116">
        <v>2616.6</v>
      </c>
      <c r="S314" s="1267">
        <f t="shared" si="12"/>
        <v>0</v>
      </c>
      <c r="T314" s="1655" t="s">
        <v>2804</v>
      </c>
    </row>
    <row r="315" spans="1:20" x14ac:dyDescent="0.25">
      <c r="A315" s="1265">
        <v>42128</v>
      </c>
      <c r="B315" s="545">
        <v>19889</v>
      </c>
      <c r="C315" s="1952" t="s">
        <v>592</v>
      </c>
      <c r="D315" s="2097">
        <v>2395.25</v>
      </c>
      <c r="E315" s="724">
        <v>42128</v>
      </c>
      <c r="F315" s="2116">
        <v>2395.25</v>
      </c>
      <c r="G315" s="1267">
        <f t="shared" si="11"/>
        <v>0</v>
      </c>
      <c r="H315" s="1804" t="s">
        <v>773</v>
      </c>
      <c r="I315" s="32"/>
      <c r="J315" s="2024"/>
      <c r="K315" s="32"/>
      <c r="M315" s="1265">
        <v>42154</v>
      </c>
      <c r="N315" s="545">
        <v>22717</v>
      </c>
      <c r="O315" s="1952" t="s">
        <v>662</v>
      </c>
      <c r="P315" s="2097">
        <v>2998.8</v>
      </c>
      <c r="Q315" s="724">
        <v>42154</v>
      </c>
      <c r="R315" s="2116">
        <v>2998.8</v>
      </c>
      <c r="S315" s="1267">
        <f t="shared" si="12"/>
        <v>0</v>
      </c>
      <c r="T315" s="1655" t="s">
        <v>2804</v>
      </c>
    </row>
    <row r="316" spans="1:20" x14ac:dyDescent="0.25">
      <c r="A316" s="1265">
        <v>42128</v>
      </c>
      <c r="B316" s="545">
        <v>19890</v>
      </c>
      <c r="C316" s="1952" t="s">
        <v>2852</v>
      </c>
      <c r="D316" s="2097">
        <v>15265.2</v>
      </c>
      <c r="E316" s="724">
        <v>42149</v>
      </c>
      <c r="F316" s="2116">
        <v>15265.2</v>
      </c>
      <c r="G316" s="1267">
        <f t="shared" si="11"/>
        <v>0</v>
      </c>
      <c r="H316" s="1804" t="s">
        <v>773</v>
      </c>
      <c r="I316" s="32"/>
      <c r="J316" s="2024"/>
      <c r="K316" s="32"/>
      <c r="M316" s="1265">
        <v>42155</v>
      </c>
      <c r="N316" s="545">
        <v>22835</v>
      </c>
      <c r="O316" s="1952" t="s">
        <v>662</v>
      </c>
      <c r="P316" s="2097">
        <v>2200.8000000000002</v>
      </c>
      <c r="Q316" s="724">
        <v>42155</v>
      </c>
      <c r="R316" s="2116">
        <v>2200.8000000000002</v>
      </c>
      <c r="S316" s="1267">
        <f t="shared" si="12"/>
        <v>0</v>
      </c>
      <c r="T316" s="1655" t="s">
        <v>2804</v>
      </c>
    </row>
    <row r="317" spans="1:20" x14ac:dyDescent="0.25">
      <c r="A317" s="1265">
        <v>42128</v>
      </c>
      <c r="B317" s="545">
        <v>19891</v>
      </c>
      <c r="C317" s="1952" t="s">
        <v>1472</v>
      </c>
      <c r="D317" s="2097">
        <v>3655.15</v>
      </c>
      <c r="E317" s="724">
        <v>42128</v>
      </c>
      <c r="F317" s="2116">
        <v>3655.15</v>
      </c>
      <c r="G317" s="1267">
        <f t="shared" si="11"/>
        <v>0</v>
      </c>
      <c r="H317" s="1804" t="s">
        <v>773</v>
      </c>
      <c r="I317" s="32"/>
      <c r="J317" s="2024"/>
      <c r="K317" s="32"/>
      <c r="M317" s="1265">
        <v>42128</v>
      </c>
      <c r="N317" s="545">
        <v>19983</v>
      </c>
      <c r="O317" s="1952" t="s">
        <v>2918</v>
      </c>
      <c r="P317" s="2097">
        <v>1792</v>
      </c>
      <c r="Q317" s="724">
        <v>42130</v>
      </c>
      <c r="R317" s="2116">
        <v>1792</v>
      </c>
      <c r="S317" s="1267">
        <f t="shared" si="12"/>
        <v>0</v>
      </c>
      <c r="T317" s="1804" t="s">
        <v>2902</v>
      </c>
    </row>
    <row r="318" spans="1:20" x14ac:dyDescent="0.25">
      <c r="A318" s="1265">
        <v>42128</v>
      </c>
      <c r="B318" s="545">
        <v>19892</v>
      </c>
      <c r="C318" s="1952" t="s">
        <v>2841</v>
      </c>
      <c r="D318" s="2097">
        <v>5577.2</v>
      </c>
      <c r="E318" s="724">
        <v>42128</v>
      </c>
      <c r="F318" s="2116">
        <v>5577.2</v>
      </c>
      <c r="G318" s="1267">
        <f t="shared" si="11"/>
        <v>0</v>
      </c>
      <c r="H318" s="1804" t="s">
        <v>773</v>
      </c>
      <c r="I318" s="32"/>
      <c r="J318" s="2024"/>
      <c r="K318" s="32"/>
      <c r="M318" s="1265">
        <v>42131</v>
      </c>
      <c r="N318" s="545">
        <v>20312</v>
      </c>
      <c r="O318" s="1952" t="s">
        <v>2918</v>
      </c>
      <c r="P318" s="2097">
        <v>1320</v>
      </c>
      <c r="Q318" s="724">
        <v>42133</v>
      </c>
      <c r="R318" s="2116">
        <v>1320</v>
      </c>
      <c r="S318" s="1267">
        <f t="shared" si="12"/>
        <v>0</v>
      </c>
      <c r="T318" s="1655" t="s">
        <v>2902</v>
      </c>
    </row>
    <row r="319" spans="1:20" x14ac:dyDescent="0.25">
      <c r="A319" s="1265">
        <v>42128</v>
      </c>
      <c r="B319" s="545">
        <v>19893</v>
      </c>
      <c r="C319" s="1952" t="s">
        <v>524</v>
      </c>
      <c r="D319" s="2097">
        <v>10589.6</v>
      </c>
      <c r="E319" s="724">
        <v>42128</v>
      </c>
      <c r="F319" s="2116">
        <v>10589.6</v>
      </c>
      <c r="G319" s="1267">
        <f t="shared" si="11"/>
        <v>0</v>
      </c>
      <c r="H319" s="1804" t="s">
        <v>773</v>
      </c>
      <c r="I319" s="32"/>
      <c r="J319" s="2024"/>
      <c r="K319" s="32"/>
      <c r="M319" s="1265">
        <v>42138</v>
      </c>
      <c r="N319" s="545">
        <v>21040</v>
      </c>
      <c r="O319" s="1952" t="s">
        <v>2918</v>
      </c>
      <c r="P319" s="2097">
        <v>3468</v>
      </c>
      <c r="Q319" s="724">
        <v>42140</v>
      </c>
      <c r="R319" s="2116">
        <v>3468</v>
      </c>
      <c r="S319" s="1817">
        <f t="shared" si="12"/>
        <v>0</v>
      </c>
      <c r="T319" s="1655" t="s">
        <v>2902</v>
      </c>
    </row>
    <row r="320" spans="1:20" x14ac:dyDescent="0.25">
      <c r="A320" s="1265">
        <v>42128</v>
      </c>
      <c r="B320" s="545">
        <v>19894</v>
      </c>
      <c r="C320" s="1952" t="s">
        <v>2775</v>
      </c>
      <c r="D320" s="2097">
        <v>7323.4</v>
      </c>
      <c r="E320" s="724">
        <v>42128</v>
      </c>
      <c r="F320" s="2116">
        <v>7323.4</v>
      </c>
      <c r="G320" s="1267">
        <f t="shared" si="11"/>
        <v>0</v>
      </c>
      <c r="H320" s="1804" t="s">
        <v>2776</v>
      </c>
      <c r="I320" s="32"/>
      <c r="J320" s="2024"/>
      <c r="K320" s="32"/>
      <c r="M320" s="1265">
        <v>42142</v>
      </c>
      <c r="N320" s="545">
        <v>21504</v>
      </c>
      <c r="O320" s="1952" t="s">
        <v>2918</v>
      </c>
      <c r="P320" s="2097">
        <v>1616.1</v>
      </c>
      <c r="Q320" s="724">
        <v>42149</v>
      </c>
      <c r="R320" s="2116">
        <v>1616.1</v>
      </c>
      <c r="S320" s="1267">
        <f t="shared" si="12"/>
        <v>0</v>
      </c>
      <c r="T320" s="1655" t="s">
        <v>2902</v>
      </c>
    </row>
    <row r="321" spans="1:20" x14ac:dyDescent="0.25">
      <c r="A321" s="1265">
        <v>42128</v>
      </c>
      <c r="B321" s="545">
        <v>19895</v>
      </c>
      <c r="C321" s="1952" t="s">
        <v>2862</v>
      </c>
      <c r="D321" s="2097">
        <v>1964.4</v>
      </c>
      <c r="E321" s="724">
        <v>42128</v>
      </c>
      <c r="F321" s="2116">
        <v>1964.4</v>
      </c>
      <c r="G321" s="1267">
        <f t="shared" si="11"/>
        <v>0</v>
      </c>
      <c r="H321" s="1804" t="s">
        <v>773</v>
      </c>
      <c r="I321" s="32"/>
      <c r="J321" s="2024"/>
      <c r="K321" s="32"/>
      <c r="M321" s="1265">
        <v>42133</v>
      </c>
      <c r="N321" s="545">
        <v>20468</v>
      </c>
      <c r="O321" s="1952" t="s">
        <v>2991</v>
      </c>
      <c r="P321" s="2097">
        <v>4603.2</v>
      </c>
      <c r="Q321" s="724">
        <v>42133</v>
      </c>
      <c r="R321" s="2116">
        <v>4603.2</v>
      </c>
      <c r="S321" s="1267">
        <f t="shared" si="12"/>
        <v>0</v>
      </c>
      <c r="T321" s="1804" t="s">
        <v>773</v>
      </c>
    </row>
    <row r="322" spans="1:20" x14ac:dyDescent="0.25">
      <c r="A322" s="1265">
        <v>42128</v>
      </c>
      <c r="B322" s="545">
        <v>19896</v>
      </c>
      <c r="C322" s="1952" t="s">
        <v>1434</v>
      </c>
      <c r="D322" s="2097">
        <v>2659.5</v>
      </c>
      <c r="E322" s="724">
        <v>42129</v>
      </c>
      <c r="F322" s="2116">
        <v>2659.5</v>
      </c>
      <c r="G322" s="1267">
        <f t="shared" ref="G322:G385" si="13">D322-F322</f>
        <v>0</v>
      </c>
      <c r="H322" s="1804" t="s">
        <v>773</v>
      </c>
      <c r="I322" s="32"/>
      <c r="J322" s="2024"/>
      <c r="K322" s="32"/>
      <c r="M322" s="1265">
        <v>42125</v>
      </c>
      <c r="N322" s="545">
        <v>19586</v>
      </c>
      <c r="O322" s="1952" t="s">
        <v>524</v>
      </c>
      <c r="P322" s="2097">
        <v>9218.9</v>
      </c>
      <c r="Q322" s="724">
        <v>42125</v>
      </c>
      <c r="R322" s="2116">
        <v>9218.9</v>
      </c>
      <c r="S322" s="459">
        <f t="shared" si="12"/>
        <v>0</v>
      </c>
      <c r="T322" s="1804" t="s">
        <v>773</v>
      </c>
    </row>
    <row r="323" spans="1:20" x14ac:dyDescent="0.25">
      <c r="A323" s="1265">
        <v>42128</v>
      </c>
      <c r="B323" s="545">
        <v>19897</v>
      </c>
      <c r="C323" s="1952" t="s">
        <v>2783</v>
      </c>
      <c r="D323" s="2097">
        <v>372.1</v>
      </c>
      <c r="E323" s="724">
        <v>42128</v>
      </c>
      <c r="F323" s="2116">
        <v>372.1</v>
      </c>
      <c r="G323" s="1267">
        <f t="shared" si="13"/>
        <v>0</v>
      </c>
      <c r="H323" s="1804" t="s">
        <v>773</v>
      </c>
      <c r="I323" s="32"/>
      <c r="J323" s="2024"/>
      <c r="K323" s="32"/>
      <c r="M323" s="1265">
        <v>42126</v>
      </c>
      <c r="N323" s="545">
        <v>19700</v>
      </c>
      <c r="O323" s="2054" t="s">
        <v>524</v>
      </c>
      <c r="P323" s="2097">
        <v>14705.2</v>
      </c>
      <c r="Q323" s="724">
        <v>42126</v>
      </c>
      <c r="R323" s="2116">
        <v>14705.2</v>
      </c>
      <c r="S323" s="459">
        <f t="shared" ref="S323:S386" si="14">P323-R323</f>
        <v>0</v>
      </c>
      <c r="T323" s="217" t="s">
        <v>773</v>
      </c>
    </row>
    <row r="324" spans="1:20" x14ac:dyDescent="0.25">
      <c r="A324" s="1265">
        <v>42128</v>
      </c>
      <c r="B324" s="545">
        <v>19898</v>
      </c>
      <c r="C324" s="1952" t="s">
        <v>2805</v>
      </c>
      <c r="D324" s="2097">
        <v>2163.6</v>
      </c>
      <c r="E324" s="724">
        <v>42128</v>
      </c>
      <c r="F324" s="2116">
        <v>2163.6</v>
      </c>
      <c r="G324" s="1267">
        <f t="shared" si="13"/>
        <v>0</v>
      </c>
      <c r="H324" s="1804" t="s">
        <v>773</v>
      </c>
      <c r="I324" s="32"/>
      <c r="J324" s="2024"/>
      <c r="K324" s="32"/>
      <c r="M324" s="1265">
        <v>42126</v>
      </c>
      <c r="N324" s="545">
        <v>19757</v>
      </c>
      <c r="O324" s="2054" t="s">
        <v>524</v>
      </c>
      <c r="P324" s="2097">
        <v>2425.5</v>
      </c>
      <c r="Q324" s="724">
        <v>42126</v>
      </c>
      <c r="R324" s="2116">
        <v>2425.5</v>
      </c>
      <c r="S324" s="459">
        <f t="shared" si="14"/>
        <v>0</v>
      </c>
      <c r="T324" s="217" t="s">
        <v>773</v>
      </c>
    </row>
    <row r="325" spans="1:20" x14ac:dyDescent="0.25">
      <c r="A325" s="1265">
        <v>42128</v>
      </c>
      <c r="B325" s="545">
        <v>19899</v>
      </c>
      <c r="C325" s="1952" t="s">
        <v>768</v>
      </c>
      <c r="D325" s="2097">
        <v>6600</v>
      </c>
      <c r="E325" s="724">
        <v>42128</v>
      </c>
      <c r="F325" s="2116">
        <v>6600</v>
      </c>
      <c r="G325" s="1267">
        <f t="shared" si="13"/>
        <v>0</v>
      </c>
      <c r="H325" s="1804" t="s">
        <v>773</v>
      </c>
      <c r="I325" s="32"/>
      <c r="J325" s="2024"/>
      <c r="K325" s="32"/>
      <c r="M325" s="1265">
        <v>42127</v>
      </c>
      <c r="N325" s="545">
        <v>19830</v>
      </c>
      <c r="O325" s="2054" t="s">
        <v>524</v>
      </c>
      <c r="P325" s="2097">
        <v>8655.4</v>
      </c>
      <c r="Q325" s="724">
        <v>42127</v>
      </c>
      <c r="R325" s="2116">
        <v>8655.4</v>
      </c>
      <c r="S325" s="1267">
        <f t="shared" si="14"/>
        <v>0</v>
      </c>
      <c r="T325" s="217" t="s">
        <v>773</v>
      </c>
    </row>
    <row r="326" spans="1:20" x14ac:dyDescent="0.25">
      <c r="A326" s="1265">
        <v>42128</v>
      </c>
      <c r="B326" s="545">
        <v>19900</v>
      </c>
      <c r="C326" s="1952" t="s">
        <v>2899</v>
      </c>
      <c r="D326" s="2097">
        <v>8316.4</v>
      </c>
      <c r="E326" s="724">
        <v>42128</v>
      </c>
      <c r="F326" s="2116">
        <v>8316.4</v>
      </c>
      <c r="G326" s="1267">
        <f t="shared" si="13"/>
        <v>0</v>
      </c>
      <c r="H326" s="1804" t="s">
        <v>2799</v>
      </c>
      <c r="I326" s="32"/>
      <c r="J326" s="2024"/>
      <c r="K326" s="32"/>
      <c r="M326" s="1265">
        <v>42127</v>
      </c>
      <c r="N326" s="545">
        <v>19879</v>
      </c>
      <c r="O326" s="1952" t="s">
        <v>524</v>
      </c>
      <c r="P326" s="2097">
        <v>1809.5</v>
      </c>
      <c r="Q326" s="724">
        <v>42127</v>
      </c>
      <c r="R326" s="2116">
        <v>1809.5</v>
      </c>
      <c r="S326" s="1267">
        <f t="shared" si="14"/>
        <v>0</v>
      </c>
      <c r="T326" s="1804" t="s">
        <v>773</v>
      </c>
    </row>
    <row r="327" spans="1:20" x14ac:dyDescent="0.25">
      <c r="A327" s="1265">
        <v>42128</v>
      </c>
      <c r="B327" s="545">
        <v>19901</v>
      </c>
      <c r="C327" s="1952" t="s">
        <v>1521</v>
      </c>
      <c r="D327" s="2097">
        <v>307.2</v>
      </c>
      <c r="E327" s="724">
        <v>42128</v>
      </c>
      <c r="F327" s="2116">
        <v>307.2</v>
      </c>
      <c r="G327" s="1267">
        <f t="shared" si="13"/>
        <v>0</v>
      </c>
      <c r="H327" s="1804" t="s">
        <v>773</v>
      </c>
      <c r="I327" s="32"/>
      <c r="J327" s="2024"/>
      <c r="K327" s="32"/>
      <c r="M327" s="1265">
        <v>42128</v>
      </c>
      <c r="N327" s="545">
        <v>19893</v>
      </c>
      <c r="O327" s="1952" t="s">
        <v>524</v>
      </c>
      <c r="P327" s="2097">
        <v>10589.6</v>
      </c>
      <c r="Q327" s="724">
        <v>42128</v>
      </c>
      <c r="R327" s="2116">
        <v>10589.6</v>
      </c>
      <c r="S327" s="1267">
        <f t="shared" si="14"/>
        <v>0</v>
      </c>
      <c r="T327" s="1804" t="s">
        <v>773</v>
      </c>
    </row>
    <row r="328" spans="1:20" x14ac:dyDescent="0.25">
      <c r="A328" s="1265">
        <v>42128</v>
      </c>
      <c r="B328" s="545">
        <v>19902</v>
      </c>
      <c r="C328" s="1952" t="s">
        <v>2900</v>
      </c>
      <c r="D328" s="2097">
        <v>4305</v>
      </c>
      <c r="E328" s="724">
        <v>42128</v>
      </c>
      <c r="F328" s="2116">
        <v>4305</v>
      </c>
      <c r="G328" s="1267">
        <f t="shared" si="13"/>
        <v>0</v>
      </c>
      <c r="H328" s="1804" t="s">
        <v>773</v>
      </c>
      <c r="I328" s="32"/>
      <c r="J328" s="2024"/>
      <c r="K328" s="32"/>
      <c r="M328" s="1265">
        <v>42129</v>
      </c>
      <c r="N328" s="545">
        <v>20020</v>
      </c>
      <c r="O328" s="1952" t="s">
        <v>524</v>
      </c>
      <c r="P328" s="2097">
        <v>6680.8</v>
      </c>
      <c r="Q328" s="724">
        <v>42129</v>
      </c>
      <c r="R328" s="2116">
        <v>6680.8</v>
      </c>
      <c r="S328" s="1267">
        <f t="shared" si="14"/>
        <v>0</v>
      </c>
      <c r="T328" s="1804" t="s">
        <v>773</v>
      </c>
    </row>
    <row r="329" spans="1:20" x14ac:dyDescent="0.25">
      <c r="A329" s="1265">
        <v>42128</v>
      </c>
      <c r="B329" s="545">
        <v>19903</v>
      </c>
      <c r="C329" s="1952" t="s">
        <v>2853</v>
      </c>
      <c r="D329" s="2097">
        <v>11602.8</v>
      </c>
      <c r="E329" s="724">
        <v>42128</v>
      </c>
      <c r="F329" s="2116">
        <v>11602.8</v>
      </c>
      <c r="G329" s="1267">
        <f t="shared" si="13"/>
        <v>0</v>
      </c>
      <c r="H329" s="1804" t="s">
        <v>773</v>
      </c>
      <c r="I329" s="32"/>
      <c r="J329" s="2024"/>
      <c r="K329" s="32"/>
      <c r="M329" s="1265">
        <v>42131</v>
      </c>
      <c r="N329" s="545">
        <v>20210</v>
      </c>
      <c r="O329" s="1952" t="s">
        <v>524</v>
      </c>
      <c r="P329" s="2097">
        <v>6624.8</v>
      </c>
      <c r="Q329" s="724">
        <v>42131</v>
      </c>
      <c r="R329" s="2116">
        <v>6624.8</v>
      </c>
      <c r="S329" s="1267">
        <f t="shared" si="14"/>
        <v>0</v>
      </c>
      <c r="T329" s="1655" t="s">
        <v>773</v>
      </c>
    </row>
    <row r="330" spans="1:20" x14ac:dyDescent="0.25">
      <c r="A330" s="1265">
        <v>42128</v>
      </c>
      <c r="B330" s="545">
        <v>19904</v>
      </c>
      <c r="C330" s="1952" t="s">
        <v>2802</v>
      </c>
      <c r="D330" s="2097">
        <v>10621.8</v>
      </c>
      <c r="E330" s="724">
        <v>42128</v>
      </c>
      <c r="F330" s="2116">
        <v>10621.8</v>
      </c>
      <c r="G330" s="1267">
        <f t="shared" si="13"/>
        <v>0</v>
      </c>
      <c r="H330" s="1804" t="s">
        <v>773</v>
      </c>
      <c r="I330" s="32"/>
      <c r="J330" s="2024"/>
      <c r="K330" s="32"/>
      <c r="M330" s="1265">
        <v>42132</v>
      </c>
      <c r="N330" s="545">
        <v>20335</v>
      </c>
      <c r="O330" s="1952" t="s">
        <v>524</v>
      </c>
      <c r="P330" s="2097">
        <v>7291.2</v>
      </c>
      <c r="Q330" s="724">
        <v>42132</v>
      </c>
      <c r="R330" s="2116">
        <v>7291.2</v>
      </c>
      <c r="S330" s="1267">
        <f t="shared" si="14"/>
        <v>0</v>
      </c>
      <c r="T330" s="1804" t="s">
        <v>773</v>
      </c>
    </row>
    <row r="331" spans="1:20" x14ac:dyDescent="0.25">
      <c r="A331" s="1265">
        <v>42128</v>
      </c>
      <c r="B331" s="545">
        <v>19905</v>
      </c>
      <c r="C331" s="1952" t="s">
        <v>2901</v>
      </c>
      <c r="D331" s="2097">
        <v>2968.2</v>
      </c>
      <c r="E331" s="724">
        <v>42128</v>
      </c>
      <c r="F331" s="2116">
        <v>2968.2</v>
      </c>
      <c r="G331" s="1267">
        <f t="shared" si="13"/>
        <v>0</v>
      </c>
      <c r="H331" s="1804" t="s">
        <v>773</v>
      </c>
      <c r="I331" s="32"/>
      <c r="J331" s="2024"/>
      <c r="K331" s="32"/>
      <c r="M331" s="1265">
        <v>42133</v>
      </c>
      <c r="N331" s="545">
        <v>20470</v>
      </c>
      <c r="O331" s="1952" t="s">
        <v>524</v>
      </c>
      <c r="P331" s="2097">
        <v>16888.8</v>
      </c>
      <c r="Q331" s="724">
        <v>42133</v>
      </c>
      <c r="R331" s="2116">
        <v>16888.8</v>
      </c>
      <c r="S331" s="1267">
        <f t="shared" si="14"/>
        <v>0</v>
      </c>
      <c r="T331" s="1655" t="s">
        <v>773</v>
      </c>
    </row>
    <row r="332" spans="1:20" x14ac:dyDescent="0.25">
      <c r="A332" s="1265">
        <v>42128</v>
      </c>
      <c r="B332" s="545">
        <v>19906</v>
      </c>
      <c r="C332" s="1952" t="s">
        <v>2789</v>
      </c>
      <c r="D332" s="2097">
        <v>67022.100000000006</v>
      </c>
      <c r="E332" s="724">
        <v>42140</v>
      </c>
      <c r="F332" s="2116">
        <v>67022.100000000006</v>
      </c>
      <c r="G332" s="1267">
        <f t="shared" si="13"/>
        <v>0</v>
      </c>
      <c r="H332" s="1804" t="s">
        <v>2902</v>
      </c>
      <c r="I332" s="32"/>
      <c r="J332" s="2024"/>
      <c r="K332" s="32"/>
      <c r="M332" s="1265">
        <v>42134</v>
      </c>
      <c r="N332" s="545">
        <v>20594</v>
      </c>
      <c r="O332" s="1952" t="s">
        <v>524</v>
      </c>
      <c r="P332" s="2097">
        <v>13066.5</v>
      </c>
      <c r="Q332" s="724">
        <v>42134</v>
      </c>
      <c r="R332" s="2116">
        <v>13066.5</v>
      </c>
      <c r="S332" s="1267">
        <f t="shared" si="14"/>
        <v>0</v>
      </c>
      <c r="T332" s="1197" t="s">
        <v>773</v>
      </c>
    </row>
    <row r="333" spans="1:20" x14ac:dyDescent="0.25">
      <c r="A333" s="1265">
        <v>42128</v>
      </c>
      <c r="B333" s="545">
        <v>19907</v>
      </c>
      <c r="C333" s="1952" t="s">
        <v>2816</v>
      </c>
      <c r="D333" s="2097">
        <v>2465.25</v>
      </c>
      <c r="E333" s="724">
        <v>42128</v>
      </c>
      <c r="F333" s="2116">
        <v>2465.25</v>
      </c>
      <c r="G333" s="1267">
        <f t="shared" si="13"/>
        <v>0</v>
      </c>
      <c r="H333" s="1804" t="s">
        <v>773</v>
      </c>
      <c r="I333" s="32"/>
      <c r="J333" s="2024"/>
      <c r="K333" s="32"/>
      <c r="M333" s="1265">
        <v>42150</v>
      </c>
      <c r="N333" s="545">
        <v>22316</v>
      </c>
      <c r="O333" s="1952" t="s">
        <v>524</v>
      </c>
      <c r="P333" s="2097">
        <v>3015.8</v>
      </c>
      <c r="Q333" s="781">
        <v>42150</v>
      </c>
      <c r="R333" s="2116">
        <v>3015.8</v>
      </c>
      <c r="S333" s="1267">
        <f t="shared" si="14"/>
        <v>0</v>
      </c>
      <c r="T333" s="1655" t="s">
        <v>773</v>
      </c>
    </row>
    <row r="334" spans="1:20" x14ac:dyDescent="0.25">
      <c r="A334" s="1265">
        <v>42128</v>
      </c>
      <c r="B334" s="545">
        <v>19908</v>
      </c>
      <c r="C334" s="1952" t="s">
        <v>2893</v>
      </c>
      <c r="D334" s="2097">
        <v>2387</v>
      </c>
      <c r="E334" s="724">
        <v>42128</v>
      </c>
      <c r="F334" s="2116">
        <v>2387</v>
      </c>
      <c r="G334" s="1267">
        <f t="shared" si="13"/>
        <v>0</v>
      </c>
      <c r="H334" s="1804" t="s">
        <v>773</v>
      </c>
      <c r="I334" s="32"/>
      <c r="J334" s="2024"/>
      <c r="K334" s="32"/>
      <c r="M334" s="1265">
        <v>42154</v>
      </c>
      <c r="N334" s="545">
        <v>22674</v>
      </c>
      <c r="O334" s="1952" t="s">
        <v>524</v>
      </c>
      <c r="P334" s="2097">
        <v>6747.9</v>
      </c>
      <c r="Q334" s="724">
        <v>42154</v>
      </c>
      <c r="R334" s="2116">
        <v>6747.9</v>
      </c>
      <c r="S334" s="1267">
        <f t="shared" si="14"/>
        <v>0</v>
      </c>
      <c r="T334" s="1655" t="s">
        <v>773</v>
      </c>
    </row>
    <row r="335" spans="1:20" x14ac:dyDescent="0.25">
      <c r="A335" s="1265">
        <v>42128</v>
      </c>
      <c r="B335" s="545">
        <v>19909</v>
      </c>
      <c r="C335" s="1952" t="s">
        <v>665</v>
      </c>
      <c r="D335" s="2097">
        <v>2355.8000000000002</v>
      </c>
      <c r="E335" s="724">
        <v>42128</v>
      </c>
      <c r="F335" s="2116">
        <v>2355.8000000000002</v>
      </c>
      <c r="G335" s="1267">
        <f t="shared" si="13"/>
        <v>0</v>
      </c>
      <c r="H335" s="1804" t="s">
        <v>773</v>
      </c>
      <c r="I335" s="32"/>
      <c r="J335" s="2024"/>
      <c r="K335" s="32"/>
      <c r="M335" s="1265">
        <v>42155</v>
      </c>
      <c r="N335" s="545">
        <v>22797</v>
      </c>
      <c r="O335" s="1952" t="s">
        <v>524</v>
      </c>
      <c r="P335" s="2097">
        <v>2597</v>
      </c>
      <c r="Q335" s="724">
        <v>42155</v>
      </c>
      <c r="R335" s="2116">
        <v>2597</v>
      </c>
      <c r="S335" s="1267">
        <f t="shared" si="14"/>
        <v>0</v>
      </c>
      <c r="T335" s="1655" t="s">
        <v>773</v>
      </c>
    </row>
    <row r="336" spans="1:20" x14ac:dyDescent="0.25">
      <c r="A336" s="1265">
        <v>42128</v>
      </c>
      <c r="B336" s="545">
        <v>19910</v>
      </c>
      <c r="C336" s="1952" t="s">
        <v>2788</v>
      </c>
      <c r="D336" s="2097">
        <v>39990.65</v>
      </c>
      <c r="E336" s="724" t="s">
        <v>3535</v>
      </c>
      <c r="F336" s="2116">
        <f>25000+12438.7+2551.95</f>
        <v>39990.649999999994</v>
      </c>
      <c r="G336" s="1267">
        <f t="shared" si="13"/>
        <v>0</v>
      </c>
      <c r="H336" s="1804" t="s">
        <v>773</v>
      </c>
      <c r="I336" s="32"/>
      <c r="J336" s="2024"/>
      <c r="K336" s="32"/>
      <c r="M336" s="1265">
        <v>42135</v>
      </c>
      <c r="N336" s="545">
        <v>20686</v>
      </c>
      <c r="O336" s="1952" t="s">
        <v>3002</v>
      </c>
      <c r="P336" s="2097">
        <v>4483.3999999999996</v>
      </c>
      <c r="Q336" s="724">
        <v>42135</v>
      </c>
      <c r="R336" s="2116">
        <v>4483.3999999999996</v>
      </c>
      <c r="S336" s="1267">
        <f t="shared" si="14"/>
        <v>0</v>
      </c>
      <c r="T336" s="1655" t="s">
        <v>2815</v>
      </c>
    </row>
    <row r="337" spans="1:20" x14ac:dyDescent="0.25">
      <c r="A337" s="1265">
        <v>42128</v>
      </c>
      <c r="B337" s="545">
        <v>19911</v>
      </c>
      <c r="C337" s="1952" t="s">
        <v>2903</v>
      </c>
      <c r="D337" s="2097">
        <v>5500.7</v>
      </c>
      <c r="E337" s="724">
        <v>42128</v>
      </c>
      <c r="F337" s="2116">
        <v>5500.7</v>
      </c>
      <c r="G337" s="1267">
        <f t="shared" si="13"/>
        <v>0</v>
      </c>
      <c r="H337" s="1804" t="s">
        <v>773</v>
      </c>
      <c r="K337" s="32"/>
      <c r="M337" s="1265">
        <v>42136</v>
      </c>
      <c r="N337" s="545">
        <v>20792</v>
      </c>
      <c r="O337" s="1952" t="s">
        <v>3002</v>
      </c>
      <c r="P337" s="2097">
        <v>7038.3</v>
      </c>
      <c r="Q337" s="724">
        <v>42136</v>
      </c>
      <c r="R337" s="2116">
        <v>7038.3</v>
      </c>
      <c r="S337" s="1267">
        <f t="shared" si="14"/>
        <v>0</v>
      </c>
      <c r="T337" s="1804" t="s">
        <v>773</v>
      </c>
    </row>
    <row r="338" spans="1:20" x14ac:dyDescent="0.25">
      <c r="A338" s="1265">
        <v>42128</v>
      </c>
      <c r="B338" s="545">
        <v>19912</v>
      </c>
      <c r="C338" s="1952" t="s">
        <v>2803</v>
      </c>
      <c r="D338" s="2097">
        <v>3898.8</v>
      </c>
      <c r="E338" s="724">
        <v>42128</v>
      </c>
      <c r="F338" s="2116">
        <v>3898.8</v>
      </c>
      <c r="G338" s="1267">
        <f t="shared" si="13"/>
        <v>0</v>
      </c>
      <c r="H338" s="1804" t="s">
        <v>773</v>
      </c>
      <c r="K338" s="32"/>
      <c r="M338" s="1265">
        <v>42136</v>
      </c>
      <c r="N338" s="545">
        <v>20831</v>
      </c>
      <c r="O338" s="1952" t="s">
        <v>3002</v>
      </c>
      <c r="P338" s="2097">
        <v>2710.4</v>
      </c>
      <c r="Q338" s="724">
        <v>42136</v>
      </c>
      <c r="R338" s="2116">
        <v>2710.4</v>
      </c>
      <c r="S338" s="1267">
        <f t="shared" si="14"/>
        <v>0</v>
      </c>
      <c r="T338" s="1655" t="s">
        <v>773</v>
      </c>
    </row>
    <row r="339" spans="1:20" x14ac:dyDescent="0.25">
      <c r="A339" s="1265">
        <v>42128</v>
      </c>
      <c r="B339" s="545">
        <v>19913</v>
      </c>
      <c r="C339" s="1952" t="s">
        <v>2803</v>
      </c>
      <c r="D339" s="2097">
        <v>1846.8</v>
      </c>
      <c r="E339" s="724" t="s">
        <v>2944</v>
      </c>
      <c r="F339" s="2116">
        <f>1500+346.8</f>
        <v>1846.8</v>
      </c>
      <c r="G339" s="1267">
        <f t="shared" si="13"/>
        <v>0</v>
      </c>
      <c r="H339" s="1804" t="s">
        <v>773</v>
      </c>
      <c r="K339" s="32"/>
      <c r="M339" s="1265">
        <v>42137</v>
      </c>
      <c r="N339" s="545">
        <v>20870</v>
      </c>
      <c r="O339" s="1952" t="s">
        <v>3002</v>
      </c>
      <c r="P339" s="2097">
        <v>4686</v>
      </c>
      <c r="Q339" s="724">
        <v>42137</v>
      </c>
      <c r="R339" s="2116">
        <v>4686</v>
      </c>
      <c r="S339" s="1267">
        <f t="shared" si="14"/>
        <v>0</v>
      </c>
      <c r="T339" s="1655" t="s">
        <v>773</v>
      </c>
    </row>
    <row r="340" spans="1:20" x14ac:dyDescent="0.25">
      <c r="A340" s="1265">
        <v>42128</v>
      </c>
      <c r="B340" s="545">
        <v>19914</v>
      </c>
      <c r="C340" s="1952" t="s">
        <v>377</v>
      </c>
      <c r="D340" s="2097">
        <v>4637.6000000000004</v>
      </c>
      <c r="E340" s="724">
        <v>42128</v>
      </c>
      <c r="F340" s="2116">
        <v>4637.6000000000004</v>
      </c>
      <c r="G340" s="1267">
        <f t="shared" si="13"/>
        <v>0</v>
      </c>
      <c r="H340" s="1804" t="s">
        <v>773</v>
      </c>
      <c r="K340" s="32"/>
      <c r="M340" s="1265">
        <v>42138</v>
      </c>
      <c r="N340" s="545">
        <v>20981</v>
      </c>
      <c r="O340" s="1952" t="s">
        <v>3002</v>
      </c>
      <c r="P340" s="2097">
        <v>4563</v>
      </c>
      <c r="Q340" s="724">
        <v>42138</v>
      </c>
      <c r="R340" s="2116">
        <v>4563</v>
      </c>
      <c r="S340" s="1267">
        <f t="shared" si="14"/>
        <v>0</v>
      </c>
      <c r="T340" s="1804" t="s">
        <v>773</v>
      </c>
    </row>
    <row r="341" spans="1:20" x14ac:dyDescent="0.25">
      <c r="A341" s="1265">
        <v>42128</v>
      </c>
      <c r="B341" s="545">
        <v>19915</v>
      </c>
      <c r="C341" s="1952" t="s">
        <v>711</v>
      </c>
      <c r="D341" s="2097">
        <v>24592</v>
      </c>
      <c r="E341" s="724">
        <v>42128</v>
      </c>
      <c r="F341" s="2116">
        <v>24592</v>
      </c>
      <c r="G341" s="1267">
        <f t="shared" si="13"/>
        <v>0</v>
      </c>
      <c r="H341" s="1804" t="s">
        <v>2780</v>
      </c>
      <c r="K341" s="32"/>
      <c r="M341" s="1265">
        <v>42139</v>
      </c>
      <c r="N341" s="545">
        <v>21114</v>
      </c>
      <c r="O341" s="1952" t="s">
        <v>3002</v>
      </c>
      <c r="P341" s="2097">
        <v>8778</v>
      </c>
      <c r="Q341" s="724">
        <v>42139</v>
      </c>
      <c r="R341" s="2116">
        <v>8778</v>
      </c>
      <c r="S341" s="1817">
        <f t="shared" si="14"/>
        <v>0</v>
      </c>
      <c r="T341" s="1655" t="s">
        <v>773</v>
      </c>
    </row>
    <row r="342" spans="1:20" x14ac:dyDescent="0.25">
      <c r="A342" s="1265">
        <v>42128</v>
      </c>
      <c r="B342" s="545">
        <v>19916</v>
      </c>
      <c r="C342" s="1952" t="s">
        <v>28</v>
      </c>
      <c r="D342" s="2097">
        <v>24496.6</v>
      </c>
      <c r="E342" s="724">
        <v>42128</v>
      </c>
      <c r="F342" s="2116">
        <v>24496.6</v>
      </c>
      <c r="G342" s="1267">
        <f t="shared" si="13"/>
        <v>0</v>
      </c>
      <c r="H342" s="1804" t="s">
        <v>2780</v>
      </c>
      <c r="K342" s="32"/>
      <c r="M342" s="1265">
        <v>42140</v>
      </c>
      <c r="N342" s="545">
        <v>21213</v>
      </c>
      <c r="O342" s="1952" t="s">
        <v>3002</v>
      </c>
      <c r="P342" s="2097">
        <v>9714</v>
      </c>
      <c r="Q342" s="724">
        <v>42140</v>
      </c>
      <c r="R342" s="2116">
        <v>9714</v>
      </c>
      <c r="S342" s="1817">
        <f t="shared" si="14"/>
        <v>0</v>
      </c>
      <c r="T342" s="1655" t="s">
        <v>773</v>
      </c>
    </row>
    <row r="343" spans="1:20" x14ac:dyDescent="0.25">
      <c r="A343" s="1265">
        <v>42128</v>
      </c>
      <c r="B343" s="545">
        <v>19917</v>
      </c>
      <c r="C343" s="1952" t="s">
        <v>2904</v>
      </c>
      <c r="D343" s="2097">
        <v>11962.4</v>
      </c>
      <c r="E343" s="724">
        <v>42128</v>
      </c>
      <c r="F343" s="2116">
        <v>11962.4</v>
      </c>
      <c r="G343" s="1267">
        <f t="shared" si="13"/>
        <v>0</v>
      </c>
      <c r="H343" s="1804" t="s">
        <v>2780</v>
      </c>
      <c r="K343" s="32"/>
      <c r="M343" s="1265">
        <v>42141</v>
      </c>
      <c r="N343" s="545">
        <v>21331</v>
      </c>
      <c r="O343" s="1952" t="s">
        <v>3002</v>
      </c>
      <c r="P343" s="2097">
        <v>5064</v>
      </c>
      <c r="Q343" s="2029">
        <v>42141</v>
      </c>
      <c r="R343" s="2117">
        <v>5064</v>
      </c>
      <c r="S343" s="1267">
        <f t="shared" si="14"/>
        <v>0</v>
      </c>
      <c r="T343" s="716" t="s">
        <v>773</v>
      </c>
    </row>
    <row r="344" spans="1:20" x14ac:dyDescent="0.25">
      <c r="A344" s="1265">
        <v>42128</v>
      </c>
      <c r="B344" s="545">
        <v>19918</v>
      </c>
      <c r="C344" s="1952" t="s">
        <v>2871</v>
      </c>
      <c r="D344" s="2097">
        <v>24713.1</v>
      </c>
      <c r="E344" s="724">
        <v>42128</v>
      </c>
      <c r="F344" s="2116">
        <v>24713.1</v>
      </c>
      <c r="G344" s="1267">
        <f t="shared" si="13"/>
        <v>0</v>
      </c>
      <c r="H344" s="1804" t="s">
        <v>2804</v>
      </c>
      <c r="J344" s="2073"/>
      <c r="K344" s="32"/>
      <c r="M344" s="1265">
        <v>42142</v>
      </c>
      <c r="N344" s="545">
        <v>21398</v>
      </c>
      <c r="O344" s="1952" t="s">
        <v>3002</v>
      </c>
      <c r="P344" s="2097">
        <v>5050.8</v>
      </c>
      <c r="Q344" s="724">
        <v>42142</v>
      </c>
      <c r="R344" s="2117">
        <v>5050.8</v>
      </c>
      <c r="S344" s="1267">
        <f t="shared" si="14"/>
        <v>0</v>
      </c>
      <c r="T344" s="1197" t="s">
        <v>773</v>
      </c>
    </row>
    <row r="345" spans="1:20" x14ac:dyDescent="0.25">
      <c r="A345" s="1265">
        <v>42128</v>
      </c>
      <c r="B345" s="545">
        <v>19919</v>
      </c>
      <c r="C345" s="1952" t="s">
        <v>2787</v>
      </c>
      <c r="D345" s="2097">
        <v>5427.58</v>
      </c>
      <c r="E345" s="724">
        <v>42128</v>
      </c>
      <c r="F345" s="2116">
        <v>5427.58</v>
      </c>
      <c r="G345" s="1267">
        <f t="shared" si="13"/>
        <v>0</v>
      </c>
      <c r="H345" s="1804" t="s">
        <v>2780</v>
      </c>
      <c r="J345" s="2073"/>
      <c r="K345" s="32"/>
      <c r="M345" s="1265">
        <v>42143</v>
      </c>
      <c r="N345" s="545">
        <v>21545</v>
      </c>
      <c r="O345" s="1952" t="s">
        <v>3002</v>
      </c>
      <c r="P345" s="2097">
        <v>5718</v>
      </c>
      <c r="Q345" s="724">
        <v>42143</v>
      </c>
      <c r="R345" s="2117">
        <v>5718</v>
      </c>
      <c r="S345" s="1267">
        <f t="shared" si="14"/>
        <v>0</v>
      </c>
      <c r="T345" s="1197" t="s">
        <v>773</v>
      </c>
    </row>
    <row r="346" spans="1:20" x14ac:dyDescent="0.25">
      <c r="A346" s="1265">
        <v>42128</v>
      </c>
      <c r="B346" s="545">
        <v>19920</v>
      </c>
      <c r="C346" s="2164" t="s">
        <v>2251</v>
      </c>
      <c r="D346" s="2097">
        <v>0</v>
      </c>
      <c r="E346" s="724"/>
      <c r="F346" s="2116"/>
      <c r="G346" s="1267">
        <f t="shared" si="13"/>
        <v>0</v>
      </c>
      <c r="H346" s="1804" t="s">
        <v>135</v>
      </c>
      <c r="J346" s="2073"/>
      <c r="K346" s="32"/>
      <c r="M346" s="1265">
        <v>42144</v>
      </c>
      <c r="N346" s="545">
        <v>21628</v>
      </c>
      <c r="O346" s="1952" t="s">
        <v>3002</v>
      </c>
      <c r="P346" s="2097">
        <v>5276.2</v>
      </c>
      <c r="Q346" s="724">
        <v>42144</v>
      </c>
      <c r="R346" s="2117">
        <v>5276.2</v>
      </c>
      <c r="S346" s="1267">
        <f t="shared" si="14"/>
        <v>0</v>
      </c>
      <c r="T346" s="716" t="s">
        <v>773</v>
      </c>
    </row>
    <row r="347" spans="1:20" x14ac:dyDescent="0.25">
      <c r="A347" s="1265">
        <v>42128</v>
      </c>
      <c r="B347" s="545">
        <v>19921</v>
      </c>
      <c r="C347" s="1952" t="s">
        <v>48</v>
      </c>
      <c r="D347" s="2097">
        <v>14378.2</v>
      </c>
      <c r="E347" s="724">
        <v>42136</v>
      </c>
      <c r="F347" s="2116">
        <v>14378.2</v>
      </c>
      <c r="G347" s="1267">
        <f t="shared" si="13"/>
        <v>0</v>
      </c>
      <c r="H347" s="1804" t="s">
        <v>2780</v>
      </c>
      <c r="J347" s="2073"/>
      <c r="K347" s="32"/>
      <c r="M347" s="1265">
        <v>42145</v>
      </c>
      <c r="N347" s="545">
        <v>21726</v>
      </c>
      <c r="O347" s="1952" t="s">
        <v>3002</v>
      </c>
      <c r="P347" s="2097">
        <v>4947.6000000000004</v>
      </c>
      <c r="Q347" s="724">
        <v>42145</v>
      </c>
      <c r="R347" s="2116">
        <v>4947.6000000000004</v>
      </c>
      <c r="S347" s="1267">
        <f t="shared" si="14"/>
        <v>0</v>
      </c>
      <c r="T347" s="1655" t="s">
        <v>773</v>
      </c>
    </row>
    <row r="348" spans="1:20" x14ac:dyDescent="0.25">
      <c r="A348" s="1265">
        <v>42128</v>
      </c>
      <c r="B348" s="545">
        <v>19922</v>
      </c>
      <c r="C348" s="1952" t="s">
        <v>64</v>
      </c>
      <c r="D348" s="2097">
        <v>24353.5</v>
      </c>
      <c r="E348" s="724">
        <v>42129</v>
      </c>
      <c r="F348" s="2116">
        <v>24353.5</v>
      </c>
      <c r="G348" s="1267">
        <f t="shared" si="13"/>
        <v>0</v>
      </c>
      <c r="H348" s="1804" t="s">
        <v>2412</v>
      </c>
      <c r="J348" s="2073"/>
      <c r="K348" s="32"/>
      <c r="M348" s="1265">
        <v>42145</v>
      </c>
      <c r="N348" s="545">
        <v>21778</v>
      </c>
      <c r="O348" s="2030" t="s">
        <v>3002</v>
      </c>
      <c r="P348" s="2113">
        <v>2703.2</v>
      </c>
      <c r="Q348" s="724">
        <v>42145</v>
      </c>
      <c r="R348" s="2117">
        <v>2703.2</v>
      </c>
      <c r="S348" s="1267">
        <f t="shared" si="14"/>
        <v>0</v>
      </c>
      <c r="T348" s="582" t="s">
        <v>773</v>
      </c>
    </row>
    <row r="349" spans="1:20" x14ac:dyDescent="0.25">
      <c r="A349" s="1265">
        <v>42128</v>
      </c>
      <c r="B349" s="545">
        <v>19923</v>
      </c>
      <c r="C349" s="1952" t="s">
        <v>2905</v>
      </c>
      <c r="D349" s="2097">
        <v>2203.1999999999998</v>
      </c>
      <c r="E349" s="724">
        <v>42129</v>
      </c>
      <c r="F349" s="2116">
        <v>2203.1999999999998</v>
      </c>
      <c r="G349" s="1267">
        <f t="shared" si="13"/>
        <v>0</v>
      </c>
      <c r="H349" s="1804" t="s">
        <v>2804</v>
      </c>
      <c r="K349" s="32"/>
      <c r="M349" s="1265">
        <v>42147</v>
      </c>
      <c r="N349" s="545">
        <v>21977</v>
      </c>
      <c r="O349" s="1952" t="s">
        <v>3002</v>
      </c>
      <c r="P349" s="2097">
        <v>6329.6</v>
      </c>
      <c r="Q349" s="393" t="s">
        <v>3661</v>
      </c>
      <c r="R349" s="2116">
        <f>6000+329.6</f>
        <v>6329.6</v>
      </c>
      <c r="S349" s="1267">
        <f t="shared" si="14"/>
        <v>0</v>
      </c>
      <c r="T349" s="1655" t="s">
        <v>773</v>
      </c>
    </row>
    <row r="350" spans="1:20" x14ac:dyDescent="0.25">
      <c r="A350" s="1265">
        <v>42128</v>
      </c>
      <c r="B350" s="545">
        <v>19924</v>
      </c>
      <c r="C350" s="1952" t="s">
        <v>2128</v>
      </c>
      <c r="D350" s="2097">
        <v>1445</v>
      </c>
      <c r="E350" s="724">
        <v>42128</v>
      </c>
      <c r="F350" s="2116">
        <v>1445</v>
      </c>
      <c r="G350" s="1267">
        <f t="shared" si="13"/>
        <v>0</v>
      </c>
      <c r="H350" s="1804" t="s">
        <v>2804</v>
      </c>
      <c r="K350" s="32"/>
      <c r="M350" s="1265">
        <v>42148</v>
      </c>
      <c r="N350" s="545">
        <v>22079</v>
      </c>
      <c r="O350" s="1952" t="s">
        <v>3002</v>
      </c>
      <c r="P350" s="2097">
        <v>2662.4</v>
      </c>
      <c r="Q350" s="781">
        <v>42148</v>
      </c>
      <c r="R350" s="2116">
        <v>2662.4</v>
      </c>
      <c r="S350" s="1267">
        <f t="shared" si="14"/>
        <v>0</v>
      </c>
      <c r="T350" s="1655" t="s">
        <v>773</v>
      </c>
    </row>
    <row r="351" spans="1:20" x14ac:dyDescent="0.25">
      <c r="A351" s="1265">
        <v>42128</v>
      </c>
      <c r="B351" s="545">
        <v>19925</v>
      </c>
      <c r="C351" s="1952" t="s">
        <v>58</v>
      </c>
      <c r="D351" s="2097">
        <v>2226.9</v>
      </c>
      <c r="E351" s="724">
        <v>42128</v>
      </c>
      <c r="F351" s="2116">
        <v>2226.9</v>
      </c>
      <c r="G351" s="1267">
        <f t="shared" si="13"/>
        <v>0</v>
      </c>
      <c r="H351" s="1804" t="s">
        <v>2804</v>
      </c>
      <c r="K351" s="32"/>
      <c r="M351" s="1265">
        <v>42128</v>
      </c>
      <c r="N351" s="545">
        <v>19999</v>
      </c>
      <c r="O351" s="1952" t="s">
        <v>2929</v>
      </c>
      <c r="P351" s="2097">
        <v>2526.1999999999998</v>
      </c>
      <c r="Q351" s="724">
        <v>42129</v>
      </c>
      <c r="R351" s="2116">
        <v>2526.1999999999998</v>
      </c>
      <c r="S351" s="1267">
        <f t="shared" si="14"/>
        <v>0</v>
      </c>
      <c r="T351" s="1804" t="s">
        <v>2796</v>
      </c>
    </row>
    <row r="352" spans="1:20" x14ac:dyDescent="0.25">
      <c r="A352" s="1265">
        <v>42128</v>
      </c>
      <c r="B352" s="545">
        <v>19926</v>
      </c>
      <c r="C352" s="1952" t="s">
        <v>662</v>
      </c>
      <c r="D352" s="2097">
        <v>2297.1</v>
      </c>
      <c r="E352" s="724">
        <v>42128</v>
      </c>
      <c r="F352" s="2116">
        <v>2297.1</v>
      </c>
      <c r="G352" s="1267">
        <f t="shared" si="13"/>
        <v>0</v>
      </c>
      <c r="H352" s="1804" t="s">
        <v>2804</v>
      </c>
      <c r="K352" s="32"/>
      <c r="M352" s="1265">
        <v>42132</v>
      </c>
      <c r="N352" s="545">
        <v>20463</v>
      </c>
      <c r="O352" s="1952" t="s">
        <v>2929</v>
      </c>
      <c r="P352" s="2097">
        <v>1145.8</v>
      </c>
      <c r="Q352" s="724">
        <v>42133</v>
      </c>
      <c r="R352" s="2116">
        <v>1145.8</v>
      </c>
      <c r="S352" s="1267">
        <f t="shared" si="14"/>
        <v>0</v>
      </c>
      <c r="T352" s="1804" t="s">
        <v>2796</v>
      </c>
    </row>
    <row r="353" spans="1:20" x14ac:dyDescent="0.25">
      <c r="A353" s="1265">
        <v>42128</v>
      </c>
      <c r="B353" s="545">
        <v>19927</v>
      </c>
      <c r="C353" s="1952" t="s">
        <v>2867</v>
      </c>
      <c r="D353" s="2097">
        <v>1404</v>
      </c>
      <c r="E353" s="724">
        <v>42129</v>
      </c>
      <c r="F353" s="2116">
        <v>1404</v>
      </c>
      <c r="G353" s="1267">
        <f t="shared" si="13"/>
        <v>0</v>
      </c>
      <c r="H353" s="1804" t="s">
        <v>2804</v>
      </c>
      <c r="K353" s="32"/>
      <c r="M353" s="1265">
        <v>42135</v>
      </c>
      <c r="N353" s="545">
        <v>20788</v>
      </c>
      <c r="O353" s="1952" t="s">
        <v>2929</v>
      </c>
      <c r="P353" s="2097">
        <v>2033.2</v>
      </c>
      <c r="Q353" s="724">
        <v>42136</v>
      </c>
      <c r="R353" s="2116">
        <v>2033.2</v>
      </c>
      <c r="S353" s="1267">
        <f t="shared" si="14"/>
        <v>0</v>
      </c>
      <c r="T353" s="1804" t="s">
        <v>2796</v>
      </c>
    </row>
    <row r="354" spans="1:20" x14ac:dyDescent="0.25">
      <c r="A354" s="1265">
        <v>42128</v>
      </c>
      <c r="B354" s="545">
        <v>19928</v>
      </c>
      <c r="C354" s="1952" t="s">
        <v>2906</v>
      </c>
      <c r="D354" s="2097">
        <v>768</v>
      </c>
      <c r="E354" s="724">
        <v>42128</v>
      </c>
      <c r="F354" s="2116">
        <v>768</v>
      </c>
      <c r="G354" s="1267">
        <f t="shared" si="13"/>
        <v>0</v>
      </c>
      <c r="H354" s="1804" t="s">
        <v>2804</v>
      </c>
      <c r="K354" s="32"/>
      <c r="M354" s="1265">
        <v>42142</v>
      </c>
      <c r="N354" s="545">
        <v>21529</v>
      </c>
      <c r="O354" s="1952" t="s">
        <v>2929</v>
      </c>
      <c r="P354" s="2097">
        <v>2264.4</v>
      </c>
      <c r="Q354" s="724">
        <v>42143</v>
      </c>
      <c r="R354" s="2117">
        <v>2264.4</v>
      </c>
      <c r="S354" s="1267">
        <f t="shared" si="14"/>
        <v>0</v>
      </c>
      <c r="T354" s="1197" t="s">
        <v>773</v>
      </c>
    </row>
    <row r="355" spans="1:20" x14ac:dyDescent="0.25">
      <c r="A355" s="1265">
        <v>42128</v>
      </c>
      <c r="B355" s="545">
        <v>19929</v>
      </c>
      <c r="C355" s="1952" t="s">
        <v>2907</v>
      </c>
      <c r="D355" s="2097">
        <v>631.79999999999995</v>
      </c>
      <c r="E355" s="724">
        <v>42128</v>
      </c>
      <c r="F355" s="2116">
        <v>631.79999999999995</v>
      </c>
      <c r="G355" s="1267">
        <f t="shared" si="13"/>
        <v>0</v>
      </c>
      <c r="H355" s="1804" t="s">
        <v>773</v>
      </c>
      <c r="K355" s="32"/>
      <c r="M355" s="1265">
        <v>42145</v>
      </c>
      <c r="N355" s="545">
        <v>21830</v>
      </c>
      <c r="O355" s="2030" t="s">
        <v>2929</v>
      </c>
      <c r="P355" s="2113">
        <v>1209.5999999999999</v>
      </c>
      <c r="Q355" s="724">
        <v>42146</v>
      </c>
      <c r="R355" s="2117">
        <v>1209.5999999999999</v>
      </c>
      <c r="S355" s="1267">
        <f t="shared" si="14"/>
        <v>0</v>
      </c>
      <c r="T355" s="582" t="s">
        <v>2804</v>
      </c>
    </row>
    <row r="356" spans="1:20" x14ac:dyDescent="0.25">
      <c r="A356" s="1265">
        <v>42128</v>
      </c>
      <c r="B356" s="545">
        <v>19930</v>
      </c>
      <c r="C356" s="1952" t="s">
        <v>2807</v>
      </c>
      <c r="D356" s="2097">
        <v>1485.9</v>
      </c>
      <c r="E356" s="724">
        <v>42128</v>
      </c>
      <c r="F356" s="2116">
        <v>1485.9</v>
      </c>
      <c r="G356" s="1267">
        <f t="shared" si="13"/>
        <v>0</v>
      </c>
      <c r="H356" s="1804" t="s">
        <v>2804</v>
      </c>
      <c r="K356" s="32"/>
      <c r="M356" s="1265">
        <v>42149</v>
      </c>
      <c r="N356" s="545">
        <v>22245</v>
      </c>
      <c r="O356" s="1952" t="s">
        <v>2929</v>
      </c>
      <c r="P356" s="2097">
        <v>2527.1999999999998</v>
      </c>
      <c r="Q356" s="781">
        <v>42150</v>
      </c>
      <c r="R356" s="2116">
        <v>2527.1999999999998</v>
      </c>
      <c r="S356" s="1267">
        <f t="shared" si="14"/>
        <v>0</v>
      </c>
      <c r="T356" s="1655" t="s">
        <v>2776</v>
      </c>
    </row>
    <row r="357" spans="1:20" x14ac:dyDescent="0.25">
      <c r="A357" s="1265">
        <v>42128</v>
      </c>
      <c r="B357" s="545">
        <v>19931</v>
      </c>
      <c r="C357" s="1952" t="s">
        <v>2806</v>
      </c>
      <c r="D357" s="2097">
        <v>1691.2</v>
      </c>
      <c r="E357" s="724">
        <v>42128</v>
      </c>
      <c r="F357" s="2116">
        <v>1691.2</v>
      </c>
      <c r="G357" s="1267">
        <f t="shared" si="13"/>
        <v>0</v>
      </c>
      <c r="H357" s="1804" t="s">
        <v>2804</v>
      </c>
      <c r="K357" s="32"/>
      <c r="M357" s="1265">
        <v>42126</v>
      </c>
      <c r="N357" s="545">
        <v>19761</v>
      </c>
      <c r="O357" s="2054" t="s">
        <v>2871</v>
      </c>
      <c r="P357" s="2097">
        <v>12201.04</v>
      </c>
      <c r="Q357" s="724">
        <v>42127</v>
      </c>
      <c r="R357" s="2116">
        <v>12201.04</v>
      </c>
      <c r="S357" s="459">
        <f t="shared" si="14"/>
        <v>0</v>
      </c>
      <c r="T357" s="217" t="s">
        <v>773</v>
      </c>
    </row>
    <row r="358" spans="1:20" x14ac:dyDescent="0.25">
      <c r="A358" s="1265">
        <v>42128</v>
      </c>
      <c r="B358" s="545">
        <v>19932</v>
      </c>
      <c r="C358" s="1952" t="s">
        <v>2795</v>
      </c>
      <c r="D358" s="2097">
        <v>44511.7</v>
      </c>
      <c r="E358" s="724">
        <v>42151</v>
      </c>
      <c r="F358" s="2116">
        <v>44511.7</v>
      </c>
      <c r="G358" s="1267">
        <f t="shared" si="13"/>
        <v>0</v>
      </c>
      <c r="H358" s="1804" t="s">
        <v>2810</v>
      </c>
      <c r="K358" s="32"/>
      <c r="M358" s="1265">
        <v>42128</v>
      </c>
      <c r="N358" s="545">
        <v>19918</v>
      </c>
      <c r="O358" s="1952" t="s">
        <v>2871</v>
      </c>
      <c r="P358" s="2097">
        <v>24713.1</v>
      </c>
      <c r="Q358" s="724">
        <v>42128</v>
      </c>
      <c r="R358" s="2116">
        <v>24713.1</v>
      </c>
      <c r="S358" s="1267">
        <f t="shared" si="14"/>
        <v>0</v>
      </c>
      <c r="T358" s="1804" t="s">
        <v>2804</v>
      </c>
    </row>
    <row r="359" spans="1:20" x14ac:dyDescent="0.25">
      <c r="A359" s="1265">
        <v>42128</v>
      </c>
      <c r="B359" s="545">
        <v>19933</v>
      </c>
      <c r="C359" s="1952" t="s">
        <v>2781</v>
      </c>
      <c r="D359" s="2097">
        <v>1632</v>
      </c>
      <c r="E359" s="724">
        <v>42128</v>
      </c>
      <c r="F359" s="2116">
        <v>1632</v>
      </c>
      <c r="G359" s="1267">
        <f t="shared" si="13"/>
        <v>0</v>
      </c>
      <c r="H359" s="1804" t="s">
        <v>2908</v>
      </c>
      <c r="K359" s="32"/>
      <c r="M359" s="1265">
        <v>42130</v>
      </c>
      <c r="N359" s="545">
        <v>20155</v>
      </c>
      <c r="O359" s="1952" t="s">
        <v>2871</v>
      </c>
      <c r="P359" s="2097">
        <v>22630.99</v>
      </c>
      <c r="Q359" s="724">
        <v>42131</v>
      </c>
      <c r="R359" s="2116">
        <v>22630.99</v>
      </c>
      <c r="S359" s="1267">
        <f t="shared" si="14"/>
        <v>0</v>
      </c>
      <c r="T359" s="1655" t="s">
        <v>2412</v>
      </c>
    </row>
    <row r="360" spans="1:20" x14ac:dyDescent="0.25">
      <c r="A360" s="1265">
        <v>42128</v>
      </c>
      <c r="B360" s="545">
        <v>19934</v>
      </c>
      <c r="C360" s="1952" t="s">
        <v>2098</v>
      </c>
      <c r="D360" s="2097">
        <v>1800</v>
      </c>
      <c r="E360" s="724">
        <v>42128</v>
      </c>
      <c r="F360" s="2116">
        <v>1800</v>
      </c>
      <c r="G360" s="1267">
        <f t="shared" si="13"/>
        <v>0</v>
      </c>
      <c r="H360" s="1804" t="s">
        <v>2908</v>
      </c>
      <c r="K360" s="32"/>
      <c r="M360" s="1265">
        <v>42132</v>
      </c>
      <c r="N360" s="545">
        <v>20372</v>
      </c>
      <c r="O360" s="1952" t="s">
        <v>2871</v>
      </c>
      <c r="P360" s="2097">
        <v>34419.599999999999</v>
      </c>
      <c r="Q360" s="724">
        <v>42133</v>
      </c>
      <c r="R360" s="2116">
        <v>34419.599999999999</v>
      </c>
      <c r="S360" s="1267">
        <f t="shared" si="14"/>
        <v>0</v>
      </c>
      <c r="T360" s="1804" t="s">
        <v>2804</v>
      </c>
    </row>
    <row r="361" spans="1:20" x14ac:dyDescent="0.25">
      <c r="A361" s="1265">
        <v>42128</v>
      </c>
      <c r="B361" s="545">
        <v>19935</v>
      </c>
      <c r="C361" s="1952" t="s">
        <v>2828</v>
      </c>
      <c r="D361" s="2097">
        <v>1220.5999999999999</v>
      </c>
      <c r="E361" s="724">
        <v>42128</v>
      </c>
      <c r="F361" s="2116">
        <v>1220.5999999999999</v>
      </c>
      <c r="G361" s="1267">
        <f t="shared" si="13"/>
        <v>0</v>
      </c>
      <c r="H361" s="1804" t="s">
        <v>2796</v>
      </c>
      <c r="K361" s="32"/>
      <c r="M361" s="1265">
        <v>42133</v>
      </c>
      <c r="N361" s="545">
        <v>20574</v>
      </c>
      <c r="O361" s="1952" t="s">
        <v>2871</v>
      </c>
      <c r="P361" s="2097">
        <v>25180.2</v>
      </c>
      <c r="Q361" s="724">
        <v>42134</v>
      </c>
      <c r="R361" s="2116">
        <v>25180.2</v>
      </c>
      <c r="S361" s="1267">
        <f t="shared" si="14"/>
        <v>0</v>
      </c>
      <c r="T361" s="1804" t="s">
        <v>2804</v>
      </c>
    </row>
    <row r="362" spans="1:20" ht="15.75" customHeight="1" x14ac:dyDescent="0.25">
      <c r="A362" s="1265">
        <v>42128</v>
      </c>
      <c r="B362" s="545">
        <v>19936</v>
      </c>
      <c r="C362" s="1952" t="s">
        <v>967</v>
      </c>
      <c r="D362" s="2097">
        <v>34122.400000000001</v>
      </c>
      <c r="E362" s="724">
        <v>42129</v>
      </c>
      <c r="F362" s="2116">
        <v>34122.400000000001</v>
      </c>
      <c r="G362" s="1267">
        <f t="shared" si="13"/>
        <v>0</v>
      </c>
      <c r="H362" s="1804" t="s">
        <v>773</v>
      </c>
      <c r="K362" s="32"/>
      <c r="M362" s="1265">
        <v>42142</v>
      </c>
      <c r="N362" s="545">
        <v>21485</v>
      </c>
      <c r="O362" s="1952" t="s">
        <v>2871</v>
      </c>
      <c r="P362" s="2097">
        <v>37714.639999999999</v>
      </c>
      <c r="Q362" s="781">
        <v>42142</v>
      </c>
      <c r="R362" s="2116">
        <v>37714.639999999999</v>
      </c>
      <c r="S362" s="1267">
        <f t="shared" si="14"/>
        <v>0</v>
      </c>
      <c r="T362" s="1804" t="s">
        <v>2804</v>
      </c>
    </row>
    <row r="363" spans="1:20" x14ac:dyDescent="0.25">
      <c r="A363" s="1265">
        <v>42128</v>
      </c>
      <c r="B363" s="545">
        <v>19937</v>
      </c>
      <c r="C363" s="1952" t="s">
        <v>2784</v>
      </c>
      <c r="D363" s="2097">
        <v>1260</v>
      </c>
      <c r="E363" s="724">
        <v>42128</v>
      </c>
      <c r="F363" s="2116">
        <v>1260</v>
      </c>
      <c r="G363" s="1267">
        <f t="shared" si="13"/>
        <v>0</v>
      </c>
      <c r="H363" s="1804" t="s">
        <v>2796</v>
      </c>
      <c r="K363" s="32"/>
      <c r="M363" s="1265">
        <v>42145</v>
      </c>
      <c r="N363" s="545">
        <v>21740</v>
      </c>
      <c r="O363" s="2030" t="s">
        <v>2871</v>
      </c>
      <c r="P363" s="2113">
        <v>23593.279999999999</v>
      </c>
      <c r="Q363" s="724">
        <v>42145</v>
      </c>
      <c r="R363" s="2116">
        <v>23593.279999999999</v>
      </c>
      <c r="S363" s="1267">
        <f t="shared" si="14"/>
        <v>0</v>
      </c>
      <c r="T363" s="582" t="s">
        <v>2804</v>
      </c>
    </row>
    <row r="364" spans="1:20" x14ac:dyDescent="0.25">
      <c r="A364" s="1265">
        <v>42128</v>
      </c>
      <c r="B364" s="545">
        <v>19938</v>
      </c>
      <c r="C364" s="1952" t="s">
        <v>2859</v>
      </c>
      <c r="D364" s="2097">
        <v>16286.2</v>
      </c>
      <c r="E364" s="724">
        <v>42128</v>
      </c>
      <c r="F364" s="2116">
        <v>16286.2</v>
      </c>
      <c r="G364" s="1267">
        <f t="shared" si="13"/>
        <v>0</v>
      </c>
      <c r="H364" s="1804" t="s">
        <v>2776</v>
      </c>
      <c r="K364" s="32"/>
      <c r="M364" s="1265">
        <v>42149</v>
      </c>
      <c r="N364" s="545">
        <v>22139</v>
      </c>
      <c r="O364" s="1952" t="s">
        <v>2871</v>
      </c>
      <c r="P364" s="2097">
        <v>10115</v>
      </c>
      <c r="Q364" s="781">
        <v>42149</v>
      </c>
      <c r="R364" s="2116">
        <v>10115</v>
      </c>
      <c r="S364" s="1267">
        <f t="shared" si="14"/>
        <v>0</v>
      </c>
      <c r="T364" s="1655" t="s">
        <v>2804</v>
      </c>
    </row>
    <row r="365" spans="1:20" x14ac:dyDescent="0.25">
      <c r="A365" s="1265">
        <v>42128</v>
      </c>
      <c r="B365" s="545">
        <v>19939</v>
      </c>
      <c r="C365" s="1952" t="s">
        <v>2811</v>
      </c>
      <c r="D365" s="2097">
        <v>7477.2</v>
      </c>
      <c r="E365" s="724">
        <v>42128</v>
      </c>
      <c r="F365" s="2116">
        <v>7477.2</v>
      </c>
      <c r="G365" s="1267">
        <f t="shared" si="13"/>
        <v>0</v>
      </c>
      <c r="H365" s="1804" t="s">
        <v>2776</v>
      </c>
      <c r="K365" s="32"/>
      <c r="M365" s="1265">
        <v>42153</v>
      </c>
      <c r="N365" s="545">
        <v>22547</v>
      </c>
      <c r="O365" s="1952" t="s">
        <v>2871</v>
      </c>
      <c r="P365" s="2097">
        <v>25794.58</v>
      </c>
      <c r="Q365" s="724">
        <v>42153</v>
      </c>
      <c r="R365" s="2116">
        <v>25794.58</v>
      </c>
      <c r="S365" s="1267">
        <f t="shared" si="14"/>
        <v>0</v>
      </c>
      <c r="T365" s="1655" t="s">
        <v>2804</v>
      </c>
    </row>
    <row r="366" spans="1:20" x14ac:dyDescent="0.25">
      <c r="A366" s="1265">
        <v>42128</v>
      </c>
      <c r="B366" s="545">
        <v>19940</v>
      </c>
      <c r="C366" s="1952" t="s">
        <v>2813</v>
      </c>
      <c r="D366" s="2097">
        <v>6086.2</v>
      </c>
      <c r="E366" s="724">
        <v>42128</v>
      </c>
      <c r="F366" s="2116">
        <v>6086.2</v>
      </c>
      <c r="G366" s="1267">
        <f t="shared" si="13"/>
        <v>0</v>
      </c>
      <c r="H366" s="1804" t="s">
        <v>2776</v>
      </c>
      <c r="K366" s="32"/>
      <c r="M366" s="1265">
        <v>42154</v>
      </c>
      <c r="N366" s="545">
        <v>22695</v>
      </c>
      <c r="O366" s="1952" t="s">
        <v>2871</v>
      </c>
      <c r="P366" s="2097">
        <v>27782</v>
      </c>
      <c r="Q366" s="724">
        <v>42154</v>
      </c>
      <c r="R366" s="2116">
        <v>27782</v>
      </c>
      <c r="S366" s="1267">
        <f t="shared" si="14"/>
        <v>0</v>
      </c>
      <c r="T366" s="1655" t="s">
        <v>2804</v>
      </c>
    </row>
    <row r="367" spans="1:20" x14ac:dyDescent="0.25">
      <c r="A367" s="1265">
        <v>42128</v>
      </c>
      <c r="B367" s="545">
        <v>19941</v>
      </c>
      <c r="C367" s="1952" t="s">
        <v>982</v>
      </c>
      <c r="D367" s="2097">
        <v>4713.5</v>
      </c>
      <c r="E367" s="724">
        <v>42128</v>
      </c>
      <c r="F367" s="2116">
        <v>4713.5</v>
      </c>
      <c r="G367" s="1267">
        <f t="shared" si="13"/>
        <v>0</v>
      </c>
      <c r="H367" s="1804" t="s">
        <v>2776</v>
      </c>
      <c r="J367" s="2073"/>
      <c r="K367" s="32"/>
      <c r="M367" s="1265">
        <v>42155</v>
      </c>
      <c r="N367" s="545">
        <v>22798</v>
      </c>
      <c r="O367" s="1952" t="s">
        <v>2871</v>
      </c>
      <c r="P367" s="2097">
        <v>25960</v>
      </c>
      <c r="Q367" s="724">
        <v>42155</v>
      </c>
      <c r="R367" s="2116">
        <v>25960</v>
      </c>
      <c r="S367" s="1267">
        <f t="shared" si="14"/>
        <v>0</v>
      </c>
      <c r="T367" s="1655" t="s">
        <v>2804</v>
      </c>
    </row>
    <row r="368" spans="1:20" x14ac:dyDescent="0.25">
      <c r="A368" s="1265">
        <v>42128</v>
      </c>
      <c r="B368" s="545">
        <v>19942</v>
      </c>
      <c r="C368" s="1952" t="s">
        <v>2892</v>
      </c>
      <c r="D368" s="2097">
        <v>2388.4</v>
      </c>
      <c r="E368" s="724">
        <v>42128</v>
      </c>
      <c r="F368" s="2116">
        <v>2388.4</v>
      </c>
      <c r="G368" s="1267">
        <f t="shared" si="13"/>
        <v>0</v>
      </c>
      <c r="H368" s="1804" t="s">
        <v>2776</v>
      </c>
      <c r="K368" s="32"/>
      <c r="M368" s="1265">
        <v>42135</v>
      </c>
      <c r="N368" s="545">
        <v>20745</v>
      </c>
      <c r="O368" s="1952" t="s">
        <v>821</v>
      </c>
      <c r="P368" s="2097">
        <v>60</v>
      </c>
      <c r="Q368" s="724">
        <v>42136</v>
      </c>
      <c r="R368" s="2116">
        <v>60</v>
      </c>
      <c r="S368" s="1267">
        <f t="shared" si="14"/>
        <v>0</v>
      </c>
      <c r="T368" s="1804" t="s">
        <v>773</v>
      </c>
    </row>
    <row r="369" spans="1:20" x14ac:dyDescent="0.25">
      <c r="A369" s="1265">
        <v>42128</v>
      </c>
      <c r="B369" s="545">
        <v>19943</v>
      </c>
      <c r="C369" s="1952" t="s">
        <v>2859</v>
      </c>
      <c r="D369" s="2097">
        <v>628.32000000000005</v>
      </c>
      <c r="E369" s="724">
        <v>42128</v>
      </c>
      <c r="F369" s="2116">
        <v>628.32000000000005</v>
      </c>
      <c r="G369" s="1267">
        <f t="shared" si="13"/>
        <v>0</v>
      </c>
      <c r="H369" s="1804" t="s">
        <v>2776</v>
      </c>
      <c r="K369" s="32"/>
      <c r="M369" s="1265">
        <v>42141</v>
      </c>
      <c r="N369" s="545">
        <v>21384</v>
      </c>
      <c r="O369" s="1952" t="s">
        <v>821</v>
      </c>
      <c r="P369" s="2097">
        <v>52.2</v>
      </c>
      <c r="Q369" s="724">
        <v>42142</v>
      </c>
      <c r="R369" s="2117">
        <v>52.2</v>
      </c>
      <c r="S369" s="1267">
        <f t="shared" si="14"/>
        <v>0</v>
      </c>
      <c r="T369" s="1197" t="s">
        <v>773</v>
      </c>
    </row>
    <row r="370" spans="1:20" x14ac:dyDescent="0.25">
      <c r="A370" s="1265">
        <v>42128</v>
      </c>
      <c r="B370" s="545">
        <v>19944</v>
      </c>
      <c r="C370" s="1952" t="s">
        <v>2823</v>
      </c>
      <c r="D370" s="2097">
        <v>6933.4</v>
      </c>
      <c r="E370" s="724">
        <v>42129</v>
      </c>
      <c r="F370" s="2116">
        <v>6933.4</v>
      </c>
      <c r="G370" s="1267">
        <f t="shared" si="13"/>
        <v>0</v>
      </c>
      <c r="H370" s="1804" t="s">
        <v>773</v>
      </c>
      <c r="K370" s="32"/>
      <c r="M370" s="1265">
        <v>42128</v>
      </c>
      <c r="N370" s="545">
        <v>19950</v>
      </c>
      <c r="O370" s="1952" t="s">
        <v>2909</v>
      </c>
      <c r="P370" s="2097">
        <v>30325.759999999998</v>
      </c>
      <c r="Q370" s="724">
        <v>42129</v>
      </c>
      <c r="R370" s="2116">
        <v>30325.759999999998</v>
      </c>
      <c r="S370" s="1267">
        <f t="shared" si="14"/>
        <v>0</v>
      </c>
      <c r="T370" s="1804" t="s">
        <v>2822</v>
      </c>
    </row>
    <row r="371" spans="1:20" x14ac:dyDescent="0.25">
      <c r="A371" s="1265">
        <v>42128</v>
      </c>
      <c r="B371" s="545">
        <v>19945</v>
      </c>
      <c r="C371" s="1952" t="s">
        <v>2824</v>
      </c>
      <c r="D371" s="2097">
        <v>3106.2</v>
      </c>
      <c r="E371" s="724">
        <v>42129</v>
      </c>
      <c r="F371" s="2116">
        <v>3106.2</v>
      </c>
      <c r="G371" s="1267">
        <f t="shared" si="13"/>
        <v>0</v>
      </c>
      <c r="H371" s="1804" t="s">
        <v>2822</v>
      </c>
      <c r="J371" s="2073"/>
      <c r="K371" s="32"/>
      <c r="M371" s="1265">
        <v>42137</v>
      </c>
      <c r="N371" s="545">
        <v>20919</v>
      </c>
      <c r="O371" s="1952" t="s">
        <v>1002</v>
      </c>
      <c r="P371" s="2097">
        <v>20091.349999999999</v>
      </c>
      <c r="Q371" s="724">
        <v>42138</v>
      </c>
      <c r="R371" s="2116">
        <v>20091.349999999999</v>
      </c>
      <c r="S371" s="1267">
        <f t="shared" si="14"/>
        <v>0</v>
      </c>
      <c r="T371" s="1804" t="s">
        <v>2822</v>
      </c>
    </row>
    <row r="372" spans="1:20" x14ac:dyDescent="0.25">
      <c r="A372" s="1265">
        <v>42128</v>
      </c>
      <c r="B372" s="545">
        <v>19946</v>
      </c>
      <c r="C372" s="1952" t="s">
        <v>2789</v>
      </c>
      <c r="D372" s="2097">
        <v>19281.2</v>
      </c>
      <c r="E372" s="724" t="s">
        <v>3597</v>
      </c>
      <c r="F372" s="2116">
        <f>507.4+18773.8</f>
        <v>19281.2</v>
      </c>
      <c r="G372" s="1267">
        <f t="shared" si="13"/>
        <v>0</v>
      </c>
      <c r="H372" s="1804" t="s">
        <v>2815</v>
      </c>
      <c r="K372" s="32"/>
      <c r="M372" s="1265">
        <v>42139</v>
      </c>
      <c r="N372" s="545">
        <v>21170</v>
      </c>
      <c r="O372" s="2143" t="s">
        <v>1002</v>
      </c>
      <c r="P372" s="2097">
        <v>23457.71</v>
      </c>
      <c r="Q372" s="724">
        <v>42140</v>
      </c>
      <c r="R372" s="2116">
        <v>23457.71</v>
      </c>
      <c r="S372" s="1817">
        <f t="shared" si="14"/>
        <v>0</v>
      </c>
      <c r="T372" s="1655" t="s">
        <v>2822</v>
      </c>
    </row>
    <row r="373" spans="1:20" x14ac:dyDescent="0.25">
      <c r="A373" s="1265">
        <v>42128</v>
      </c>
      <c r="B373" s="545">
        <v>19947</v>
      </c>
      <c r="C373" s="1952" t="s">
        <v>682</v>
      </c>
      <c r="D373" s="2097">
        <v>11186</v>
      </c>
      <c r="E373" s="724">
        <v>42129</v>
      </c>
      <c r="F373" s="2116">
        <v>11186</v>
      </c>
      <c r="G373" s="1267">
        <f t="shared" si="13"/>
        <v>0</v>
      </c>
      <c r="H373" s="1804" t="s">
        <v>2822</v>
      </c>
      <c r="K373" s="32"/>
      <c r="M373" s="1265">
        <v>42146</v>
      </c>
      <c r="N373" s="545">
        <v>21898</v>
      </c>
      <c r="O373" s="1952" t="s">
        <v>1002</v>
      </c>
      <c r="P373" s="2097">
        <v>1252.1199999999999</v>
      </c>
      <c r="Q373" s="724">
        <v>42148</v>
      </c>
      <c r="R373" s="2116">
        <v>1252.1199999999999</v>
      </c>
      <c r="S373" s="1267">
        <f t="shared" si="14"/>
        <v>0</v>
      </c>
      <c r="T373" s="1655" t="s">
        <v>2822</v>
      </c>
    </row>
    <row r="374" spans="1:20" x14ac:dyDescent="0.25">
      <c r="A374" s="1265">
        <v>42128</v>
      </c>
      <c r="B374" s="545">
        <v>19948</v>
      </c>
      <c r="C374" s="1952" t="s">
        <v>2838</v>
      </c>
      <c r="D374" s="2097">
        <v>16908.8</v>
      </c>
      <c r="E374" s="724">
        <v>42129</v>
      </c>
      <c r="F374" s="2116">
        <v>16908.8</v>
      </c>
      <c r="G374" s="1267">
        <f t="shared" si="13"/>
        <v>0</v>
      </c>
      <c r="H374" s="1804" t="s">
        <v>2822</v>
      </c>
      <c r="K374" s="32"/>
      <c r="M374" s="1265">
        <v>42142</v>
      </c>
      <c r="N374" s="545">
        <v>21459</v>
      </c>
      <c r="O374" s="1952" t="s">
        <v>3615</v>
      </c>
      <c r="P374" s="2097">
        <v>15272.6</v>
      </c>
      <c r="Q374" s="781">
        <v>42144</v>
      </c>
      <c r="R374" s="2116">
        <v>15272.6</v>
      </c>
      <c r="S374" s="1267">
        <f t="shared" si="14"/>
        <v>0</v>
      </c>
      <c r="T374" s="1804" t="s">
        <v>2822</v>
      </c>
    </row>
    <row r="375" spans="1:20" x14ac:dyDescent="0.25">
      <c r="A375" s="1265">
        <v>42128</v>
      </c>
      <c r="B375" s="545">
        <v>19949</v>
      </c>
      <c r="C375" s="1952" t="s">
        <v>2860</v>
      </c>
      <c r="D375" s="2097">
        <v>2305.1999999999998</v>
      </c>
      <c r="E375" s="724">
        <v>42128</v>
      </c>
      <c r="F375" s="2116">
        <v>2305.1999999999998</v>
      </c>
      <c r="G375" s="1267">
        <f t="shared" si="13"/>
        <v>0</v>
      </c>
      <c r="H375" s="1804" t="s">
        <v>773</v>
      </c>
      <c r="K375" s="32"/>
      <c r="M375" s="1265">
        <v>42126</v>
      </c>
      <c r="N375" s="545">
        <v>19786</v>
      </c>
      <c r="O375" s="2054" t="s">
        <v>768</v>
      </c>
      <c r="P375" s="2097">
        <v>1092</v>
      </c>
      <c r="Q375" s="724">
        <v>42126</v>
      </c>
      <c r="R375" s="2116">
        <v>1092</v>
      </c>
      <c r="S375" s="1267">
        <f t="shared" si="14"/>
        <v>0</v>
      </c>
      <c r="T375" s="217" t="s">
        <v>773</v>
      </c>
    </row>
    <row r="376" spans="1:20" x14ac:dyDescent="0.25">
      <c r="A376" s="1265">
        <v>42128</v>
      </c>
      <c r="B376" s="545">
        <v>19950</v>
      </c>
      <c r="C376" s="1952" t="s">
        <v>2909</v>
      </c>
      <c r="D376" s="2097">
        <v>30325.759999999998</v>
      </c>
      <c r="E376" s="724">
        <v>42129</v>
      </c>
      <c r="F376" s="2116">
        <v>30325.759999999998</v>
      </c>
      <c r="G376" s="1267">
        <f t="shared" si="13"/>
        <v>0</v>
      </c>
      <c r="H376" s="1804" t="s">
        <v>2822</v>
      </c>
      <c r="K376" s="32"/>
      <c r="M376" s="1265">
        <v>42128</v>
      </c>
      <c r="N376" s="545">
        <v>19899</v>
      </c>
      <c r="O376" s="1952" t="s">
        <v>768</v>
      </c>
      <c r="P376" s="2097">
        <v>6600</v>
      </c>
      <c r="Q376" s="724">
        <v>42128</v>
      </c>
      <c r="R376" s="2116">
        <v>6600</v>
      </c>
      <c r="S376" s="1267">
        <f t="shared" si="14"/>
        <v>0</v>
      </c>
      <c r="T376" s="1804" t="s">
        <v>773</v>
      </c>
    </row>
    <row r="377" spans="1:20" x14ac:dyDescent="0.25">
      <c r="A377" s="1265">
        <v>42128</v>
      </c>
      <c r="B377" s="545">
        <v>19951</v>
      </c>
      <c r="C377" s="1952" t="s">
        <v>167</v>
      </c>
      <c r="D377" s="2097">
        <v>6525</v>
      </c>
      <c r="E377" s="724">
        <v>42128</v>
      </c>
      <c r="F377" s="2116">
        <v>6525</v>
      </c>
      <c r="G377" s="1267">
        <f t="shared" si="13"/>
        <v>0</v>
      </c>
      <c r="H377" s="1804" t="s">
        <v>773</v>
      </c>
      <c r="K377" s="32"/>
      <c r="M377" s="1265">
        <v>42133</v>
      </c>
      <c r="N377" s="545">
        <v>20494</v>
      </c>
      <c r="O377" s="1952" t="s">
        <v>768</v>
      </c>
      <c r="P377" s="2097">
        <v>3357.2</v>
      </c>
      <c r="Q377" s="724">
        <v>42133</v>
      </c>
      <c r="R377" s="2116">
        <v>3357.2</v>
      </c>
      <c r="S377" s="1267">
        <f t="shared" si="14"/>
        <v>0</v>
      </c>
      <c r="T377" s="1804" t="s">
        <v>773</v>
      </c>
    </row>
    <row r="378" spans="1:20" x14ac:dyDescent="0.25">
      <c r="A378" s="1265">
        <v>42128</v>
      </c>
      <c r="B378" s="545">
        <v>19952</v>
      </c>
      <c r="C378" s="1952" t="s">
        <v>67</v>
      </c>
      <c r="D378" s="2097">
        <v>15864.25</v>
      </c>
      <c r="E378" s="1828" t="s">
        <v>3641</v>
      </c>
      <c r="F378" s="2116">
        <v>15864.25</v>
      </c>
      <c r="G378" s="1267">
        <f t="shared" si="13"/>
        <v>0</v>
      </c>
      <c r="H378" s="1804" t="s">
        <v>2822</v>
      </c>
      <c r="K378" s="32"/>
      <c r="M378" s="1265">
        <v>42134</v>
      </c>
      <c r="N378" s="545">
        <v>20601</v>
      </c>
      <c r="O378" s="1952" t="s">
        <v>768</v>
      </c>
      <c r="P378" s="2097">
        <v>10489.6</v>
      </c>
      <c r="Q378" s="724">
        <v>42134</v>
      </c>
      <c r="R378" s="2117">
        <v>10489.6</v>
      </c>
      <c r="S378" s="1267">
        <f t="shared" si="14"/>
        <v>0</v>
      </c>
      <c r="T378" s="1197" t="s">
        <v>773</v>
      </c>
    </row>
    <row r="379" spans="1:20" x14ac:dyDescent="0.25">
      <c r="A379" s="1265">
        <v>42128</v>
      </c>
      <c r="B379" s="545">
        <v>19953</v>
      </c>
      <c r="C379" s="1952" t="s">
        <v>525</v>
      </c>
      <c r="D379" s="2097">
        <v>35823.550000000003</v>
      </c>
      <c r="E379" s="1828" t="s">
        <v>3574</v>
      </c>
      <c r="F379" s="2116">
        <v>35823.550000000003</v>
      </c>
      <c r="G379" s="1267">
        <f t="shared" si="13"/>
        <v>0</v>
      </c>
      <c r="H379" s="1804" t="s">
        <v>2822</v>
      </c>
      <c r="K379" s="32"/>
      <c r="M379" s="1265">
        <v>42135</v>
      </c>
      <c r="N379" s="545">
        <v>20675</v>
      </c>
      <c r="O379" s="1952" t="s">
        <v>768</v>
      </c>
      <c r="P379" s="2097">
        <v>9592</v>
      </c>
      <c r="Q379" s="724">
        <v>42135</v>
      </c>
      <c r="R379" s="2116">
        <v>9592</v>
      </c>
      <c r="S379" s="1267">
        <f t="shared" si="14"/>
        <v>0</v>
      </c>
      <c r="T379" s="1655" t="s">
        <v>773</v>
      </c>
    </row>
    <row r="380" spans="1:20" x14ac:dyDescent="0.25">
      <c r="A380" s="1265">
        <v>42128</v>
      </c>
      <c r="B380" s="545">
        <v>19954</v>
      </c>
      <c r="C380" s="1952" t="s">
        <v>2818</v>
      </c>
      <c r="D380" s="2097">
        <v>886.6</v>
      </c>
      <c r="E380" s="724">
        <v>42128</v>
      </c>
      <c r="F380" s="2116">
        <v>886.6</v>
      </c>
      <c r="G380" s="1267">
        <f t="shared" si="13"/>
        <v>0</v>
      </c>
      <c r="H380" s="1804" t="s">
        <v>773</v>
      </c>
      <c r="K380" s="32"/>
      <c r="M380" s="1265">
        <v>42135</v>
      </c>
      <c r="N380" s="545">
        <v>20699</v>
      </c>
      <c r="O380" s="1952" t="s">
        <v>768</v>
      </c>
      <c r="P380" s="2097">
        <v>5702.4</v>
      </c>
      <c r="Q380" s="724">
        <v>42135</v>
      </c>
      <c r="R380" s="2116">
        <v>5702.4</v>
      </c>
      <c r="S380" s="1267">
        <f t="shared" si="14"/>
        <v>0</v>
      </c>
      <c r="T380" s="1655" t="s">
        <v>773</v>
      </c>
    </row>
    <row r="381" spans="1:20" x14ac:dyDescent="0.25">
      <c r="A381" s="1265">
        <v>42128</v>
      </c>
      <c r="B381" s="545">
        <v>19955</v>
      </c>
      <c r="C381" s="1952" t="s">
        <v>2821</v>
      </c>
      <c r="D381" s="2097">
        <v>4456.2</v>
      </c>
      <c r="E381" s="724">
        <v>42129</v>
      </c>
      <c r="F381" s="2116">
        <v>4456.2</v>
      </c>
      <c r="G381" s="1267">
        <f t="shared" si="13"/>
        <v>0</v>
      </c>
      <c r="H381" s="1804" t="s">
        <v>2822</v>
      </c>
      <c r="K381" s="32"/>
      <c r="M381" s="1265">
        <v>42139</v>
      </c>
      <c r="N381" s="545">
        <v>21206</v>
      </c>
      <c r="O381" s="1952" t="s">
        <v>768</v>
      </c>
      <c r="P381" s="2097">
        <v>3216</v>
      </c>
      <c r="Q381" s="724">
        <v>42139</v>
      </c>
      <c r="R381" s="2116">
        <v>3216</v>
      </c>
      <c r="S381" s="1817">
        <f t="shared" si="14"/>
        <v>0</v>
      </c>
      <c r="T381" s="1655" t="s">
        <v>773</v>
      </c>
    </row>
    <row r="382" spans="1:20" x14ac:dyDescent="0.25">
      <c r="A382" s="1265">
        <v>42128</v>
      </c>
      <c r="B382" s="545">
        <v>19956</v>
      </c>
      <c r="C382" s="1952" t="s">
        <v>2840</v>
      </c>
      <c r="D382" s="2097">
        <v>16167.8</v>
      </c>
      <c r="E382" s="1828" t="s">
        <v>3712</v>
      </c>
      <c r="F382" s="2116">
        <v>16167.8</v>
      </c>
      <c r="G382" s="1267">
        <f t="shared" si="13"/>
        <v>0</v>
      </c>
      <c r="H382" s="1804" t="s">
        <v>2822</v>
      </c>
      <c r="K382" s="32"/>
      <c r="M382" s="1265">
        <v>42140</v>
      </c>
      <c r="N382" s="545">
        <v>21226</v>
      </c>
      <c r="O382" s="1952" t="s">
        <v>768</v>
      </c>
      <c r="P382" s="2097">
        <v>3648</v>
      </c>
      <c r="Q382" s="724">
        <v>42140</v>
      </c>
      <c r="R382" s="2116">
        <v>3648</v>
      </c>
      <c r="S382" s="1817">
        <f t="shared" si="14"/>
        <v>0</v>
      </c>
      <c r="T382" s="1655" t="s">
        <v>773</v>
      </c>
    </row>
    <row r="383" spans="1:20" x14ac:dyDescent="0.25">
      <c r="A383" s="1265">
        <v>42128</v>
      </c>
      <c r="B383" s="545">
        <v>19957</v>
      </c>
      <c r="C383" s="2143" t="s">
        <v>947</v>
      </c>
      <c r="D383" s="2097">
        <v>15998.2</v>
      </c>
      <c r="E383" s="724">
        <v>42129</v>
      </c>
      <c r="F383" s="2116">
        <v>15998.2</v>
      </c>
      <c r="G383" s="1267">
        <f t="shared" si="13"/>
        <v>0</v>
      </c>
      <c r="H383" s="1804" t="s">
        <v>2822</v>
      </c>
      <c r="K383" s="32"/>
      <c r="M383" s="1265">
        <v>42142</v>
      </c>
      <c r="N383" s="545">
        <v>21391</v>
      </c>
      <c r="O383" s="1952" t="s">
        <v>768</v>
      </c>
      <c r="P383" s="2097">
        <v>4417.6000000000004</v>
      </c>
      <c r="Q383" s="724">
        <v>42142</v>
      </c>
      <c r="R383" s="2117">
        <v>4417.6000000000004</v>
      </c>
      <c r="S383" s="1267">
        <f t="shared" si="14"/>
        <v>0</v>
      </c>
      <c r="T383" s="1197" t="s">
        <v>773</v>
      </c>
    </row>
    <row r="384" spans="1:20" x14ac:dyDescent="0.25">
      <c r="A384" s="1265">
        <v>42128</v>
      </c>
      <c r="B384" s="545">
        <v>19958</v>
      </c>
      <c r="C384" s="1952" t="s">
        <v>2836</v>
      </c>
      <c r="D384" s="2097">
        <v>1455.2</v>
      </c>
      <c r="E384" s="724">
        <v>42128</v>
      </c>
      <c r="F384" s="2116">
        <v>1455.2</v>
      </c>
      <c r="G384" s="1267">
        <f t="shared" si="13"/>
        <v>0</v>
      </c>
      <c r="H384" s="1804" t="s">
        <v>773</v>
      </c>
      <c r="K384" s="32"/>
      <c r="M384" s="1265">
        <v>42142</v>
      </c>
      <c r="N384" s="545">
        <v>21481</v>
      </c>
      <c r="O384" s="1952" t="s">
        <v>768</v>
      </c>
      <c r="P384" s="2097">
        <v>2235.1999999999998</v>
      </c>
      <c r="Q384" s="781"/>
      <c r="R384" s="2116"/>
      <c r="S384" s="1267">
        <f t="shared" si="14"/>
        <v>2235.1999999999998</v>
      </c>
      <c r="T384" s="1804" t="s">
        <v>773</v>
      </c>
    </row>
    <row r="385" spans="1:20" x14ac:dyDescent="0.25">
      <c r="A385" s="1265">
        <v>42128</v>
      </c>
      <c r="B385" s="545">
        <v>19959</v>
      </c>
      <c r="C385" s="1952" t="s">
        <v>2834</v>
      </c>
      <c r="D385" s="2097">
        <v>1000</v>
      </c>
      <c r="E385" s="724">
        <v>42128</v>
      </c>
      <c r="F385" s="2116">
        <v>1000</v>
      </c>
      <c r="G385" s="1267">
        <f t="shared" si="13"/>
        <v>0</v>
      </c>
      <c r="H385" s="1804" t="s">
        <v>773</v>
      </c>
      <c r="K385" s="32"/>
      <c r="M385" s="1265">
        <v>42144</v>
      </c>
      <c r="N385" s="545">
        <v>21684</v>
      </c>
      <c r="O385" s="1952" t="s">
        <v>768</v>
      </c>
      <c r="P385" s="2097">
        <v>7461.2</v>
      </c>
      <c r="Q385" s="724">
        <v>42144</v>
      </c>
      <c r="R385" s="2117">
        <v>7461.2</v>
      </c>
      <c r="S385" s="1267">
        <f t="shared" si="14"/>
        <v>0</v>
      </c>
      <c r="T385" s="1197" t="s">
        <v>773</v>
      </c>
    </row>
    <row r="386" spans="1:20" x14ac:dyDescent="0.25">
      <c r="A386" s="1265">
        <v>42128</v>
      </c>
      <c r="B386" s="545">
        <v>19960</v>
      </c>
      <c r="C386" s="2143" t="s">
        <v>2833</v>
      </c>
      <c r="D386" s="2097">
        <v>2398.4</v>
      </c>
      <c r="E386" s="724">
        <v>42128</v>
      </c>
      <c r="F386" s="2116">
        <v>2398.4</v>
      </c>
      <c r="G386" s="1267">
        <f t="shared" ref="G386:G433" si="15">D386-F386</f>
        <v>0</v>
      </c>
      <c r="H386" s="1804" t="s">
        <v>773</v>
      </c>
      <c r="K386" s="32"/>
      <c r="M386" s="1265">
        <v>42145</v>
      </c>
      <c r="N386" s="545">
        <v>21727</v>
      </c>
      <c r="O386" s="1952" t="s">
        <v>768</v>
      </c>
      <c r="P386" s="2097">
        <v>9418.7999999999993</v>
      </c>
      <c r="Q386" s="724">
        <v>42145</v>
      </c>
      <c r="R386" s="2116">
        <v>9418.7999999999993</v>
      </c>
      <c r="S386" s="1267">
        <f t="shared" si="14"/>
        <v>0</v>
      </c>
      <c r="T386" s="1655" t="s">
        <v>773</v>
      </c>
    </row>
    <row r="387" spans="1:20" x14ac:dyDescent="0.25">
      <c r="A387" s="1265">
        <v>42128</v>
      </c>
      <c r="B387" s="545">
        <v>19961</v>
      </c>
      <c r="C387" s="1952" t="s">
        <v>259</v>
      </c>
      <c r="D387" s="2097">
        <v>4236</v>
      </c>
      <c r="E387" s="724">
        <v>42128</v>
      </c>
      <c r="F387" s="2116">
        <v>4236</v>
      </c>
      <c r="G387" s="1267">
        <f t="shared" si="15"/>
        <v>0</v>
      </c>
      <c r="H387" s="1804" t="s">
        <v>773</v>
      </c>
      <c r="K387" s="32"/>
      <c r="M387" s="1265">
        <v>42149</v>
      </c>
      <c r="N387" s="545">
        <v>22140</v>
      </c>
      <c r="O387" s="1952" t="s">
        <v>768</v>
      </c>
      <c r="P387" s="2097">
        <v>10329.6</v>
      </c>
      <c r="Q387" s="781">
        <v>42149</v>
      </c>
      <c r="R387" s="2116">
        <v>10329.6</v>
      </c>
      <c r="S387" s="1267">
        <f t="shared" ref="S387:S450" si="16">P387-R387</f>
        <v>0</v>
      </c>
      <c r="T387" s="1655" t="s">
        <v>773</v>
      </c>
    </row>
    <row r="388" spans="1:20" x14ac:dyDescent="0.25">
      <c r="A388" s="1265">
        <v>42128</v>
      </c>
      <c r="B388" s="545">
        <v>19962</v>
      </c>
      <c r="C388" s="1952" t="s">
        <v>2832</v>
      </c>
      <c r="D388" s="2097">
        <v>4075.6</v>
      </c>
      <c r="E388" s="724">
        <v>42128</v>
      </c>
      <c r="F388" s="2116">
        <v>4075.6</v>
      </c>
      <c r="G388" s="1267">
        <f t="shared" si="15"/>
        <v>0</v>
      </c>
      <c r="H388" s="1804" t="s">
        <v>2796</v>
      </c>
      <c r="K388" s="32"/>
      <c r="M388" s="1265">
        <v>42134</v>
      </c>
      <c r="N388" s="545">
        <v>20638</v>
      </c>
      <c r="O388" s="1952" t="s">
        <v>2999</v>
      </c>
      <c r="P388" s="2097">
        <v>14592</v>
      </c>
      <c r="Q388" s="724">
        <v>42135</v>
      </c>
      <c r="R388" s="2117">
        <v>14592</v>
      </c>
      <c r="S388" s="1267">
        <f t="shared" si="16"/>
        <v>0</v>
      </c>
      <c r="T388" s="1197" t="s">
        <v>2780</v>
      </c>
    </row>
    <row r="389" spans="1:20" x14ac:dyDescent="0.25">
      <c r="A389" s="1265">
        <v>42128</v>
      </c>
      <c r="B389" s="545">
        <v>19963</v>
      </c>
      <c r="C389" s="1952" t="s">
        <v>2910</v>
      </c>
      <c r="D389" s="2097">
        <v>399</v>
      </c>
      <c r="E389" s="724">
        <v>42128</v>
      </c>
      <c r="F389" s="2116">
        <v>399</v>
      </c>
      <c r="G389" s="1267">
        <f t="shared" si="15"/>
        <v>0</v>
      </c>
      <c r="H389" s="1804" t="s">
        <v>773</v>
      </c>
      <c r="K389" s="32"/>
      <c r="M389" s="1265">
        <v>42129</v>
      </c>
      <c r="N389" s="545">
        <v>20093</v>
      </c>
      <c r="O389" s="1952" t="s">
        <v>2943</v>
      </c>
      <c r="P389" s="2097">
        <v>2800</v>
      </c>
      <c r="Q389" s="724" t="s">
        <v>3550</v>
      </c>
      <c r="R389" s="2189">
        <f>400+500</f>
        <v>900</v>
      </c>
      <c r="S389" s="2190">
        <f t="shared" si="16"/>
        <v>1900</v>
      </c>
      <c r="T389" s="1655" t="s">
        <v>773</v>
      </c>
    </row>
    <row r="390" spans="1:20" x14ac:dyDescent="0.25">
      <c r="A390" s="1265">
        <v>42128</v>
      </c>
      <c r="B390" s="545">
        <v>19964</v>
      </c>
      <c r="C390" s="1952" t="s">
        <v>2911</v>
      </c>
      <c r="D390" s="2097">
        <v>25758.400000000001</v>
      </c>
      <c r="E390" s="724">
        <v>42128</v>
      </c>
      <c r="F390" s="2116">
        <v>25758.400000000001</v>
      </c>
      <c r="G390" s="1267">
        <f t="shared" si="15"/>
        <v>0</v>
      </c>
      <c r="H390" s="1804" t="s">
        <v>2799</v>
      </c>
      <c r="J390" s="2073"/>
      <c r="K390" s="32"/>
      <c r="M390" s="1265">
        <v>42129</v>
      </c>
      <c r="N390" s="545">
        <v>20099</v>
      </c>
      <c r="O390" s="1952" t="s">
        <v>2943</v>
      </c>
      <c r="P390" s="2097">
        <v>23.4</v>
      </c>
      <c r="Q390" s="724">
        <v>42129</v>
      </c>
      <c r="R390" s="2116">
        <v>23.4</v>
      </c>
      <c r="S390" s="1267">
        <f t="shared" si="16"/>
        <v>0</v>
      </c>
      <c r="T390" s="1655" t="s">
        <v>773</v>
      </c>
    </row>
    <row r="391" spans="1:20" x14ac:dyDescent="0.25">
      <c r="A391" s="1265">
        <v>42128</v>
      </c>
      <c r="B391" s="545">
        <v>19965</v>
      </c>
      <c r="C391" s="1952" t="s">
        <v>2839</v>
      </c>
      <c r="D391" s="2097">
        <v>10485.33</v>
      </c>
      <c r="E391" s="1828" t="s">
        <v>3576</v>
      </c>
      <c r="F391" s="2116">
        <v>10485.33</v>
      </c>
      <c r="G391" s="1267">
        <f t="shared" si="15"/>
        <v>0</v>
      </c>
      <c r="H391" s="1804" t="s">
        <v>2822</v>
      </c>
      <c r="K391" s="32"/>
      <c r="M391" s="1265">
        <v>42130</v>
      </c>
      <c r="N391" s="545">
        <v>20205</v>
      </c>
      <c r="O391" s="1952" t="s">
        <v>2943</v>
      </c>
      <c r="P391" s="2097">
        <v>455.6</v>
      </c>
      <c r="Q391" s="724">
        <v>42130</v>
      </c>
      <c r="R391" s="2116">
        <v>455.6</v>
      </c>
      <c r="S391" s="1267">
        <f t="shared" si="16"/>
        <v>0</v>
      </c>
      <c r="T391" s="1655" t="s">
        <v>773</v>
      </c>
    </row>
    <row r="392" spans="1:20" x14ac:dyDescent="0.25">
      <c r="A392" s="1265">
        <v>42128</v>
      </c>
      <c r="B392" s="545">
        <v>19966</v>
      </c>
      <c r="C392" s="1952" t="s">
        <v>2811</v>
      </c>
      <c r="D392" s="2097">
        <v>11829.9</v>
      </c>
      <c r="E392" s="724">
        <v>42131</v>
      </c>
      <c r="F392" s="2116">
        <v>11829.9</v>
      </c>
      <c r="G392" s="1267">
        <f t="shared" si="15"/>
        <v>0</v>
      </c>
      <c r="H392" s="1804" t="s">
        <v>2799</v>
      </c>
      <c r="K392" s="32"/>
      <c r="M392" s="1265">
        <v>42132</v>
      </c>
      <c r="N392" s="545">
        <v>20466</v>
      </c>
      <c r="O392" s="1952" t="s">
        <v>2943</v>
      </c>
      <c r="P392" s="2097">
        <v>128.80000000000001</v>
      </c>
      <c r="Q392" s="724">
        <v>42133</v>
      </c>
      <c r="R392" s="2116">
        <v>128.80000000000001</v>
      </c>
      <c r="S392" s="1267">
        <f t="shared" si="16"/>
        <v>0</v>
      </c>
      <c r="T392" s="1804" t="s">
        <v>773</v>
      </c>
    </row>
    <row r="393" spans="1:20" x14ac:dyDescent="0.25">
      <c r="A393" s="1265">
        <v>42128</v>
      </c>
      <c r="B393" s="545">
        <v>19967</v>
      </c>
      <c r="C393" s="1952" t="s">
        <v>2912</v>
      </c>
      <c r="D393" s="2097">
        <v>3506.13</v>
      </c>
      <c r="E393" s="724">
        <v>42129</v>
      </c>
      <c r="F393" s="2116">
        <v>3506.13</v>
      </c>
      <c r="G393" s="1267">
        <f t="shared" si="15"/>
        <v>0</v>
      </c>
      <c r="H393" s="1804" t="s">
        <v>773</v>
      </c>
      <c r="K393" s="32"/>
      <c r="M393" s="1265">
        <v>42137</v>
      </c>
      <c r="N393" s="545">
        <v>20950</v>
      </c>
      <c r="O393" s="1952" t="s">
        <v>2943</v>
      </c>
      <c r="P393" s="2097">
        <v>60</v>
      </c>
      <c r="Q393" s="724">
        <v>42137</v>
      </c>
      <c r="R393" s="2116">
        <v>60</v>
      </c>
      <c r="S393" s="1267">
        <f t="shared" si="16"/>
        <v>0</v>
      </c>
      <c r="T393" s="1804" t="s">
        <v>773</v>
      </c>
    </row>
    <row r="394" spans="1:20" x14ac:dyDescent="0.25">
      <c r="A394" s="1265">
        <v>42128</v>
      </c>
      <c r="B394" s="545">
        <v>19968</v>
      </c>
      <c r="C394" s="1952" t="s">
        <v>2913</v>
      </c>
      <c r="D394" s="2097">
        <v>3708</v>
      </c>
      <c r="E394" s="724">
        <v>42129</v>
      </c>
      <c r="F394" s="2116">
        <v>3708</v>
      </c>
      <c r="G394" s="1267">
        <f t="shared" si="15"/>
        <v>0</v>
      </c>
      <c r="H394" s="1804" t="s">
        <v>2822</v>
      </c>
      <c r="K394" s="32"/>
      <c r="M394" s="1265">
        <v>42139</v>
      </c>
      <c r="N394" s="545">
        <v>21175</v>
      </c>
      <c r="O394" s="1952" t="s">
        <v>2943</v>
      </c>
      <c r="P394" s="2097">
        <v>210.4</v>
      </c>
      <c r="Q394" s="724">
        <v>42140</v>
      </c>
      <c r="R394" s="2116">
        <v>210.4</v>
      </c>
      <c r="S394" s="1817">
        <f t="shared" si="16"/>
        <v>0</v>
      </c>
      <c r="T394" s="1655" t="s">
        <v>773</v>
      </c>
    </row>
    <row r="395" spans="1:20" x14ac:dyDescent="0.25">
      <c r="A395" s="1265">
        <v>42128</v>
      </c>
      <c r="B395" s="545">
        <v>19969</v>
      </c>
      <c r="C395" s="1952" t="s">
        <v>2837</v>
      </c>
      <c r="D395" s="2097">
        <v>6156.8</v>
      </c>
      <c r="E395" s="724">
        <v>42129</v>
      </c>
      <c r="F395" s="2116">
        <v>6156.8</v>
      </c>
      <c r="G395" s="1267">
        <f t="shared" si="15"/>
        <v>0</v>
      </c>
      <c r="H395" s="1804" t="s">
        <v>2822</v>
      </c>
      <c r="J395" s="2073"/>
      <c r="K395" s="32"/>
      <c r="M395" s="1265">
        <v>42144</v>
      </c>
      <c r="N395" s="545">
        <v>21713</v>
      </c>
      <c r="O395" s="1952" t="s">
        <v>2943</v>
      </c>
      <c r="P395" s="2097">
        <v>374.4</v>
      </c>
      <c r="Q395" s="724">
        <v>42144</v>
      </c>
      <c r="R395" s="2116">
        <v>374.4</v>
      </c>
      <c r="S395" s="1267">
        <f t="shared" si="16"/>
        <v>0</v>
      </c>
      <c r="T395" s="1655" t="s">
        <v>773</v>
      </c>
    </row>
    <row r="396" spans="1:20" x14ac:dyDescent="0.25">
      <c r="A396" s="1265">
        <v>42128</v>
      </c>
      <c r="B396" s="545">
        <v>19970</v>
      </c>
      <c r="C396" s="1952" t="s">
        <v>2878</v>
      </c>
      <c r="D396" s="2097">
        <v>1478.4</v>
      </c>
      <c r="E396" s="724">
        <v>42128</v>
      </c>
      <c r="F396" s="2116">
        <v>1478.4</v>
      </c>
      <c r="G396" s="1267">
        <f t="shared" si="15"/>
        <v>0</v>
      </c>
      <c r="H396" s="1804" t="s">
        <v>773</v>
      </c>
      <c r="K396" s="32"/>
      <c r="M396" s="1265">
        <v>42128</v>
      </c>
      <c r="N396" s="545">
        <v>19988</v>
      </c>
      <c r="O396" s="1952" t="s">
        <v>2922</v>
      </c>
      <c r="P396" s="2097">
        <v>4074.4</v>
      </c>
      <c r="Q396" s="724">
        <v>42130</v>
      </c>
      <c r="R396" s="2116">
        <v>4074.4</v>
      </c>
      <c r="S396" s="1267">
        <f t="shared" si="16"/>
        <v>0</v>
      </c>
      <c r="T396" s="1804" t="s">
        <v>2902</v>
      </c>
    </row>
    <row r="397" spans="1:20" x14ac:dyDescent="0.25">
      <c r="A397" s="1265">
        <v>42128</v>
      </c>
      <c r="B397" s="545">
        <v>19971</v>
      </c>
      <c r="C397" s="1952" t="s">
        <v>389</v>
      </c>
      <c r="D397" s="2097">
        <v>18772</v>
      </c>
      <c r="E397" s="724">
        <v>42129</v>
      </c>
      <c r="F397" s="2116">
        <v>18772</v>
      </c>
      <c r="G397" s="1267">
        <f t="shared" si="15"/>
        <v>0</v>
      </c>
      <c r="H397" s="1804" t="s">
        <v>2822</v>
      </c>
      <c r="K397" s="32"/>
      <c r="M397" s="1265">
        <v>42131</v>
      </c>
      <c r="N397" s="545">
        <v>20309</v>
      </c>
      <c r="O397" s="1952" t="s">
        <v>2922</v>
      </c>
      <c r="P397" s="2097">
        <v>7117</v>
      </c>
      <c r="Q397" s="724">
        <v>42133</v>
      </c>
      <c r="R397" s="2116">
        <v>7117</v>
      </c>
      <c r="S397" s="1267">
        <f t="shared" si="16"/>
        <v>0</v>
      </c>
      <c r="T397" s="1655" t="s">
        <v>2902</v>
      </c>
    </row>
    <row r="398" spans="1:20" x14ac:dyDescent="0.25">
      <c r="A398" s="1265">
        <v>42128</v>
      </c>
      <c r="B398" s="545">
        <v>19972</v>
      </c>
      <c r="C398" s="1952" t="s">
        <v>2827</v>
      </c>
      <c r="D398" s="2097">
        <v>646.95000000000005</v>
      </c>
      <c r="E398" s="724">
        <v>42128</v>
      </c>
      <c r="F398" s="2116">
        <v>646.95000000000005</v>
      </c>
      <c r="G398" s="1267">
        <f t="shared" si="15"/>
        <v>0</v>
      </c>
      <c r="H398" s="1804" t="s">
        <v>773</v>
      </c>
      <c r="K398" s="32"/>
      <c r="M398" s="1265">
        <v>42135</v>
      </c>
      <c r="N398" s="545">
        <v>20763</v>
      </c>
      <c r="O398" s="1952" t="s">
        <v>2922</v>
      </c>
      <c r="P398" s="2097">
        <v>6348.2</v>
      </c>
      <c r="Q398" s="724">
        <v>42137</v>
      </c>
      <c r="R398" s="2116">
        <v>6348.2</v>
      </c>
      <c r="S398" s="1267">
        <f t="shared" si="16"/>
        <v>0</v>
      </c>
      <c r="T398" s="1804" t="s">
        <v>2902</v>
      </c>
    </row>
    <row r="399" spans="1:20" x14ac:dyDescent="0.25">
      <c r="A399" s="1265">
        <v>42128</v>
      </c>
      <c r="B399" s="545">
        <v>19973</v>
      </c>
      <c r="C399" s="1952" t="s">
        <v>2814</v>
      </c>
      <c r="D399" s="2097">
        <v>43274.22</v>
      </c>
      <c r="E399" s="724">
        <v>42142</v>
      </c>
      <c r="F399" s="2116">
        <v>43274.22</v>
      </c>
      <c r="G399" s="1267">
        <f t="shared" si="15"/>
        <v>0</v>
      </c>
      <c r="H399" s="1804" t="s">
        <v>2815</v>
      </c>
      <c r="K399" s="32"/>
      <c r="M399" s="1265">
        <v>42138</v>
      </c>
      <c r="N399" s="545">
        <v>21056</v>
      </c>
      <c r="O399" s="1952" t="s">
        <v>2922</v>
      </c>
      <c r="P399" s="2097">
        <v>2488</v>
      </c>
      <c r="Q399" s="724">
        <v>42140</v>
      </c>
      <c r="R399" s="2116">
        <v>2488</v>
      </c>
      <c r="S399" s="1817">
        <f t="shared" si="16"/>
        <v>0</v>
      </c>
      <c r="T399" s="1655" t="s">
        <v>2902</v>
      </c>
    </row>
    <row r="400" spans="1:20" x14ac:dyDescent="0.25">
      <c r="A400" s="1265">
        <v>42128</v>
      </c>
      <c r="B400" s="545">
        <v>19974</v>
      </c>
      <c r="C400" s="1952" t="s">
        <v>2914</v>
      </c>
      <c r="D400" s="2097">
        <v>4344.3999999999996</v>
      </c>
      <c r="E400" s="724">
        <v>42128</v>
      </c>
      <c r="F400" s="2116">
        <v>4344.3999999999996</v>
      </c>
      <c r="G400" s="1267">
        <f t="shared" si="15"/>
        <v>0</v>
      </c>
      <c r="H400" s="1804" t="s">
        <v>773</v>
      </c>
      <c r="K400" s="32"/>
      <c r="M400" s="1265">
        <v>42142</v>
      </c>
      <c r="N400" s="545">
        <v>21495</v>
      </c>
      <c r="O400" s="1952" t="s">
        <v>2922</v>
      </c>
      <c r="P400" s="2097">
        <v>3407.4</v>
      </c>
      <c r="Q400" s="781">
        <v>42145</v>
      </c>
      <c r="R400" s="2116">
        <v>3407.4</v>
      </c>
      <c r="S400" s="1267">
        <f t="shared" si="16"/>
        <v>0</v>
      </c>
      <c r="T400" s="1804" t="s">
        <v>2902</v>
      </c>
    </row>
    <row r="401" spans="1:20" x14ac:dyDescent="0.25">
      <c r="A401" s="1265">
        <v>42128</v>
      </c>
      <c r="B401" s="545">
        <v>19975</v>
      </c>
      <c r="C401" s="1952" t="s">
        <v>2915</v>
      </c>
      <c r="D401" s="2097">
        <v>421.6</v>
      </c>
      <c r="E401" s="724">
        <v>42128</v>
      </c>
      <c r="F401" s="2116">
        <v>421.6</v>
      </c>
      <c r="G401" s="1267">
        <f t="shared" si="15"/>
        <v>0</v>
      </c>
      <c r="H401" s="1804" t="s">
        <v>773</v>
      </c>
      <c r="I401" s="32"/>
      <c r="J401" s="2024"/>
      <c r="K401" s="32"/>
      <c r="M401" s="1265">
        <v>42145</v>
      </c>
      <c r="N401" s="545">
        <v>21801</v>
      </c>
      <c r="O401" s="2030" t="s">
        <v>2922</v>
      </c>
      <c r="P401" s="2113">
        <v>5083.7</v>
      </c>
      <c r="Q401" s="724">
        <v>42149</v>
      </c>
      <c r="R401" s="2117">
        <v>5083.7</v>
      </c>
      <c r="S401" s="1267">
        <f t="shared" si="16"/>
        <v>0</v>
      </c>
      <c r="T401" s="582" t="s">
        <v>2902</v>
      </c>
    </row>
    <row r="402" spans="1:20" x14ac:dyDescent="0.25">
      <c r="A402" s="1265">
        <v>42128</v>
      </c>
      <c r="B402" s="545">
        <v>19976</v>
      </c>
      <c r="C402" s="1952" t="s">
        <v>2792</v>
      </c>
      <c r="D402" s="2097">
        <v>79723.31</v>
      </c>
      <c r="E402" s="724">
        <v>42140</v>
      </c>
      <c r="F402" s="2116">
        <v>79723.31</v>
      </c>
      <c r="G402" s="1267">
        <f t="shared" si="15"/>
        <v>0</v>
      </c>
      <c r="H402" s="1804" t="s">
        <v>2412</v>
      </c>
      <c r="I402" s="32"/>
      <c r="J402" s="2024"/>
      <c r="K402" s="32"/>
      <c r="M402" s="1265">
        <v>42149</v>
      </c>
      <c r="N402" s="545">
        <v>22228</v>
      </c>
      <c r="O402" s="1952" t="s">
        <v>2922</v>
      </c>
      <c r="P402" s="2097">
        <v>4358.2</v>
      </c>
      <c r="Q402" s="781">
        <v>42151</v>
      </c>
      <c r="R402" s="2116">
        <v>4358.2</v>
      </c>
      <c r="S402" s="1267">
        <f t="shared" si="16"/>
        <v>0</v>
      </c>
      <c r="T402" s="1655" t="s">
        <v>2902</v>
      </c>
    </row>
    <row r="403" spans="1:20" x14ac:dyDescent="0.25">
      <c r="A403" s="1265">
        <v>42128</v>
      </c>
      <c r="B403" s="545">
        <v>19977</v>
      </c>
      <c r="C403" s="1952" t="s">
        <v>2843</v>
      </c>
      <c r="D403" s="2097">
        <v>1512.4</v>
      </c>
      <c r="E403" s="724">
        <v>42128</v>
      </c>
      <c r="F403" s="2116">
        <v>1512.4</v>
      </c>
      <c r="G403" s="1267">
        <f t="shared" si="15"/>
        <v>0</v>
      </c>
      <c r="H403" s="1804" t="s">
        <v>773</v>
      </c>
      <c r="I403" s="32"/>
      <c r="J403" s="2024"/>
      <c r="K403" s="32"/>
      <c r="M403" s="1265">
        <v>42152</v>
      </c>
      <c r="N403" s="545">
        <v>22519</v>
      </c>
      <c r="O403" s="1952" t="s">
        <v>2922</v>
      </c>
      <c r="P403" s="2097">
        <v>3894</v>
      </c>
      <c r="Q403" s="724">
        <v>42154</v>
      </c>
      <c r="R403" s="2116">
        <v>3894</v>
      </c>
      <c r="S403" s="1267">
        <f t="shared" si="16"/>
        <v>0</v>
      </c>
      <c r="T403" s="1655" t="s">
        <v>2902</v>
      </c>
    </row>
    <row r="404" spans="1:20" x14ac:dyDescent="0.25">
      <c r="A404" s="1265">
        <v>42128</v>
      </c>
      <c r="B404" s="545">
        <v>19978</v>
      </c>
      <c r="C404" s="1952" t="s">
        <v>1041</v>
      </c>
      <c r="D404" s="2097">
        <v>22832.5</v>
      </c>
      <c r="E404" s="724">
        <v>42128</v>
      </c>
      <c r="F404" s="2116">
        <v>22832.5</v>
      </c>
      <c r="G404" s="1267">
        <f t="shared" si="15"/>
        <v>0</v>
      </c>
      <c r="H404" s="1804" t="s">
        <v>2776</v>
      </c>
      <c r="I404" s="32"/>
      <c r="J404" s="2024"/>
      <c r="K404" s="32"/>
      <c r="M404" s="1265">
        <v>42136</v>
      </c>
      <c r="N404" s="545">
        <v>20815</v>
      </c>
      <c r="O404" s="1952" t="s">
        <v>447</v>
      </c>
      <c r="P404" s="2097">
        <v>6768</v>
      </c>
      <c r="Q404" s="724">
        <v>42136</v>
      </c>
      <c r="R404" s="2116">
        <v>6768</v>
      </c>
      <c r="S404" s="1267">
        <f t="shared" si="16"/>
        <v>0</v>
      </c>
      <c r="T404" s="1655" t="s">
        <v>2799</v>
      </c>
    </row>
    <row r="405" spans="1:20" x14ac:dyDescent="0.25">
      <c r="A405" s="1265">
        <v>42128</v>
      </c>
      <c r="B405" s="545">
        <v>19979</v>
      </c>
      <c r="C405" s="1952" t="s">
        <v>2795</v>
      </c>
      <c r="D405" s="2097">
        <v>1332</v>
      </c>
      <c r="E405" s="724">
        <v>42151</v>
      </c>
      <c r="F405" s="2116">
        <v>1332</v>
      </c>
      <c r="G405" s="1267">
        <f t="shared" si="15"/>
        <v>0</v>
      </c>
      <c r="H405" s="1804" t="s">
        <v>2776</v>
      </c>
      <c r="I405" s="32"/>
      <c r="J405" s="2024"/>
      <c r="K405" s="32"/>
      <c r="M405" s="1265">
        <v>42142</v>
      </c>
      <c r="N405" s="545">
        <v>21500</v>
      </c>
      <c r="O405" s="1952" t="s">
        <v>447</v>
      </c>
      <c r="P405" s="2097">
        <v>14678</v>
      </c>
      <c r="Q405" s="724">
        <v>42143</v>
      </c>
      <c r="R405" s="2116">
        <v>14678</v>
      </c>
      <c r="S405" s="1267">
        <f t="shared" si="16"/>
        <v>0</v>
      </c>
      <c r="T405" s="1804" t="s">
        <v>2780</v>
      </c>
    </row>
    <row r="406" spans="1:20" x14ac:dyDescent="0.25">
      <c r="A406" s="1265">
        <v>42128</v>
      </c>
      <c r="B406" s="545">
        <v>19980</v>
      </c>
      <c r="C406" s="1952" t="s">
        <v>2916</v>
      </c>
      <c r="D406" s="2097">
        <v>99152.1</v>
      </c>
      <c r="E406" s="724">
        <v>42130</v>
      </c>
      <c r="F406" s="2116">
        <v>99152.1</v>
      </c>
      <c r="G406" s="1267">
        <f t="shared" si="15"/>
        <v>0</v>
      </c>
      <c r="H406" s="1804" t="s">
        <v>773</v>
      </c>
      <c r="I406" s="32"/>
      <c r="J406" s="2024"/>
      <c r="K406" s="32"/>
      <c r="M406" s="1265">
        <v>42143</v>
      </c>
      <c r="N406" s="545">
        <v>21597</v>
      </c>
      <c r="O406" s="1952" t="s">
        <v>447</v>
      </c>
      <c r="P406" s="2097">
        <v>8923.2000000000007</v>
      </c>
      <c r="Q406" s="724">
        <v>42145</v>
      </c>
      <c r="R406" s="2117">
        <v>8923.2000000000007</v>
      </c>
      <c r="S406" s="1267">
        <f t="shared" si="16"/>
        <v>0</v>
      </c>
      <c r="T406" s="1197" t="s">
        <v>2776</v>
      </c>
    </row>
    <row r="407" spans="1:20" x14ac:dyDescent="0.25">
      <c r="A407" s="1265">
        <v>42128</v>
      </c>
      <c r="B407" s="545">
        <v>19981</v>
      </c>
      <c r="C407" s="1952" t="s">
        <v>2842</v>
      </c>
      <c r="D407" s="2097">
        <v>6379.2</v>
      </c>
      <c r="E407" s="724">
        <v>42130</v>
      </c>
      <c r="F407" s="2116">
        <v>6379.2</v>
      </c>
      <c r="G407" s="1267">
        <f t="shared" si="15"/>
        <v>0</v>
      </c>
      <c r="H407" s="1804" t="s">
        <v>773</v>
      </c>
      <c r="I407" s="32"/>
      <c r="J407" s="2024"/>
      <c r="K407" s="32"/>
      <c r="M407" s="1265">
        <v>42151</v>
      </c>
      <c r="N407" s="545">
        <v>22395</v>
      </c>
      <c r="O407" s="1952" t="s">
        <v>447</v>
      </c>
      <c r="P407" s="2097">
        <v>17234.400000000001</v>
      </c>
      <c r="Q407" s="724">
        <v>42152</v>
      </c>
      <c r="R407" s="2116">
        <v>17234.400000000001</v>
      </c>
      <c r="S407" s="1267">
        <f t="shared" si="16"/>
        <v>0</v>
      </c>
      <c r="T407" s="1655" t="s">
        <v>2780</v>
      </c>
    </row>
    <row r="408" spans="1:20" x14ac:dyDescent="0.25">
      <c r="A408" s="1265">
        <v>42128</v>
      </c>
      <c r="B408" s="545">
        <v>19982</v>
      </c>
      <c r="C408" s="1952" t="s">
        <v>2917</v>
      </c>
      <c r="D408" s="2097">
        <v>9881.52</v>
      </c>
      <c r="E408" s="1828" t="s">
        <v>3549</v>
      </c>
      <c r="F408" s="2116">
        <v>9881.52</v>
      </c>
      <c r="G408" s="1267">
        <f t="shared" si="15"/>
        <v>0</v>
      </c>
      <c r="H408" s="1804" t="s">
        <v>773</v>
      </c>
      <c r="I408" s="32"/>
      <c r="J408" s="2024"/>
      <c r="K408" s="32"/>
      <c r="M408" s="1265">
        <v>42125</v>
      </c>
      <c r="N408" s="545">
        <v>19615</v>
      </c>
      <c r="O408" s="1952" t="s">
        <v>2128</v>
      </c>
      <c r="P408" s="2097">
        <v>1683</v>
      </c>
      <c r="Q408" s="724">
        <v>42125</v>
      </c>
      <c r="R408" s="2116">
        <v>1683</v>
      </c>
      <c r="S408" s="459">
        <f t="shared" si="16"/>
        <v>0</v>
      </c>
      <c r="T408" s="1804" t="s">
        <v>2804</v>
      </c>
    </row>
    <row r="409" spans="1:20" x14ac:dyDescent="0.25">
      <c r="A409" s="1265">
        <v>42128</v>
      </c>
      <c r="B409" s="545">
        <v>19983</v>
      </c>
      <c r="C409" s="1952" t="s">
        <v>2918</v>
      </c>
      <c r="D409" s="2097">
        <v>1792</v>
      </c>
      <c r="E409" s="724">
        <v>42130</v>
      </c>
      <c r="F409" s="2116">
        <v>1792</v>
      </c>
      <c r="G409" s="1267">
        <f t="shared" si="15"/>
        <v>0</v>
      </c>
      <c r="H409" s="1804" t="s">
        <v>2902</v>
      </c>
      <c r="I409" s="32"/>
      <c r="J409" s="2024"/>
      <c r="K409" s="32"/>
      <c r="M409" s="1265">
        <v>42126</v>
      </c>
      <c r="N409" s="545">
        <v>19767</v>
      </c>
      <c r="O409" s="2054" t="s">
        <v>2128</v>
      </c>
      <c r="P409" s="2097">
        <v>2216.8000000000002</v>
      </c>
      <c r="Q409" s="724">
        <v>42127</v>
      </c>
      <c r="R409" s="2116">
        <v>2216.8000000000002</v>
      </c>
      <c r="S409" s="459">
        <f t="shared" si="16"/>
        <v>0</v>
      </c>
      <c r="T409" s="217" t="s">
        <v>2804</v>
      </c>
    </row>
    <row r="410" spans="1:20" x14ac:dyDescent="0.25">
      <c r="A410" s="1265">
        <v>42128</v>
      </c>
      <c r="B410" s="545">
        <v>19984</v>
      </c>
      <c r="C410" s="2164" t="s">
        <v>2251</v>
      </c>
      <c r="D410" s="2097">
        <v>0</v>
      </c>
      <c r="E410" s="724"/>
      <c r="F410" s="2116"/>
      <c r="G410" s="1267">
        <f t="shared" si="15"/>
        <v>0</v>
      </c>
      <c r="H410" s="1804" t="s">
        <v>2902</v>
      </c>
      <c r="I410" s="32"/>
      <c r="J410" s="2024"/>
      <c r="K410" s="32"/>
      <c r="M410" s="1265">
        <v>42127</v>
      </c>
      <c r="N410" s="545">
        <v>19845</v>
      </c>
      <c r="O410" s="2054" t="s">
        <v>2128</v>
      </c>
      <c r="P410" s="2097">
        <v>1812.2</v>
      </c>
      <c r="Q410" s="724">
        <v>42127</v>
      </c>
      <c r="R410" s="2116">
        <v>1812.2</v>
      </c>
      <c r="S410" s="1267">
        <f t="shared" si="16"/>
        <v>0</v>
      </c>
      <c r="T410" s="217" t="s">
        <v>2804</v>
      </c>
    </row>
    <row r="411" spans="1:20" x14ac:dyDescent="0.25">
      <c r="A411" s="1265">
        <v>42128</v>
      </c>
      <c r="B411" s="545">
        <v>19985</v>
      </c>
      <c r="C411" s="1952" t="s">
        <v>2919</v>
      </c>
      <c r="D411" s="2097">
        <v>3569.6</v>
      </c>
      <c r="E411" s="724">
        <v>42130</v>
      </c>
      <c r="F411" s="2116">
        <v>3569.6</v>
      </c>
      <c r="G411" s="1267">
        <f t="shared" si="15"/>
        <v>0</v>
      </c>
      <c r="H411" s="1804" t="s">
        <v>2902</v>
      </c>
      <c r="I411" s="32"/>
      <c r="J411" s="2024"/>
      <c r="K411" s="32"/>
      <c r="M411" s="1265">
        <v>42128</v>
      </c>
      <c r="N411" s="545">
        <v>19924</v>
      </c>
      <c r="O411" s="1952" t="s">
        <v>2128</v>
      </c>
      <c r="P411" s="2097">
        <v>1445</v>
      </c>
      <c r="Q411" s="724">
        <v>42128</v>
      </c>
      <c r="R411" s="2116">
        <v>1445</v>
      </c>
      <c r="S411" s="1267">
        <f t="shared" si="16"/>
        <v>0</v>
      </c>
      <c r="T411" s="1804" t="s">
        <v>2804</v>
      </c>
    </row>
    <row r="412" spans="1:20" x14ac:dyDescent="0.25">
      <c r="A412" s="1265">
        <v>42128</v>
      </c>
      <c r="B412" s="545">
        <v>19986</v>
      </c>
      <c r="C412" s="1952" t="s">
        <v>2920</v>
      </c>
      <c r="D412" s="2097">
        <v>56294.36</v>
      </c>
      <c r="E412" s="724">
        <v>42140</v>
      </c>
      <c r="F412" s="2116">
        <v>56294.36</v>
      </c>
      <c r="G412" s="1267">
        <f t="shared" si="15"/>
        <v>0</v>
      </c>
      <c r="H412" s="1804" t="s">
        <v>2902</v>
      </c>
      <c r="I412" s="32"/>
      <c r="J412" s="2024"/>
      <c r="K412" s="32"/>
      <c r="M412" s="1265">
        <v>42130</v>
      </c>
      <c r="N412" s="545">
        <v>20148</v>
      </c>
      <c r="O412" s="1952" t="s">
        <v>2128</v>
      </c>
      <c r="P412" s="2097">
        <v>652.79999999999995</v>
      </c>
      <c r="Q412" s="724">
        <v>42131</v>
      </c>
      <c r="R412" s="2116">
        <v>652.79999999999995</v>
      </c>
      <c r="S412" s="1267">
        <f t="shared" si="16"/>
        <v>0</v>
      </c>
      <c r="T412" s="1655" t="s">
        <v>2412</v>
      </c>
    </row>
    <row r="413" spans="1:20" x14ac:dyDescent="0.25">
      <c r="A413" s="1265">
        <v>42128</v>
      </c>
      <c r="B413" s="545">
        <v>19987</v>
      </c>
      <c r="C413" s="1952" t="s">
        <v>2921</v>
      </c>
      <c r="D413" s="2097">
        <v>6726.6</v>
      </c>
      <c r="E413" s="724">
        <v>42133</v>
      </c>
      <c r="F413" s="2116">
        <v>6726.6</v>
      </c>
      <c r="G413" s="1267">
        <f t="shared" si="15"/>
        <v>0</v>
      </c>
      <c r="H413" s="1804" t="s">
        <v>2902</v>
      </c>
      <c r="I413" s="32"/>
      <c r="J413" s="2024"/>
      <c r="K413" s="32"/>
      <c r="M413" s="1265">
        <v>42131</v>
      </c>
      <c r="N413" s="545">
        <v>20256</v>
      </c>
      <c r="O413" s="1952" t="s">
        <v>2128</v>
      </c>
      <c r="P413" s="2097">
        <v>996.2</v>
      </c>
      <c r="Q413" s="724">
        <v>42131</v>
      </c>
      <c r="R413" s="2116">
        <v>996.2</v>
      </c>
      <c r="S413" s="1267">
        <f t="shared" si="16"/>
        <v>0</v>
      </c>
      <c r="T413" s="1804" t="s">
        <v>2804</v>
      </c>
    </row>
    <row r="414" spans="1:20" x14ac:dyDescent="0.25">
      <c r="A414" s="1265">
        <v>42128</v>
      </c>
      <c r="B414" s="545">
        <v>19988</v>
      </c>
      <c r="C414" s="1952" t="s">
        <v>2922</v>
      </c>
      <c r="D414" s="2097">
        <v>4074.4</v>
      </c>
      <c r="E414" s="724">
        <v>42130</v>
      </c>
      <c r="F414" s="2116">
        <v>4074.4</v>
      </c>
      <c r="G414" s="1267">
        <f t="shared" si="15"/>
        <v>0</v>
      </c>
      <c r="H414" s="1804" t="s">
        <v>2902</v>
      </c>
      <c r="I414" s="32"/>
      <c r="J414" s="2024"/>
      <c r="K414" s="32"/>
      <c r="M414" s="1265">
        <v>42132</v>
      </c>
      <c r="N414" s="545">
        <v>20375</v>
      </c>
      <c r="O414" s="1952" t="s">
        <v>2128</v>
      </c>
      <c r="P414" s="2097">
        <v>1349.8</v>
      </c>
      <c r="Q414" s="724">
        <v>42133</v>
      </c>
      <c r="R414" s="2116">
        <v>1349.8</v>
      </c>
      <c r="S414" s="1267">
        <f t="shared" si="16"/>
        <v>0</v>
      </c>
      <c r="T414" s="1804" t="s">
        <v>2804</v>
      </c>
    </row>
    <row r="415" spans="1:20" x14ac:dyDescent="0.25">
      <c r="A415" s="1265">
        <v>42128</v>
      </c>
      <c r="B415" s="545">
        <v>19989</v>
      </c>
      <c r="C415" s="1952" t="s">
        <v>2923</v>
      </c>
      <c r="D415" s="2097">
        <v>6929.6</v>
      </c>
      <c r="E415" s="724">
        <v>42130</v>
      </c>
      <c r="F415" s="2116">
        <v>6929.6</v>
      </c>
      <c r="G415" s="1267">
        <f t="shared" si="15"/>
        <v>0</v>
      </c>
      <c r="H415" s="1804" t="s">
        <v>2902</v>
      </c>
      <c r="I415" s="32"/>
      <c r="J415" s="2024"/>
      <c r="K415" s="32"/>
      <c r="M415" s="1265">
        <v>42133</v>
      </c>
      <c r="N415" s="545">
        <v>20524</v>
      </c>
      <c r="O415" s="1952" t="s">
        <v>2128</v>
      </c>
      <c r="P415" s="2097">
        <v>2502.4</v>
      </c>
      <c r="Q415" s="724">
        <v>42138</v>
      </c>
      <c r="R415" s="2116">
        <v>2502.4</v>
      </c>
      <c r="S415" s="1267">
        <f t="shared" si="16"/>
        <v>0</v>
      </c>
      <c r="T415" s="1804" t="s">
        <v>2804</v>
      </c>
    </row>
    <row r="416" spans="1:20" x14ac:dyDescent="0.25">
      <c r="A416" s="1265">
        <v>42128</v>
      </c>
      <c r="B416" s="545">
        <v>19990</v>
      </c>
      <c r="C416" s="1952" t="s">
        <v>2924</v>
      </c>
      <c r="D416" s="2097">
        <v>1194</v>
      </c>
      <c r="E416" s="724">
        <v>42130</v>
      </c>
      <c r="F416" s="2116">
        <v>1194</v>
      </c>
      <c r="G416" s="1267">
        <f t="shared" si="15"/>
        <v>0</v>
      </c>
      <c r="H416" s="1804" t="s">
        <v>2902</v>
      </c>
      <c r="I416" s="32"/>
      <c r="J416" s="2024"/>
      <c r="K416" s="32"/>
      <c r="M416" s="1265">
        <v>42135</v>
      </c>
      <c r="N416" s="545">
        <v>20700</v>
      </c>
      <c r="O416" s="1952" t="s">
        <v>2128</v>
      </c>
      <c r="P416" s="2097">
        <v>1020</v>
      </c>
      <c r="Q416" s="724">
        <v>42135</v>
      </c>
      <c r="R416" s="2116">
        <v>1020</v>
      </c>
      <c r="S416" s="1267">
        <f t="shared" si="16"/>
        <v>0</v>
      </c>
      <c r="T416" s="1655" t="s">
        <v>2804</v>
      </c>
    </row>
    <row r="417" spans="1:20" x14ac:dyDescent="0.25">
      <c r="A417" s="1265">
        <v>42128</v>
      </c>
      <c r="B417" s="545">
        <v>19991</v>
      </c>
      <c r="C417" s="2164" t="s">
        <v>2251</v>
      </c>
      <c r="D417" s="2097">
        <v>0</v>
      </c>
      <c r="E417" s="724"/>
      <c r="F417" s="2116"/>
      <c r="G417" s="1267">
        <f t="shared" si="15"/>
        <v>0</v>
      </c>
      <c r="H417" s="1804" t="s">
        <v>135</v>
      </c>
      <c r="I417" s="32"/>
      <c r="J417" s="2024"/>
      <c r="K417" s="32"/>
      <c r="M417" s="1265">
        <v>42137</v>
      </c>
      <c r="N417" s="545">
        <v>20895</v>
      </c>
      <c r="O417" s="1952" t="s">
        <v>2128</v>
      </c>
      <c r="P417" s="2097">
        <v>724.2</v>
      </c>
      <c r="Q417" s="724">
        <v>42137</v>
      </c>
      <c r="R417" s="2116">
        <v>724.2</v>
      </c>
      <c r="S417" s="1267">
        <f t="shared" si="16"/>
        <v>0</v>
      </c>
      <c r="T417" s="1804" t="s">
        <v>2776</v>
      </c>
    </row>
    <row r="418" spans="1:20" x14ac:dyDescent="0.25">
      <c r="A418" s="1265">
        <v>42128</v>
      </c>
      <c r="B418" s="545">
        <v>19992</v>
      </c>
      <c r="C418" s="1952" t="s">
        <v>2925</v>
      </c>
      <c r="D418" s="2097">
        <v>21251.599999999999</v>
      </c>
      <c r="E418" s="724">
        <v>42129</v>
      </c>
      <c r="F418" s="2116">
        <v>21251.599999999999</v>
      </c>
      <c r="G418" s="1267">
        <f t="shared" si="15"/>
        <v>0</v>
      </c>
      <c r="H418" s="1804" t="s">
        <v>2902</v>
      </c>
      <c r="I418" s="32"/>
      <c r="J418" s="2024"/>
      <c r="K418" s="32"/>
      <c r="M418" s="1265">
        <v>42138</v>
      </c>
      <c r="N418" s="545">
        <v>20993</v>
      </c>
      <c r="O418" s="1952" t="s">
        <v>2128</v>
      </c>
      <c r="P418" s="2097">
        <v>669.8</v>
      </c>
      <c r="Q418" s="724">
        <v>42138</v>
      </c>
      <c r="R418" s="2116">
        <v>669.8</v>
      </c>
      <c r="S418" s="1267">
        <f t="shared" si="16"/>
        <v>0</v>
      </c>
      <c r="T418" s="1804" t="s">
        <v>2804</v>
      </c>
    </row>
    <row r="419" spans="1:20" x14ac:dyDescent="0.25">
      <c r="A419" s="1265">
        <v>42128</v>
      </c>
      <c r="B419" s="545">
        <v>19993</v>
      </c>
      <c r="C419" s="1952" t="s">
        <v>2926</v>
      </c>
      <c r="D419" s="2097">
        <v>7033</v>
      </c>
      <c r="E419" s="724">
        <v>42130</v>
      </c>
      <c r="F419" s="2116">
        <v>7033</v>
      </c>
      <c r="G419" s="1267">
        <f t="shared" si="15"/>
        <v>0</v>
      </c>
      <c r="H419" s="1804" t="s">
        <v>2902</v>
      </c>
      <c r="I419" s="32"/>
      <c r="J419" s="2024"/>
      <c r="K419" s="32"/>
      <c r="M419" s="1265">
        <v>42140</v>
      </c>
      <c r="N419" s="545">
        <v>21305</v>
      </c>
      <c r="O419" s="1952" t="s">
        <v>2128</v>
      </c>
      <c r="P419" s="2097">
        <v>2880</v>
      </c>
      <c r="Q419" s="724">
        <v>42140</v>
      </c>
      <c r="R419" s="2117">
        <v>2880</v>
      </c>
      <c r="S419" s="1267">
        <f t="shared" si="16"/>
        <v>0</v>
      </c>
      <c r="T419" s="716" t="s">
        <v>2804</v>
      </c>
    </row>
    <row r="420" spans="1:20" x14ac:dyDescent="0.25">
      <c r="A420" s="1265">
        <v>42128</v>
      </c>
      <c r="B420" s="545">
        <v>19994</v>
      </c>
      <c r="C420" s="1952" t="s">
        <v>2795</v>
      </c>
      <c r="D420" s="2097">
        <v>117230.26</v>
      </c>
      <c r="E420" s="724">
        <v>42151</v>
      </c>
      <c r="F420" s="2116">
        <v>117230.26</v>
      </c>
      <c r="G420" s="1267">
        <f t="shared" si="15"/>
        <v>0</v>
      </c>
      <c r="H420" s="1804" t="s">
        <v>2815</v>
      </c>
      <c r="I420" s="32"/>
      <c r="J420" s="2024"/>
      <c r="K420" s="32"/>
      <c r="M420" s="1265">
        <v>42141</v>
      </c>
      <c r="N420" s="545">
        <v>21336</v>
      </c>
      <c r="O420" s="1952" t="s">
        <v>2128</v>
      </c>
      <c r="P420" s="2097">
        <v>2160</v>
      </c>
      <c r="Q420" s="724">
        <v>42143</v>
      </c>
      <c r="R420" s="2117">
        <v>2160</v>
      </c>
      <c r="S420" s="1267">
        <f t="shared" si="16"/>
        <v>0</v>
      </c>
      <c r="T420" s="716" t="s">
        <v>2804</v>
      </c>
    </row>
    <row r="421" spans="1:20" x14ac:dyDescent="0.25">
      <c r="A421" s="1265">
        <v>42128</v>
      </c>
      <c r="B421" s="545">
        <v>19995</v>
      </c>
      <c r="C421" s="1952" t="s">
        <v>2927</v>
      </c>
      <c r="D421" s="2097">
        <v>31969.200000000001</v>
      </c>
      <c r="E421" s="724">
        <v>42140</v>
      </c>
      <c r="F421" s="2116">
        <v>31969.200000000001</v>
      </c>
      <c r="G421" s="1267">
        <f t="shared" si="15"/>
        <v>0</v>
      </c>
      <c r="H421" s="1804" t="s">
        <v>2902</v>
      </c>
      <c r="I421" s="32"/>
      <c r="J421" s="2024"/>
      <c r="K421" s="32"/>
      <c r="M421" s="1265">
        <v>42142</v>
      </c>
      <c r="N421" s="545">
        <v>21437</v>
      </c>
      <c r="O421" s="1952" t="s">
        <v>2128</v>
      </c>
      <c r="P421" s="2097">
        <v>1227.5999999999999</v>
      </c>
      <c r="Q421" s="724">
        <v>42142</v>
      </c>
      <c r="R421" s="2116">
        <v>1227.5999999999999</v>
      </c>
      <c r="S421" s="1267">
        <f t="shared" si="16"/>
        <v>0</v>
      </c>
      <c r="T421" s="1655" t="s">
        <v>2804</v>
      </c>
    </row>
    <row r="422" spans="1:20" x14ac:dyDescent="0.25">
      <c r="A422" s="1265">
        <v>42128</v>
      </c>
      <c r="B422" s="545">
        <v>19996</v>
      </c>
      <c r="C422" s="1952" t="s">
        <v>2911</v>
      </c>
      <c r="D422" s="2097">
        <v>3822</v>
      </c>
      <c r="E422" s="724">
        <v>42131</v>
      </c>
      <c r="F422" s="2116">
        <v>3822</v>
      </c>
      <c r="G422" s="1267">
        <f t="shared" si="15"/>
        <v>0</v>
      </c>
      <c r="H422" s="1804" t="s">
        <v>773</v>
      </c>
      <c r="I422" s="32"/>
      <c r="J422" s="2024"/>
      <c r="K422" s="32"/>
      <c r="M422" s="1265">
        <v>42143</v>
      </c>
      <c r="N422" s="545">
        <v>21561</v>
      </c>
      <c r="O422" s="1952" t="s">
        <v>2128</v>
      </c>
      <c r="P422" s="2097">
        <v>680.4</v>
      </c>
      <c r="Q422" s="724">
        <v>42143</v>
      </c>
      <c r="R422" s="2117">
        <v>680.4</v>
      </c>
      <c r="S422" s="1267">
        <f t="shared" si="16"/>
        <v>0</v>
      </c>
      <c r="T422" s="1197" t="s">
        <v>2804</v>
      </c>
    </row>
    <row r="423" spans="1:20" x14ac:dyDescent="0.25">
      <c r="A423" s="1265">
        <v>42128</v>
      </c>
      <c r="B423" s="545">
        <v>19997</v>
      </c>
      <c r="C423" s="1952" t="s">
        <v>2849</v>
      </c>
      <c r="D423" s="2097">
        <v>6813.6</v>
      </c>
      <c r="E423" s="724"/>
      <c r="F423" s="2116"/>
      <c r="G423" s="1267">
        <f t="shared" si="15"/>
        <v>6813.6</v>
      </c>
      <c r="H423" s="1804" t="s">
        <v>773</v>
      </c>
      <c r="I423" s="32"/>
      <c r="J423" s="2024"/>
      <c r="K423" s="32"/>
      <c r="M423" s="1265">
        <v>42144</v>
      </c>
      <c r="N423" s="545">
        <v>21665</v>
      </c>
      <c r="O423" s="1952" t="s">
        <v>2128</v>
      </c>
      <c r="P423" s="2097">
        <v>1134</v>
      </c>
      <c r="Q423" s="724">
        <v>42145</v>
      </c>
      <c r="R423" s="2117">
        <v>1134</v>
      </c>
      <c r="S423" s="1267">
        <f t="shared" si="16"/>
        <v>0</v>
      </c>
      <c r="T423" s="716" t="s">
        <v>2776</v>
      </c>
    </row>
    <row r="424" spans="1:20" x14ac:dyDescent="0.25">
      <c r="A424" s="1265">
        <v>42128</v>
      </c>
      <c r="B424" s="545">
        <v>19998</v>
      </c>
      <c r="C424" s="1952" t="s">
        <v>2928</v>
      </c>
      <c r="D424" s="2097">
        <v>90795.87</v>
      </c>
      <c r="E424" s="724">
        <v>42132</v>
      </c>
      <c r="F424" s="2116">
        <f>1681.41+89114.46</f>
        <v>90795.87000000001</v>
      </c>
      <c r="G424" s="1267">
        <f t="shared" si="15"/>
        <v>0</v>
      </c>
      <c r="H424" s="1804" t="s">
        <v>2412</v>
      </c>
      <c r="I424" s="32"/>
      <c r="J424" s="2024"/>
      <c r="K424" s="32"/>
      <c r="M424" s="1265">
        <v>42145</v>
      </c>
      <c r="N424" s="545">
        <v>21748</v>
      </c>
      <c r="O424" s="2030" t="s">
        <v>2128</v>
      </c>
      <c r="P424" s="2113">
        <v>673.4</v>
      </c>
      <c r="Q424" s="724">
        <v>42145</v>
      </c>
      <c r="R424" s="2116">
        <v>673.4</v>
      </c>
      <c r="S424" s="1267">
        <f t="shared" si="16"/>
        <v>0</v>
      </c>
      <c r="T424" s="582" t="s">
        <v>2804</v>
      </c>
    </row>
    <row r="425" spans="1:20" x14ac:dyDescent="0.25">
      <c r="A425" s="1265">
        <v>42128</v>
      </c>
      <c r="B425" s="545">
        <v>19999</v>
      </c>
      <c r="C425" s="1952" t="s">
        <v>2929</v>
      </c>
      <c r="D425" s="2097">
        <v>2526.1999999999998</v>
      </c>
      <c r="E425" s="724">
        <v>42129</v>
      </c>
      <c r="F425" s="2116">
        <v>2526.1999999999998</v>
      </c>
      <c r="G425" s="1267">
        <f t="shared" si="15"/>
        <v>0</v>
      </c>
      <c r="H425" s="1804" t="s">
        <v>2796</v>
      </c>
      <c r="I425" s="32"/>
      <c r="J425" s="2024"/>
      <c r="K425" s="32"/>
      <c r="M425" s="1265">
        <v>42146</v>
      </c>
      <c r="N425" s="545">
        <v>21874</v>
      </c>
      <c r="O425" s="1952" t="s">
        <v>2128</v>
      </c>
      <c r="P425" s="2097">
        <v>1361.6</v>
      </c>
      <c r="Q425" s="724">
        <v>42146</v>
      </c>
      <c r="R425" s="2116">
        <v>1361.6</v>
      </c>
      <c r="S425" s="1267">
        <f t="shared" si="16"/>
        <v>0</v>
      </c>
      <c r="T425" s="1655" t="s">
        <v>2804</v>
      </c>
    </row>
    <row r="426" spans="1:20" x14ac:dyDescent="0.25">
      <c r="A426" s="1265">
        <v>42128</v>
      </c>
      <c r="B426" s="545">
        <v>20000</v>
      </c>
      <c r="C426" s="1952" t="s">
        <v>2897</v>
      </c>
      <c r="D426" s="2097">
        <v>1693.2</v>
      </c>
      <c r="E426" s="724">
        <v>42129</v>
      </c>
      <c r="F426" s="2116">
        <v>1693.2</v>
      </c>
      <c r="G426" s="1267">
        <f t="shared" si="15"/>
        <v>0</v>
      </c>
      <c r="H426" s="1804" t="s">
        <v>2796</v>
      </c>
      <c r="I426" s="32"/>
      <c r="J426" s="2024"/>
      <c r="K426" s="32"/>
      <c r="M426" s="1265">
        <v>42147</v>
      </c>
      <c r="N426" s="545">
        <v>22002</v>
      </c>
      <c r="O426" s="1952" t="s">
        <v>2128</v>
      </c>
      <c r="P426" s="2097">
        <v>2671.4</v>
      </c>
      <c r="Q426" s="781">
        <v>42147</v>
      </c>
      <c r="R426" s="2116">
        <v>2671.4</v>
      </c>
      <c r="S426" s="1267">
        <f t="shared" si="16"/>
        <v>0</v>
      </c>
      <c r="T426" s="1655" t="s">
        <v>2776</v>
      </c>
    </row>
    <row r="427" spans="1:20" x14ac:dyDescent="0.25">
      <c r="A427" s="1265">
        <v>42128</v>
      </c>
      <c r="B427" s="545">
        <v>20001</v>
      </c>
      <c r="C427" s="1952" t="s">
        <v>2897</v>
      </c>
      <c r="D427" s="2097">
        <v>93.6</v>
      </c>
      <c r="E427" s="724">
        <v>42129</v>
      </c>
      <c r="F427" s="2116">
        <v>93.6</v>
      </c>
      <c r="G427" s="1267">
        <f t="shared" si="15"/>
        <v>0</v>
      </c>
      <c r="H427" s="1804" t="s">
        <v>2796</v>
      </c>
      <c r="I427" s="32"/>
      <c r="J427" s="2024"/>
      <c r="K427" s="32"/>
      <c r="M427" s="1265">
        <v>42148</v>
      </c>
      <c r="N427" s="545">
        <v>22101</v>
      </c>
      <c r="O427" s="1952" t="s">
        <v>2128</v>
      </c>
      <c r="P427" s="2097">
        <v>2302.8000000000002</v>
      </c>
      <c r="Q427" s="781">
        <v>42148</v>
      </c>
      <c r="R427" s="2116">
        <v>2302.8000000000002</v>
      </c>
      <c r="S427" s="1267">
        <f t="shared" si="16"/>
        <v>0</v>
      </c>
      <c r="T427" s="1655" t="s">
        <v>2804</v>
      </c>
    </row>
    <row r="428" spans="1:20" x14ac:dyDescent="0.25">
      <c r="A428" s="1265">
        <v>42128</v>
      </c>
      <c r="B428" s="545">
        <v>20002</v>
      </c>
      <c r="C428" s="1952" t="s">
        <v>2848</v>
      </c>
      <c r="D428" s="2097">
        <v>1669.52</v>
      </c>
      <c r="E428" s="724">
        <v>42128</v>
      </c>
      <c r="F428" s="2116">
        <v>1669.52</v>
      </c>
      <c r="G428" s="1267">
        <f t="shared" si="15"/>
        <v>0</v>
      </c>
      <c r="H428" s="1804" t="s">
        <v>773</v>
      </c>
      <c r="I428" s="32"/>
      <c r="J428" s="2024"/>
      <c r="K428" s="32"/>
      <c r="M428" s="1265">
        <v>42151</v>
      </c>
      <c r="N428" s="545">
        <v>22372</v>
      </c>
      <c r="O428" s="2143" t="s">
        <v>2128</v>
      </c>
      <c r="P428" s="2097">
        <v>1238.8</v>
      </c>
      <c r="Q428" s="781">
        <v>42151</v>
      </c>
      <c r="R428" s="2116">
        <v>1238.8</v>
      </c>
      <c r="S428" s="1267">
        <f t="shared" si="16"/>
        <v>0</v>
      </c>
      <c r="T428" s="1655" t="s">
        <v>2776</v>
      </c>
    </row>
    <row r="429" spans="1:20" x14ac:dyDescent="0.25">
      <c r="A429" s="1265">
        <v>42128</v>
      </c>
      <c r="B429" s="545">
        <v>20003</v>
      </c>
      <c r="C429" s="1952" t="s">
        <v>1570</v>
      </c>
      <c r="D429" s="2097">
        <v>3864.6</v>
      </c>
      <c r="E429" s="724">
        <v>42128</v>
      </c>
      <c r="F429" s="2116">
        <v>3864.6</v>
      </c>
      <c r="G429" s="1267">
        <f t="shared" si="15"/>
        <v>0</v>
      </c>
      <c r="H429" s="1804" t="s">
        <v>773</v>
      </c>
      <c r="I429" s="32"/>
      <c r="J429" s="2024"/>
      <c r="K429" s="32"/>
      <c r="M429" s="1265">
        <v>42152</v>
      </c>
      <c r="N429" s="545">
        <v>22464</v>
      </c>
      <c r="O429" s="1952" t="s">
        <v>2128</v>
      </c>
      <c r="P429" s="2097">
        <v>1254</v>
      </c>
      <c r="Q429" s="724">
        <v>42152</v>
      </c>
      <c r="R429" s="2116">
        <v>1254</v>
      </c>
      <c r="S429" s="1267">
        <f t="shared" si="16"/>
        <v>0</v>
      </c>
      <c r="T429" s="1655" t="s">
        <v>2804</v>
      </c>
    </row>
    <row r="430" spans="1:20" x14ac:dyDescent="0.25">
      <c r="A430" s="1265">
        <v>42128</v>
      </c>
      <c r="B430" s="545">
        <v>20004</v>
      </c>
      <c r="C430" s="2164" t="s">
        <v>2251</v>
      </c>
      <c r="D430" s="2097">
        <v>0</v>
      </c>
      <c r="E430" s="724"/>
      <c r="F430" s="2116"/>
      <c r="G430" s="1817">
        <f t="shared" si="15"/>
        <v>0</v>
      </c>
      <c r="H430" s="1804" t="s">
        <v>135</v>
      </c>
      <c r="I430" s="32"/>
      <c r="J430" s="2024"/>
      <c r="K430" s="32"/>
      <c r="M430" s="1265">
        <v>42153</v>
      </c>
      <c r="N430" s="545">
        <v>22549</v>
      </c>
      <c r="O430" s="1952" t="s">
        <v>2128</v>
      </c>
      <c r="P430" s="2097">
        <v>1497.2</v>
      </c>
      <c r="Q430" s="724">
        <v>42153</v>
      </c>
      <c r="R430" s="2116">
        <v>1497.2</v>
      </c>
      <c r="S430" s="1267">
        <f t="shared" si="16"/>
        <v>0</v>
      </c>
      <c r="T430" s="1655" t="s">
        <v>2804</v>
      </c>
    </row>
    <row r="431" spans="1:20" x14ac:dyDescent="0.25">
      <c r="A431" s="1265">
        <v>42128</v>
      </c>
      <c r="B431" s="545">
        <v>20005</v>
      </c>
      <c r="C431" s="1952" t="s">
        <v>2847</v>
      </c>
      <c r="D431" s="2097">
        <v>1132.3</v>
      </c>
      <c r="E431" s="724">
        <v>42128</v>
      </c>
      <c r="F431" s="2116">
        <v>1132.3</v>
      </c>
      <c r="G431" s="1267">
        <f t="shared" si="15"/>
        <v>0</v>
      </c>
      <c r="H431" s="1804" t="s">
        <v>773</v>
      </c>
      <c r="I431" s="32"/>
      <c r="J431" s="2024"/>
      <c r="K431" s="32"/>
      <c r="M431" s="1265">
        <v>42154</v>
      </c>
      <c r="N431" s="545">
        <v>22705</v>
      </c>
      <c r="O431" s="1952" t="s">
        <v>2128</v>
      </c>
      <c r="P431" s="2097">
        <v>2964</v>
      </c>
      <c r="Q431" s="724">
        <v>42154</v>
      </c>
      <c r="R431" s="2116">
        <v>2964</v>
      </c>
      <c r="S431" s="1267">
        <f t="shared" si="16"/>
        <v>0</v>
      </c>
      <c r="T431" s="1655" t="s">
        <v>2804</v>
      </c>
    </row>
    <row r="432" spans="1:20" x14ac:dyDescent="0.25">
      <c r="A432" s="1265">
        <v>42128</v>
      </c>
      <c r="B432" s="545">
        <v>20006</v>
      </c>
      <c r="C432" s="1952" t="s">
        <v>2795</v>
      </c>
      <c r="D432" s="2097">
        <v>33728.9</v>
      </c>
      <c r="E432" s="724">
        <v>42151</v>
      </c>
      <c r="F432" s="2116">
        <v>33728.9</v>
      </c>
      <c r="G432" s="1267">
        <f t="shared" si="15"/>
        <v>0</v>
      </c>
      <c r="H432" s="1804" t="s">
        <v>2815</v>
      </c>
      <c r="I432" s="32"/>
      <c r="J432" s="2024"/>
      <c r="K432" s="32"/>
      <c r="M432" s="1265">
        <v>42154</v>
      </c>
      <c r="N432" s="545">
        <v>22721</v>
      </c>
      <c r="O432" s="1952" t="s">
        <v>2128</v>
      </c>
      <c r="P432" s="2097">
        <v>93.75</v>
      </c>
      <c r="Q432" s="724">
        <v>42154</v>
      </c>
      <c r="R432" s="2116">
        <v>93.75</v>
      </c>
      <c r="S432" s="1267">
        <f t="shared" si="16"/>
        <v>0</v>
      </c>
      <c r="T432" s="1655" t="s">
        <v>2804</v>
      </c>
    </row>
    <row r="433" spans="1:20" x14ac:dyDescent="0.25">
      <c r="A433" s="1265">
        <v>42128</v>
      </c>
      <c r="B433" s="545">
        <v>20007</v>
      </c>
      <c r="C433" s="1952" t="s">
        <v>595</v>
      </c>
      <c r="D433" s="2097">
        <v>1840.8</v>
      </c>
      <c r="E433" s="724">
        <v>42129</v>
      </c>
      <c r="F433" s="2116">
        <v>1840.8</v>
      </c>
      <c r="G433" s="1267">
        <f t="shared" si="15"/>
        <v>0</v>
      </c>
      <c r="H433" s="1804" t="s">
        <v>2776</v>
      </c>
      <c r="K433" s="32"/>
      <c r="M433" s="1265">
        <v>42155</v>
      </c>
      <c r="N433" s="545">
        <v>22818</v>
      </c>
      <c r="O433" s="1952" t="s">
        <v>2128</v>
      </c>
      <c r="P433" s="2097">
        <v>2093.8000000000002</v>
      </c>
      <c r="Q433" s="724">
        <v>42155</v>
      </c>
      <c r="R433" s="2116">
        <v>2093.8000000000002</v>
      </c>
      <c r="S433" s="1267">
        <f t="shared" si="16"/>
        <v>0</v>
      </c>
      <c r="T433" s="1655" t="s">
        <v>2776</v>
      </c>
    </row>
    <row r="434" spans="1:20" x14ac:dyDescent="0.25">
      <c r="A434" s="1265">
        <v>42128</v>
      </c>
      <c r="B434" s="545">
        <v>20008</v>
      </c>
      <c r="C434" s="1952" t="s">
        <v>2804</v>
      </c>
      <c r="D434" s="2097">
        <v>80</v>
      </c>
      <c r="E434" s="724">
        <v>42128</v>
      </c>
      <c r="F434" s="2116">
        <v>80</v>
      </c>
      <c r="G434" s="1267">
        <f t="shared" ref="G434:G467" si="17">D434-F434</f>
        <v>0</v>
      </c>
      <c r="H434" s="1804" t="s">
        <v>773</v>
      </c>
      <c r="J434" s="2073"/>
      <c r="K434" s="32"/>
      <c r="M434" s="1265">
        <v>42125</v>
      </c>
      <c r="N434" s="545">
        <v>19588</v>
      </c>
      <c r="O434" s="1952" t="s">
        <v>2098</v>
      </c>
      <c r="P434" s="2097">
        <v>2700</v>
      </c>
      <c r="Q434" s="724">
        <v>42125</v>
      </c>
      <c r="R434" s="2116">
        <v>2700</v>
      </c>
      <c r="S434" s="459">
        <f t="shared" si="16"/>
        <v>0</v>
      </c>
      <c r="T434" s="1804" t="s">
        <v>773</v>
      </c>
    </row>
    <row r="435" spans="1:20" x14ac:dyDescent="0.25">
      <c r="A435" s="1265">
        <v>42128</v>
      </c>
      <c r="B435" s="545">
        <v>20009</v>
      </c>
      <c r="C435" s="1952" t="s">
        <v>969</v>
      </c>
      <c r="D435" s="2097">
        <v>183472</v>
      </c>
      <c r="E435" s="724">
        <v>42130</v>
      </c>
      <c r="F435" s="2116">
        <v>183472</v>
      </c>
      <c r="G435" s="1267">
        <f t="shared" si="17"/>
        <v>0</v>
      </c>
      <c r="H435" s="1804" t="s">
        <v>773</v>
      </c>
      <c r="K435" s="32"/>
      <c r="M435" s="1265">
        <v>42126</v>
      </c>
      <c r="N435" s="545">
        <v>19771</v>
      </c>
      <c r="O435" s="2054" t="s">
        <v>2098</v>
      </c>
      <c r="P435" s="2097">
        <v>1260</v>
      </c>
      <c r="Q435" s="724">
        <v>42127</v>
      </c>
      <c r="R435" s="2116">
        <v>1260</v>
      </c>
      <c r="S435" s="459">
        <f t="shared" si="16"/>
        <v>0</v>
      </c>
      <c r="T435" s="217" t="s">
        <v>2804</v>
      </c>
    </row>
    <row r="436" spans="1:20" x14ac:dyDescent="0.25">
      <c r="A436" s="1265">
        <v>42128</v>
      </c>
      <c r="B436" s="545">
        <v>20010</v>
      </c>
      <c r="C436" s="1952" t="s">
        <v>2930</v>
      </c>
      <c r="D436" s="2097">
        <v>4217.3999999999996</v>
      </c>
      <c r="E436" s="724">
        <v>42130</v>
      </c>
      <c r="F436" s="2116">
        <v>4217.3999999999996</v>
      </c>
      <c r="G436" s="1267">
        <f t="shared" si="17"/>
        <v>0</v>
      </c>
      <c r="H436" s="1804" t="s">
        <v>2902</v>
      </c>
      <c r="K436" s="32"/>
      <c r="M436" s="1265">
        <v>42127</v>
      </c>
      <c r="N436" s="545">
        <v>19856</v>
      </c>
      <c r="O436" s="2054" t="s">
        <v>2098</v>
      </c>
      <c r="P436" s="2097">
        <v>432</v>
      </c>
      <c r="Q436" s="724">
        <v>42127</v>
      </c>
      <c r="R436" s="2116">
        <v>432</v>
      </c>
      <c r="S436" s="1267">
        <f t="shared" si="16"/>
        <v>0</v>
      </c>
      <c r="T436" s="217" t="s">
        <v>2804</v>
      </c>
    </row>
    <row r="437" spans="1:20" x14ac:dyDescent="0.25">
      <c r="A437" s="1265">
        <v>42128</v>
      </c>
      <c r="B437" s="545">
        <v>20011</v>
      </c>
      <c r="C437" s="2164" t="s">
        <v>2251</v>
      </c>
      <c r="D437" s="2097">
        <v>0</v>
      </c>
      <c r="E437" s="724"/>
      <c r="F437" s="2116"/>
      <c r="G437" s="1267">
        <f t="shared" si="17"/>
        <v>0</v>
      </c>
      <c r="H437" s="1804" t="s">
        <v>135</v>
      </c>
      <c r="K437" s="32"/>
      <c r="M437" s="1265">
        <v>42128</v>
      </c>
      <c r="N437" s="545">
        <v>19934</v>
      </c>
      <c r="O437" s="1952" t="s">
        <v>2098</v>
      </c>
      <c r="P437" s="2097">
        <v>1800</v>
      </c>
      <c r="Q437" s="724">
        <v>42128</v>
      </c>
      <c r="R437" s="2116">
        <v>1800</v>
      </c>
      <c r="S437" s="1267">
        <f t="shared" si="16"/>
        <v>0</v>
      </c>
      <c r="T437" s="1804" t="s">
        <v>2908</v>
      </c>
    </row>
    <row r="438" spans="1:20" x14ac:dyDescent="0.25">
      <c r="A438" s="1265">
        <v>42128</v>
      </c>
      <c r="B438" s="545">
        <v>20012</v>
      </c>
      <c r="C438" s="1952" t="s">
        <v>2931</v>
      </c>
      <c r="D438" s="2097">
        <v>2222</v>
      </c>
      <c r="E438" s="724">
        <v>42130</v>
      </c>
      <c r="F438" s="2116">
        <v>2222</v>
      </c>
      <c r="G438" s="1267">
        <f t="shared" si="17"/>
        <v>0</v>
      </c>
      <c r="H438" s="1804" t="s">
        <v>2902</v>
      </c>
      <c r="K438" s="32"/>
      <c r="M438" s="1265">
        <v>42129</v>
      </c>
      <c r="N438" s="545">
        <v>20068</v>
      </c>
      <c r="O438" s="1952" t="s">
        <v>2098</v>
      </c>
      <c r="P438" s="2097">
        <v>1800</v>
      </c>
      <c r="Q438" s="724">
        <v>42129</v>
      </c>
      <c r="R438" s="2116">
        <v>1800</v>
      </c>
      <c r="S438" s="1267">
        <f t="shared" si="16"/>
        <v>0</v>
      </c>
      <c r="T438" s="1655" t="s">
        <v>2804</v>
      </c>
    </row>
    <row r="439" spans="1:20" x14ac:dyDescent="0.25">
      <c r="A439" s="1265">
        <v>42128</v>
      </c>
      <c r="B439" s="545">
        <v>20013</v>
      </c>
      <c r="C439" s="1952" t="s">
        <v>2930</v>
      </c>
      <c r="D439" s="2097">
        <v>6582.4</v>
      </c>
      <c r="E439" s="724">
        <v>42130</v>
      </c>
      <c r="F439" s="2116">
        <v>6582.4</v>
      </c>
      <c r="G439" s="1267">
        <f t="shared" si="17"/>
        <v>0</v>
      </c>
      <c r="H439" s="1804" t="s">
        <v>2902</v>
      </c>
      <c r="K439" s="32"/>
      <c r="M439" s="1265">
        <v>42130</v>
      </c>
      <c r="N439" s="545">
        <v>20151</v>
      </c>
      <c r="O439" s="1952" t="s">
        <v>2098</v>
      </c>
      <c r="P439" s="2097">
        <v>720</v>
      </c>
      <c r="Q439" s="724">
        <v>42131</v>
      </c>
      <c r="R439" s="2116">
        <v>720</v>
      </c>
      <c r="S439" s="1267">
        <f t="shared" si="16"/>
        <v>0</v>
      </c>
      <c r="T439" s="1655" t="s">
        <v>2412</v>
      </c>
    </row>
    <row r="440" spans="1:20" x14ac:dyDescent="0.25">
      <c r="A440" s="1265">
        <v>42128</v>
      </c>
      <c r="B440" s="545">
        <v>20014</v>
      </c>
      <c r="C440" s="1952" t="s">
        <v>2932</v>
      </c>
      <c r="D440" s="2097">
        <v>11075.9</v>
      </c>
      <c r="E440" s="724">
        <v>42130</v>
      </c>
      <c r="F440" s="2116">
        <v>11075.9</v>
      </c>
      <c r="G440" s="1267">
        <f t="shared" si="17"/>
        <v>0</v>
      </c>
      <c r="H440" s="1804" t="s">
        <v>2902</v>
      </c>
      <c r="K440" s="32"/>
      <c r="M440" s="1265">
        <v>42131</v>
      </c>
      <c r="N440" s="545">
        <v>20260</v>
      </c>
      <c r="O440" s="1952" t="s">
        <v>2098</v>
      </c>
      <c r="P440" s="2097">
        <v>540</v>
      </c>
      <c r="Q440" s="724">
        <v>42131</v>
      </c>
      <c r="R440" s="2116">
        <v>540</v>
      </c>
      <c r="S440" s="1267">
        <f t="shared" si="16"/>
        <v>0</v>
      </c>
      <c r="T440" s="1804" t="s">
        <v>773</v>
      </c>
    </row>
    <row r="441" spans="1:20" x14ac:dyDescent="0.25">
      <c r="A441" s="1265">
        <v>42128</v>
      </c>
      <c r="B441" s="545">
        <v>20015</v>
      </c>
      <c r="C441" s="1952" t="s">
        <v>976</v>
      </c>
      <c r="D441" s="2097">
        <v>24126.1</v>
      </c>
      <c r="E441" s="724">
        <v>42130</v>
      </c>
      <c r="F441" s="2116">
        <v>24126.1</v>
      </c>
      <c r="G441" s="1267">
        <f t="shared" si="17"/>
        <v>0</v>
      </c>
      <c r="H441" s="1804" t="s">
        <v>2902</v>
      </c>
      <c r="K441" s="32"/>
      <c r="M441" s="1265">
        <v>42139</v>
      </c>
      <c r="N441" s="545">
        <v>21134</v>
      </c>
      <c r="O441" s="1952" t="s">
        <v>2098</v>
      </c>
      <c r="P441" s="2097">
        <v>1980</v>
      </c>
      <c r="Q441" s="724">
        <v>42139</v>
      </c>
      <c r="R441" s="2116">
        <v>1980</v>
      </c>
      <c r="S441" s="1817">
        <f t="shared" si="16"/>
        <v>0</v>
      </c>
      <c r="T441" s="1655" t="s">
        <v>2776</v>
      </c>
    </row>
    <row r="442" spans="1:20" x14ac:dyDescent="0.25">
      <c r="A442" s="1265">
        <v>42128</v>
      </c>
      <c r="B442" s="545">
        <v>20016</v>
      </c>
      <c r="C442" s="1952" t="s">
        <v>2933</v>
      </c>
      <c r="D442" s="2097">
        <v>8568.5</v>
      </c>
      <c r="E442" s="724">
        <v>42130</v>
      </c>
      <c r="F442" s="2116">
        <v>8568.5</v>
      </c>
      <c r="G442" s="1267">
        <f t="shared" si="17"/>
        <v>0</v>
      </c>
      <c r="H442" s="1804" t="s">
        <v>2902</v>
      </c>
      <c r="K442" s="32"/>
      <c r="M442" s="1265">
        <v>42140</v>
      </c>
      <c r="N442" s="545">
        <v>21252</v>
      </c>
      <c r="O442" s="1952" t="s">
        <v>2098</v>
      </c>
      <c r="P442" s="2097">
        <v>1080</v>
      </c>
      <c r="Q442" s="724">
        <v>42140</v>
      </c>
      <c r="R442" s="2116">
        <v>1080</v>
      </c>
      <c r="S442" s="1267">
        <f t="shared" si="16"/>
        <v>0</v>
      </c>
      <c r="T442" s="1804" t="s">
        <v>2804</v>
      </c>
    </row>
    <row r="443" spans="1:20" x14ac:dyDescent="0.25">
      <c r="A443" s="1265">
        <v>42128</v>
      </c>
      <c r="B443" s="545">
        <v>20017</v>
      </c>
      <c r="C443" s="1952" t="s">
        <v>400</v>
      </c>
      <c r="D443" s="2097">
        <v>142071.06</v>
      </c>
      <c r="E443" s="1828" t="s">
        <v>2988</v>
      </c>
      <c r="F443" s="2116">
        <v>142071.06</v>
      </c>
      <c r="G443" s="1267">
        <f t="shared" si="17"/>
        <v>0</v>
      </c>
      <c r="H443" s="1804" t="s">
        <v>2902</v>
      </c>
      <c r="K443" s="32"/>
      <c r="M443" s="1265">
        <v>42141</v>
      </c>
      <c r="N443" s="545">
        <v>21338</v>
      </c>
      <c r="O443" s="1952" t="s">
        <v>2098</v>
      </c>
      <c r="P443" s="2097">
        <v>1080</v>
      </c>
      <c r="Q443" s="724">
        <v>42142</v>
      </c>
      <c r="R443" s="2117">
        <v>1080</v>
      </c>
      <c r="S443" s="1267">
        <f t="shared" si="16"/>
        <v>0</v>
      </c>
      <c r="T443" s="716" t="s">
        <v>2804</v>
      </c>
    </row>
    <row r="444" spans="1:20" x14ac:dyDescent="0.25">
      <c r="A444" s="1265">
        <v>42128</v>
      </c>
      <c r="B444" s="545">
        <v>20018</v>
      </c>
      <c r="C444" s="2164" t="s">
        <v>2251</v>
      </c>
      <c r="D444" s="2097">
        <v>0</v>
      </c>
      <c r="E444" s="724"/>
      <c r="F444" s="2116"/>
      <c r="G444" s="1267">
        <f t="shared" si="17"/>
        <v>0</v>
      </c>
      <c r="H444" s="1804" t="s">
        <v>135</v>
      </c>
      <c r="K444" s="32"/>
      <c r="M444" s="1265">
        <v>42143</v>
      </c>
      <c r="N444" s="545">
        <v>21552</v>
      </c>
      <c r="O444" s="1952" t="s">
        <v>2098</v>
      </c>
      <c r="P444" s="2097">
        <v>1330</v>
      </c>
      <c r="Q444" s="724">
        <v>42143</v>
      </c>
      <c r="R444" s="2117">
        <v>1330</v>
      </c>
      <c r="S444" s="1267">
        <f t="shared" si="16"/>
        <v>0</v>
      </c>
      <c r="T444" s="1197" t="s">
        <v>2804</v>
      </c>
    </row>
    <row r="445" spans="1:20" x14ac:dyDescent="0.25">
      <c r="A445" s="1265">
        <v>42128</v>
      </c>
      <c r="B445" s="545">
        <v>20019</v>
      </c>
      <c r="C445" s="1952" t="s">
        <v>2934</v>
      </c>
      <c r="D445" s="2097">
        <v>8937.06</v>
      </c>
      <c r="E445" s="724">
        <v>42130</v>
      </c>
      <c r="F445" s="2116">
        <v>8937.06</v>
      </c>
      <c r="G445" s="1267">
        <f t="shared" si="17"/>
        <v>0</v>
      </c>
      <c r="H445" s="1804" t="s">
        <v>2902</v>
      </c>
      <c r="K445" s="32"/>
      <c r="M445" s="1265">
        <v>42144</v>
      </c>
      <c r="N445" s="545">
        <v>21654</v>
      </c>
      <c r="O445" s="1952" t="s">
        <v>2098</v>
      </c>
      <c r="P445" s="2097">
        <v>950</v>
      </c>
      <c r="Q445" s="724">
        <v>42145</v>
      </c>
      <c r="R445" s="2117">
        <v>950</v>
      </c>
      <c r="S445" s="1267">
        <f t="shared" si="16"/>
        <v>0</v>
      </c>
      <c r="T445" s="716" t="s">
        <v>2776</v>
      </c>
    </row>
    <row r="446" spans="1:20" x14ac:dyDescent="0.25">
      <c r="A446" s="1265">
        <v>42129</v>
      </c>
      <c r="B446" s="545">
        <v>20020</v>
      </c>
      <c r="C446" s="1952" t="s">
        <v>524</v>
      </c>
      <c r="D446" s="2097">
        <v>6680.8</v>
      </c>
      <c r="E446" s="724">
        <v>42129</v>
      </c>
      <c r="F446" s="2116">
        <v>6680.8</v>
      </c>
      <c r="G446" s="1267">
        <f t="shared" si="17"/>
        <v>0</v>
      </c>
      <c r="H446" s="1804" t="s">
        <v>773</v>
      </c>
      <c r="K446" s="32"/>
      <c r="M446" s="1265">
        <v>42145</v>
      </c>
      <c r="N446" s="545">
        <v>21750</v>
      </c>
      <c r="O446" s="2030" t="s">
        <v>2098</v>
      </c>
      <c r="P446" s="2113">
        <v>1634</v>
      </c>
      <c r="Q446" s="724">
        <v>42145</v>
      </c>
      <c r="R446" s="2117">
        <v>1634</v>
      </c>
      <c r="S446" s="1267">
        <f t="shared" si="16"/>
        <v>0</v>
      </c>
      <c r="T446" s="582" t="s">
        <v>2804</v>
      </c>
    </row>
    <row r="447" spans="1:20" x14ac:dyDescent="0.25">
      <c r="A447" s="1265">
        <v>42129</v>
      </c>
      <c r="B447" s="545">
        <v>20021</v>
      </c>
      <c r="C447" s="2143" t="s">
        <v>1472</v>
      </c>
      <c r="D447" s="2097">
        <v>2557.1999999999998</v>
      </c>
      <c r="E447" s="724">
        <v>42129</v>
      </c>
      <c r="F447" s="2116">
        <v>2557.1999999999998</v>
      </c>
      <c r="G447" s="1267">
        <f t="shared" si="17"/>
        <v>0</v>
      </c>
      <c r="H447" s="1804" t="s">
        <v>773</v>
      </c>
      <c r="K447" s="32"/>
      <c r="M447" s="1265">
        <v>42146</v>
      </c>
      <c r="N447" s="545">
        <v>21879</v>
      </c>
      <c r="O447" s="1952" t="s">
        <v>2098</v>
      </c>
      <c r="P447" s="2097">
        <v>2014</v>
      </c>
      <c r="Q447" s="724">
        <v>42146</v>
      </c>
      <c r="R447" s="2116">
        <v>2014</v>
      </c>
      <c r="S447" s="1267">
        <f t="shared" si="16"/>
        <v>0</v>
      </c>
      <c r="T447" s="1655" t="s">
        <v>2804</v>
      </c>
    </row>
    <row r="448" spans="1:20" x14ac:dyDescent="0.25">
      <c r="A448" s="1265">
        <v>42129</v>
      </c>
      <c r="B448" s="545">
        <v>20022</v>
      </c>
      <c r="C448" s="1952" t="s">
        <v>2852</v>
      </c>
      <c r="D448" s="2097">
        <v>19359.400000000001</v>
      </c>
      <c r="E448" s="724">
        <v>42149</v>
      </c>
      <c r="F448" s="2116">
        <v>19359.400000000001</v>
      </c>
      <c r="G448" s="1267">
        <f t="shared" si="17"/>
        <v>0</v>
      </c>
      <c r="H448" s="1804" t="s">
        <v>2793</v>
      </c>
      <c r="K448" s="32"/>
      <c r="M448" s="1265">
        <v>42148</v>
      </c>
      <c r="N448" s="545">
        <v>22088</v>
      </c>
      <c r="O448" s="1952" t="s">
        <v>2098</v>
      </c>
      <c r="P448" s="2097">
        <v>760</v>
      </c>
      <c r="Q448" s="781">
        <v>42148</v>
      </c>
      <c r="R448" s="2116">
        <v>760</v>
      </c>
      <c r="S448" s="1267">
        <f t="shared" si="16"/>
        <v>0</v>
      </c>
      <c r="T448" s="1655" t="s">
        <v>2804</v>
      </c>
    </row>
    <row r="449" spans="1:20" x14ac:dyDescent="0.25">
      <c r="A449" s="1265">
        <v>42129</v>
      </c>
      <c r="B449" s="545">
        <v>20023</v>
      </c>
      <c r="C449" s="1952" t="s">
        <v>2855</v>
      </c>
      <c r="D449" s="2097">
        <v>91951.5</v>
      </c>
      <c r="E449" s="724">
        <v>42133</v>
      </c>
      <c r="F449" s="2116">
        <v>91951.5</v>
      </c>
      <c r="G449" s="1267">
        <f t="shared" si="17"/>
        <v>0</v>
      </c>
      <c r="H449" s="1804" t="s">
        <v>773</v>
      </c>
      <c r="K449" s="32"/>
      <c r="M449" s="1265">
        <v>42150</v>
      </c>
      <c r="N449" s="545">
        <v>22277</v>
      </c>
      <c r="O449" s="1952" t="s">
        <v>2098</v>
      </c>
      <c r="P449" s="2097">
        <v>800</v>
      </c>
      <c r="Q449" s="781">
        <v>42150</v>
      </c>
      <c r="R449" s="2116">
        <v>800</v>
      </c>
      <c r="S449" s="1267">
        <f t="shared" si="16"/>
        <v>0</v>
      </c>
      <c r="T449" s="1655" t="s">
        <v>2804</v>
      </c>
    </row>
    <row r="450" spans="1:20" x14ac:dyDescent="0.25">
      <c r="A450" s="1265">
        <v>42129</v>
      </c>
      <c r="B450" s="545">
        <v>20024</v>
      </c>
      <c r="C450" s="1952" t="s">
        <v>2845</v>
      </c>
      <c r="D450" s="2097">
        <v>4891.6000000000004</v>
      </c>
      <c r="E450" s="724">
        <v>42129</v>
      </c>
      <c r="F450" s="2116">
        <v>4891.6000000000004</v>
      </c>
      <c r="G450" s="1267">
        <f t="shared" si="17"/>
        <v>0</v>
      </c>
      <c r="H450" s="1804" t="s">
        <v>773</v>
      </c>
      <c r="K450" s="32"/>
      <c r="M450" s="1265">
        <v>42151</v>
      </c>
      <c r="N450" s="545">
        <v>22371</v>
      </c>
      <c r="O450" s="1952" t="s">
        <v>2098</v>
      </c>
      <c r="P450" s="2097">
        <v>1200</v>
      </c>
      <c r="Q450" s="781">
        <v>42151</v>
      </c>
      <c r="R450" s="2116">
        <v>1200</v>
      </c>
      <c r="S450" s="1267">
        <f t="shared" si="16"/>
        <v>0</v>
      </c>
      <c r="T450" s="1655" t="s">
        <v>2776</v>
      </c>
    </row>
    <row r="451" spans="1:20" x14ac:dyDescent="0.25">
      <c r="A451" s="1265">
        <v>42129</v>
      </c>
      <c r="B451" s="545">
        <v>20025</v>
      </c>
      <c r="C451" s="1952" t="s">
        <v>1434</v>
      </c>
      <c r="D451" s="2097">
        <v>5825.7</v>
      </c>
      <c r="E451" s="724">
        <v>42130</v>
      </c>
      <c r="F451" s="2116">
        <v>5825.7</v>
      </c>
      <c r="G451" s="1267">
        <f t="shared" si="17"/>
        <v>0</v>
      </c>
      <c r="H451" s="1804" t="s">
        <v>773</v>
      </c>
      <c r="K451" s="32"/>
      <c r="M451" s="1265">
        <v>42152</v>
      </c>
      <c r="N451" s="545">
        <v>22466</v>
      </c>
      <c r="O451" s="1952" t="s">
        <v>2098</v>
      </c>
      <c r="P451" s="2097">
        <v>1400</v>
      </c>
      <c r="Q451" s="724">
        <v>42153</v>
      </c>
      <c r="R451" s="2116">
        <v>1400</v>
      </c>
      <c r="S451" s="1267">
        <f t="shared" ref="S451:S514" si="18">P451-R451</f>
        <v>0</v>
      </c>
      <c r="T451" s="1655" t="s">
        <v>2804</v>
      </c>
    </row>
    <row r="452" spans="1:20" x14ac:dyDescent="0.25">
      <c r="A452" s="1265">
        <v>42129</v>
      </c>
      <c r="B452" s="545">
        <v>20026</v>
      </c>
      <c r="C452" s="1952" t="s">
        <v>2801</v>
      </c>
      <c r="D452" s="2097">
        <v>3774.9</v>
      </c>
      <c r="E452" s="724">
        <v>42129</v>
      </c>
      <c r="F452" s="2116">
        <v>3774.9</v>
      </c>
      <c r="G452" s="1267">
        <f t="shared" si="17"/>
        <v>0</v>
      </c>
      <c r="H452" s="1804" t="s">
        <v>773</v>
      </c>
      <c r="K452" s="32"/>
      <c r="M452" s="1265">
        <v>42153</v>
      </c>
      <c r="N452" s="545">
        <v>22557</v>
      </c>
      <c r="O452" s="1952" t="s">
        <v>2098</v>
      </c>
      <c r="P452" s="2097">
        <v>3000</v>
      </c>
      <c r="Q452" s="724">
        <v>42153</v>
      </c>
      <c r="R452" s="2116">
        <v>3000</v>
      </c>
      <c r="S452" s="1267">
        <f t="shared" si="18"/>
        <v>0</v>
      </c>
      <c r="T452" s="1655" t="s">
        <v>2804</v>
      </c>
    </row>
    <row r="453" spans="1:20" x14ac:dyDescent="0.25">
      <c r="A453" s="1265">
        <v>42129</v>
      </c>
      <c r="B453" s="545">
        <v>20027</v>
      </c>
      <c r="C453" s="1952" t="s">
        <v>2936</v>
      </c>
      <c r="D453" s="2097">
        <v>689.6</v>
      </c>
      <c r="E453" s="724">
        <v>42129</v>
      </c>
      <c r="F453" s="2116">
        <v>689.6</v>
      </c>
      <c r="G453" s="1267">
        <f t="shared" si="17"/>
        <v>0</v>
      </c>
      <c r="H453" s="1804" t="s">
        <v>773</v>
      </c>
      <c r="K453" s="32"/>
      <c r="M453" s="1265">
        <v>42154</v>
      </c>
      <c r="N453" s="545">
        <v>22727</v>
      </c>
      <c r="O453" s="1952" t="s">
        <v>2098</v>
      </c>
      <c r="P453" s="2097">
        <v>1600</v>
      </c>
      <c r="Q453" s="724">
        <v>42154</v>
      </c>
      <c r="R453" s="2116">
        <v>1600</v>
      </c>
      <c r="S453" s="1267">
        <f t="shared" si="18"/>
        <v>0</v>
      </c>
      <c r="T453" s="1655" t="s">
        <v>2804</v>
      </c>
    </row>
    <row r="454" spans="1:20" x14ac:dyDescent="0.25">
      <c r="A454" s="1265">
        <v>42129</v>
      </c>
      <c r="B454" s="545">
        <v>20028</v>
      </c>
      <c r="C454" s="1952" t="s">
        <v>2937</v>
      </c>
      <c r="D454" s="2097">
        <v>4843.8</v>
      </c>
      <c r="E454" s="724">
        <v>42129</v>
      </c>
      <c r="F454" s="2116">
        <v>4843.8</v>
      </c>
      <c r="G454" s="1267">
        <f t="shared" si="17"/>
        <v>0</v>
      </c>
      <c r="H454" s="1655" t="s">
        <v>773</v>
      </c>
      <c r="K454" s="32"/>
      <c r="M454" s="1265">
        <v>42147</v>
      </c>
      <c r="N454" s="545">
        <v>22013</v>
      </c>
      <c r="O454" s="1952" t="s">
        <v>3656</v>
      </c>
      <c r="P454" s="2097">
        <v>2470</v>
      </c>
      <c r="Q454" s="781">
        <v>42147</v>
      </c>
      <c r="R454" s="2116">
        <v>2470</v>
      </c>
      <c r="S454" s="1267">
        <f t="shared" si="18"/>
        <v>0</v>
      </c>
      <c r="T454" s="1655" t="s">
        <v>2804</v>
      </c>
    </row>
    <row r="455" spans="1:20" x14ac:dyDescent="0.25">
      <c r="A455" s="1265">
        <v>42129</v>
      </c>
      <c r="B455" s="545">
        <v>20029</v>
      </c>
      <c r="C455" s="1952" t="s">
        <v>2802</v>
      </c>
      <c r="D455" s="2097">
        <v>9224.7999999999993</v>
      </c>
      <c r="E455" s="724">
        <v>42129</v>
      </c>
      <c r="F455" s="2116">
        <v>9224.7999999999993</v>
      </c>
      <c r="G455" s="1267">
        <f t="shared" si="17"/>
        <v>0</v>
      </c>
      <c r="H455" s="1655" t="s">
        <v>773</v>
      </c>
      <c r="K455" s="32"/>
      <c r="M455" s="1265">
        <v>42128</v>
      </c>
      <c r="N455" s="545">
        <v>19986</v>
      </c>
      <c r="O455" s="1952" t="s">
        <v>2920</v>
      </c>
      <c r="P455" s="2097">
        <v>56294.36</v>
      </c>
      <c r="Q455" s="724">
        <v>42140</v>
      </c>
      <c r="R455" s="2116">
        <v>56294.36</v>
      </c>
      <c r="S455" s="1267">
        <f t="shared" si="18"/>
        <v>0</v>
      </c>
      <c r="T455" s="1804" t="s">
        <v>2902</v>
      </c>
    </row>
    <row r="456" spans="1:20" x14ac:dyDescent="0.25">
      <c r="A456" s="1265">
        <v>42129</v>
      </c>
      <c r="B456" s="545">
        <v>20030</v>
      </c>
      <c r="C456" s="1952" t="s">
        <v>360</v>
      </c>
      <c r="D456" s="2097">
        <v>1999.8</v>
      </c>
      <c r="E456" s="724">
        <v>42129</v>
      </c>
      <c r="F456" s="2116">
        <v>1999.8</v>
      </c>
      <c r="G456" s="1267">
        <f t="shared" si="17"/>
        <v>0</v>
      </c>
      <c r="H456" s="1655" t="s">
        <v>773</v>
      </c>
      <c r="K456" s="32"/>
      <c r="M456" s="1265">
        <v>42135</v>
      </c>
      <c r="N456" s="545">
        <v>20772</v>
      </c>
      <c r="O456" s="1952" t="s">
        <v>2920</v>
      </c>
      <c r="P456" s="2097">
        <v>24645.15</v>
      </c>
      <c r="Q456" s="724">
        <v>42145</v>
      </c>
      <c r="R456" s="2116">
        <v>24645.15</v>
      </c>
      <c r="S456" s="1267">
        <f t="shared" si="18"/>
        <v>0</v>
      </c>
      <c r="T456" s="1804" t="s">
        <v>2902</v>
      </c>
    </row>
    <row r="457" spans="1:20" x14ac:dyDescent="0.25">
      <c r="A457" s="1265">
        <v>42129</v>
      </c>
      <c r="B457" s="545">
        <v>20031</v>
      </c>
      <c r="C457" s="1952" t="s">
        <v>2901</v>
      </c>
      <c r="D457" s="2097">
        <v>2227.8000000000002</v>
      </c>
      <c r="E457" s="724">
        <v>42129</v>
      </c>
      <c r="F457" s="2116">
        <v>2227.8000000000002</v>
      </c>
      <c r="G457" s="1267">
        <f t="shared" si="17"/>
        <v>0</v>
      </c>
      <c r="H457" s="1655" t="s">
        <v>773</v>
      </c>
      <c r="K457" s="32"/>
      <c r="M457" s="1265">
        <v>42139</v>
      </c>
      <c r="N457" s="545">
        <v>21080</v>
      </c>
      <c r="O457" s="1952" t="s">
        <v>2920</v>
      </c>
      <c r="P457" s="2097">
        <v>8152</v>
      </c>
      <c r="Q457" s="724">
        <v>42145</v>
      </c>
      <c r="R457" s="2116">
        <v>8152</v>
      </c>
      <c r="S457" s="1817">
        <f t="shared" si="18"/>
        <v>0</v>
      </c>
      <c r="T457" s="1655" t="s">
        <v>2902</v>
      </c>
    </row>
    <row r="458" spans="1:20" x14ac:dyDescent="0.25">
      <c r="A458" s="1265">
        <v>42129</v>
      </c>
      <c r="B458" s="545">
        <v>20032</v>
      </c>
      <c r="C458" s="1952" t="s">
        <v>2881</v>
      </c>
      <c r="D458" s="2097">
        <v>868.8</v>
      </c>
      <c r="E458" s="724">
        <v>42129</v>
      </c>
      <c r="F458" s="2116">
        <v>868.8</v>
      </c>
      <c r="G458" s="1267">
        <f t="shared" si="17"/>
        <v>0</v>
      </c>
      <c r="H458" s="1655" t="s">
        <v>773</v>
      </c>
      <c r="K458" s="32"/>
      <c r="M458" s="1265">
        <v>42142</v>
      </c>
      <c r="N458" s="545">
        <v>21505</v>
      </c>
      <c r="O458" s="1952" t="s">
        <v>2920</v>
      </c>
      <c r="P458" s="2097">
        <v>37666.050000000003</v>
      </c>
      <c r="Q458" s="724">
        <v>42151</v>
      </c>
      <c r="R458" s="2116">
        <v>37666.050000000003</v>
      </c>
      <c r="S458" s="1267">
        <f t="shared" si="18"/>
        <v>0</v>
      </c>
      <c r="T458" s="1655" t="s">
        <v>2902</v>
      </c>
    </row>
    <row r="459" spans="1:20" x14ac:dyDescent="0.25">
      <c r="A459" s="1265">
        <v>42129</v>
      </c>
      <c r="B459" s="545">
        <v>20033</v>
      </c>
      <c r="C459" s="1952" t="s">
        <v>2795</v>
      </c>
      <c r="D459" s="2097">
        <v>36495.4</v>
      </c>
      <c r="E459" s="724">
        <v>42151</v>
      </c>
      <c r="F459" s="2116">
        <v>36495.4</v>
      </c>
      <c r="G459" s="1267">
        <f t="shared" si="17"/>
        <v>0</v>
      </c>
      <c r="H459" s="1655" t="s">
        <v>2776</v>
      </c>
      <c r="J459" s="2073"/>
      <c r="K459" s="32"/>
      <c r="M459" s="1265">
        <v>42145</v>
      </c>
      <c r="N459" s="545">
        <v>21799</v>
      </c>
      <c r="O459" s="2030" t="s">
        <v>2920</v>
      </c>
      <c r="P459" s="2113">
        <v>29192.87</v>
      </c>
      <c r="Q459" s="724">
        <v>42151</v>
      </c>
      <c r="R459" s="2117">
        <v>29192.87</v>
      </c>
      <c r="S459" s="1267">
        <f t="shared" si="18"/>
        <v>0</v>
      </c>
      <c r="T459" s="582" t="s">
        <v>2902</v>
      </c>
    </row>
    <row r="460" spans="1:20" x14ac:dyDescent="0.25">
      <c r="A460" s="1265">
        <v>42129</v>
      </c>
      <c r="B460" s="545">
        <v>20034</v>
      </c>
      <c r="C460" s="1952" t="s">
        <v>2805</v>
      </c>
      <c r="D460" s="2097">
        <v>2725.6</v>
      </c>
      <c r="E460" s="724">
        <v>42129</v>
      </c>
      <c r="F460" s="2116">
        <v>2725.6</v>
      </c>
      <c r="G460" s="1267">
        <f t="shared" si="17"/>
        <v>0</v>
      </c>
      <c r="H460" s="1655" t="s">
        <v>773</v>
      </c>
      <c r="K460" s="32"/>
      <c r="M460" s="1265">
        <v>42149</v>
      </c>
      <c r="N460" s="545">
        <v>22225</v>
      </c>
      <c r="O460" s="1952" t="s">
        <v>2920</v>
      </c>
      <c r="P460" s="2097">
        <v>67951.649999999994</v>
      </c>
      <c r="Q460" s="781"/>
      <c r="R460" s="2116"/>
      <c r="S460" s="1267">
        <f t="shared" si="18"/>
        <v>67951.649999999994</v>
      </c>
      <c r="T460" s="1655" t="s">
        <v>2902</v>
      </c>
    </row>
    <row r="461" spans="1:20" x14ac:dyDescent="0.25">
      <c r="A461" s="1265">
        <v>42129</v>
      </c>
      <c r="B461" s="545">
        <v>20035</v>
      </c>
      <c r="C461" s="1952" t="s">
        <v>2862</v>
      </c>
      <c r="D461" s="2097">
        <v>685.8</v>
      </c>
      <c r="E461" s="724">
        <v>42129</v>
      </c>
      <c r="F461" s="2116">
        <v>685.8</v>
      </c>
      <c r="G461" s="1267">
        <f t="shared" si="17"/>
        <v>0</v>
      </c>
      <c r="H461" s="1655" t="s">
        <v>773</v>
      </c>
      <c r="K461" s="32"/>
      <c r="M461" s="1265">
        <v>42152</v>
      </c>
      <c r="N461" s="545">
        <v>22541</v>
      </c>
      <c r="O461" s="2102" t="s">
        <v>2920</v>
      </c>
      <c r="P461" s="2097">
        <v>1332.8</v>
      </c>
      <c r="Q461" s="724"/>
      <c r="R461" s="2116"/>
      <c r="S461" s="1267">
        <f t="shared" si="18"/>
        <v>1332.8</v>
      </c>
      <c r="T461" s="1655" t="s">
        <v>2902</v>
      </c>
    </row>
    <row r="462" spans="1:20" x14ac:dyDescent="0.25">
      <c r="A462" s="1265">
        <v>42129</v>
      </c>
      <c r="B462" s="545">
        <v>20036</v>
      </c>
      <c r="C462" s="1952" t="s">
        <v>2928</v>
      </c>
      <c r="D462" s="2097">
        <v>1859</v>
      </c>
      <c r="E462" s="724">
        <v>42129</v>
      </c>
      <c r="F462" s="2116">
        <v>1859</v>
      </c>
      <c r="G462" s="1267">
        <f t="shared" si="17"/>
        <v>0</v>
      </c>
      <c r="H462" s="1655" t="s">
        <v>773</v>
      </c>
      <c r="K462" s="32"/>
      <c r="M462" s="1265">
        <v>42127</v>
      </c>
      <c r="N462" s="545">
        <v>19850</v>
      </c>
      <c r="O462" s="2054" t="s">
        <v>984</v>
      </c>
      <c r="P462" s="2097">
        <v>390</v>
      </c>
      <c r="Q462" s="724">
        <v>42128</v>
      </c>
      <c r="R462" s="2116">
        <v>390</v>
      </c>
      <c r="S462" s="1267">
        <f t="shared" si="18"/>
        <v>0</v>
      </c>
      <c r="T462" s="217" t="s">
        <v>2804</v>
      </c>
    </row>
    <row r="463" spans="1:20" x14ac:dyDescent="0.25">
      <c r="A463" s="1265">
        <v>42129</v>
      </c>
      <c r="B463" s="545">
        <v>20037</v>
      </c>
      <c r="C463" s="1952" t="s">
        <v>2851</v>
      </c>
      <c r="D463" s="2097">
        <v>2461</v>
      </c>
      <c r="E463" s="724">
        <v>42129</v>
      </c>
      <c r="F463" s="2116">
        <v>2461</v>
      </c>
      <c r="G463" s="1267">
        <f t="shared" si="17"/>
        <v>0</v>
      </c>
      <c r="H463" s="1655" t="s">
        <v>773</v>
      </c>
      <c r="K463" s="32"/>
      <c r="M463" s="1265">
        <v>42133</v>
      </c>
      <c r="N463" s="545">
        <v>20510</v>
      </c>
      <c r="O463" s="1952" t="s">
        <v>984</v>
      </c>
      <c r="P463" s="2097">
        <v>390</v>
      </c>
      <c r="Q463" s="724">
        <v>42134</v>
      </c>
      <c r="R463" s="2116">
        <v>390</v>
      </c>
      <c r="S463" s="1267">
        <f t="shared" si="18"/>
        <v>0</v>
      </c>
      <c r="T463" s="1804" t="s">
        <v>2804</v>
      </c>
    </row>
    <row r="464" spans="1:20" x14ac:dyDescent="0.25">
      <c r="A464" s="1265">
        <v>42129</v>
      </c>
      <c r="B464" s="545">
        <v>20038</v>
      </c>
      <c r="C464" s="1952" t="s">
        <v>2789</v>
      </c>
      <c r="D464" s="2097">
        <v>73604.7</v>
      </c>
      <c r="E464" s="724">
        <v>42140</v>
      </c>
      <c r="F464" s="2116">
        <v>73604.7</v>
      </c>
      <c r="G464" s="1267">
        <f t="shared" si="17"/>
        <v>0</v>
      </c>
      <c r="H464" s="1655" t="s">
        <v>2938</v>
      </c>
      <c r="K464" s="32"/>
      <c r="M464" s="1265">
        <v>42141</v>
      </c>
      <c r="N464" s="545">
        <v>21333</v>
      </c>
      <c r="O464" s="1952" t="s">
        <v>984</v>
      </c>
      <c r="P464" s="2097">
        <v>390</v>
      </c>
      <c r="Q464" s="724">
        <v>42142</v>
      </c>
      <c r="R464" s="2117">
        <v>390</v>
      </c>
      <c r="S464" s="1267">
        <f t="shared" si="18"/>
        <v>0</v>
      </c>
      <c r="T464" s="716" t="s">
        <v>2804</v>
      </c>
    </row>
    <row r="465" spans="1:20" x14ac:dyDescent="0.25">
      <c r="A465" s="1265">
        <v>42129</v>
      </c>
      <c r="B465" s="545">
        <v>20039</v>
      </c>
      <c r="C465" s="1952" t="s">
        <v>1521</v>
      </c>
      <c r="D465" s="2097">
        <v>996</v>
      </c>
      <c r="E465" s="724">
        <v>42129</v>
      </c>
      <c r="F465" s="2116">
        <v>996</v>
      </c>
      <c r="G465" s="1267">
        <f t="shared" si="17"/>
        <v>0</v>
      </c>
      <c r="H465" s="1655" t="s">
        <v>773</v>
      </c>
      <c r="K465" s="32"/>
      <c r="M465" s="1265">
        <v>42146</v>
      </c>
      <c r="N465" s="545">
        <v>21869</v>
      </c>
      <c r="O465" s="1952" t="s">
        <v>984</v>
      </c>
      <c r="P465" s="2097">
        <v>758.8</v>
      </c>
      <c r="Q465" s="724">
        <v>42146</v>
      </c>
      <c r="R465" s="2116">
        <v>758.8</v>
      </c>
      <c r="S465" s="1267">
        <f t="shared" si="18"/>
        <v>0</v>
      </c>
      <c r="T465" s="1655" t="s">
        <v>2804</v>
      </c>
    </row>
    <row r="466" spans="1:20" x14ac:dyDescent="0.25">
      <c r="A466" s="1265">
        <v>42129</v>
      </c>
      <c r="B466" s="545">
        <v>20040</v>
      </c>
      <c r="C466" s="1952" t="s">
        <v>2788</v>
      </c>
      <c r="D466" s="2097">
        <v>2160</v>
      </c>
      <c r="E466" s="724">
        <v>42129</v>
      </c>
      <c r="F466" s="2116">
        <v>2160</v>
      </c>
      <c r="G466" s="1267">
        <f t="shared" si="17"/>
        <v>0</v>
      </c>
      <c r="H466" s="1655" t="s">
        <v>2799</v>
      </c>
      <c r="I466" s="32"/>
      <c r="J466" s="2024"/>
      <c r="K466" s="32"/>
      <c r="M466" s="1265">
        <v>42153</v>
      </c>
      <c r="N466" s="545">
        <v>22560</v>
      </c>
      <c r="O466" s="1952" t="s">
        <v>984</v>
      </c>
      <c r="P466" s="2097">
        <v>370</v>
      </c>
      <c r="Q466" s="724">
        <v>42153</v>
      </c>
      <c r="R466" s="2116">
        <v>370</v>
      </c>
      <c r="S466" s="1267">
        <f t="shared" si="18"/>
        <v>0</v>
      </c>
      <c r="T466" s="1655" t="s">
        <v>2804</v>
      </c>
    </row>
    <row r="467" spans="1:20" x14ac:dyDescent="0.25">
      <c r="A467" s="1265">
        <v>42129</v>
      </c>
      <c r="B467" s="545">
        <v>20041</v>
      </c>
      <c r="C467" s="1952" t="s">
        <v>499</v>
      </c>
      <c r="D467" s="2097">
        <v>4017.6</v>
      </c>
      <c r="E467" s="724">
        <v>42129</v>
      </c>
      <c r="F467" s="2116">
        <v>4017.6</v>
      </c>
      <c r="G467" s="1267">
        <f t="shared" si="17"/>
        <v>0</v>
      </c>
      <c r="H467" s="1655" t="s">
        <v>773</v>
      </c>
      <c r="I467" s="32"/>
      <c r="J467" s="2024"/>
      <c r="K467" s="32"/>
      <c r="M467" s="1265">
        <v>42154</v>
      </c>
      <c r="N467" s="545">
        <v>22718</v>
      </c>
      <c r="O467" s="1952" t="s">
        <v>984</v>
      </c>
      <c r="P467" s="2097">
        <v>270.39999999999998</v>
      </c>
      <c r="Q467" s="724">
        <v>42154</v>
      </c>
      <c r="R467" s="2116">
        <v>270.39999999999998</v>
      </c>
      <c r="S467" s="1267">
        <f t="shared" si="18"/>
        <v>0</v>
      </c>
      <c r="T467" s="1655" t="s">
        <v>2804</v>
      </c>
    </row>
    <row r="468" spans="1:20" x14ac:dyDescent="0.25">
      <c r="A468" s="1265">
        <v>42129</v>
      </c>
      <c r="B468" s="545">
        <v>20042</v>
      </c>
      <c r="C468" s="1952" t="s">
        <v>1472</v>
      </c>
      <c r="D468" s="2097">
        <v>2233</v>
      </c>
      <c r="E468" s="724">
        <v>42129</v>
      </c>
      <c r="F468" s="2116">
        <v>2233</v>
      </c>
      <c r="G468" s="1267">
        <f t="shared" ref="G468:G514" si="19">D468-F468</f>
        <v>0</v>
      </c>
      <c r="H468" s="1655" t="s">
        <v>773</v>
      </c>
      <c r="I468" s="32"/>
      <c r="J468" s="2024"/>
      <c r="K468" s="32"/>
      <c r="M468" s="1265">
        <v>42128</v>
      </c>
      <c r="N468" s="545">
        <v>19995</v>
      </c>
      <c r="O468" s="1952" t="s">
        <v>2927</v>
      </c>
      <c r="P468" s="2097">
        <v>31969.200000000001</v>
      </c>
      <c r="Q468" s="724">
        <v>42140</v>
      </c>
      <c r="R468" s="2116">
        <v>31969.200000000001</v>
      </c>
      <c r="S468" s="1267">
        <f t="shared" si="18"/>
        <v>0</v>
      </c>
      <c r="T468" s="1804" t="s">
        <v>2902</v>
      </c>
    </row>
    <row r="469" spans="1:20" x14ac:dyDescent="0.25">
      <c r="A469" s="1265">
        <v>42129</v>
      </c>
      <c r="B469" s="545">
        <v>20043</v>
      </c>
      <c r="C469" s="1952" t="s">
        <v>377</v>
      </c>
      <c r="D469" s="2097">
        <v>176</v>
      </c>
      <c r="E469" s="724">
        <v>42129</v>
      </c>
      <c r="F469" s="2116">
        <v>176</v>
      </c>
      <c r="G469" s="1267">
        <f t="shared" si="19"/>
        <v>0</v>
      </c>
      <c r="H469" s="1655" t="s">
        <v>773</v>
      </c>
      <c r="I469" s="32"/>
      <c r="J469" s="2024"/>
      <c r="K469" s="32"/>
      <c r="M469" s="1265">
        <v>42131</v>
      </c>
      <c r="N469" s="545">
        <v>20328</v>
      </c>
      <c r="O469" s="1952" t="s">
        <v>2927</v>
      </c>
      <c r="P469" s="2097">
        <v>22632.6</v>
      </c>
      <c r="Q469" s="724">
        <v>42137</v>
      </c>
      <c r="R469" s="2116">
        <v>22632.6</v>
      </c>
      <c r="S469" s="1267">
        <f t="shared" si="18"/>
        <v>0</v>
      </c>
      <c r="T469" s="1655" t="s">
        <v>2902</v>
      </c>
    </row>
    <row r="470" spans="1:20" x14ac:dyDescent="0.25">
      <c r="A470" s="1265">
        <v>42129</v>
      </c>
      <c r="B470" s="545">
        <v>20044</v>
      </c>
      <c r="C470" s="1952" t="s">
        <v>2800</v>
      </c>
      <c r="D470" s="2097">
        <v>9200</v>
      </c>
      <c r="E470" s="724">
        <v>42129</v>
      </c>
      <c r="F470" s="2116">
        <v>9200</v>
      </c>
      <c r="G470" s="1267">
        <f t="shared" si="19"/>
        <v>0</v>
      </c>
      <c r="H470" s="1655" t="s">
        <v>773</v>
      </c>
      <c r="I470" s="32"/>
      <c r="J470" s="2024"/>
      <c r="K470" s="32"/>
      <c r="M470" s="1265">
        <v>42135</v>
      </c>
      <c r="N470" s="545">
        <v>20767</v>
      </c>
      <c r="O470" s="1952" t="s">
        <v>2927</v>
      </c>
      <c r="P470" s="2097">
        <v>31887.200000000001</v>
      </c>
      <c r="Q470" s="724">
        <v>42145</v>
      </c>
      <c r="R470" s="2116">
        <v>31887.200000000001</v>
      </c>
      <c r="S470" s="1267">
        <f t="shared" si="18"/>
        <v>0</v>
      </c>
      <c r="T470" s="1804" t="s">
        <v>2902</v>
      </c>
    </row>
    <row r="471" spans="1:20" x14ac:dyDescent="0.25">
      <c r="A471" s="1265">
        <v>42129</v>
      </c>
      <c r="B471" s="545">
        <v>20045</v>
      </c>
      <c r="C471" s="1952" t="s">
        <v>2797</v>
      </c>
      <c r="D471" s="2097">
        <v>8203</v>
      </c>
      <c r="E471" s="724">
        <v>42129</v>
      </c>
      <c r="F471" s="2116">
        <v>8203</v>
      </c>
      <c r="G471" s="1267">
        <f t="shared" si="19"/>
        <v>0</v>
      </c>
      <c r="H471" s="1655" t="s">
        <v>773</v>
      </c>
      <c r="I471" s="32"/>
      <c r="J471" s="2024"/>
      <c r="K471" s="32"/>
      <c r="M471" s="1265">
        <v>42138</v>
      </c>
      <c r="N471" s="545">
        <v>21057</v>
      </c>
      <c r="O471" s="1952" t="s">
        <v>2927</v>
      </c>
      <c r="P471" s="2097">
        <v>30379.7</v>
      </c>
      <c r="Q471" s="724">
        <v>42149</v>
      </c>
      <c r="R471" s="2116">
        <v>30379.7</v>
      </c>
      <c r="S471" s="1817">
        <f t="shared" si="18"/>
        <v>0</v>
      </c>
      <c r="T471" s="1655" t="s">
        <v>2902</v>
      </c>
    </row>
    <row r="472" spans="1:20" x14ac:dyDescent="0.25">
      <c r="A472" s="1265">
        <v>42129</v>
      </c>
      <c r="B472" s="545">
        <v>20046</v>
      </c>
      <c r="C472" s="1952" t="s">
        <v>2939</v>
      </c>
      <c r="D472" s="2097">
        <v>2889.6</v>
      </c>
      <c r="E472" s="724">
        <v>42129</v>
      </c>
      <c r="F472" s="2116">
        <v>2889.6</v>
      </c>
      <c r="G472" s="1267">
        <f t="shared" si="19"/>
        <v>0</v>
      </c>
      <c r="H472" s="1655" t="s">
        <v>773</v>
      </c>
      <c r="I472" s="32"/>
      <c r="J472" s="2024"/>
      <c r="K472" s="32"/>
      <c r="M472" s="1265">
        <v>42142</v>
      </c>
      <c r="N472" s="545">
        <v>21523</v>
      </c>
      <c r="O472" s="1952" t="s">
        <v>2927</v>
      </c>
      <c r="P472" s="2097">
        <v>38553.5</v>
      </c>
      <c r="Q472" s="714" t="s">
        <v>3739</v>
      </c>
      <c r="R472" s="2117">
        <f>23553.5+8000+7000</f>
        <v>38553.5</v>
      </c>
      <c r="S472" s="1267">
        <f t="shared" si="18"/>
        <v>0</v>
      </c>
      <c r="T472" s="1197" t="s">
        <v>2902</v>
      </c>
    </row>
    <row r="473" spans="1:20" x14ac:dyDescent="0.25">
      <c r="A473" s="1265">
        <v>42129</v>
      </c>
      <c r="B473" s="545">
        <v>20047</v>
      </c>
      <c r="C473" s="1952" t="s">
        <v>2787</v>
      </c>
      <c r="D473" s="2097">
        <v>4285.6000000000004</v>
      </c>
      <c r="E473" s="724">
        <v>42129</v>
      </c>
      <c r="F473" s="2116">
        <v>4285.6000000000004</v>
      </c>
      <c r="G473" s="1267">
        <f t="shared" si="19"/>
        <v>0</v>
      </c>
      <c r="H473" s="1655" t="s">
        <v>2780</v>
      </c>
      <c r="I473" s="32"/>
      <c r="J473" s="2024"/>
      <c r="K473" s="32"/>
      <c r="M473" s="1265">
        <v>42145</v>
      </c>
      <c r="N473" s="545">
        <v>21802</v>
      </c>
      <c r="O473" s="2030" t="s">
        <v>2927</v>
      </c>
      <c r="P473" s="2113">
        <v>37684.9</v>
      </c>
      <c r="Q473" s="724">
        <v>42154</v>
      </c>
      <c r="R473" s="2117">
        <v>22000</v>
      </c>
      <c r="S473" s="1267">
        <f t="shared" si="18"/>
        <v>15684.900000000001</v>
      </c>
      <c r="T473" s="582" t="s">
        <v>2902</v>
      </c>
    </row>
    <row r="474" spans="1:20" x14ac:dyDescent="0.25">
      <c r="A474" s="1265">
        <v>42129</v>
      </c>
      <c r="B474" s="545">
        <v>20048</v>
      </c>
      <c r="C474" s="1952" t="s">
        <v>2809</v>
      </c>
      <c r="D474" s="2097">
        <v>4268</v>
      </c>
      <c r="E474" s="724">
        <v>42129</v>
      </c>
      <c r="F474" s="2116">
        <v>4268</v>
      </c>
      <c r="G474" s="1267">
        <f t="shared" si="19"/>
        <v>0</v>
      </c>
      <c r="H474" s="1655" t="s">
        <v>773</v>
      </c>
      <c r="I474" s="32"/>
      <c r="J474" s="2024"/>
      <c r="K474" s="32"/>
      <c r="M474" s="1265">
        <v>42149</v>
      </c>
      <c r="N474" s="545">
        <v>22224</v>
      </c>
      <c r="O474" s="1952" t="s">
        <v>2927</v>
      </c>
      <c r="P474" s="2097">
        <v>3186.6</v>
      </c>
      <c r="Q474" s="781">
        <v>42151</v>
      </c>
      <c r="R474" s="2116">
        <v>3186.6</v>
      </c>
      <c r="S474" s="1267">
        <f t="shared" si="18"/>
        <v>0</v>
      </c>
      <c r="T474" s="1655" t="s">
        <v>2902</v>
      </c>
    </row>
    <row r="475" spans="1:20" x14ac:dyDescent="0.25">
      <c r="A475" s="1265">
        <v>42129</v>
      </c>
      <c r="B475" s="545">
        <v>20049</v>
      </c>
      <c r="C475" s="1952" t="s">
        <v>2858</v>
      </c>
      <c r="D475" s="2097">
        <v>5482.8</v>
      </c>
      <c r="E475" s="724">
        <v>42129</v>
      </c>
      <c r="F475" s="2116">
        <v>5482.8</v>
      </c>
      <c r="G475" s="1267">
        <f t="shared" si="19"/>
        <v>0</v>
      </c>
      <c r="H475" s="1655" t="s">
        <v>773</v>
      </c>
      <c r="I475" s="32"/>
      <c r="J475" s="2024"/>
      <c r="K475" s="32"/>
      <c r="M475" s="1265">
        <v>42152</v>
      </c>
      <c r="N475" s="545">
        <v>22527</v>
      </c>
      <c r="O475" s="1952" t="s">
        <v>2927</v>
      </c>
      <c r="P475" s="2097">
        <v>31399.4</v>
      </c>
      <c r="Q475" s="724"/>
      <c r="R475" s="2116"/>
      <c r="S475" s="1267">
        <f t="shared" si="18"/>
        <v>31399.4</v>
      </c>
      <c r="T475" s="1655" t="s">
        <v>2902</v>
      </c>
    </row>
    <row r="476" spans="1:20" x14ac:dyDescent="0.25">
      <c r="A476" s="1265">
        <v>42129</v>
      </c>
      <c r="B476" s="545">
        <v>20050</v>
      </c>
      <c r="C476" s="2143" t="s">
        <v>701</v>
      </c>
      <c r="D476" s="2097">
        <v>10200.200000000001</v>
      </c>
      <c r="E476" s="724">
        <v>42129</v>
      </c>
      <c r="F476" s="2116">
        <v>10200.200000000001</v>
      </c>
      <c r="G476" s="1267">
        <f t="shared" si="19"/>
        <v>0</v>
      </c>
      <c r="H476" s="1655" t="s">
        <v>773</v>
      </c>
      <c r="I476" s="32"/>
      <c r="J476" s="2024"/>
      <c r="K476" s="32"/>
      <c r="M476" s="1265">
        <v>42126</v>
      </c>
      <c r="N476" s="545">
        <v>19806</v>
      </c>
      <c r="O476" s="2054" t="s">
        <v>2099</v>
      </c>
      <c r="P476" s="2097">
        <v>8475.6</v>
      </c>
      <c r="Q476" s="724">
        <v>42137</v>
      </c>
      <c r="R476" s="2116">
        <v>8475.6</v>
      </c>
      <c r="S476" s="1267">
        <f t="shared" si="18"/>
        <v>0</v>
      </c>
      <c r="T476" s="217" t="s">
        <v>2776</v>
      </c>
    </row>
    <row r="477" spans="1:20" x14ac:dyDescent="0.25">
      <c r="A477" s="1265">
        <v>42129</v>
      </c>
      <c r="B477" s="545">
        <v>20051</v>
      </c>
      <c r="C477" s="1952" t="s">
        <v>2864</v>
      </c>
      <c r="D477" s="2097">
        <v>2162.4</v>
      </c>
      <c r="E477" s="724">
        <v>42129</v>
      </c>
      <c r="F477" s="2116">
        <v>2162.4</v>
      </c>
      <c r="G477" s="1267">
        <f t="shared" si="19"/>
        <v>0</v>
      </c>
      <c r="H477" s="1655" t="s">
        <v>773</v>
      </c>
      <c r="I477" s="32"/>
      <c r="J477" s="2024"/>
      <c r="K477" s="32"/>
      <c r="M477" s="1265">
        <v>42130</v>
      </c>
      <c r="N477" s="545">
        <v>20189</v>
      </c>
      <c r="O477" s="1952" t="s">
        <v>2099</v>
      </c>
      <c r="P477" s="2097">
        <v>21369.599999999999</v>
      </c>
      <c r="Q477" s="724" t="s">
        <v>3541</v>
      </c>
      <c r="R477" s="2116">
        <f>1932+19437.6</f>
        <v>21369.599999999999</v>
      </c>
      <c r="S477" s="1267">
        <f t="shared" si="18"/>
        <v>0</v>
      </c>
      <c r="T477" s="1655" t="s">
        <v>2815</v>
      </c>
    </row>
    <row r="478" spans="1:20" x14ac:dyDescent="0.25">
      <c r="A478" s="1265">
        <v>42129</v>
      </c>
      <c r="B478" s="545">
        <v>20052</v>
      </c>
      <c r="C478" s="1952" t="s">
        <v>701</v>
      </c>
      <c r="D478" s="2097">
        <v>1057.4000000000001</v>
      </c>
      <c r="E478" s="724">
        <v>42129</v>
      </c>
      <c r="F478" s="2116">
        <v>1057.4000000000001</v>
      </c>
      <c r="G478" s="1267">
        <f t="shared" si="19"/>
        <v>0</v>
      </c>
      <c r="H478" s="1655" t="s">
        <v>773</v>
      </c>
      <c r="I478" s="32"/>
      <c r="J478" s="2024"/>
      <c r="K478" s="32"/>
      <c r="M478" s="1265">
        <v>42133</v>
      </c>
      <c r="N478" s="545">
        <v>20586</v>
      </c>
      <c r="O478" s="1952" t="s">
        <v>2099</v>
      </c>
      <c r="P478" s="2097">
        <v>13843.2</v>
      </c>
      <c r="Q478" s="724" t="s">
        <v>3683</v>
      </c>
      <c r="R478" s="2116">
        <f>478.8+13364.4</f>
        <v>13843.199999999999</v>
      </c>
      <c r="S478" s="1267">
        <f t="shared" si="18"/>
        <v>0</v>
      </c>
      <c r="T478" s="1655" t="s">
        <v>2796</v>
      </c>
    </row>
    <row r="479" spans="1:20" x14ac:dyDescent="0.25">
      <c r="A479" s="1265">
        <v>42129</v>
      </c>
      <c r="B479" s="545">
        <v>20053</v>
      </c>
      <c r="C479" s="1952" t="s">
        <v>45</v>
      </c>
      <c r="D479" s="2097">
        <v>7524</v>
      </c>
      <c r="E479" s="724">
        <v>42129</v>
      </c>
      <c r="F479" s="2116">
        <v>7524</v>
      </c>
      <c r="G479" s="1267">
        <f t="shared" si="19"/>
        <v>0</v>
      </c>
      <c r="H479" s="1655" t="s">
        <v>2780</v>
      </c>
      <c r="I479" s="32"/>
      <c r="J479" s="2024"/>
      <c r="K479" s="32"/>
      <c r="M479" s="1265">
        <v>42136</v>
      </c>
      <c r="N479" s="545">
        <v>20839</v>
      </c>
      <c r="O479" s="1952" t="s">
        <v>2099</v>
      </c>
      <c r="P479" s="2097">
        <v>7173.6</v>
      </c>
      <c r="Q479" s="724">
        <v>42151</v>
      </c>
      <c r="R479" s="2116">
        <v>7173.6</v>
      </c>
      <c r="S479" s="1267">
        <f t="shared" si="18"/>
        <v>0</v>
      </c>
      <c r="T479" s="1655" t="s">
        <v>2776</v>
      </c>
    </row>
    <row r="480" spans="1:20" x14ac:dyDescent="0.25">
      <c r="A480" s="1265">
        <v>42129</v>
      </c>
      <c r="B480" s="545">
        <v>20054</v>
      </c>
      <c r="C480" s="1952" t="s">
        <v>2867</v>
      </c>
      <c r="D480" s="2097">
        <v>2182.8000000000002</v>
      </c>
      <c r="E480" s="724">
        <v>42129</v>
      </c>
      <c r="F480" s="2116">
        <v>2182.8000000000002</v>
      </c>
      <c r="G480" s="1267">
        <f t="shared" si="19"/>
        <v>0</v>
      </c>
      <c r="H480" s="1655" t="s">
        <v>2804</v>
      </c>
      <c r="I480" s="32"/>
      <c r="J480" s="2024"/>
      <c r="K480" s="32"/>
      <c r="M480" s="1265">
        <v>42140</v>
      </c>
      <c r="N480" s="545">
        <v>21303</v>
      </c>
      <c r="O480" s="1952" t="s">
        <v>2099</v>
      </c>
      <c r="P480" s="2097">
        <v>18841.2</v>
      </c>
      <c r="Q480" s="724" t="s">
        <v>3684</v>
      </c>
      <c r="R480" s="2117">
        <f>915.6+17925.6</f>
        <v>18841.199999999997</v>
      </c>
      <c r="S480" s="1267">
        <f t="shared" si="18"/>
        <v>0</v>
      </c>
      <c r="T480" s="716" t="s">
        <v>2776</v>
      </c>
    </row>
    <row r="481" spans="1:20" x14ac:dyDescent="0.25">
      <c r="A481" s="1265">
        <v>42129</v>
      </c>
      <c r="B481" s="545">
        <v>20055</v>
      </c>
      <c r="C481" s="1952" t="s">
        <v>2791</v>
      </c>
      <c r="D481" s="2097">
        <v>2304.5</v>
      </c>
      <c r="E481" s="724">
        <v>42129</v>
      </c>
      <c r="F481" s="2116">
        <v>2304.5</v>
      </c>
      <c r="G481" s="1267">
        <f t="shared" si="19"/>
        <v>0</v>
      </c>
      <c r="H481" s="1655" t="s">
        <v>773</v>
      </c>
      <c r="I481" s="32"/>
      <c r="J481" s="2024"/>
      <c r="K481" s="32"/>
      <c r="M481" s="1265">
        <v>42142</v>
      </c>
      <c r="N481" s="545">
        <v>21473</v>
      </c>
      <c r="O481" s="1952" t="s">
        <v>2099</v>
      </c>
      <c r="P481" s="2097">
        <v>19622.400000000001</v>
      </c>
      <c r="Q481" s="781" t="s">
        <v>3684</v>
      </c>
      <c r="R481" s="2116">
        <f>2856+16766.4</f>
        <v>19622.400000000001</v>
      </c>
      <c r="S481" s="1267">
        <f t="shared" si="18"/>
        <v>0</v>
      </c>
      <c r="T481" s="1804" t="s">
        <v>2780</v>
      </c>
    </row>
    <row r="482" spans="1:20" x14ac:dyDescent="0.25">
      <c r="A482" s="1265">
        <v>42129</v>
      </c>
      <c r="B482" s="545">
        <v>20056</v>
      </c>
      <c r="C482" s="1952" t="s">
        <v>45</v>
      </c>
      <c r="D482" s="2097">
        <v>14787.88</v>
      </c>
      <c r="E482" s="724">
        <v>42129</v>
      </c>
      <c r="F482" s="2116">
        <v>14787.88</v>
      </c>
      <c r="G482" s="1267">
        <f t="shared" si="19"/>
        <v>0</v>
      </c>
      <c r="H482" s="1655" t="s">
        <v>773</v>
      </c>
      <c r="K482" s="32"/>
      <c r="M482" s="1265">
        <v>42150</v>
      </c>
      <c r="N482" s="545">
        <v>22320</v>
      </c>
      <c r="O482" s="1952" t="s">
        <v>2099</v>
      </c>
      <c r="P482" s="2097">
        <v>13455.2</v>
      </c>
      <c r="Q482" s="781"/>
      <c r="R482" s="2116"/>
      <c r="S482" s="1267">
        <f t="shared" si="18"/>
        <v>13455.2</v>
      </c>
      <c r="T482" s="1655" t="s">
        <v>2799</v>
      </c>
    </row>
    <row r="483" spans="1:20" x14ac:dyDescent="0.25">
      <c r="A483" s="1265">
        <v>42129</v>
      </c>
      <c r="B483" s="545">
        <v>20057</v>
      </c>
      <c r="C483" s="1952" t="s">
        <v>2831</v>
      </c>
      <c r="D483" s="2097">
        <v>2008.8</v>
      </c>
      <c r="E483" s="724">
        <v>42129</v>
      </c>
      <c r="F483" s="2116">
        <v>2008.8</v>
      </c>
      <c r="G483" s="1267">
        <f t="shared" si="19"/>
        <v>0</v>
      </c>
      <c r="H483" s="1655" t="s">
        <v>2799</v>
      </c>
      <c r="K483" s="32"/>
      <c r="M483" s="1265">
        <v>42151</v>
      </c>
      <c r="N483" s="545">
        <v>22382</v>
      </c>
      <c r="O483" s="1952" t="s">
        <v>2099</v>
      </c>
      <c r="P483" s="2097">
        <v>48778.54</v>
      </c>
      <c r="Q483" s="724"/>
      <c r="R483" s="2116"/>
      <c r="S483" s="1267">
        <f t="shared" si="18"/>
        <v>48778.54</v>
      </c>
      <c r="T483" s="1655" t="s">
        <v>2815</v>
      </c>
    </row>
    <row r="484" spans="1:20" x14ac:dyDescent="0.25">
      <c r="A484" s="1265">
        <v>42129</v>
      </c>
      <c r="B484" s="545">
        <v>20058</v>
      </c>
      <c r="C484" s="1952" t="s">
        <v>2808</v>
      </c>
      <c r="D484" s="2097">
        <v>8826</v>
      </c>
      <c r="E484" s="724">
        <v>42129</v>
      </c>
      <c r="F484" s="2116">
        <v>8826</v>
      </c>
      <c r="G484" s="1267">
        <f t="shared" si="19"/>
        <v>0</v>
      </c>
      <c r="H484" s="1655" t="s">
        <v>2804</v>
      </c>
      <c r="K484" s="32"/>
      <c r="M484" s="1265">
        <v>42125</v>
      </c>
      <c r="N484" s="545">
        <v>19578</v>
      </c>
      <c r="O484" s="2164" t="s">
        <v>2251</v>
      </c>
      <c r="P484" s="2097">
        <v>0</v>
      </c>
      <c r="Q484" s="724"/>
      <c r="R484" s="2116"/>
      <c r="S484" s="459">
        <f t="shared" si="18"/>
        <v>0</v>
      </c>
      <c r="T484" s="1804" t="s">
        <v>135</v>
      </c>
    </row>
    <row r="485" spans="1:20" x14ac:dyDescent="0.25">
      <c r="A485" s="1265">
        <v>42129</v>
      </c>
      <c r="B485" s="545">
        <v>20059</v>
      </c>
      <c r="C485" s="1952" t="s">
        <v>2102</v>
      </c>
      <c r="D485" s="2097">
        <v>3753.6</v>
      </c>
      <c r="E485" s="724">
        <v>42129</v>
      </c>
      <c r="F485" s="2116">
        <v>3753.6</v>
      </c>
      <c r="G485" s="1267">
        <f t="shared" si="19"/>
        <v>0</v>
      </c>
      <c r="H485" s="1655" t="s">
        <v>2804</v>
      </c>
      <c r="K485" s="32"/>
      <c r="M485" s="1265">
        <v>42125</v>
      </c>
      <c r="N485" s="545">
        <v>19600</v>
      </c>
      <c r="O485" s="2164" t="s">
        <v>2251</v>
      </c>
      <c r="P485" s="2194">
        <v>0</v>
      </c>
      <c r="Q485" s="724"/>
      <c r="R485" s="2116"/>
      <c r="S485" s="459">
        <f t="shared" si="18"/>
        <v>0</v>
      </c>
      <c r="T485" s="1804" t="s">
        <v>135</v>
      </c>
    </row>
    <row r="486" spans="1:20" x14ac:dyDescent="0.25">
      <c r="A486" s="1265">
        <v>42129</v>
      </c>
      <c r="B486" s="545">
        <v>20060</v>
      </c>
      <c r="C486" s="1952" t="s">
        <v>2872</v>
      </c>
      <c r="D486" s="2097">
        <v>356.4</v>
      </c>
      <c r="E486" s="724">
        <v>42129</v>
      </c>
      <c r="F486" s="2116">
        <v>356.4</v>
      </c>
      <c r="G486" s="1267">
        <f t="shared" si="19"/>
        <v>0</v>
      </c>
      <c r="H486" s="1655" t="s">
        <v>2804</v>
      </c>
      <c r="K486" s="32"/>
      <c r="M486" s="1265">
        <v>42125</v>
      </c>
      <c r="N486" s="545">
        <v>19641</v>
      </c>
      <c r="O486" s="2164" t="s">
        <v>2251</v>
      </c>
      <c r="P486" s="2097">
        <v>0</v>
      </c>
      <c r="Q486" s="724"/>
      <c r="R486" s="2116"/>
      <c r="S486" s="1267">
        <f t="shared" si="18"/>
        <v>0</v>
      </c>
      <c r="T486" s="1804" t="s">
        <v>135</v>
      </c>
    </row>
    <row r="487" spans="1:20" x14ac:dyDescent="0.25">
      <c r="A487" s="1265">
        <v>42129</v>
      </c>
      <c r="B487" s="545">
        <v>20061</v>
      </c>
      <c r="C487" s="1952" t="s">
        <v>2806</v>
      </c>
      <c r="D487" s="2097">
        <v>1966.2</v>
      </c>
      <c r="E487" s="724">
        <v>42129</v>
      </c>
      <c r="F487" s="2116">
        <v>1966.2</v>
      </c>
      <c r="G487" s="1267">
        <f t="shared" si="19"/>
        <v>0</v>
      </c>
      <c r="H487" s="1655" t="s">
        <v>2804</v>
      </c>
      <c r="K487" s="32"/>
      <c r="M487" s="1265">
        <v>42125</v>
      </c>
      <c r="N487" s="545">
        <v>19647</v>
      </c>
      <c r="O487" s="2164" t="s">
        <v>2251</v>
      </c>
      <c r="P487" s="2097">
        <v>0</v>
      </c>
      <c r="Q487" s="724"/>
      <c r="R487" s="2116"/>
      <c r="S487" s="459">
        <f t="shared" si="18"/>
        <v>0</v>
      </c>
      <c r="T487" s="1804" t="s">
        <v>135</v>
      </c>
    </row>
    <row r="488" spans="1:20" x14ac:dyDescent="0.25">
      <c r="A488" s="1265">
        <v>42129</v>
      </c>
      <c r="B488" s="545">
        <v>20062</v>
      </c>
      <c r="C488" s="1952" t="s">
        <v>2873</v>
      </c>
      <c r="D488" s="2097">
        <v>331.2</v>
      </c>
      <c r="E488" s="724">
        <v>42129</v>
      </c>
      <c r="F488" s="2116">
        <v>331.2</v>
      </c>
      <c r="G488" s="1267">
        <f t="shared" si="19"/>
        <v>0</v>
      </c>
      <c r="H488" s="1655" t="s">
        <v>2804</v>
      </c>
      <c r="K488" s="32"/>
      <c r="M488" s="1265">
        <v>42125</v>
      </c>
      <c r="N488" s="545">
        <v>19657</v>
      </c>
      <c r="O488" s="2187" t="s">
        <v>2251</v>
      </c>
      <c r="P488" s="2058">
        <v>0</v>
      </c>
      <c r="Q488" s="724"/>
      <c r="R488" s="2135"/>
      <c r="S488" s="459">
        <f t="shared" si="18"/>
        <v>0</v>
      </c>
      <c r="T488" s="1804" t="s">
        <v>135</v>
      </c>
    </row>
    <row r="489" spans="1:20" x14ac:dyDescent="0.25">
      <c r="A489" s="1265">
        <v>42129</v>
      </c>
      <c r="B489" s="545">
        <v>20063</v>
      </c>
      <c r="C489" s="1952" t="s">
        <v>2906</v>
      </c>
      <c r="D489" s="2097">
        <v>1556</v>
      </c>
      <c r="E489" s="724">
        <v>42129</v>
      </c>
      <c r="F489" s="2116">
        <v>1556</v>
      </c>
      <c r="G489" s="1267">
        <f t="shared" si="19"/>
        <v>0</v>
      </c>
      <c r="H489" s="1655" t="s">
        <v>2804</v>
      </c>
      <c r="K489" s="32"/>
      <c r="M489" s="1265">
        <v>42125</v>
      </c>
      <c r="N489" s="545">
        <v>19688</v>
      </c>
      <c r="O489" s="2164" t="s">
        <v>2251</v>
      </c>
      <c r="P489" s="2097">
        <v>0</v>
      </c>
      <c r="Q489" s="724"/>
      <c r="R489" s="2116"/>
      <c r="S489" s="459">
        <f t="shared" si="18"/>
        <v>0</v>
      </c>
      <c r="T489" s="1655" t="s">
        <v>135</v>
      </c>
    </row>
    <row r="490" spans="1:20" x14ac:dyDescent="0.25">
      <c r="A490" s="1265">
        <v>42129</v>
      </c>
      <c r="B490" s="545">
        <v>20064</v>
      </c>
      <c r="C490" s="1952" t="s">
        <v>2803</v>
      </c>
      <c r="D490" s="2097">
        <v>3598</v>
      </c>
      <c r="E490" s="724">
        <v>42130</v>
      </c>
      <c r="F490" s="2116">
        <v>3598</v>
      </c>
      <c r="G490" s="1267">
        <f t="shared" si="19"/>
        <v>0</v>
      </c>
      <c r="H490" s="1655" t="s">
        <v>773</v>
      </c>
      <c r="K490" s="32"/>
      <c r="M490" s="1265">
        <v>42126</v>
      </c>
      <c r="N490" s="545">
        <v>19712</v>
      </c>
      <c r="O490" s="2166" t="s">
        <v>2251</v>
      </c>
      <c r="P490" s="2097">
        <v>0</v>
      </c>
      <c r="Q490" s="724"/>
      <c r="R490" s="2116"/>
      <c r="S490" s="459">
        <f t="shared" si="18"/>
        <v>0</v>
      </c>
      <c r="T490" s="217" t="s">
        <v>135</v>
      </c>
    </row>
    <row r="491" spans="1:20" x14ac:dyDescent="0.25">
      <c r="A491" s="1265">
        <v>42129</v>
      </c>
      <c r="B491" s="545">
        <v>20065</v>
      </c>
      <c r="C491" s="1952" t="s">
        <v>58</v>
      </c>
      <c r="D491" s="2097">
        <v>3994.8</v>
      </c>
      <c r="E491" s="724">
        <v>42129</v>
      </c>
      <c r="F491" s="2116">
        <v>3994.8</v>
      </c>
      <c r="G491" s="1267">
        <f t="shared" si="19"/>
        <v>0</v>
      </c>
      <c r="H491" s="1655" t="s">
        <v>2804</v>
      </c>
      <c r="K491" s="32"/>
      <c r="M491" s="1265">
        <v>42126</v>
      </c>
      <c r="N491" s="545">
        <v>19722</v>
      </c>
      <c r="O491" s="2166" t="s">
        <v>2251</v>
      </c>
      <c r="P491" s="2097">
        <v>0</v>
      </c>
      <c r="Q491" s="724"/>
      <c r="R491" s="2116"/>
      <c r="S491" s="459">
        <f t="shared" si="18"/>
        <v>0</v>
      </c>
      <c r="T491" s="217" t="s">
        <v>135</v>
      </c>
    </row>
    <row r="492" spans="1:20" x14ac:dyDescent="0.25">
      <c r="A492" s="1265">
        <v>42129</v>
      </c>
      <c r="B492" s="545">
        <v>20066</v>
      </c>
      <c r="C492" s="2102">
        <v>105</v>
      </c>
      <c r="D492" s="2097">
        <v>1620</v>
      </c>
      <c r="E492" s="724">
        <v>42131</v>
      </c>
      <c r="F492" s="2116">
        <v>1620</v>
      </c>
      <c r="G492" s="1267">
        <f t="shared" si="19"/>
        <v>0</v>
      </c>
      <c r="H492" s="1655" t="s">
        <v>2804</v>
      </c>
      <c r="K492" s="32"/>
      <c r="M492" s="1265">
        <v>42126</v>
      </c>
      <c r="N492" s="545">
        <v>19756</v>
      </c>
      <c r="O492" s="2166" t="s">
        <v>2251</v>
      </c>
      <c r="P492" s="2097">
        <v>0</v>
      </c>
      <c r="Q492" s="724"/>
      <c r="R492" s="2116"/>
      <c r="S492" s="459">
        <f t="shared" si="18"/>
        <v>0</v>
      </c>
      <c r="T492" s="217" t="s">
        <v>135</v>
      </c>
    </row>
    <row r="493" spans="1:20" x14ac:dyDescent="0.25">
      <c r="A493" s="1265">
        <v>42129</v>
      </c>
      <c r="B493" s="545">
        <v>20067</v>
      </c>
      <c r="C493" s="1952" t="s">
        <v>2781</v>
      </c>
      <c r="D493" s="2097">
        <v>1632</v>
      </c>
      <c r="E493" s="724">
        <v>42129</v>
      </c>
      <c r="F493" s="2116">
        <v>1632</v>
      </c>
      <c r="G493" s="1267">
        <f t="shared" si="19"/>
        <v>0</v>
      </c>
      <c r="H493" s="1655" t="s">
        <v>2908</v>
      </c>
      <c r="K493" s="32"/>
      <c r="M493" s="1265">
        <v>42127</v>
      </c>
      <c r="N493" s="545">
        <v>19825</v>
      </c>
      <c r="O493" s="2166" t="s">
        <v>2251</v>
      </c>
      <c r="P493" s="2097">
        <v>0</v>
      </c>
      <c r="Q493" s="724"/>
      <c r="R493" s="2116"/>
      <c r="S493" s="1267">
        <f t="shared" si="18"/>
        <v>0</v>
      </c>
      <c r="T493" s="217" t="s">
        <v>135</v>
      </c>
    </row>
    <row r="494" spans="1:20" x14ac:dyDescent="0.25">
      <c r="A494" s="1265">
        <v>42129</v>
      </c>
      <c r="B494" s="545">
        <v>20068</v>
      </c>
      <c r="C494" s="1952" t="s">
        <v>2098</v>
      </c>
      <c r="D494" s="2097">
        <v>1800</v>
      </c>
      <c r="E494" s="724">
        <v>42129</v>
      </c>
      <c r="F494" s="2116">
        <v>1800</v>
      </c>
      <c r="G494" s="1267">
        <f t="shared" si="19"/>
        <v>0</v>
      </c>
      <c r="H494" s="1655" t="s">
        <v>2804</v>
      </c>
      <c r="K494" s="32"/>
      <c r="M494" s="1265">
        <v>42127</v>
      </c>
      <c r="N494" s="545">
        <v>19827</v>
      </c>
      <c r="O494" s="2192" t="s">
        <v>2251</v>
      </c>
      <c r="P494" s="2097">
        <v>0</v>
      </c>
      <c r="Q494" s="724"/>
      <c r="R494" s="2116"/>
      <c r="S494" s="1267">
        <f t="shared" si="18"/>
        <v>0</v>
      </c>
      <c r="T494" s="217" t="s">
        <v>135</v>
      </c>
    </row>
    <row r="495" spans="1:20" x14ac:dyDescent="0.25">
      <c r="A495" s="1265">
        <v>42129</v>
      </c>
      <c r="B495" s="545">
        <v>20069</v>
      </c>
      <c r="C495" s="1952" t="s">
        <v>2792</v>
      </c>
      <c r="D495" s="2097">
        <v>7230.48</v>
      </c>
      <c r="E495" s="724">
        <v>42140</v>
      </c>
      <c r="F495" s="2116">
        <v>7230.48</v>
      </c>
      <c r="G495" s="1267">
        <f t="shared" si="19"/>
        <v>0</v>
      </c>
      <c r="H495" s="1655" t="s">
        <v>2804</v>
      </c>
      <c r="J495" s="2073"/>
      <c r="K495" s="32"/>
      <c r="M495" s="1265">
        <v>42127</v>
      </c>
      <c r="N495" s="545">
        <v>19854</v>
      </c>
      <c r="O495" s="2166" t="s">
        <v>2251</v>
      </c>
      <c r="P495" s="2097">
        <v>0</v>
      </c>
      <c r="Q495" s="724"/>
      <c r="R495" s="2116"/>
      <c r="S495" s="1267">
        <f t="shared" si="18"/>
        <v>0</v>
      </c>
      <c r="T495" s="217" t="s">
        <v>135</v>
      </c>
    </row>
    <row r="496" spans="1:20" x14ac:dyDescent="0.25">
      <c r="A496" s="1265">
        <v>42129</v>
      </c>
      <c r="B496" s="545">
        <v>20070</v>
      </c>
      <c r="C496" s="1952" t="s">
        <v>2866</v>
      </c>
      <c r="D496" s="2097">
        <v>3189.2</v>
      </c>
      <c r="E496" s="724">
        <v>42129</v>
      </c>
      <c r="F496" s="2116">
        <v>3189.2</v>
      </c>
      <c r="G496" s="1267">
        <f t="shared" si="19"/>
        <v>0</v>
      </c>
      <c r="H496" s="1655" t="s">
        <v>773</v>
      </c>
      <c r="J496" s="2073"/>
      <c r="K496" s="32"/>
      <c r="M496" s="1265">
        <v>42127</v>
      </c>
      <c r="N496" s="545">
        <v>19872</v>
      </c>
      <c r="O496" s="2164" t="s">
        <v>2251</v>
      </c>
      <c r="P496" s="2097">
        <v>0</v>
      </c>
      <c r="Q496" s="724"/>
      <c r="R496" s="2116"/>
      <c r="S496" s="1267">
        <f t="shared" si="18"/>
        <v>0</v>
      </c>
      <c r="T496" s="1804" t="s">
        <v>135</v>
      </c>
    </row>
    <row r="497" spans="1:20" x14ac:dyDescent="0.25">
      <c r="A497" s="1265">
        <v>42129</v>
      </c>
      <c r="B497" s="545">
        <v>20071</v>
      </c>
      <c r="C497" s="1952" t="s">
        <v>2825</v>
      </c>
      <c r="D497" s="2097">
        <v>516</v>
      </c>
      <c r="E497" s="724">
        <v>42130</v>
      </c>
      <c r="F497" s="2116">
        <v>516</v>
      </c>
      <c r="G497" s="1267">
        <f t="shared" si="19"/>
        <v>0</v>
      </c>
      <c r="H497" s="1655" t="s">
        <v>773</v>
      </c>
      <c r="K497" s="32"/>
      <c r="M497" s="1265">
        <v>42128</v>
      </c>
      <c r="N497" s="545">
        <v>19920</v>
      </c>
      <c r="O497" s="2164" t="s">
        <v>2251</v>
      </c>
      <c r="P497" s="2097">
        <v>0</v>
      </c>
      <c r="Q497" s="724"/>
      <c r="R497" s="2116"/>
      <c r="S497" s="1267">
        <f t="shared" si="18"/>
        <v>0</v>
      </c>
      <c r="T497" s="1804" t="s">
        <v>135</v>
      </c>
    </row>
    <row r="498" spans="1:20" x14ac:dyDescent="0.25">
      <c r="A498" s="1265">
        <v>42129</v>
      </c>
      <c r="B498" s="545">
        <v>20072</v>
      </c>
      <c r="C498" s="1952" t="s">
        <v>2814</v>
      </c>
      <c r="D498" s="2097">
        <v>10504.8</v>
      </c>
      <c r="E498" s="724">
        <v>42142</v>
      </c>
      <c r="F498" s="2116">
        <v>10504.8</v>
      </c>
      <c r="G498" s="1267">
        <f t="shared" si="19"/>
        <v>0</v>
      </c>
      <c r="H498" s="1655" t="s">
        <v>2796</v>
      </c>
      <c r="K498" s="32"/>
      <c r="M498" s="1265">
        <v>42128</v>
      </c>
      <c r="N498" s="545">
        <v>19984</v>
      </c>
      <c r="O498" s="2164" t="s">
        <v>2251</v>
      </c>
      <c r="P498" s="2097">
        <v>0</v>
      </c>
      <c r="Q498" s="724"/>
      <c r="R498" s="2116"/>
      <c r="S498" s="1267">
        <f t="shared" si="18"/>
        <v>0</v>
      </c>
      <c r="T498" s="1804" t="s">
        <v>2902</v>
      </c>
    </row>
    <row r="499" spans="1:20" x14ac:dyDescent="0.25">
      <c r="A499" s="1265">
        <v>42129</v>
      </c>
      <c r="B499" s="545">
        <v>20073</v>
      </c>
      <c r="C499" s="1952" t="s">
        <v>2868</v>
      </c>
      <c r="D499" s="2097">
        <v>2077.6</v>
      </c>
      <c r="E499" s="724">
        <v>42129</v>
      </c>
      <c r="F499" s="2116">
        <v>2077.6</v>
      </c>
      <c r="G499" s="1267">
        <f t="shared" si="19"/>
        <v>0</v>
      </c>
      <c r="H499" s="1655" t="s">
        <v>2776</v>
      </c>
      <c r="K499" s="32"/>
      <c r="M499" s="1265">
        <v>42128</v>
      </c>
      <c r="N499" s="545">
        <v>19991</v>
      </c>
      <c r="O499" s="2164" t="s">
        <v>2251</v>
      </c>
      <c r="P499" s="2097">
        <v>0</v>
      </c>
      <c r="Q499" s="724"/>
      <c r="R499" s="2116"/>
      <c r="S499" s="1267">
        <f t="shared" si="18"/>
        <v>0</v>
      </c>
      <c r="T499" s="1804" t="s">
        <v>135</v>
      </c>
    </row>
    <row r="500" spans="1:20" x14ac:dyDescent="0.25">
      <c r="A500" s="1265">
        <v>42129</v>
      </c>
      <c r="B500" s="545">
        <v>20074</v>
      </c>
      <c r="C500" s="1952" t="s">
        <v>2811</v>
      </c>
      <c r="D500" s="2097">
        <v>4670.3999999999996</v>
      </c>
      <c r="E500" s="724">
        <v>42129</v>
      </c>
      <c r="F500" s="2116">
        <v>4670.3999999999996</v>
      </c>
      <c r="G500" s="1267">
        <f t="shared" si="19"/>
        <v>0</v>
      </c>
      <c r="H500" s="1655" t="s">
        <v>2776</v>
      </c>
      <c r="K500" s="32"/>
      <c r="M500" s="1265">
        <v>42128</v>
      </c>
      <c r="N500" s="545">
        <v>20004</v>
      </c>
      <c r="O500" s="2164" t="s">
        <v>2251</v>
      </c>
      <c r="P500" s="2097">
        <v>0</v>
      </c>
      <c r="Q500" s="724"/>
      <c r="R500" s="2116"/>
      <c r="S500" s="1817">
        <f t="shared" si="18"/>
        <v>0</v>
      </c>
      <c r="T500" s="1804" t="s">
        <v>135</v>
      </c>
    </row>
    <row r="501" spans="1:20" x14ac:dyDescent="0.25">
      <c r="A501" s="1265">
        <v>42129</v>
      </c>
      <c r="B501" s="545">
        <v>20075</v>
      </c>
      <c r="C501" s="1952" t="s">
        <v>2813</v>
      </c>
      <c r="D501" s="2097">
        <v>2762.8</v>
      </c>
      <c r="E501" s="724">
        <v>42132</v>
      </c>
      <c r="F501" s="2116">
        <v>2762.8</v>
      </c>
      <c r="G501" s="1267">
        <f t="shared" si="19"/>
        <v>0</v>
      </c>
      <c r="H501" s="1655" t="s">
        <v>2776</v>
      </c>
      <c r="K501" s="32"/>
      <c r="M501" s="1265">
        <v>42128</v>
      </c>
      <c r="N501" s="545">
        <v>20011</v>
      </c>
      <c r="O501" s="2164" t="s">
        <v>2251</v>
      </c>
      <c r="P501" s="2097">
        <v>0</v>
      </c>
      <c r="Q501" s="724"/>
      <c r="R501" s="2116"/>
      <c r="S501" s="1267">
        <f t="shared" si="18"/>
        <v>0</v>
      </c>
      <c r="T501" s="1804" t="s">
        <v>135</v>
      </c>
    </row>
    <row r="502" spans="1:20" x14ac:dyDescent="0.25">
      <c r="A502" s="1265">
        <v>42129</v>
      </c>
      <c r="B502" s="545">
        <v>20076</v>
      </c>
      <c r="C502" s="1952" t="s">
        <v>2890</v>
      </c>
      <c r="D502" s="2097">
        <v>4303.26</v>
      </c>
      <c r="E502" s="724">
        <v>42129</v>
      </c>
      <c r="F502" s="2116">
        <v>4303.26</v>
      </c>
      <c r="G502" s="1267">
        <f t="shared" si="19"/>
        <v>0</v>
      </c>
      <c r="H502" s="1655" t="s">
        <v>773</v>
      </c>
      <c r="K502" s="32"/>
      <c r="M502" s="1265">
        <v>42128</v>
      </c>
      <c r="N502" s="545">
        <v>20018</v>
      </c>
      <c r="O502" s="2164" t="s">
        <v>2251</v>
      </c>
      <c r="P502" s="2097">
        <v>0</v>
      </c>
      <c r="Q502" s="724"/>
      <c r="R502" s="2116"/>
      <c r="S502" s="1267">
        <f t="shared" si="18"/>
        <v>0</v>
      </c>
      <c r="T502" s="1804" t="s">
        <v>135</v>
      </c>
    </row>
    <row r="503" spans="1:20" x14ac:dyDescent="0.25">
      <c r="A503" s="1265">
        <v>42129</v>
      </c>
      <c r="B503" s="545">
        <v>20077</v>
      </c>
      <c r="C503" s="1952" t="s">
        <v>2827</v>
      </c>
      <c r="D503" s="2097">
        <v>2223</v>
      </c>
      <c r="E503" s="724">
        <v>42129</v>
      </c>
      <c r="F503" s="2116">
        <v>2223</v>
      </c>
      <c r="G503" s="1267">
        <f t="shared" si="19"/>
        <v>0</v>
      </c>
      <c r="H503" s="1655" t="s">
        <v>773</v>
      </c>
      <c r="K503" s="32"/>
      <c r="M503" s="1265">
        <v>42130</v>
      </c>
      <c r="N503" s="545">
        <v>20122</v>
      </c>
      <c r="O503" s="2164" t="s">
        <v>2251</v>
      </c>
      <c r="P503" s="2194">
        <v>0</v>
      </c>
      <c r="Q503" s="724"/>
      <c r="R503" s="2116"/>
      <c r="S503" s="1267">
        <f t="shared" si="18"/>
        <v>0</v>
      </c>
      <c r="T503" s="1655" t="s">
        <v>135</v>
      </c>
    </row>
    <row r="504" spans="1:20" x14ac:dyDescent="0.25">
      <c r="A504" s="1265">
        <v>42129</v>
      </c>
      <c r="B504" s="545">
        <v>20078</v>
      </c>
      <c r="C504" s="1952" t="s">
        <v>967</v>
      </c>
      <c r="D504" s="2097">
        <v>4127.6000000000004</v>
      </c>
      <c r="E504" s="724">
        <v>42129</v>
      </c>
      <c r="F504" s="2116">
        <v>4127.6000000000004</v>
      </c>
      <c r="G504" s="1267">
        <f t="shared" si="19"/>
        <v>0</v>
      </c>
      <c r="H504" s="1655" t="s">
        <v>773</v>
      </c>
      <c r="J504" s="2073"/>
      <c r="K504" s="32"/>
      <c r="M504" s="1265">
        <v>42130</v>
      </c>
      <c r="N504" s="545">
        <v>20127</v>
      </c>
      <c r="O504" s="2164" t="s">
        <v>2251</v>
      </c>
      <c r="P504" s="2194">
        <v>0</v>
      </c>
      <c r="Q504" s="724"/>
      <c r="R504" s="2116"/>
      <c r="S504" s="1267">
        <f t="shared" si="18"/>
        <v>0</v>
      </c>
      <c r="T504" s="1655" t="s">
        <v>135</v>
      </c>
    </row>
    <row r="505" spans="1:20" x14ac:dyDescent="0.25">
      <c r="A505" s="1265">
        <v>42129</v>
      </c>
      <c r="B505" s="545">
        <v>20079</v>
      </c>
      <c r="C505" s="1952" t="s">
        <v>2911</v>
      </c>
      <c r="D505" s="2097">
        <v>14637.6</v>
      </c>
      <c r="E505" s="724">
        <v>42129</v>
      </c>
      <c r="F505" s="2116">
        <v>14637.6</v>
      </c>
      <c r="G505" s="1267">
        <f t="shared" si="19"/>
        <v>0</v>
      </c>
      <c r="H505" s="1655" t="s">
        <v>2938</v>
      </c>
      <c r="K505" s="32"/>
      <c r="M505" s="1265">
        <v>42130</v>
      </c>
      <c r="N505" s="545">
        <v>20161</v>
      </c>
      <c r="O505" s="2164" t="s">
        <v>2251</v>
      </c>
      <c r="P505" s="2194">
        <v>0</v>
      </c>
      <c r="Q505" s="724"/>
      <c r="R505" s="2116"/>
      <c r="S505" s="1267">
        <f t="shared" si="18"/>
        <v>0</v>
      </c>
      <c r="T505" s="1655" t="s">
        <v>135</v>
      </c>
    </row>
    <row r="506" spans="1:20" x14ac:dyDescent="0.25">
      <c r="A506" s="1265">
        <v>42129</v>
      </c>
      <c r="B506" s="545">
        <v>20080</v>
      </c>
      <c r="C506" s="1952" t="s">
        <v>1176</v>
      </c>
      <c r="D506" s="2097">
        <v>1310.2</v>
      </c>
      <c r="E506" s="724">
        <v>42129</v>
      </c>
      <c r="F506" s="2116">
        <v>1310.2</v>
      </c>
      <c r="G506" s="1267">
        <f t="shared" si="19"/>
        <v>0</v>
      </c>
      <c r="H506" s="1655" t="s">
        <v>773</v>
      </c>
      <c r="K506" s="32"/>
      <c r="M506" s="1265">
        <v>42130</v>
      </c>
      <c r="N506" s="545">
        <v>20185</v>
      </c>
      <c r="O506" s="2164" t="s">
        <v>2251</v>
      </c>
      <c r="P506" s="2194">
        <v>0</v>
      </c>
      <c r="Q506" s="724"/>
      <c r="R506" s="2116"/>
      <c r="S506" s="1267">
        <f t="shared" si="18"/>
        <v>0</v>
      </c>
      <c r="T506" s="1655" t="s">
        <v>135</v>
      </c>
    </row>
    <row r="507" spans="1:20" x14ac:dyDescent="0.25">
      <c r="A507" s="1265">
        <v>42129</v>
      </c>
      <c r="B507" s="545">
        <v>20081</v>
      </c>
      <c r="C507" s="1952" t="s">
        <v>2940</v>
      </c>
      <c r="D507" s="2097">
        <v>6937.2</v>
      </c>
      <c r="E507" s="724">
        <v>42129</v>
      </c>
      <c r="F507" s="2116">
        <v>6937.2</v>
      </c>
      <c r="G507" s="1267">
        <f t="shared" si="19"/>
        <v>0</v>
      </c>
      <c r="H507" s="1655" t="s">
        <v>2938</v>
      </c>
      <c r="K507" s="32"/>
      <c r="M507" s="1265">
        <v>42130</v>
      </c>
      <c r="N507" s="545">
        <v>20193</v>
      </c>
      <c r="O507" s="2164" t="s">
        <v>2251</v>
      </c>
      <c r="P507" s="2194">
        <v>0</v>
      </c>
      <c r="Q507" s="724"/>
      <c r="R507" s="2116"/>
      <c r="S507" s="1267">
        <f t="shared" si="18"/>
        <v>0</v>
      </c>
      <c r="T507" s="1655" t="s">
        <v>135</v>
      </c>
    </row>
    <row r="508" spans="1:20" x14ac:dyDescent="0.25">
      <c r="A508" s="1265">
        <v>42129</v>
      </c>
      <c r="B508" s="545">
        <v>20082</v>
      </c>
      <c r="C508" s="1952" t="s">
        <v>2834</v>
      </c>
      <c r="D508" s="2097">
        <v>600</v>
      </c>
      <c r="E508" s="724">
        <v>42129</v>
      </c>
      <c r="F508" s="2116">
        <v>600</v>
      </c>
      <c r="G508" s="1267">
        <f t="shared" si="19"/>
        <v>0</v>
      </c>
      <c r="H508" s="1655" t="s">
        <v>2938</v>
      </c>
      <c r="K508" s="32"/>
      <c r="M508" s="1265">
        <v>42131</v>
      </c>
      <c r="N508" s="545">
        <v>20302</v>
      </c>
      <c r="O508" s="2164" t="s">
        <v>2251</v>
      </c>
      <c r="P508" s="2194">
        <v>0</v>
      </c>
      <c r="Q508" s="724"/>
      <c r="R508" s="2116"/>
      <c r="S508" s="1267">
        <f t="shared" si="18"/>
        <v>0</v>
      </c>
      <c r="T508" s="1804" t="s">
        <v>135</v>
      </c>
    </row>
    <row r="509" spans="1:20" x14ac:dyDescent="0.25">
      <c r="A509" s="1265">
        <v>42129</v>
      </c>
      <c r="B509" s="545">
        <v>20083</v>
      </c>
      <c r="C509" s="1952" t="s">
        <v>2835</v>
      </c>
      <c r="D509" s="2097">
        <v>1798.6</v>
      </c>
      <c r="E509" s="724">
        <v>42129</v>
      </c>
      <c r="F509" s="2116">
        <v>1798.6</v>
      </c>
      <c r="G509" s="1267">
        <f t="shared" si="19"/>
        <v>0</v>
      </c>
      <c r="H509" s="1655" t="s">
        <v>773</v>
      </c>
      <c r="K509" s="32"/>
      <c r="M509" s="1265">
        <v>42132</v>
      </c>
      <c r="N509" s="545">
        <v>20353</v>
      </c>
      <c r="O509" s="2164" t="s">
        <v>2251</v>
      </c>
      <c r="P509" s="2194">
        <v>0</v>
      </c>
      <c r="Q509" s="724"/>
      <c r="R509" s="2116"/>
      <c r="S509" s="1267">
        <f t="shared" si="18"/>
        <v>0</v>
      </c>
      <c r="T509" s="1804" t="s">
        <v>135</v>
      </c>
    </row>
    <row r="510" spans="1:20" x14ac:dyDescent="0.25">
      <c r="A510" s="1265">
        <v>42129</v>
      </c>
      <c r="B510" s="545">
        <v>20084</v>
      </c>
      <c r="C510" s="1952" t="s">
        <v>967</v>
      </c>
      <c r="D510" s="2097">
        <v>33952.400000000001</v>
      </c>
      <c r="E510" s="724">
        <v>42131</v>
      </c>
      <c r="F510" s="2116">
        <v>33952.400000000001</v>
      </c>
      <c r="G510" s="1267">
        <f t="shared" si="19"/>
        <v>0</v>
      </c>
      <c r="H510" s="1655" t="s">
        <v>773</v>
      </c>
      <c r="K510" s="32"/>
      <c r="M510" s="1265">
        <v>42132</v>
      </c>
      <c r="N510" s="545">
        <v>20394</v>
      </c>
      <c r="O510" s="2164" t="s">
        <v>2251</v>
      </c>
      <c r="P510" s="2194">
        <v>0</v>
      </c>
      <c r="Q510" s="724"/>
      <c r="R510" s="2116"/>
      <c r="S510" s="1267">
        <f t="shared" si="18"/>
        <v>0</v>
      </c>
      <c r="T510" s="1804" t="s">
        <v>135</v>
      </c>
    </row>
    <row r="511" spans="1:20" x14ac:dyDescent="0.25">
      <c r="A511" s="1265">
        <v>42129</v>
      </c>
      <c r="B511" s="545">
        <v>20085</v>
      </c>
      <c r="C511" s="1952" t="s">
        <v>1418</v>
      </c>
      <c r="D511" s="2097">
        <v>4556</v>
      </c>
      <c r="E511" s="724">
        <v>42136</v>
      </c>
      <c r="F511" s="2116">
        <v>4556</v>
      </c>
      <c r="G511" s="1267">
        <f t="shared" si="19"/>
        <v>0</v>
      </c>
      <c r="H511" s="1655" t="s">
        <v>2799</v>
      </c>
      <c r="K511" s="32"/>
      <c r="M511" s="1265">
        <v>42133</v>
      </c>
      <c r="N511" s="545">
        <v>20486</v>
      </c>
      <c r="O511" s="2164" t="s">
        <v>2251</v>
      </c>
      <c r="P511" s="2194">
        <v>0</v>
      </c>
      <c r="Q511" s="724"/>
      <c r="R511" s="2116"/>
      <c r="S511" s="1267">
        <f t="shared" si="18"/>
        <v>0</v>
      </c>
      <c r="T511" s="1804" t="s">
        <v>135</v>
      </c>
    </row>
    <row r="512" spans="1:20" x14ac:dyDescent="0.25">
      <c r="A512" s="1265">
        <v>42129</v>
      </c>
      <c r="B512" s="545">
        <v>20086</v>
      </c>
      <c r="C512" s="1952" t="s">
        <v>2941</v>
      </c>
      <c r="D512" s="2097">
        <v>5085.6000000000004</v>
      </c>
      <c r="E512" s="724">
        <v>42129</v>
      </c>
      <c r="F512" s="2116">
        <v>5085.6000000000004</v>
      </c>
      <c r="G512" s="1267">
        <f t="shared" si="19"/>
        <v>0</v>
      </c>
      <c r="H512" s="1655" t="s">
        <v>773</v>
      </c>
      <c r="K512" s="32"/>
      <c r="M512" s="1265">
        <v>42133</v>
      </c>
      <c r="N512" s="545">
        <v>20561</v>
      </c>
      <c r="O512" s="2164" t="s">
        <v>2251</v>
      </c>
      <c r="P512" s="2194">
        <v>0</v>
      </c>
      <c r="Q512" s="724"/>
      <c r="R512" s="2116"/>
      <c r="S512" s="1267">
        <f t="shared" si="18"/>
        <v>0</v>
      </c>
      <c r="T512" s="1804" t="s">
        <v>135</v>
      </c>
    </row>
    <row r="513" spans="1:20" x14ac:dyDescent="0.25">
      <c r="A513" s="1265">
        <v>42129</v>
      </c>
      <c r="B513" s="545">
        <v>20087</v>
      </c>
      <c r="C513" s="1952" t="s">
        <v>2941</v>
      </c>
      <c r="D513" s="2097">
        <v>319.2</v>
      </c>
      <c r="E513" s="724">
        <v>42129</v>
      </c>
      <c r="F513" s="2116">
        <v>319.2</v>
      </c>
      <c r="G513" s="1267">
        <f t="shared" si="19"/>
        <v>0</v>
      </c>
      <c r="H513" s="1655" t="s">
        <v>773</v>
      </c>
      <c r="J513" s="2073"/>
      <c r="K513" s="32"/>
      <c r="M513" s="1265">
        <v>42133</v>
      </c>
      <c r="N513" s="545">
        <v>20562</v>
      </c>
      <c r="O513" s="2173" t="s">
        <v>2251</v>
      </c>
      <c r="P513" s="2194">
        <v>0</v>
      </c>
      <c r="Q513" s="724"/>
      <c r="R513" s="2116"/>
      <c r="S513" s="1267">
        <f t="shared" si="18"/>
        <v>0</v>
      </c>
      <c r="T513" s="1804" t="s">
        <v>135</v>
      </c>
    </row>
    <row r="514" spans="1:20" x14ac:dyDescent="0.25">
      <c r="A514" s="1265">
        <v>42129</v>
      </c>
      <c r="B514" s="545">
        <v>20088</v>
      </c>
      <c r="C514" s="1952" t="s">
        <v>2910</v>
      </c>
      <c r="D514" s="2097">
        <v>338.8</v>
      </c>
      <c r="E514" s="724">
        <v>42129</v>
      </c>
      <c r="F514" s="2116">
        <v>338.8</v>
      </c>
      <c r="G514" s="1267">
        <f t="shared" si="19"/>
        <v>0</v>
      </c>
      <c r="H514" s="1655" t="s">
        <v>773</v>
      </c>
      <c r="K514" s="32"/>
      <c r="M514" s="1265">
        <v>42134</v>
      </c>
      <c r="N514" s="545">
        <v>20611</v>
      </c>
      <c r="O514" s="2164" t="s">
        <v>2251</v>
      </c>
      <c r="P514" s="2194">
        <v>0</v>
      </c>
      <c r="Q514" s="724"/>
      <c r="R514" s="2117"/>
      <c r="S514" s="1267">
        <f t="shared" si="18"/>
        <v>0</v>
      </c>
      <c r="T514" s="1197" t="s">
        <v>135</v>
      </c>
    </row>
    <row r="515" spans="1:20" x14ac:dyDescent="0.25">
      <c r="A515" s="1265">
        <v>42129</v>
      </c>
      <c r="B515" s="545">
        <v>20089</v>
      </c>
      <c r="C515" s="1952" t="s">
        <v>969</v>
      </c>
      <c r="D515" s="2097">
        <v>144695</v>
      </c>
      <c r="E515" s="724">
        <v>42133</v>
      </c>
      <c r="F515" s="2116">
        <v>144695</v>
      </c>
      <c r="G515" s="1267">
        <f t="shared" ref="G515:G578" si="20">D515-F515</f>
        <v>0</v>
      </c>
      <c r="H515" s="1655" t="s">
        <v>773</v>
      </c>
      <c r="K515" s="32"/>
      <c r="M515" s="1265">
        <v>42134</v>
      </c>
      <c r="N515" s="545">
        <v>20643</v>
      </c>
      <c r="O515" s="2164" t="s">
        <v>2251</v>
      </c>
      <c r="P515" s="2194">
        <v>0</v>
      </c>
      <c r="Q515" s="724"/>
      <c r="R515" s="2116"/>
      <c r="S515" s="1267">
        <f t="shared" ref="S515:S578" si="21">P515-R515</f>
        <v>0</v>
      </c>
      <c r="T515" s="1655" t="s">
        <v>135</v>
      </c>
    </row>
    <row r="516" spans="1:20" x14ac:dyDescent="0.25">
      <c r="A516" s="1265">
        <v>42129</v>
      </c>
      <c r="B516" s="545">
        <v>20090</v>
      </c>
      <c r="C516" s="2143" t="s">
        <v>2942</v>
      </c>
      <c r="D516" s="2097">
        <v>3918.2</v>
      </c>
      <c r="E516" s="724">
        <v>42129</v>
      </c>
      <c r="F516" s="2116">
        <v>3918.2</v>
      </c>
      <c r="G516" s="1267">
        <f t="shared" si="20"/>
        <v>0</v>
      </c>
      <c r="H516" s="1655" t="s">
        <v>2796</v>
      </c>
      <c r="K516" s="32"/>
      <c r="M516" s="1265">
        <v>42135</v>
      </c>
      <c r="N516" s="545">
        <v>20684</v>
      </c>
      <c r="O516" s="2164" t="s">
        <v>2251</v>
      </c>
      <c r="P516" s="2194">
        <v>0</v>
      </c>
      <c r="Q516" s="724"/>
      <c r="R516" s="2116"/>
      <c r="S516" s="1267">
        <f t="shared" si="21"/>
        <v>0</v>
      </c>
      <c r="T516" s="1655" t="s">
        <v>135</v>
      </c>
    </row>
    <row r="517" spans="1:20" x14ac:dyDescent="0.25">
      <c r="A517" s="1265">
        <v>42129</v>
      </c>
      <c r="B517" s="545">
        <v>20091</v>
      </c>
      <c r="C517" s="1952" t="s">
        <v>2851</v>
      </c>
      <c r="D517" s="2097">
        <v>1097.25</v>
      </c>
      <c r="E517" s="724">
        <v>42129</v>
      </c>
      <c r="F517" s="2116">
        <v>1097.25</v>
      </c>
      <c r="G517" s="1267">
        <f t="shared" si="20"/>
        <v>0</v>
      </c>
      <c r="H517" s="1655" t="s">
        <v>773</v>
      </c>
      <c r="K517" s="32"/>
      <c r="M517" s="1265">
        <v>42135</v>
      </c>
      <c r="N517" s="545">
        <v>20783</v>
      </c>
      <c r="O517" s="2173" t="s">
        <v>2251</v>
      </c>
      <c r="P517" s="2194">
        <v>0</v>
      </c>
      <c r="Q517" s="724"/>
      <c r="R517" s="2116"/>
      <c r="S517" s="1267">
        <f t="shared" si="21"/>
        <v>0</v>
      </c>
      <c r="T517" s="1804" t="s">
        <v>135</v>
      </c>
    </row>
    <row r="518" spans="1:20" x14ac:dyDescent="0.25">
      <c r="A518" s="1265">
        <v>42129</v>
      </c>
      <c r="B518" s="545">
        <v>20092</v>
      </c>
      <c r="C518" s="1952" t="s">
        <v>2851</v>
      </c>
      <c r="D518" s="2097">
        <v>183</v>
      </c>
      <c r="E518" s="724">
        <v>42129</v>
      </c>
      <c r="F518" s="2116">
        <v>183</v>
      </c>
      <c r="G518" s="1267">
        <f t="shared" si="20"/>
        <v>0</v>
      </c>
      <c r="H518" s="1655" t="s">
        <v>773</v>
      </c>
      <c r="K518" s="32"/>
      <c r="M518" s="1265">
        <v>42136</v>
      </c>
      <c r="N518" s="545">
        <v>20795</v>
      </c>
      <c r="O518" s="2164" t="s">
        <v>2251</v>
      </c>
      <c r="P518" s="2194">
        <v>0</v>
      </c>
      <c r="Q518" s="724"/>
      <c r="R518" s="2116"/>
      <c r="S518" s="1267">
        <f t="shared" si="21"/>
        <v>0</v>
      </c>
      <c r="T518" s="1804" t="s">
        <v>135</v>
      </c>
    </row>
    <row r="519" spans="1:20" x14ac:dyDescent="0.25">
      <c r="A519" s="1265">
        <v>42129</v>
      </c>
      <c r="B519" s="545">
        <v>20093</v>
      </c>
      <c r="C519" s="1952" t="s">
        <v>2943</v>
      </c>
      <c r="D519" s="2097">
        <v>2800</v>
      </c>
      <c r="E519" s="724" t="s">
        <v>3550</v>
      </c>
      <c r="F519" s="2189">
        <f>400+500</f>
        <v>900</v>
      </c>
      <c r="G519" s="2190">
        <f t="shared" si="20"/>
        <v>1900</v>
      </c>
      <c r="H519" s="1655" t="s">
        <v>773</v>
      </c>
      <c r="K519" s="32"/>
      <c r="M519" s="1265">
        <v>42137</v>
      </c>
      <c r="N519" s="545">
        <v>20873</v>
      </c>
      <c r="O519" s="2164" t="s">
        <v>2251</v>
      </c>
      <c r="P519" s="2194">
        <v>0</v>
      </c>
      <c r="Q519" s="2029"/>
      <c r="R519" s="2116"/>
      <c r="S519" s="1267">
        <f t="shared" si="21"/>
        <v>0</v>
      </c>
      <c r="T519" s="1655" t="s">
        <v>135</v>
      </c>
    </row>
    <row r="520" spans="1:20" x14ac:dyDescent="0.25">
      <c r="A520" s="1265">
        <v>42129</v>
      </c>
      <c r="B520" s="545">
        <v>20094</v>
      </c>
      <c r="C520" s="1952" t="s">
        <v>2795</v>
      </c>
      <c r="D520" s="2097">
        <v>112914.8</v>
      </c>
      <c r="E520" s="724">
        <v>42151</v>
      </c>
      <c r="F520" s="2116">
        <v>112914.8</v>
      </c>
      <c r="G520" s="1267">
        <f t="shared" si="20"/>
        <v>0</v>
      </c>
      <c r="H520" s="1655" t="s">
        <v>2780</v>
      </c>
      <c r="K520" s="32"/>
      <c r="M520" s="1265">
        <v>42137</v>
      </c>
      <c r="N520" s="545">
        <v>20941</v>
      </c>
      <c r="O520" s="2164" t="s">
        <v>2251</v>
      </c>
      <c r="P520" s="2194">
        <v>0</v>
      </c>
      <c r="Q520" s="724"/>
      <c r="R520" s="2116"/>
      <c r="S520" s="1267">
        <f t="shared" si="21"/>
        <v>0</v>
      </c>
      <c r="T520" s="1804" t="s">
        <v>135</v>
      </c>
    </row>
    <row r="521" spans="1:20" x14ac:dyDescent="0.25">
      <c r="A521" s="1265">
        <v>42129</v>
      </c>
      <c r="B521" s="545">
        <v>20095</v>
      </c>
      <c r="C521" s="1952" t="s">
        <v>970</v>
      </c>
      <c r="D521" s="2097">
        <v>17815.3</v>
      </c>
      <c r="E521" s="724" t="s">
        <v>3551</v>
      </c>
      <c r="F521" s="2116">
        <f>30.15+17785.15</f>
        <v>17815.300000000003</v>
      </c>
      <c r="G521" s="1267">
        <f t="shared" si="20"/>
        <v>0</v>
      </c>
      <c r="H521" s="1655" t="s">
        <v>773</v>
      </c>
      <c r="K521" s="32"/>
      <c r="M521" s="1265">
        <v>42138</v>
      </c>
      <c r="N521" s="545">
        <v>21068</v>
      </c>
      <c r="O521" s="2164" t="s">
        <v>2251</v>
      </c>
      <c r="P521" s="2194">
        <v>0</v>
      </c>
      <c r="Q521" s="724"/>
      <c r="R521" s="2116"/>
      <c r="S521" s="1817">
        <f t="shared" si="21"/>
        <v>0</v>
      </c>
      <c r="T521" s="1655" t="s">
        <v>135</v>
      </c>
    </row>
    <row r="522" spans="1:20" x14ac:dyDescent="0.25">
      <c r="A522" s="1265">
        <v>42129</v>
      </c>
      <c r="B522" s="545">
        <v>20096</v>
      </c>
      <c r="C522" s="1952" t="s">
        <v>2876</v>
      </c>
      <c r="D522" s="2097">
        <v>3645.6</v>
      </c>
      <c r="E522" s="724">
        <v>42136</v>
      </c>
      <c r="F522" s="2116">
        <v>3645.6</v>
      </c>
      <c r="G522" s="1267">
        <f t="shared" si="20"/>
        <v>0</v>
      </c>
      <c r="H522" s="1655" t="s">
        <v>2822</v>
      </c>
      <c r="K522" s="32"/>
      <c r="M522" s="1265">
        <v>42139</v>
      </c>
      <c r="N522" s="545">
        <v>21094</v>
      </c>
      <c r="O522" s="2164" t="s">
        <v>2251</v>
      </c>
      <c r="P522" s="2194">
        <v>0</v>
      </c>
      <c r="Q522" s="724"/>
      <c r="R522" s="2116"/>
      <c r="S522" s="1817">
        <f t="shared" si="21"/>
        <v>0</v>
      </c>
      <c r="T522" s="1655" t="s">
        <v>135</v>
      </c>
    </row>
    <row r="523" spans="1:20" x14ac:dyDescent="0.25">
      <c r="A523" s="1265">
        <v>42129</v>
      </c>
      <c r="B523" s="545">
        <v>20097</v>
      </c>
      <c r="C523" s="1952" t="s">
        <v>2795</v>
      </c>
      <c r="D523" s="2097">
        <v>3660.8</v>
      </c>
      <c r="E523" s="724">
        <v>42151</v>
      </c>
      <c r="F523" s="2116">
        <v>3660.8</v>
      </c>
      <c r="G523" s="1267">
        <f t="shared" si="20"/>
        <v>0</v>
      </c>
      <c r="H523" s="1655" t="s">
        <v>2780</v>
      </c>
      <c r="K523" s="32"/>
      <c r="M523" s="1265">
        <v>42139</v>
      </c>
      <c r="N523" s="545">
        <v>21159</v>
      </c>
      <c r="O523" s="2164" t="s">
        <v>2251</v>
      </c>
      <c r="P523" s="2194">
        <v>0</v>
      </c>
      <c r="Q523" s="724"/>
      <c r="R523" s="2116"/>
      <c r="S523" s="1817">
        <f t="shared" si="21"/>
        <v>0</v>
      </c>
      <c r="T523" s="1655" t="s">
        <v>135</v>
      </c>
    </row>
    <row r="524" spans="1:20" x14ac:dyDescent="0.25">
      <c r="A524" s="1265">
        <v>42129</v>
      </c>
      <c r="B524" s="545">
        <v>20098</v>
      </c>
      <c r="C524" s="1952" t="s">
        <v>2914</v>
      </c>
      <c r="D524" s="2097">
        <v>8404.2000000000007</v>
      </c>
      <c r="E524" s="724">
        <v>42129</v>
      </c>
      <c r="F524" s="2116">
        <v>8404.2000000000007</v>
      </c>
      <c r="G524" s="1267">
        <f t="shared" si="20"/>
        <v>0</v>
      </c>
      <c r="H524" s="1655" t="s">
        <v>773</v>
      </c>
      <c r="K524" s="32"/>
      <c r="M524" s="1265">
        <v>42139</v>
      </c>
      <c r="N524" s="545">
        <v>21204</v>
      </c>
      <c r="O524" s="2164" t="s">
        <v>2251</v>
      </c>
      <c r="P524" s="2194">
        <v>0</v>
      </c>
      <c r="Q524" s="724"/>
      <c r="R524" s="2116"/>
      <c r="S524" s="1817">
        <f t="shared" si="21"/>
        <v>0</v>
      </c>
      <c r="T524" s="1655" t="s">
        <v>135</v>
      </c>
    </row>
    <row r="525" spans="1:20" x14ac:dyDescent="0.25">
      <c r="A525" s="1265">
        <v>42129</v>
      </c>
      <c r="B525" s="545">
        <v>20099</v>
      </c>
      <c r="C525" s="1952" t="s">
        <v>2943</v>
      </c>
      <c r="D525" s="2097">
        <v>23.4</v>
      </c>
      <c r="E525" s="724">
        <v>42129</v>
      </c>
      <c r="F525" s="2116">
        <v>23.4</v>
      </c>
      <c r="G525" s="1267">
        <f t="shared" si="20"/>
        <v>0</v>
      </c>
      <c r="H525" s="1655" t="s">
        <v>773</v>
      </c>
      <c r="K525" s="32"/>
      <c r="M525" s="1265">
        <v>42140</v>
      </c>
      <c r="N525" s="545">
        <v>21251</v>
      </c>
      <c r="O525" s="2164" t="s">
        <v>2251</v>
      </c>
      <c r="P525" s="2194">
        <v>0</v>
      </c>
      <c r="Q525" s="724"/>
      <c r="R525" s="2116"/>
      <c r="S525" s="1267">
        <f t="shared" si="21"/>
        <v>0</v>
      </c>
      <c r="T525" s="1804" t="s">
        <v>135</v>
      </c>
    </row>
    <row r="526" spans="1:20" x14ac:dyDescent="0.25">
      <c r="A526" s="1265">
        <v>42129</v>
      </c>
      <c r="B526" s="545">
        <v>20100</v>
      </c>
      <c r="C526" s="1952" t="s">
        <v>2795</v>
      </c>
      <c r="D526" s="2097">
        <v>80764.12</v>
      </c>
      <c r="E526" s="724">
        <v>42151</v>
      </c>
      <c r="F526" s="2116">
        <v>80764.12</v>
      </c>
      <c r="G526" s="1267">
        <f t="shared" si="20"/>
        <v>0</v>
      </c>
      <c r="H526" s="1655" t="s">
        <v>2815</v>
      </c>
      <c r="K526" s="32"/>
      <c r="M526" s="1265">
        <v>42140</v>
      </c>
      <c r="N526" s="545">
        <v>21256</v>
      </c>
      <c r="O526" s="2164" t="s">
        <v>2251</v>
      </c>
      <c r="P526" s="2194">
        <v>0</v>
      </c>
      <c r="Q526" s="724"/>
      <c r="R526" s="2116"/>
      <c r="S526" s="1267">
        <f t="shared" si="21"/>
        <v>0</v>
      </c>
      <c r="T526" s="1804" t="s">
        <v>135</v>
      </c>
    </row>
    <row r="527" spans="1:20" x14ac:dyDescent="0.25">
      <c r="A527" s="1265">
        <v>42129</v>
      </c>
      <c r="B527" s="545">
        <v>20101</v>
      </c>
      <c r="C527" s="1952" t="s">
        <v>2852</v>
      </c>
      <c r="D527" s="2097">
        <v>249869.07</v>
      </c>
      <c r="E527" s="724">
        <v>42149</v>
      </c>
      <c r="F527" s="2116">
        <v>249869.07</v>
      </c>
      <c r="G527" s="1267">
        <f t="shared" si="20"/>
        <v>0</v>
      </c>
      <c r="H527" s="1655" t="s">
        <v>2412</v>
      </c>
      <c r="K527" s="32"/>
      <c r="M527" s="1265">
        <v>42140</v>
      </c>
      <c r="N527" s="545">
        <v>21302</v>
      </c>
      <c r="O527" s="2164" t="s">
        <v>2251</v>
      </c>
      <c r="P527" s="2194">
        <v>0</v>
      </c>
      <c r="Q527" s="724"/>
      <c r="R527" s="2117"/>
      <c r="S527" s="1267">
        <f t="shared" si="21"/>
        <v>0</v>
      </c>
      <c r="T527" s="716" t="s">
        <v>135</v>
      </c>
    </row>
    <row r="528" spans="1:20" x14ac:dyDescent="0.25">
      <c r="A528" s="1265">
        <v>42129</v>
      </c>
      <c r="B528" s="545">
        <v>20102</v>
      </c>
      <c r="C528" s="1952" t="s">
        <v>2852</v>
      </c>
      <c r="D528" s="2097">
        <v>244910.52</v>
      </c>
      <c r="E528" s="724">
        <v>42149</v>
      </c>
      <c r="F528" s="2116">
        <v>244910.52</v>
      </c>
      <c r="G528" s="1267">
        <f t="shared" si="20"/>
        <v>0</v>
      </c>
      <c r="H528" s="1655" t="s">
        <v>2412</v>
      </c>
      <c r="K528" s="32"/>
      <c r="M528" s="1265">
        <v>42141</v>
      </c>
      <c r="N528" s="545">
        <v>21352</v>
      </c>
      <c r="O528" s="2164" t="s">
        <v>2251</v>
      </c>
      <c r="P528" s="2194">
        <v>0</v>
      </c>
      <c r="Q528" s="724"/>
      <c r="R528" s="2117"/>
      <c r="S528" s="1267">
        <f t="shared" si="21"/>
        <v>0</v>
      </c>
      <c r="T528" s="716" t="s">
        <v>135</v>
      </c>
    </row>
    <row r="529" spans="1:20" x14ac:dyDescent="0.25">
      <c r="A529" s="1265">
        <v>42129</v>
      </c>
      <c r="B529" s="545">
        <v>20103</v>
      </c>
      <c r="C529" s="1952" t="s">
        <v>2897</v>
      </c>
      <c r="D529" s="2097">
        <v>2040</v>
      </c>
      <c r="E529" s="724">
        <v>42131</v>
      </c>
      <c r="F529" s="2116">
        <v>2040</v>
      </c>
      <c r="G529" s="1267">
        <f t="shared" si="20"/>
        <v>0</v>
      </c>
      <c r="H529" s="1655" t="s">
        <v>2804</v>
      </c>
      <c r="K529" s="32"/>
      <c r="M529" s="1265">
        <v>42142</v>
      </c>
      <c r="N529" s="545">
        <v>21393</v>
      </c>
      <c r="O529" s="2164" t="s">
        <v>2251</v>
      </c>
      <c r="P529" s="2194">
        <v>0</v>
      </c>
      <c r="Q529" s="724"/>
      <c r="R529" s="2117"/>
      <c r="S529" s="1267">
        <f t="shared" si="21"/>
        <v>0</v>
      </c>
      <c r="T529" s="1197" t="s">
        <v>135</v>
      </c>
    </row>
    <row r="530" spans="1:20" x14ac:dyDescent="0.25">
      <c r="A530" s="1265">
        <v>42129</v>
      </c>
      <c r="B530" s="545">
        <v>20104</v>
      </c>
      <c r="C530" s="1952" t="s">
        <v>2781</v>
      </c>
      <c r="D530" s="2097">
        <v>816</v>
      </c>
      <c r="E530" s="724">
        <v>42131</v>
      </c>
      <c r="F530" s="2116">
        <v>816</v>
      </c>
      <c r="G530" s="1267">
        <f t="shared" si="20"/>
        <v>0</v>
      </c>
      <c r="H530" s="1655" t="s">
        <v>2804</v>
      </c>
      <c r="I530" s="32"/>
      <c r="J530" s="2024"/>
      <c r="K530" s="32"/>
      <c r="M530" s="1265">
        <v>42142</v>
      </c>
      <c r="N530" s="545">
        <v>21408</v>
      </c>
      <c r="O530" s="2164" t="s">
        <v>2251</v>
      </c>
      <c r="P530" s="2194">
        <v>0</v>
      </c>
      <c r="Q530" s="724"/>
      <c r="R530" s="2117"/>
      <c r="S530" s="1267">
        <f t="shared" si="21"/>
        <v>0</v>
      </c>
      <c r="T530" s="1197" t="s">
        <v>135</v>
      </c>
    </row>
    <row r="531" spans="1:20" x14ac:dyDescent="0.25">
      <c r="A531" s="1265">
        <v>42129</v>
      </c>
      <c r="B531" s="545">
        <v>20105</v>
      </c>
      <c r="C531" s="1952" t="s">
        <v>2849</v>
      </c>
      <c r="D531" s="2097">
        <v>6786.4</v>
      </c>
      <c r="E531" s="724">
        <v>42129</v>
      </c>
      <c r="F531" s="2116">
        <v>6786.4</v>
      </c>
      <c r="G531" s="1267">
        <f t="shared" si="20"/>
        <v>0</v>
      </c>
      <c r="H531" s="1655" t="s">
        <v>773</v>
      </c>
      <c r="I531" s="32"/>
      <c r="J531" s="2024"/>
      <c r="K531" s="32"/>
      <c r="M531" s="1265">
        <v>42142</v>
      </c>
      <c r="N531" s="545">
        <v>21420</v>
      </c>
      <c r="O531" s="2164" t="s">
        <v>2251</v>
      </c>
      <c r="P531" s="2194">
        <v>0</v>
      </c>
      <c r="Q531" s="724"/>
      <c r="R531" s="2117"/>
      <c r="S531" s="1267">
        <f t="shared" si="21"/>
        <v>0</v>
      </c>
      <c r="T531" s="1197" t="s">
        <v>135</v>
      </c>
    </row>
    <row r="532" spans="1:20" x14ac:dyDescent="0.25">
      <c r="A532" s="1265">
        <v>42129</v>
      </c>
      <c r="B532" s="545">
        <v>20106</v>
      </c>
      <c r="C532" s="1952" t="s">
        <v>1478</v>
      </c>
      <c r="D532" s="2097">
        <v>4641</v>
      </c>
      <c r="E532" s="724">
        <v>42129</v>
      </c>
      <c r="F532" s="2116">
        <v>4641</v>
      </c>
      <c r="G532" s="1267">
        <f t="shared" si="20"/>
        <v>0</v>
      </c>
      <c r="H532" s="1655" t="s">
        <v>773</v>
      </c>
      <c r="I532" s="32"/>
      <c r="J532" s="2024"/>
      <c r="K532" s="32"/>
      <c r="M532" s="1265">
        <v>42142</v>
      </c>
      <c r="N532" s="545">
        <v>21447</v>
      </c>
      <c r="O532" s="2164" t="s">
        <v>2251</v>
      </c>
      <c r="P532" s="2194">
        <v>0</v>
      </c>
      <c r="Q532" s="781"/>
      <c r="R532" s="2116"/>
      <c r="S532" s="1267">
        <f t="shared" si="21"/>
        <v>0</v>
      </c>
      <c r="T532" s="1804" t="s">
        <v>135</v>
      </c>
    </row>
    <row r="533" spans="1:20" x14ac:dyDescent="0.25">
      <c r="A533" s="1265">
        <v>42130</v>
      </c>
      <c r="B533" s="545">
        <v>20107</v>
      </c>
      <c r="C533" s="2100" t="s">
        <v>1472</v>
      </c>
      <c r="D533" s="2097">
        <v>2998.6</v>
      </c>
      <c r="E533" s="724">
        <v>42130</v>
      </c>
      <c r="F533" s="2116">
        <v>2998.6</v>
      </c>
      <c r="G533" s="1267">
        <f t="shared" si="20"/>
        <v>0</v>
      </c>
      <c r="H533" s="1655" t="s">
        <v>773</v>
      </c>
      <c r="I533" s="32"/>
      <c r="J533" s="2024"/>
      <c r="K533" s="32"/>
      <c r="M533" s="1265">
        <v>42142</v>
      </c>
      <c r="N533" s="545">
        <v>21449</v>
      </c>
      <c r="O533" s="2164" t="s">
        <v>2251</v>
      </c>
      <c r="P533" s="2194">
        <v>0</v>
      </c>
      <c r="Q533" s="781"/>
      <c r="R533" s="2116"/>
      <c r="S533" s="1267">
        <f t="shared" si="21"/>
        <v>0</v>
      </c>
      <c r="T533" s="1804" t="s">
        <v>135</v>
      </c>
    </row>
    <row r="534" spans="1:20" x14ac:dyDescent="0.25">
      <c r="A534" s="1265">
        <v>42130</v>
      </c>
      <c r="B534" s="545">
        <v>20108</v>
      </c>
      <c r="C534" s="1952" t="s">
        <v>2852</v>
      </c>
      <c r="D534" s="2097">
        <v>14492.8</v>
      </c>
      <c r="E534" s="724">
        <v>42149</v>
      </c>
      <c r="F534" s="2116">
        <v>14492.8</v>
      </c>
      <c r="G534" s="1267">
        <f t="shared" si="20"/>
        <v>0</v>
      </c>
      <c r="H534" s="1655" t="s">
        <v>2793</v>
      </c>
      <c r="I534" s="32"/>
      <c r="J534" s="2024"/>
      <c r="K534" s="32"/>
      <c r="M534" s="1265">
        <v>42142</v>
      </c>
      <c r="N534" s="545">
        <v>21461</v>
      </c>
      <c r="O534" s="2164" t="s">
        <v>2251</v>
      </c>
      <c r="P534" s="2194">
        <v>0</v>
      </c>
      <c r="Q534" s="781"/>
      <c r="R534" s="2116"/>
      <c r="S534" s="1267">
        <f t="shared" si="21"/>
        <v>0</v>
      </c>
      <c r="T534" s="1804" t="s">
        <v>135</v>
      </c>
    </row>
    <row r="535" spans="1:20" x14ac:dyDescent="0.25">
      <c r="A535" s="1265">
        <v>42130</v>
      </c>
      <c r="B535" s="545">
        <v>20109</v>
      </c>
      <c r="C535" s="1952" t="s">
        <v>2884</v>
      </c>
      <c r="D535" s="2097">
        <v>6795.7</v>
      </c>
      <c r="E535" s="724">
        <v>42130</v>
      </c>
      <c r="F535" s="2116">
        <v>6795.7</v>
      </c>
      <c r="G535" s="1267">
        <f t="shared" si="20"/>
        <v>0</v>
      </c>
      <c r="H535" s="1655" t="s">
        <v>773</v>
      </c>
      <c r="I535" s="32"/>
      <c r="J535" s="2024"/>
      <c r="K535" s="32"/>
      <c r="M535" s="1265">
        <v>42142</v>
      </c>
      <c r="N535" s="545">
        <v>21464</v>
      </c>
      <c r="O535" s="2164" t="s">
        <v>2251</v>
      </c>
      <c r="P535" s="2194">
        <v>0</v>
      </c>
      <c r="Q535" s="781"/>
      <c r="R535" s="2116"/>
      <c r="S535" s="1267">
        <f t="shared" si="21"/>
        <v>0</v>
      </c>
      <c r="T535" s="1804" t="s">
        <v>135</v>
      </c>
    </row>
    <row r="536" spans="1:20" x14ac:dyDescent="0.25">
      <c r="A536" s="1265">
        <v>42130</v>
      </c>
      <c r="B536" s="545">
        <v>20110</v>
      </c>
      <c r="C536" s="1952" t="s">
        <v>360</v>
      </c>
      <c r="D536" s="2097">
        <v>2145</v>
      </c>
      <c r="E536" s="724">
        <v>42130</v>
      </c>
      <c r="F536" s="2116">
        <v>2145</v>
      </c>
      <c r="G536" s="1267">
        <f t="shared" si="20"/>
        <v>0</v>
      </c>
      <c r="H536" s="1655" t="s">
        <v>773</v>
      </c>
      <c r="I536" s="32"/>
      <c r="J536" s="2024"/>
      <c r="K536" s="32"/>
      <c r="M536" s="1265">
        <v>42142</v>
      </c>
      <c r="N536" s="545">
        <v>21467</v>
      </c>
      <c r="O536" s="2164" t="s">
        <v>2251</v>
      </c>
      <c r="P536" s="2194">
        <v>0</v>
      </c>
      <c r="Q536" s="781"/>
      <c r="R536" s="2116"/>
      <c r="S536" s="1817">
        <f t="shared" si="21"/>
        <v>0</v>
      </c>
      <c r="T536" s="1804" t="s">
        <v>135</v>
      </c>
    </row>
    <row r="537" spans="1:20" x14ac:dyDescent="0.25">
      <c r="A537" s="1265">
        <v>42130</v>
      </c>
      <c r="B537" s="545">
        <v>20111</v>
      </c>
      <c r="C537" s="1952" t="s">
        <v>2881</v>
      </c>
      <c r="D537" s="2097">
        <v>3514.8</v>
      </c>
      <c r="E537" s="724">
        <v>42130</v>
      </c>
      <c r="F537" s="2116">
        <v>3514.8</v>
      </c>
      <c r="G537" s="1267">
        <f t="shared" si="20"/>
        <v>0</v>
      </c>
      <c r="H537" s="1655" t="s">
        <v>773</v>
      </c>
      <c r="I537" s="32"/>
      <c r="J537" s="2024"/>
      <c r="K537" s="32"/>
      <c r="M537" s="1265">
        <v>42142</v>
      </c>
      <c r="N537" s="545">
        <v>21507</v>
      </c>
      <c r="O537" s="2164" t="s">
        <v>2251</v>
      </c>
      <c r="P537" s="2194">
        <v>0</v>
      </c>
      <c r="Q537" s="724"/>
      <c r="R537" s="2116"/>
      <c r="S537" s="1267">
        <f t="shared" si="21"/>
        <v>0</v>
      </c>
      <c r="T537" s="1655" t="s">
        <v>135</v>
      </c>
    </row>
    <row r="538" spans="1:20" x14ac:dyDescent="0.25">
      <c r="A538" s="1265">
        <v>42130</v>
      </c>
      <c r="B538" s="545">
        <v>20112</v>
      </c>
      <c r="C538" s="1952" t="s">
        <v>674</v>
      </c>
      <c r="D538" s="2097">
        <v>26109</v>
      </c>
      <c r="E538" s="724">
        <v>42130</v>
      </c>
      <c r="F538" s="2116">
        <v>26109</v>
      </c>
      <c r="G538" s="1267">
        <f t="shared" si="20"/>
        <v>0</v>
      </c>
      <c r="H538" s="1655" t="s">
        <v>773</v>
      </c>
      <c r="I538" s="32"/>
      <c r="J538" s="2024"/>
      <c r="K538" s="32"/>
      <c r="M538" s="1265">
        <v>42144</v>
      </c>
      <c r="N538" s="545">
        <v>21614</v>
      </c>
      <c r="O538" s="2164" t="s">
        <v>2251</v>
      </c>
      <c r="P538" s="2194">
        <v>0</v>
      </c>
      <c r="Q538" s="724"/>
      <c r="R538" s="2117"/>
      <c r="S538" s="1267">
        <f t="shared" si="21"/>
        <v>0</v>
      </c>
      <c r="T538" s="1197" t="s">
        <v>135</v>
      </c>
    </row>
    <row r="539" spans="1:20" x14ac:dyDescent="0.25">
      <c r="A539" s="1265">
        <v>42130</v>
      </c>
      <c r="B539" s="545">
        <v>20113</v>
      </c>
      <c r="C539" s="1952" t="s">
        <v>2801</v>
      </c>
      <c r="D539" s="2097">
        <v>1895.4</v>
      </c>
      <c r="E539" s="724">
        <v>42130</v>
      </c>
      <c r="F539" s="2116">
        <v>1895.4</v>
      </c>
      <c r="G539" s="1267">
        <f t="shared" si="20"/>
        <v>0</v>
      </c>
      <c r="H539" s="1655" t="s">
        <v>773</v>
      </c>
      <c r="I539" s="32"/>
      <c r="J539" s="2024"/>
      <c r="K539" s="32"/>
      <c r="M539" s="1265">
        <v>42144</v>
      </c>
      <c r="N539" s="545">
        <v>21623</v>
      </c>
      <c r="O539" s="2164" t="s">
        <v>2251</v>
      </c>
      <c r="P539" s="2194">
        <v>0</v>
      </c>
      <c r="Q539" s="724"/>
      <c r="R539" s="2117"/>
      <c r="S539" s="1267">
        <f t="shared" si="21"/>
        <v>0</v>
      </c>
      <c r="T539" s="716" t="s">
        <v>135</v>
      </c>
    </row>
    <row r="540" spans="1:20" x14ac:dyDescent="0.25">
      <c r="A540" s="1265">
        <v>42130</v>
      </c>
      <c r="B540" s="545">
        <v>20114</v>
      </c>
      <c r="C540" s="1952" t="s">
        <v>2789</v>
      </c>
      <c r="D540" s="2097">
        <v>163285.20000000001</v>
      </c>
      <c r="E540" s="724">
        <v>42140</v>
      </c>
      <c r="F540" s="2116">
        <v>163285.20000000001</v>
      </c>
      <c r="G540" s="1267">
        <f t="shared" si="20"/>
        <v>0</v>
      </c>
      <c r="H540" s="1655" t="s">
        <v>773</v>
      </c>
      <c r="I540" s="32"/>
      <c r="J540" s="2024"/>
      <c r="K540" s="32"/>
      <c r="M540" s="1265">
        <v>42144</v>
      </c>
      <c r="N540" s="545">
        <v>21652</v>
      </c>
      <c r="O540" s="2164" t="s">
        <v>2251</v>
      </c>
      <c r="P540" s="2194">
        <v>0</v>
      </c>
      <c r="Q540" s="724"/>
      <c r="R540" s="2117"/>
      <c r="S540" s="1267">
        <f t="shared" si="21"/>
        <v>0</v>
      </c>
      <c r="T540" s="716" t="s">
        <v>135</v>
      </c>
    </row>
    <row r="541" spans="1:20" x14ac:dyDescent="0.25">
      <c r="A541" s="1265">
        <v>42130</v>
      </c>
      <c r="B541" s="545">
        <v>20115</v>
      </c>
      <c r="C541" s="1952" t="s">
        <v>2845</v>
      </c>
      <c r="D541" s="2097">
        <v>3150.7</v>
      </c>
      <c r="E541" s="724">
        <v>42130</v>
      </c>
      <c r="F541" s="2116">
        <v>3150.7</v>
      </c>
      <c r="G541" s="1267">
        <f t="shared" si="20"/>
        <v>0</v>
      </c>
      <c r="H541" s="1655" t="s">
        <v>773</v>
      </c>
      <c r="I541" s="32"/>
      <c r="J541" s="2024"/>
      <c r="K541" s="32"/>
      <c r="M541" s="1265">
        <v>42145</v>
      </c>
      <c r="N541" s="545">
        <v>21751</v>
      </c>
      <c r="O541" s="2202" t="s">
        <v>2251</v>
      </c>
      <c r="P541" s="2203">
        <v>0</v>
      </c>
      <c r="Q541" s="724"/>
      <c r="R541" s="2117"/>
      <c r="S541" s="1267">
        <f t="shared" si="21"/>
        <v>0</v>
      </c>
      <c r="T541" s="582" t="s">
        <v>135</v>
      </c>
    </row>
    <row r="542" spans="1:20" x14ac:dyDescent="0.25">
      <c r="A542" s="1265">
        <v>42130</v>
      </c>
      <c r="B542" s="545">
        <v>20116</v>
      </c>
      <c r="C542" s="1952" t="s">
        <v>2775</v>
      </c>
      <c r="D542" s="2097">
        <v>6949</v>
      </c>
      <c r="E542" s="724">
        <v>42130</v>
      </c>
      <c r="F542" s="2116">
        <v>6949</v>
      </c>
      <c r="G542" s="1267">
        <f t="shared" si="20"/>
        <v>0</v>
      </c>
      <c r="H542" s="1655" t="s">
        <v>773</v>
      </c>
      <c r="I542" s="32"/>
      <c r="J542" s="2024"/>
      <c r="K542" s="32"/>
      <c r="M542" s="1265">
        <v>42145</v>
      </c>
      <c r="N542" s="545">
        <v>21757</v>
      </c>
      <c r="O542" s="2164" t="s">
        <v>2251</v>
      </c>
      <c r="P542" s="2194">
        <v>0</v>
      </c>
      <c r="Q542" s="724"/>
      <c r="R542" s="2116"/>
      <c r="S542" s="1267">
        <f t="shared" si="21"/>
        <v>0</v>
      </c>
      <c r="T542" s="1655" t="s">
        <v>135</v>
      </c>
    </row>
    <row r="543" spans="1:20" x14ac:dyDescent="0.25">
      <c r="A543" s="1265">
        <v>42130</v>
      </c>
      <c r="B543" s="545">
        <v>20117</v>
      </c>
      <c r="C543" s="1952" t="s">
        <v>1521</v>
      </c>
      <c r="D543" s="2097">
        <v>837.6</v>
      </c>
      <c r="E543" s="724">
        <v>42130</v>
      </c>
      <c r="F543" s="2116">
        <v>837.6</v>
      </c>
      <c r="G543" s="1267">
        <f t="shared" si="20"/>
        <v>0</v>
      </c>
      <c r="H543" s="1655" t="s">
        <v>773</v>
      </c>
      <c r="I543" s="32"/>
      <c r="J543" s="2024"/>
      <c r="K543" s="32"/>
      <c r="M543" s="1265">
        <v>42145</v>
      </c>
      <c r="N543" s="545">
        <v>21793</v>
      </c>
      <c r="O543" s="2202" t="s">
        <v>2251</v>
      </c>
      <c r="P543" s="2203">
        <v>0</v>
      </c>
      <c r="Q543" s="724"/>
      <c r="R543" s="2117"/>
      <c r="S543" s="1267">
        <f t="shared" si="21"/>
        <v>0</v>
      </c>
      <c r="T543" s="582" t="s">
        <v>135</v>
      </c>
    </row>
    <row r="544" spans="1:20" x14ac:dyDescent="0.25">
      <c r="A544" s="1265">
        <v>42130</v>
      </c>
      <c r="B544" s="545">
        <v>20118</v>
      </c>
      <c r="C544" s="1952" t="s">
        <v>2795</v>
      </c>
      <c r="D544" s="2097">
        <v>26531.4</v>
      </c>
      <c r="E544" s="2029">
        <v>42151</v>
      </c>
      <c r="F544" s="2116">
        <v>26531.4</v>
      </c>
      <c r="G544" s="1267">
        <f t="shared" si="20"/>
        <v>0</v>
      </c>
      <c r="H544" s="1655" t="s">
        <v>773</v>
      </c>
      <c r="I544" s="32"/>
      <c r="J544" s="2024"/>
      <c r="K544" s="32"/>
      <c r="M544" s="1265">
        <v>42146</v>
      </c>
      <c r="N544" s="545">
        <v>21852</v>
      </c>
      <c r="O544" s="2164" t="s">
        <v>2251</v>
      </c>
      <c r="P544" s="2194">
        <v>0</v>
      </c>
      <c r="Q544" s="724"/>
      <c r="R544" s="2116"/>
      <c r="S544" s="1267">
        <f t="shared" si="21"/>
        <v>0</v>
      </c>
      <c r="T544" s="1655" t="s">
        <v>135</v>
      </c>
    </row>
    <row r="545" spans="1:20" x14ac:dyDescent="0.25">
      <c r="A545" s="1265">
        <v>42130</v>
      </c>
      <c r="B545" s="545">
        <v>20119</v>
      </c>
      <c r="C545" s="1952" t="s">
        <v>1193</v>
      </c>
      <c r="D545" s="2097">
        <v>2173.4</v>
      </c>
      <c r="E545" s="724">
        <v>42131</v>
      </c>
      <c r="F545" s="2116">
        <v>2173.4</v>
      </c>
      <c r="G545" s="1267">
        <f t="shared" si="20"/>
        <v>0</v>
      </c>
      <c r="H545" s="1655" t="s">
        <v>773</v>
      </c>
      <c r="I545" s="32"/>
      <c r="J545" s="2024"/>
      <c r="K545" s="32"/>
      <c r="M545" s="1265">
        <v>42146</v>
      </c>
      <c r="N545" s="545">
        <v>21923</v>
      </c>
      <c r="O545" s="2164" t="s">
        <v>2251</v>
      </c>
      <c r="P545" s="2194">
        <v>0</v>
      </c>
      <c r="Q545" s="724"/>
      <c r="R545" s="2116"/>
      <c r="S545" s="1267">
        <f t="shared" si="21"/>
        <v>0</v>
      </c>
      <c r="T545" s="1655" t="s">
        <v>135</v>
      </c>
    </row>
    <row r="546" spans="1:20" x14ac:dyDescent="0.25">
      <c r="A546" s="1265">
        <v>42130</v>
      </c>
      <c r="B546" s="545">
        <v>20120</v>
      </c>
      <c r="C546" s="1952" t="s">
        <v>2899</v>
      </c>
      <c r="D546" s="2097">
        <v>7465.5</v>
      </c>
      <c r="E546" s="724">
        <v>42130</v>
      </c>
      <c r="F546" s="2116">
        <v>7465.5</v>
      </c>
      <c r="G546" s="1267">
        <f t="shared" si="20"/>
        <v>0</v>
      </c>
      <c r="H546" s="1655" t="s">
        <v>2799</v>
      </c>
      <c r="I546" s="32"/>
      <c r="J546" s="2024"/>
      <c r="K546" s="32"/>
      <c r="M546" s="1265">
        <v>42147</v>
      </c>
      <c r="N546" s="545">
        <v>21968</v>
      </c>
      <c r="O546" s="2164" t="s">
        <v>2251</v>
      </c>
      <c r="P546" s="2194">
        <v>0</v>
      </c>
      <c r="Q546" s="781"/>
      <c r="R546" s="2116"/>
      <c r="S546" s="1267">
        <f t="shared" si="21"/>
        <v>0</v>
      </c>
      <c r="T546" s="1655" t="s">
        <v>135</v>
      </c>
    </row>
    <row r="547" spans="1:20" x14ac:dyDescent="0.25">
      <c r="A547" s="1265">
        <v>42130</v>
      </c>
      <c r="B547" s="545">
        <v>20121</v>
      </c>
      <c r="C547" s="1952" t="s">
        <v>2788</v>
      </c>
      <c r="D547" s="2097">
        <v>11923.2</v>
      </c>
      <c r="E547" s="724">
        <v>42136</v>
      </c>
      <c r="F547" s="2116">
        <v>11923.2</v>
      </c>
      <c r="G547" s="1267">
        <f t="shared" si="20"/>
        <v>0</v>
      </c>
      <c r="H547" s="1655" t="s">
        <v>2799</v>
      </c>
      <c r="I547" s="32"/>
      <c r="J547" s="2024"/>
      <c r="K547" s="32"/>
      <c r="M547" s="1265">
        <v>42147</v>
      </c>
      <c r="N547" s="545">
        <v>21973</v>
      </c>
      <c r="O547" s="2164" t="s">
        <v>2251</v>
      </c>
      <c r="P547" s="2194">
        <v>0</v>
      </c>
      <c r="Q547" s="1210"/>
      <c r="R547" s="2116"/>
      <c r="S547" s="1267">
        <f t="shared" si="21"/>
        <v>0</v>
      </c>
      <c r="T547" s="1655" t="s">
        <v>135</v>
      </c>
    </row>
    <row r="548" spans="1:20" x14ac:dyDescent="0.25">
      <c r="A548" s="1265">
        <v>42130</v>
      </c>
      <c r="B548" s="545">
        <v>20122</v>
      </c>
      <c r="C548" s="2164" t="s">
        <v>2251</v>
      </c>
      <c r="D548" s="2194">
        <v>0</v>
      </c>
      <c r="E548" s="724"/>
      <c r="F548" s="2116"/>
      <c r="G548" s="1267">
        <f t="shared" si="20"/>
        <v>0</v>
      </c>
      <c r="H548" s="1655" t="s">
        <v>135</v>
      </c>
      <c r="I548" s="32"/>
      <c r="J548" s="2024"/>
      <c r="K548" s="32"/>
      <c r="M548" s="1265">
        <v>42147</v>
      </c>
      <c r="N548" s="545">
        <v>21987</v>
      </c>
      <c r="O548" s="2164" t="s">
        <v>2251</v>
      </c>
      <c r="P548" s="2194">
        <v>0</v>
      </c>
      <c r="Q548" s="2184"/>
      <c r="R548" s="2116"/>
      <c r="S548" s="1267">
        <f t="shared" si="21"/>
        <v>0</v>
      </c>
      <c r="T548" s="1655" t="s">
        <v>135</v>
      </c>
    </row>
    <row r="549" spans="1:20" x14ac:dyDescent="0.25">
      <c r="A549" s="1265">
        <v>42130</v>
      </c>
      <c r="B549" s="545">
        <v>20123</v>
      </c>
      <c r="C549" s="1952" t="s">
        <v>2825</v>
      </c>
      <c r="D549" s="2097">
        <v>2720</v>
      </c>
      <c r="E549" s="724">
        <v>42130</v>
      </c>
      <c r="F549" s="2116">
        <v>2720</v>
      </c>
      <c r="G549" s="1267">
        <f t="shared" si="20"/>
        <v>0</v>
      </c>
      <c r="H549" s="1655" t="s">
        <v>2799</v>
      </c>
      <c r="I549" s="32"/>
      <c r="J549" s="2024"/>
      <c r="K549" s="32"/>
      <c r="M549" s="1265">
        <v>42147</v>
      </c>
      <c r="N549" s="545">
        <v>21999</v>
      </c>
      <c r="O549" s="2164" t="s">
        <v>2251</v>
      </c>
      <c r="P549" s="2194">
        <v>0</v>
      </c>
      <c r="Q549" s="781"/>
      <c r="R549" s="2116"/>
      <c r="S549" s="1267">
        <f t="shared" si="21"/>
        <v>0</v>
      </c>
      <c r="T549" s="1655" t="s">
        <v>135</v>
      </c>
    </row>
    <row r="550" spans="1:20" x14ac:dyDescent="0.25">
      <c r="A550" s="1265">
        <v>42130</v>
      </c>
      <c r="B550" s="545">
        <v>20124</v>
      </c>
      <c r="C550" s="1952" t="s">
        <v>377</v>
      </c>
      <c r="D550" s="2097">
        <v>6308.5</v>
      </c>
      <c r="E550" s="724">
        <v>42130</v>
      </c>
      <c r="F550" s="2116">
        <v>6308.5</v>
      </c>
      <c r="G550" s="1267">
        <f t="shared" si="20"/>
        <v>0</v>
      </c>
      <c r="H550" s="1655" t="s">
        <v>773</v>
      </c>
      <c r="I550" s="32"/>
      <c r="J550" s="2024"/>
      <c r="K550" s="32"/>
      <c r="M550" s="1265">
        <v>42147</v>
      </c>
      <c r="N550" s="545">
        <v>22021</v>
      </c>
      <c r="O550" s="2164" t="s">
        <v>2251</v>
      </c>
      <c r="P550" s="2194">
        <v>0</v>
      </c>
      <c r="Q550" s="781"/>
      <c r="R550" s="2116"/>
      <c r="S550" s="1267">
        <f t="shared" si="21"/>
        <v>0</v>
      </c>
      <c r="T550" s="1655" t="s">
        <v>135</v>
      </c>
    </row>
    <row r="551" spans="1:20" x14ac:dyDescent="0.25">
      <c r="A551" s="1265">
        <v>42130</v>
      </c>
      <c r="B551" s="545">
        <v>20125</v>
      </c>
      <c r="C551" s="1952" t="s">
        <v>45</v>
      </c>
      <c r="D551" s="2097">
        <v>7943</v>
      </c>
      <c r="E551" s="724">
        <v>42130</v>
      </c>
      <c r="F551" s="2116">
        <v>7943</v>
      </c>
      <c r="G551" s="1267">
        <f t="shared" si="20"/>
        <v>0</v>
      </c>
      <c r="H551" s="1655" t="s">
        <v>773</v>
      </c>
      <c r="I551" s="32"/>
      <c r="J551" s="2024"/>
      <c r="K551" s="32"/>
      <c r="M551" s="1265">
        <v>42147</v>
      </c>
      <c r="N551" s="545">
        <v>22032</v>
      </c>
      <c r="O551" s="2164" t="s">
        <v>2251</v>
      </c>
      <c r="P551" s="2194">
        <v>0</v>
      </c>
      <c r="Q551" s="781"/>
      <c r="R551" s="2116"/>
      <c r="S551" s="1267">
        <f t="shared" si="21"/>
        <v>0</v>
      </c>
      <c r="T551" s="1655" t="s">
        <v>135</v>
      </c>
    </row>
    <row r="552" spans="1:20" x14ac:dyDescent="0.25">
      <c r="A552" s="1265">
        <v>42130</v>
      </c>
      <c r="B552" s="545">
        <v>20126</v>
      </c>
      <c r="C552" s="1952" t="s">
        <v>665</v>
      </c>
      <c r="D552" s="2097">
        <v>4871.84</v>
      </c>
      <c r="E552" s="724">
        <v>42130</v>
      </c>
      <c r="F552" s="2116">
        <v>4871.84</v>
      </c>
      <c r="G552" s="1267">
        <f t="shared" si="20"/>
        <v>0</v>
      </c>
      <c r="H552" s="1655" t="s">
        <v>773</v>
      </c>
      <c r="I552" s="32"/>
      <c r="J552" s="2024"/>
      <c r="K552" s="32"/>
      <c r="M552" s="1265">
        <v>42147</v>
      </c>
      <c r="N552" s="545">
        <v>22057</v>
      </c>
      <c r="O552" s="2164" t="s">
        <v>2251</v>
      </c>
      <c r="P552" s="2194">
        <v>0</v>
      </c>
      <c r="Q552" s="781"/>
      <c r="R552" s="2116"/>
      <c r="S552" s="1267">
        <f t="shared" si="21"/>
        <v>0</v>
      </c>
      <c r="T552" s="1655" t="s">
        <v>135</v>
      </c>
    </row>
    <row r="553" spans="1:20" x14ac:dyDescent="0.25">
      <c r="A553" s="1265">
        <v>42130</v>
      </c>
      <c r="B553" s="545">
        <v>20127</v>
      </c>
      <c r="C553" s="2164" t="s">
        <v>2251</v>
      </c>
      <c r="D553" s="2194">
        <v>0</v>
      </c>
      <c r="E553" s="724"/>
      <c r="F553" s="2116"/>
      <c r="G553" s="1267">
        <f t="shared" si="20"/>
        <v>0</v>
      </c>
      <c r="H553" s="1655" t="s">
        <v>135</v>
      </c>
      <c r="I553" s="32"/>
      <c r="J553" s="2024"/>
      <c r="K553" s="32"/>
      <c r="M553" s="1265">
        <v>42147</v>
      </c>
      <c r="N553" s="545">
        <v>22058</v>
      </c>
      <c r="O553" s="2164" t="s">
        <v>2251</v>
      </c>
      <c r="P553" s="2194">
        <v>0</v>
      </c>
      <c r="Q553" s="781"/>
      <c r="R553" s="2116"/>
      <c r="S553" s="1267">
        <f t="shared" si="21"/>
        <v>0</v>
      </c>
      <c r="T553" s="1655" t="s">
        <v>135</v>
      </c>
    </row>
    <row r="554" spans="1:20" x14ac:dyDescent="0.25">
      <c r="A554" s="1265">
        <v>42130</v>
      </c>
      <c r="B554" s="545">
        <v>20128</v>
      </c>
      <c r="C554" s="1952" t="s">
        <v>2896</v>
      </c>
      <c r="D554" s="2097">
        <v>6473.6</v>
      </c>
      <c r="E554" s="724">
        <v>42130</v>
      </c>
      <c r="F554" s="2116">
        <v>6473.6</v>
      </c>
      <c r="G554" s="1267">
        <f t="shared" si="20"/>
        <v>0</v>
      </c>
      <c r="H554" s="1655" t="s">
        <v>773</v>
      </c>
      <c r="I554" s="32"/>
      <c r="J554" s="2024"/>
      <c r="K554" s="32"/>
      <c r="M554" s="1265">
        <v>42149</v>
      </c>
      <c r="N554" s="545">
        <v>22136</v>
      </c>
      <c r="O554" s="2164" t="s">
        <v>2251</v>
      </c>
      <c r="P554" s="2194">
        <v>0</v>
      </c>
      <c r="Q554" s="781"/>
      <c r="R554" s="2116"/>
      <c r="S554" s="1267">
        <f t="shared" si="21"/>
        <v>0</v>
      </c>
      <c r="T554" s="1655" t="s">
        <v>135</v>
      </c>
    </row>
    <row r="555" spans="1:20" x14ac:dyDescent="0.25">
      <c r="A555" s="1265">
        <v>42130</v>
      </c>
      <c r="B555" s="545">
        <v>20129</v>
      </c>
      <c r="C555" s="1952" t="s">
        <v>1472</v>
      </c>
      <c r="D555" s="2097">
        <v>2758.25</v>
      </c>
      <c r="E555" s="724">
        <v>42130</v>
      </c>
      <c r="F555" s="2116">
        <v>2758.25</v>
      </c>
      <c r="G555" s="1267">
        <f t="shared" si="20"/>
        <v>0</v>
      </c>
      <c r="H555" s="1655" t="s">
        <v>2796</v>
      </c>
      <c r="I555" s="32"/>
      <c r="J555" s="2024"/>
      <c r="K555" s="32"/>
      <c r="M555" s="1265">
        <v>42149</v>
      </c>
      <c r="N555" s="545">
        <v>22154</v>
      </c>
      <c r="O555" s="2164" t="s">
        <v>2251</v>
      </c>
      <c r="P555" s="2194">
        <v>0</v>
      </c>
      <c r="Q555" s="781"/>
      <c r="R555" s="2116"/>
      <c r="S555" s="1267">
        <f t="shared" si="21"/>
        <v>0</v>
      </c>
      <c r="T555" s="1655" t="s">
        <v>135</v>
      </c>
    </row>
    <row r="556" spans="1:20" x14ac:dyDescent="0.25">
      <c r="A556" s="1265">
        <v>42130</v>
      </c>
      <c r="B556" s="545">
        <v>20130</v>
      </c>
      <c r="C556" s="1952" t="s">
        <v>1024</v>
      </c>
      <c r="D556" s="2097">
        <v>3015.6</v>
      </c>
      <c r="E556" s="724">
        <v>42130</v>
      </c>
      <c r="F556" s="2116">
        <v>3015.6</v>
      </c>
      <c r="G556" s="1267">
        <f t="shared" si="20"/>
        <v>0</v>
      </c>
      <c r="H556" s="1655" t="s">
        <v>2796</v>
      </c>
      <c r="I556" s="32"/>
      <c r="J556" s="2024"/>
      <c r="K556" s="32"/>
      <c r="M556" s="1265">
        <v>42149</v>
      </c>
      <c r="N556" s="545">
        <v>22185</v>
      </c>
      <c r="O556" s="2164" t="s">
        <v>2251</v>
      </c>
      <c r="P556" s="2194">
        <v>0</v>
      </c>
      <c r="Q556" s="781"/>
      <c r="R556" s="2116"/>
      <c r="S556" s="1267">
        <f t="shared" si="21"/>
        <v>0</v>
      </c>
      <c r="T556" s="1655" t="s">
        <v>135</v>
      </c>
    </row>
    <row r="557" spans="1:20" x14ac:dyDescent="0.25">
      <c r="A557" s="1265">
        <v>42130</v>
      </c>
      <c r="B557" s="545">
        <v>20131</v>
      </c>
      <c r="C557" s="1952" t="s">
        <v>1176</v>
      </c>
      <c r="D557" s="2097">
        <v>1366.9</v>
      </c>
      <c r="E557" s="724">
        <v>42130</v>
      </c>
      <c r="F557" s="2116">
        <v>1366.9</v>
      </c>
      <c r="G557" s="1267">
        <f t="shared" si="20"/>
        <v>0</v>
      </c>
      <c r="H557" s="1655" t="s">
        <v>773</v>
      </c>
      <c r="I557" s="32"/>
      <c r="J557" s="2024"/>
      <c r="K557" s="32"/>
      <c r="M557" s="1265">
        <v>42150</v>
      </c>
      <c r="N557" s="545">
        <v>22256</v>
      </c>
      <c r="O557" s="2164" t="s">
        <v>2251</v>
      </c>
      <c r="P557" s="2194">
        <v>0</v>
      </c>
      <c r="Q557" s="781"/>
      <c r="R557" s="2116"/>
      <c r="S557" s="1267">
        <f t="shared" si="21"/>
        <v>0</v>
      </c>
      <c r="T557" s="1655" t="s">
        <v>135</v>
      </c>
    </row>
    <row r="558" spans="1:20" x14ac:dyDescent="0.25">
      <c r="A558" s="1265">
        <v>42130</v>
      </c>
      <c r="B558" s="545">
        <v>20132</v>
      </c>
      <c r="C558" s="1952" t="s">
        <v>2859</v>
      </c>
      <c r="D558" s="2097">
        <v>58340</v>
      </c>
      <c r="E558" s="724">
        <v>42130</v>
      </c>
      <c r="F558" s="2116">
        <v>58340</v>
      </c>
      <c r="G558" s="1267">
        <f t="shared" si="20"/>
        <v>0</v>
      </c>
      <c r="H558" s="1655" t="s">
        <v>2780</v>
      </c>
      <c r="I558" s="32"/>
      <c r="J558" s="2024"/>
      <c r="K558" s="32"/>
      <c r="M558" s="1265">
        <v>42151</v>
      </c>
      <c r="N558" s="545">
        <v>22343</v>
      </c>
      <c r="O558" s="2164" t="s">
        <v>2251</v>
      </c>
      <c r="P558" s="2194">
        <v>0</v>
      </c>
      <c r="Q558" s="781"/>
      <c r="R558" s="2116"/>
      <c r="S558" s="1267">
        <f t="shared" si="21"/>
        <v>0</v>
      </c>
      <c r="T558" s="1655" t="s">
        <v>773</v>
      </c>
    </row>
    <row r="559" spans="1:20" x14ac:dyDescent="0.25">
      <c r="A559" s="1265">
        <v>42130</v>
      </c>
      <c r="B559" s="545">
        <v>20133</v>
      </c>
      <c r="C559" s="1952" t="s">
        <v>1434</v>
      </c>
      <c r="D559" s="2097">
        <v>2737</v>
      </c>
      <c r="E559" s="724">
        <v>42131</v>
      </c>
      <c r="F559" s="2116">
        <v>2737</v>
      </c>
      <c r="G559" s="1267">
        <f t="shared" si="20"/>
        <v>0</v>
      </c>
      <c r="H559" s="1655" t="s">
        <v>773</v>
      </c>
      <c r="I559" s="32"/>
      <c r="J559" s="2024"/>
      <c r="K559" s="32"/>
      <c r="M559" s="1265">
        <v>42151</v>
      </c>
      <c r="N559" s="545">
        <v>22402</v>
      </c>
      <c r="O559" s="2164" t="s">
        <v>2251</v>
      </c>
      <c r="P559" s="2194">
        <v>0</v>
      </c>
      <c r="Q559" s="724"/>
      <c r="R559" s="2116"/>
      <c r="S559" s="1267">
        <f t="shared" si="21"/>
        <v>0</v>
      </c>
      <c r="T559" s="1655" t="s">
        <v>135</v>
      </c>
    </row>
    <row r="560" spans="1:20" x14ac:dyDescent="0.25">
      <c r="A560" s="1265">
        <v>42130</v>
      </c>
      <c r="B560" s="545">
        <v>20134</v>
      </c>
      <c r="C560" s="1952" t="s">
        <v>2945</v>
      </c>
      <c r="D560" s="2097">
        <v>277.39999999999998</v>
      </c>
      <c r="E560" s="724">
        <v>42130</v>
      </c>
      <c r="F560" s="2116">
        <v>277.39999999999998</v>
      </c>
      <c r="G560" s="1267">
        <f t="shared" si="20"/>
        <v>0</v>
      </c>
      <c r="H560" s="1655" t="s">
        <v>773</v>
      </c>
      <c r="I560" s="32"/>
      <c r="J560" s="2024"/>
      <c r="K560" s="32"/>
      <c r="M560" s="1265">
        <v>42153</v>
      </c>
      <c r="N560" s="545">
        <v>22620</v>
      </c>
      <c r="O560" s="2164" t="s">
        <v>2251</v>
      </c>
      <c r="P560" s="2194">
        <v>0</v>
      </c>
      <c r="Q560" s="724"/>
      <c r="R560" s="2116"/>
      <c r="S560" s="1267">
        <f t="shared" si="21"/>
        <v>0</v>
      </c>
      <c r="T560" s="1655" t="s">
        <v>135</v>
      </c>
    </row>
    <row r="561" spans="1:20" x14ac:dyDescent="0.25">
      <c r="A561" s="1265">
        <v>42130</v>
      </c>
      <c r="B561" s="545">
        <v>20135</v>
      </c>
      <c r="C561" s="1952" t="s">
        <v>44</v>
      </c>
      <c r="D561" s="2097">
        <v>1328.2</v>
      </c>
      <c r="E561" s="724">
        <v>42130</v>
      </c>
      <c r="F561" s="2116">
        <v>1328.2</v>
      </c>
      <c r="G561" s="1267">
        <f t="shared" si="20"/>
        <v>0</v>
      </c>
      <c r="H561" s="1655" t="s">
        <v>773</v>
      </c>
      <c r="I561" s="32"/>
      <c r="J561" s="2024"/>
      <c r="K561" s="32"/>
      <c r="M561" s="1265">
        <v>42154</v>
      </c>
      <c r="N561" s="545">
        <v>22704</v>
      </c>
      <c r="O561" s="2164" t="s">
        <v>2251</v>
      </c>
      <c r="P561" s="2194">
        <v>0</v>
      </c>
      <c r="Q561" s="724"/>
      <c r="R561" s="2116"/>
      <c r="S561" s="1267">
        <f t="shared" si="21"/>
        <v>0</v>
      </c>
      <c r="T561" s="1655" t="s">
        <v>135</v>
      </c>
    </row>
    <row r="562" spans="1:20" x14ac:dyDescent="0.25">
      <c r="A562" s="1265">
        <v>42130</v>
      </c>
      <c r="B562" s="545">
        <v>20136</v>
      </c>
      <c r="C562" s="1952" t="s">
        <v>2823</v>
      </c>
      <c r="D562" s="2097">
        <v>6427</v>
      </c>
      <c r="E562" s="724">
        <v>42132</v>
      </c>
      <c r="F562" s="2116">
        <v>6427</v>
      </c>
      <c r="G562" s="1267">
        <f t="shared" si="20"/>
        <v>0</v>
      </c>
      <c r="H562" s="1655" t="s">
        <v>2822</v>
      </c>
      <c r="K562" s="32"/>
      <c r="M562" s="1265">
        <v>42154</v>
      </c>
      <c r="N562" s="545">
        <v>22722</v>
      </c>
      <c r="O562" s="2164" t="s">
        <v>2251</v>
      </c>
      <c r="P562" s="2194">
        <v>0</v>
      </c>
      <c r="Q562" s="724"/>
      <c r="R562" s="2116"/>
      <c r="S562" s="1267">
        <f t="shared" si="21"/>
        <v>0</v>
      </c>
      <c r="T562" s="1655" t="s">
        <v>135</v>
      </c>
    </row>
    <row r="563" spans="1:20" x14ac:dyDescent="0.25">
      <c r="A563" s="1265">
        <v>42130</v>
      </c>
      <c r="B563" s="545">
        <v>20137</v>
      </c>
      <c r="C563" s="1952" t="s">
        <v>2824</v>
      </c>
      <c r="D563" s="2097">
        <v>2700.4</v>
      </c>
      <c r="E563" s="724">
        <v>42132</v>
      </c>
      <c r="F563" s="2116">
        <v>2700.4</v>
      </c>
      <c r="G563" s="1267">
        <f t="shared" si="20"/>
        <v>0</v>
      </c>
      <c r="H563" s="1655" t="s">
        <v>2822</v>
      </c>
      <c r="K563" s="32"/>
      <c r="M563" s="1265">
        <v>42154</v>
      </c>
      <c r="N563" s="545">
        <v>22726</v>
      </c>
      <c r="O563" s="2164" t="s">
        <v>2251</v>
      </c>
      <c r="P563" s="2194">
        <v>0</v>
      </c>
      <c r="Q563" s="724"/>
      <c r="R563" s="2116"/>
      <c r="S563" s="1267">
        <f t="shared" si="21"/>
        <v>0</v>
      </c>
      <c r="T563" s="1655" t="s">
        <v>135</v>
      </c>
    </row>
    <row r="564" spans="1:20" x14ac:dyDescent="0.25">
      <c r="A564" s="1265">
        <v>42130</v>
      </c>
      <c r="B564" s="545">
        <v>20138</v>
      </c>
      <c r="C564" s="1952" t="s">
        <v>2821</v>
      </c>
      <c r="D564" s="2097">
        <v>3647</v>
      </c>
      <c r="E564" s="724">
        <v>42132</v>
      </c>
      <c r="F564" s="2116">
        <v>3647</v>
      </c>
      <c r="G564" s="1267">
        <f t="shared" si="20"/>
        <v>0</v>
      </c>
      <c r="H564" s="1655" t="s">
        <v>2822</v>
      </c>
      <c r="K564" s="32"/>
      <c r="M564" s="1265">
        <v>42154</v>
      </c>
      <c r="N564" s="545">
        <v>22766</v>
      </c>
      <c r="O564" s="2164" t="s">
        <v>2251</v>
      </c>
      <c r="P564" s="2194">
        <v>0</v>
      </c>
      <c r="Q564" s="724"/>
      <c r="R564" s="2116"/>
      <c r="S564" s="1267">
        <f t="shared" si="21"/>
        <v>0</v>
      </c>
      <c r="T564" s="1655" t="s">
        <v>135</v>
      </c>
    </row>
    <row r="565" spans="1:20" x14ac:dyDescent="0.25">
      <c r="A565" s="1265">
        <v>42130</v>
      </c>
      <c r="B565" s="545">
        <v>20139</v>
      </c>
      <c r="C565" s="1952" t="s">
        <v>67</v>
      </c>
      <c r="D565" s="2097">
        <v>25837.65</v>
      </c>
      <c r="E565" s="1828" t="s">
        <v>3643</v>
      </c>
      <c r="F565" s="2116">
        <v>25837.65</v>
      </c>
      <c r="G565" s="1267">
        <f t="shared" si="20"/>
        <v>0</v>
      </c>
      <c r="H565" s="1655" t="s">
        <v>2822</v>
      </c>
      <c r="K565" s="32"/>
      <c r="M565" s="1265">
        <v>42155</v>
      </c>
      <c r="N565" s="545">
        <v>22845</v>
      </c>
      <c r="O565" s="2164" t="s">
        <v>2251</v>
      </c>
      <c r="P565" s="2194">
        <v>0</v>
      </c>
      <c r="Q565" s="724"/>
      <c r="R565" s="2116"/>
      <c r="S565" s="1267">
        <f t="shared" si="21"/>
        <v>0</v>
      </c>
      <c r="T565" s="1655" t="s">
        <v>135</v>
      </c>
    </row>
    <row r="566" spans="1:20" x14ac:dyDescent="0.25">
      <c r="A566" s="1265">
        <v>42130</v>
      </c>
      <c r="B566" s="545">
        <v>20140</v>
      </c>
      <c r="C566" s="1952" t="s">
        <v>2860</v>
      </c>
      <c r="D566" s="2097">
        <v>2713.2</v>
      </c>
      <c r="E566" s="724">
        <v>42130</v>
      </c>
      <c r="F566" s="2116">
        <v>2713.2</v>
      </c>
      <c r="G566" s="1267">
        <f t="shared" si="20"/>
        <v>0</v>
      </c>
      <c r="H566" s="1655" t="s">
        <v>773</v>
      </c>
      <c r="K566" s="32"/>
      <c r="M566" s="1265">
        <v>42146</v>
      </c>
      <c r="N566" s="545">
        <v>21927</v>
      </c>
      <c r="O566" s="2213" t="s">
        <v>4412</v>
      </c>
      <c r="P566" s="2097">
        <v>0</v>
      </c>
      <c r="Q566" s="724"/>
      <c r="R566" s="2116"/>
      <c r="S566" s="1267">
        <f t="shared" si="21"/>
        <v>0</v>
      </c>
      <c r="T566" s="1655" t="s">
        <v>135</v>
      </c>
    </row>
    <row r="567" spans="1:20" x14ac:dyDescent="0.25">
      <c r="A567" s="1265">
        <v>42130</v>
      </c>
      <c r="B567" s="545">
        <v>20141</v>
      </c>
      <c r="C567" s="1952" t="s">
        <v>2812</v>
      </c>
      <c r="D567" s="2097">
        <v>2158.6</v>
      </c>
      <c r="E567" s="724">
        <v>42130</v>
      </c>
      <c r="F567" s="2116">
        <v>2158.6</v>
      </c>
      <c r="G567" s="1267">
        <f t="shared" si="20"/>
        <v>0</v>
      </c>
      <c r="H567" s="1655" t="s">
        <v>773</v>
      </c>
      <c r="K567" s="32"/>
      <c r="M567" s="1265">
        <v>42137</v>
      </c>
      <c r="N567" s="545">
        <v>20933</v>
      </c>
      <c r="O567" s="1952" t="s">
        <v>3545</v>
      </c>
      <c r="P567" s="2097">
        <v>1054.5999999999999</v>
      </c>
      <c r="Q567" s="724">
        <v>42137</v>
      </c>
      <c r="R567" s="2116">
        <v>1054.5999999999999</v>
      </c>
      <c r="S567" s="1267">
        <f t="shared" si="21"/>
        <v>0</v>
      </c>
      <c r="T567" s="1804" t="s">
        <v>773</v>
      </c>
    </row>
    <row r="568" spans="1:20" x14ac:dyDescent="0.25">
      <c r="A568" s="1265">
        <v>42130</v>
      </c>
      <c r="B568" s="545">
        <v>20142</v>
      </c>
      <c r="C568" s="1952" t="s">
        <v>2866</v>
      </c>
      <c r="D568" s="2097">
        <v>3680</v>
      </c>
      <c r="E568" s="724">
        <v>42130</v>
      </c>
      <c r="F568" s="2116">
        <v>3680</v>
      </c>
      <c r="G568" s="1267">
        <f t="shared" si="20"/>
        <v>0</v>
      </c>
      <c r="H568" s="1655" t="s">
        <v>773</v>
      </c>
      <c r="K568" s="32"/>
      <c r="M568" s="1265">
        <v>42137</v>
      </c>
      <c r="N568" s="545">
        <v>20934</v>
      </c>
      <c r="O568" s="1952" t="s">
        <v>3545</v>
      </c>
      <c r="P568" s="2097">
        <v>80</v>
      </c>
      <c r="Q568" s="724">
        <v>42137</v>
      </c>
      <c r="R568" s="2116">
        <v>80</v>
      </c>
      <c r="S568" s="1267">
        <f t="shared" si="21"/>
        <v>0</v>
      </c>
      <c r="T568" s="1804" t="s">
        <v>773</v>
      </c>
    </row>
    <row r="569" spans="1:20" x14ac:dyDescent="0.25">
      <c r="A569" s="1265">
        <v>42130</v>
      </c>
      <c r="B569" s="545">
        <v>20143</v>
      </c>
      <c r="C569" s="1952" t="s">
        <v>2866</v>
      </c>
      <c r="D569" s="2097">
        <v>934.8</v>
      </c>
      <c r="E569" s="724">
        <v>42130</v>
      </c>
      <c r="F569" s="2116">
        <v>934.8</v>
      </c>
      <c r="G569" s="1267">
        <f t="shared" si="20"/>
        <v>0</v>
      </c>
      <c r="H569" s="1655" t="s">
        <v>773</v>
      </c>
      <c r="K569" s="32"/>
      <c r="M569" s="1265">
        <v>42134</v>
      </c>
      <c r="N569" s="545">
        <v>20610</v>
      </c>
      <c r="O569" s="1952" t="s">
        <v>1499</v>
      </c>
      <c r="P569" s="2097">
        <v>1404.2</v>
      </c>
      <c r="Q569" s="724">
        <v>42134</v>
      </c>
      <c r="R569" s="2117">
        <v>1404.2</v>
      </c>
      <c r="S569" s="1267">
        <f t="shared" si="21"/>
        <v>0</v>
      </c>
      <c r="T569" s="1197" t="s">
        <v>773</v>
      </c>
    </row>
    <row r="570" spans="1:20" x14ac:dyDescent="0.25">
      <c r="A570" s="1265">
        <v>42130</v>
      </c>
      <c r="B570" s="545">
        <v>20144</v>
      </c>
      <c r="C570" s="1952" t="s">
        <v>947</v>
      </c>
      <c r="D570" s="2097">
        <v>20721.2</v>
      </c>
      <c r="E570" s="724">
        <v>42132</v>
      </c>
      <c r="F570" s="2116">
        <v>20721.2</v>
      </c>
      <c r="G570" s="1267">
        <f t="shared" si="20"/>
        <v>0</v>
      </c>
      <c r="H570" s="1655" t="s">
        <v>2822</v>
      </c>
      <c r="K570" s="32"/>
      <c r="M570" s="1265">
        <v>42140</v>
      </c>
      <c r="N570" s="545">
        <v>21288</v>
      </c>
      <c r="O570" s="1952" t="s">
        <v>1499</v>
      </c>
      <c r="P570" s="2097">
        <v>1734</v>
      </c>
      <c r="Q570" s="724">
        <v>42140</v>
      </c>
      <c r="R570" s="2197">
        <v>1650</v>
      </c>
      <c r="S570" s="2190">
        <f t="shared" si="21"/>
        <v>84</v>
      </c>
      <c r="T570" s="716" t="s">
        <v>773</v>
      </c>
    </row>
    <row r="571" spans="1:20" x14ac:dyDescent="0.25">
      <c r="A571" s="1265">
        <v>42130</v>
      </c>
      <c r="B571" s="545">
        <v>20145</v>
      </c>
      <c r="C571" s="1952" t="s">
        <v>2946</v>
      </c>
      <c r="D571" s="2097">
        <v>316</v>
      </c>
      <c r="E571" s="724">
        <v>42130</v>
      </c>
      <c r="F571" s="2116">
        <v>316</v>
      </c>
      <c r="G571" s="1267">
        <f t="shared" si="20"/>
        <v>0</v>
      </c>
      <c r="H571" s="1655" t="s">
        <v>773</v>
      </c>
      <c r="K571" s="32"/>
      <c r="M571" s="1265">
        <v>42126</v>
      </c>
      <c r="N571" s="545">
        <v>19787</v>
      </c>
      <c r="O571" s="2054" t="s">
        <v>990</v>
      </c>
      <c r="P571" s="2097">
        <v>2664.9</v>
      </c>
      <c r="Q571" s="724">
        <v>42126</v>
      </c>
      <c r="R571" s="2116">
        <v>2664.9</v>
      </c>
      <c r="S571" s="1267">
        <f t="shared" si="21"/>
        <v>0</v>
      </c>
      <c r="T571" s="217" t="s">
        <v>773</v>
      </c>
    </row>
    <row r="572" spans="1:20" x14ac:dyDescent="0.25">
      <c r="A572" s="1265">
        <v>42130</v>
      </c>
      <c r="B572" s="545">
        <v>20146</v>
      </c>
      <c r="C572" s="1952" t="s">
        <v>2837</v>
      </c>
      <c r="D572" s="2097">
        <v>3713.6</v>
      </c>
      <c r="E572" s="724">
        <v>42132</v>
      </c>
      <c r="F572" s="2116">
        <v>3713.6</v>
      </c>
      <c r="G572" s="1267">
        <f t="shared" si="20"/>
        <v>0</v>
      </c>
      <c r="H572" s="1655" t="s">
        <v>2822</v>
      </c>
      <c r="K572" s="32"/>
      <c r="M572" s="1265">
        <v>42140</v>
      </c>
      <c r="N572" s="545">
        <v>21272</v>
      </c>
      <c r="O572" s="1952" t="s">
        <v>990</v>
      </c>
      <c r="P572" s="2097">
        <v>2218.5</v>
      </c>
      <c r="Q572" s="724">
        <v>42140</v>
      </c>
      <c r="R572" s="2117">
        <v>2218.5</v>
      </c>
      <c r="S572" s="1267">
        <f t="shared" si="21"/>
        <v>0</v>
      </c>
      <c r="T572" s="716" t="s">
        <v>773</v>
      </c>
    </row>
    <row r="573" spans="1:20" x14ac:dyDescent="0.25">
      <c r="A573" s="1265">
        <v>42130</v>
      </c>
      <c r="B573" s="545">
        <v>20147</v>
      </c>
      <c r="C573" s="1952" t="s">
        <v>2803</v>
      </c>
      <c r="D573" s="2097">
        <v>2775.9</v>
      </c>
      <c r="E573" s="724" t="s">
        <v>2989</v>
      </c>
      <c r="F573" s="2116">
        <f>1000+1775.9</f>
        <v>2775.9</v>
      </c>
      <c r="G573" s="1267">
        <f t="shared" si="20"/>
        <v>0</v>
      </c>
      <c r="H573" s="1655" t="s">
        <v>773</v>
      </c>
      <c r="J573" s="2073"/>
      <c r="K573" s="32"/>
      <c r="M573" s="1265">
        <v>42128</v>
      </c>
      <c r="N573" s="545">
        <v>19990</v>
      </c>
      <c r="O573" s="1952" t="s">
        <v>2924</v>
      </c>
      <c r="P573" s="2097">
        <v>1194</v>
      </c>
      <c r="Q573" s="724">
        <v>42130</v>
      </c>
      <c r="R573" s="2116">
        <v>1194</v>
      </c>
      <c r="S573" s="1267">
        <f t="shared" si="21"/>
        <v>0</v>
      </c>
      <c r="T573" s="1804" t="s">
        <v>2902</v>
      </c>
    </row>
    <row r="574" spans="1:20" x14ac:dyDescent="0.25">
      <c r="A574" s="1265">
        <v>42130</v>
      </c>
      <c r="B574" s="545">
        <v>20148</v>
      </c>
      <c r="C574" s="1952" t="s">
        <v>2128</v>
      </c>
      <c r="D574" s="2097">
        <v>652.79999999999995</v>
      </c>
      <c r="E574" s="724">
        <v>42131</v>
      </c>
      <c r="F574" s="2116">
        <v>652.79999999999995</v>
      </c>
      <c r="G574" s="1267">
        <f t="shared" si="20"/>
        <v>0</v>
      </c>
      <c r="H574" s="1655" t="s">
        <v>2412</v>
      </c>
      <c r="K574" s="32"/>
      <c r="M574" s="1265">
        <v>42131</v>
      </c>
      <c r="N574" s="545">
        <v>20304</v>
      </c>
      <c r="O574" s="1952" t="s">
        <v>2924</v>
      </c>
      <c r="P574" s="2097">
        <v>2059.1999999999998</v>
      </c>
      <c r="Q574" s="724">
        <v>42133</v>
      </c>
      <c r="R574" s="2116">
        <v>2059.1999999999998</v>
      </c>
      <c r="S574" s="1267">
        <f t="shared" si="21"/>
        <v>0</v>
      </c>
      <c r="T574" s="1804" t="s">
        <v>2902</v>
      </c>
    </row>
    <row r="575" spans="1:20" x14ac:dyDescent="0.25">
      <c r="A575" s="1265">
        <v>42130</v>
      </c>
      <c r="B575" s="545">
        <v>20149</v>
      </c>
      <c r="C575" s="1952" t="s">
        <v>2806</v>
      </c>
      <c r="D575" s="2097">
        <v>1530.6</v>
      </c>
      <c r="E575" s="724">
        <v>42131</v>
      </c>
      <c r="F575" s="2116">
        <v>1530.6</v>
      </c>
      <c r="G575" s="1267">
        <f t="shared" si="20"/>
        <v>0</v>
      </c>
      <c r="H575" s="1655" t="s">
        <v>2412</v>
      </c>
      <c r="K575" s="32"/>
      <c r="M575" s="1265">
        <v>42135</v>
      </c>
      <c r="N575" s="545">
        <v>20770</v>
      </c>
      <c r="O575" s="1952" t="s">
        <v>2924</v>
      </c>
      <c r="P575" s="2097">
        <v>1292</v>
      </c>
      <c r="Q575" s="724">
        <v>42137</v>
      </c>
      <c r="R575" s="2116">
        <v>1292</v>
      </c>
      <c r="S575" s="1267">
        <f t="shared" si="21"/>
        <v>0</v>
      </c>
      <c r="T575" s="1804" t="s">
        <v>2902</v>
      </c>
    </row>
    <row r="576" spans="1:20" x14ac:dyDescent="0.25">
      <c r="A576" s="1265">
        <v>42130</v>
      </c>
      <c r="B576" s="545">
        <v>20150</v>
      </c>
      <c r="C576" s="1952" t="s">
        <v>58</v>
      </c>
      <c r="D576" s="2097">
        <v>2082.6</v>
      </c>
      <c r="E576" s="724">
        <v>42131</v>
      </c>
      <c r="F576" s="2116">
        <v>2082.6</v>
      </c>
      <c r="G576" s="1267">
        <f t="shared" si="20"/>
        <v>0</v>
      </c>
      <c r="H576" s="1655" t="s">
        <v>2412</v>
      </c>
      <c r="K576" s="32"/>
      <c r="M576" s="1265">
        <v>42138</v>
      </c>
      <c r="N576" s="545">
        <v>21059</v>
      </c>
      <c r="O576" s="1952" t="s">
        <v>2924</v>
      </c>
      <c r="P576" s="2097">
        <v>1800</v>
      </c>
      <c r="Q576" s="2029">
        <v>42140</v>
      </c>
      <c r="R576" s="2116">
        <v>1800</v>
      </c>
      <c r="S576" s="1817">
        <f t="shared" si="21"/>
        <v>0</v>
      </c>
      <c r="T576" s="1655" t="s">
        <v>2902</v>
      </c>
    </row>
    <row r="577" spans="1:20" x14ac:dyDescent="0.25">
      <c r="A577" s="1265">
        <v>42130</v>
      </c>
      <c r="B577" s="545">
        <v>20151</v>
      </c>
      <c r="C577" s="1952" t="s">
        <v>2098</v>
      </c>
      <c r="D577" s="2097">
        <v>720</v>
      </c>
      <c r="E577" s="724">
        <v>42131</v>
      </c>
      <c r="F577" s="2116">
        <v>720</v>
      </c>
      <c r="G577" s="1267">
        <f t="shared" si="20"/>
        <v>0</v>
      </c>
      <c r="H577" s="1655" t="s">
        <v>2412</v>
      </c>
      <c r="K577" s="32"/>
      <c r="M577" s="1265">
        <v>42142</v>
      </c>
      <c r="N577" s="545">
        <v>21494</v>
      </c>
      <c r="O577" s="1952" t="s">
        <v>2924</v>
      </c>
      <c r="P577" s="2097">
        <v>3251</v>
      </c>
      <c r="Q577" s="781">
        <v>42145</v>
      </c>
      <c r="R577" s="2116">
        <v>3251</v>
      </c>
      <c r="S577" s="1267">
        <f t="shared" si="21"/>
        <v>0</v>
      </c>
      <c r="T577" s="1804" t="s">
        <v>2902</v>
      </c>
    </row>
    <row r="578" spans="1:20" x14ac:dyDescent="0.25">
      <c r="A578" s="1265">
        <v>42130</v>
      </c>
      <c r="B578" s="545">
        <v>20152</v>
      </c>
      <c r="C578" s="2102">
        <v>105</v>
      </c>
      <c r="D578" s="2097">
        <v>1620</v>
      </c>
      <c r="E578" s="724">
        <v>42131</v>
      </c>
      <c r="F578" s="2116">
        <v>1620</v>
      </c>
      <c r="G578" s="1267">
        <f t="shared" si="20"/>
        <v>0</v>
      </c>
      <c r="H578" s="1655" t="s">
        <v>773</v>
      </c>
      <c r="I578" s="32"/>
      <c r="J578" s="2024"/>
      <c r="K578" s="32"/>
      <c r="M578" s="1265">
        <v>42145</v>
      </c>
      <c r="N578" s="545">
        <v>21823</v>
      </c>
      <c r="O578" s="2030" t="s">
        <v>2924</v>
      </c>
      <c r="P578" s="2113">
        <v>3805</v>
      </c>
      <c r="Q578" s="724">
        <v>42154</v>
      </c>
      <c r="R578" s="2117">
        <v>3805</v>
      </c>
      <c r="S578" s="1267">
        <f t="shared" si="21"/>
        <v>0</v>
      </c>
      <c r="T578" s="582" t="s">
        <v>2902</v>
      </c>
    </row>
    <row r="579" spans="1:20" x14ac:dyDescent="0.25">
      <c r="A579" s="1265">
        <v>42130</v>
      </c>
      <c r="B579" s="545">
        <v>20153</v>
      </c>
      <c r="C579" s="1952" t="s">
        <v>2781</v>
      </c>
      <c r="D579" s="2097">
        <v>2176</v>
      </c>
      <c r="E579" s="724">
        <v>42130</v>
      </c>
      <c r="F579" s="2116">
        <v>2176</v>
      </c>
      <c r="G579" s="1267">
        <f t="shared" ref="G579:G642" si="22">D579-F579</f>
        <v>0</v>
      </c>
      <c r="H579" s="1655" t="s">
        <v>2908</v>
      </c>
      <c r="I579" s="32"/>
      <c r="J579" s="2024"/>
      <c r="K579" s="32"/>
      <c r="M579" s="1265">
        <v>42149</v>
      </c>
      <c r="N579" s="545">
        <v>22226</v>
      </c>
      <c r="O579" s="1952" t="s">
        <v>2924</v>
      </c>
      <c r="P579" s="2097">
        <v>3867.6</v>
      </c>
      <c r="Q579" s="781">
        <v>42151</v>
      </c>
      <c r="R579" s="2116">
        <v>3867.6</v>
      </c>
      <c r="S579" s="1267">
        <f t="shared" ref="S579:S642" si="23">P579-R579</f>
        <v>0</v>
      </c>
      <c r="T579" s="1655" t="s">
        <v>2902</v>
      </c>
    </row>
    <row r="580" spans="1:20" x14ac:dyDescent="0.25">
      <c r="A580" s="1265">
        <v>42130</v>
      </c>
      <c r="B580" s="545">
        <v>20154</v>
      </c>
      <c r="C580" s="1952" t="s">
        <v>2821</v>
      </c>
      <c r="D580" s="2097">
        <v>1020.8</v>
      </c>
      <c r="E580" s="724">
        <v>42132</v>
      </c>
      <c r="F580" s="2116">
        <v>1020.8</v>
      </c>
      <c r="G580" s="1267">
        <f t="shared" si="22"/>
        <v>0</v>
      </c>
      <c r="H580" s="1655" t="s">
        <v>2822</v>
      </c>
      <c r="I580" s="32"/>
      <c r="J580" s="2024"/>
      <c r="K580" s="32"/>
      <c r="M580" s="1265">
        <v>42127</v>
      </c>
      <c r="N580" s="545">
        <v>19878</v>
      </c>
      <c r="O580" s="1952" t="s">
        <v>2896</v>
      </c>
      <c r="P580" s="2097">
        <v>9166.4</v>
      </c>
      <c r="Q580" s="724">
        <v>42127</v>
      </c>
      <c r="R580" s="2116">
        <v>9166.4</v>
      </c>
      <c r="S580" s="1267">
        <f t="shared" si="23"/>
        <v>0</v>
      </c>
      <c r="T580" s="1804" t="s">
        <v>773</v>
      </c>
    </row>
    <row r="581" spans="1:20" x14ac:dyDescent="0.25">
      <c r="A581" s="1265">
        <v>42130</v>
      </c>
      <c r="B581" s="545">
        <v>20155</v>
      </c>
      <c r="C581" s="1952" t="s">
        <v>2871</v>
      </c>
      <c r="D581" s="2097">
        <v>22630.99</v>
      </c>
      <c r="E581" s="724">
        <v>42131</v>
      </c>
      <c r="F581" s="2116">
        <v>22630.99</v>
      </c>
      <c r="G581" s="1267">
        <f t="shared" si="22"/>
        <v>0</v>
      </c>
      <c r="H581" s="1655" t="s">
        <v>2412</v>
      </c>
      <c r="I581" s="32"/>
      <c r="J581" s="2024"/>
      <c r="K581" s="32"/>
      <c r="M581" s="1265">
        <v>42130</v>
      </c>
      <c r="N581" s="545">
        <v>20128</v>
      </c>
      <c r="O581" s="1952" t="s">
        <v>2896</v>
      </c>
      <c r="P581" s="2097">
        <v>6473.6</v>
      </c>
      <c r="Q581" s="724">
        <v>42130</v>
      </c>
      <c r="R581" s="2116">
        <v>6473.6</v>
      </c>
      <c r="S581" s="1267">
        <f t="shared" si="23"/>
        <v>0</v>
      </c>
      <c r="T581" s="1655" t="s">
        <v>773</v>
      </c>
    </row>
    <row r="582" spans="1:20" x14ac:dyDescent="0.25">
      <c r="A582" s="1265">
        <v>42130</v>
      </c>
      <c r="B582" s="545">
        <v>20156</v>
      </c>
      <c r="C582" s="1952" t="s">
        <v>2811</v>
      </c>
      <c r="D582" s="2097">
        <v>9296.4</v>
      </c>
      <c r="E582" s="724">
        <v>42130</v>
      </c>
      <c r="F582" s="2116">
        <v>9296.4</v>
      </c>
      <c r="G582" s="1267">
        <f t="shared" si="22"/>
        <v>0</v>
      </c>
      <c r="H582" s="1655" t="s">
        <v>2815</v>
      </c>
      <c r="I582" s="32"/>
      <c r="J582" s="2024"/>
      <c r="K582" s="32"/>
      <c r="M582" s="1265">
        <v>42132</v>
      </c>
      <c r="N582" s="545">
        <v>20459</v>
      </c>
      <c r="O582" s="1952" t="s">
        <v>2896</v>
      </c>
      <c r="P582" s="2097">
        <v>8700.0499999999993</v>
      </c>
      <c r="Q582" s="724">
        <v>42133</v>
      </c>
      <c r="R582" s="2116">
        <v>8700.0499999999993</v>
      </c>
      <c r="S582" s="1267">
        <f t="shared" si="23"/>
        <v>0</v>
      </c>
      <c r="T582" s="1804" t="s">
        <v>773</v>
      </c>
    </row>
    <row r="583" spans="1:20" x14ac:dyDescent="0.25">
      <c r="A583" s="1265">
        <v>42130</v>
      </c>
      <c r="B583" s="545">
        <v>20157</v>
      </c>
      <c r="C583" s="1952" t="s">
        <v>2828</v>
      </c>
      <c r="D583" s="2097">
        <v>1315.8</v>
      </c>
      <c r="E583" s="724">
        <v>42131</v>
      </c>
      <c r="F583" s="2116">
        <v>1315.8</v>
      </c>
      <c r="G583" s="1267">
        <f t="shared" si="22"/>
        <v>0</v>
      </c>
      <c r="H583" s="1655" t="s">
        <v>2810</v>
      </c>
      <c r="I583" s="32"/>
      <c r="J583" s="2024"/>
      <c r="K583" s="32"/>
      <c r="M583" s="1265">
        <v>42138</v>
      </c>
      <c r="N583" s="545">
        <v>21051</v>
      </c>
      <c r="O583" s="1952" t="s">
        <v>2896</v>
      </c>
      <c r="P583" s="2097">
        <v>6800</v>
      </c>
      <c r="Q583" s="724">
        <v>42138</v>
      </c>
      <c r="R583" s="2116">
        <v>6800</v>
      </c>
      <c r="S583" s="1817">
        <f t="shared" si="23"/>
        <v>0</v>
      </c>
      <c r="T583" s="1655" t="s">
        <v>773</v>
      </c>
    </row>
    <row r="584" spans="1:20" x14ac:dyDescent="0.25">
      <c r="A584" s="1265">
        <v>42130</v>
      </c>
      <c r="B584" s="545">
        <v>20158</v>
      </c>
      <c r="C584" s="1952" t="s">
        <v>72</v>
      </c>
      <c r="D584" s="2097">
        <v>43209.16</v>
      </c>
      <c r="E584" s="724">
        <v>42130</v>
      </c>
      <c r="F584" s="2116">
        <v>43209.16</v>
      </c>
      <c r="G584" s="1267">
        <f t="shared" si="22"/>
        <v>0</v>
      </c>
      <c r="H584" s="1655" t="s">
        <v>773</v>
      </c>
      <c r="I584" s="32"/>
      <c r="J584" s="2024"/>
      <c r="K584" s="32"/>
      <c r="M584" s="1265">
        <v>42138</v>
      </c>
      <c r="N584" s="545">
        <v>21053</v>
      </c>
      <c r="O584" s="1952" t="s">
        <v>2896</v>
      </c>
      <c r="P584" s="2097">
        <v>149.6</v>
      </c>
      <c r="Q584" s="724">
        <v>42138</v>
      </c>
      <c r="R584" s="2116">
        <v>149.6</v>
      </c>
      <c r="S584" s="1817">
        <f t="shared" si="23"/>
        <v>0</v>
      </c>
      <c r="T584" s="1655" t="s">
        <v>773</v>
      </c>
    </row>
    <row r="585" spans="1:20" x14ac:dyDescent="0.25">
      <c r="A585" s="1265">
        <v>42130</v>
      </c>
      <c r="B585" s="545">
        <v>20159</v>
      </c>
      <c r="C585" s="1952" t="s">
        <v>2947</v>
      </c>
      <c r="D585" s="2097">
        <v>320</v>
      </c>
      <c r="E585" s="724">
        <v>42132</v>
      </c>
      <c r="F585" s="2116">
        <v>320</v>
      </c>
      <c r="G585" s="1267">
        <f t="shared" si="22"/>
        <v>0</v>
      </c>
      <c r="H585" s="1655" t="s">
        <v>2822</v>
      </c>
      <c r="I585" s="32"/>
      <c r="J585" s="2024"/>
      <c r="K585" s="32"/>
      <c r="M585" s="1265">
        <v>42141</v>
      </c>
      <c r="N585" s="545">
        <v>21369</v>
      </c>
      <c r="O585" s="1952" t="s">
        <v>2896</v>
      </c>
      <c r="P585" s="2097">
        <v>7418</v>
      </c>
      <c r="Q585" s="724">
        <v>42141</v>
      </c>
      <c r="R585" s="2117">
        <v>7418</v>
      </c>
      <c r="S585" s="1267">
        <f t="shared" si="23"/>
        <v>0</v>
      </c>
      <c r="T585" s="1197" t="s">
        <v>773</v>
      </c>
    </row>
    <row r="586" spans="1:20" x14ac:dyDescent="0.25">
      <c r="A586" s="1265">
        <v>42130</v>
      </c>
      <c r="B586" s="545">
        <v>20160</v>
      </c>
      <c r="C586" s="1952" t="s">
        <v>2813</v>
      </c>
      <c r="D586" s="2097">
        <v>3748.2</v>
      </c>
      <c r="E586" s="724">
        <v>42130</v>
      </c>
      <c r="F586" s="2116">
        <v>3748.2</v>
      </c>
      <c r="G586" s="1267">
        <f t="shared" si="22"/>
        <v>0</v>
      </c>
      <c r="H586" s="1655" t="s">
        <v>2815</v>
      </c>
      <c r="I586" s="32"/>
      <c r="J586" s="2024"/>
      <c r="K586" s="32"/>
      <c r="M586" s="1265">
        <v>42145</v>
      </c>
      <c r="N586" s="545">
        <v>21776</v>
      </c>
      <c r="O586" s="2030" t="s">
        <v>2896</v>
      </c>
      <c r="P586" s="2113">
        <v>6874</v>
      </c>
      <c r="Q586" s="724">
        <v>42145</v>
      </c>
      <c r="R586" s="2117">
        <v>6874</v>
      </c>
      <c r="S586" s="1267">
        <f t="shared" si="23"/>
        <v>0</v>
      </c>
      <c r="T586" s="582" t="s">
        <v>773</v>
      </c>
    </row>
    <row r="587" spans="1:20" x14ac:dyDescent="0.25">
      <c r="A587" s="1265">
        <v>42130</v>
      </c>
      <c r="B587" s="545">
        <v>20161</v>
      </c>
      <c r="C587" s="2164" t="s">
        <v>2251</v>
      </c>
      <c r="D587" s="2194">
        <v>0</v>
      </c>
      <c r="E587" s="724"/>
      <c r="F587" s="2116"/>
      <c r="G587" s="1267">
        <f t="shared" si="22"/>
        <v>0</v>
      </c>
      <c r="H587" s="1655" t="s">
        <v>135</v>
      </c>
      <c r="I587" s="32"/>
      <c r="J587" s="2024"/>
      <c r="K587" s="32"/>
      <c r="M587" s="1265">
        <v>42148</v>
      </c>
      <c r="N587" s="545">
        <v>22133</v>
      </c>
      <c r="O587" s="1952" t="s">
        <v>2896</v>
      </c>
      <c r="P587" s="2097">
        <v>5738.4</v>
      </c>
      <c r="Q587" s="781">
        <v>42148</v>
      </c>
      <c r="R587" s="2116">
        <v>5738.4</v>
      </c>
      <c r="S587" s="1267">
        <f t="shared" si="23"/>
        <v>0</v>
      </c>
      <c r="T587" s="1655" t="s">
        <v>773</v>
      </c>
    </row>
    <row r="588" spans="1:20" x14ac:dyDescent="0.25">
      <c r="A588" s="1265">
        <v>42130</v>
      </c>
      <c r="B588" s="545">
        <v>20162</v>
      </c>
      <c r="C588" s="1952" t="s">
        <v>2868</v>
      </c>
      <c r="D588" s="2097">
        <v>2704.8</v>
      </c>
      <c r="E588" s="724">
        <v>42130</v>
      </c>
      <c r="F588" s="2116">
        <v>2704.8</v>
      </c>
      <c r="G588" s="1267">
        <f t="shared" si="22"/>
        <v>0</v>
      </c>
      <c r="H588" s="1655" t="s">
        <v>2815</v>
      </c>
      <c r="I588" s="32"/>
      <c r="J588" s="2024"/>
      <c r="K588" s="32"/>
      <c r="M588" s="1265">
        <v>42155</v>
      </c>
      <c r="N588" s="545">
        <v>22834</v>
      </c>
      <c r="O588" s="1952" t="s">
        <v>2896</v>
      </c>
      <c r="P588" s="2097">
        <v>9080</v>
      </c>
      <c r="Q588" s="724">
        <v>42155</v>
      </c>
      <c r="R588" s="2116">
        <v>9080</v>
      </c>
      <c r="S588" s="1267">
        <f t="shared" si="23"/>
        <v>0</v>
      </c>
      <c r="T588" s="1655" t="s">
        <v>773</v>
      </c>
    </row>
    <row r="589" spans="1:20" x14ac:dyDescent="0.25">
      <c r="A589" s="1265">
        <v>42130</v>
      </c>
      <c r="B589" s="545">
        <v>20163</v>
      </c>
      <c r="C589" s="1952" t="s">
        <v>2948</v>
      </c>
      <c r="D589" s="2097">
        <v>2342.6999999999998</v>
      </c>
      <c r="E589" s="724">
        <v>42130</v>
      </c>
      <c r="F589" s="2116">
        <v>2342.6999999999998</v>
      </c>
      <c r="G589" s="1267">
        <f t="shared" si="22"/>
        <v>0</v>
      </c>
      <c r="H589" s="1655" t="s">
        <v>773</v>
      </c>
      <c r="I589" s="32"/>
      <c r="J589" s="2024"/>
      <c r="K589" s="32"/>
      <c r="M589" s="1265">
        <v>42125</v>
      </c>
      <c r="N589" s="545">
        <v>19606</v>
      </c>
      <c r="O589" s="2143" t="s">
        <v>2800</v>
      </c>
      <c r="P589" s="2097">
        <v>12051.6</v>
      </c>
      <c r="Q589" s="724">
        <v>42125</v>
      </c>
      <c r="R589" s="2116">
        <v>12051.6</v>
      </c>
      <c r="S589" s="459">
        <f t="shared" si="23"/>
        <v>0</v>
      </c>
      <c r="T589" s="1804" t="s">
        <v>773</v>
      </c>
    </row>
    <row r="590" spans="1:20" x14ac:dyDescent="0.25">
      <c r="A590" s="1265">
        <v>42130</v>
      </c>
      <c r="B590" s="545">
        <v>20164</v>
      </c>
      <c r="C590" s="1952" t="s">
        <v>2949</v>
      </c>
      <c r="D590" s="2097">
        <v>1790.88</v>
      </c>
      <c r="E590" s="1828" t="s">
        <v>3537</v>
      </c>
      <c r="F590" s="2116">
        <v>1790.88</v>
      </c>
      <c r="G590" s="1267">
        <f t="shared" si="22"/>
        <v>0</v>
      </c>
      <c r="H590" s="1655" t="s">
        <v>773</v>
      </c>
      <c r="I590" s="32"/>
      <c r="J590" s="2024"/>
      <c r="K590" s="32"/>
      <c r="M590" s="1265">
        <v>42129</v>
      </c>
      <c r="N590" s="545">
        <v>20044</v>
      </c>
      <c r="O590" s="1952" t="s">
        <v>2800</v>
      </c>
      <c r="P590" s="2097">
        <v>9200</v>
      </c>
      <c r="Q590" s="724">
        <v>42129</v>
      </c>
      <c r="R590" s="2116">
        <v>9200</v>
      </c>
      <c r="S590" s="1267">
        <f t="shared" si="23"/>
        <v>0</v>
      </c>
      <c r="T590" s="1655" t="s">
        <v>773</v>
      </c>
    </row>
    <row r="591" spans="1:20" x14ac:dyDescent="0.25">
      <c r="A591" s="1265">
        <v>42130</v>
      </c>
      <c r="B591" s="545">
        <v>20165</v>
      </c>
      <c r="C591" s="1952" t="s">
        <v>2792</v>
      </c>
      <c r="D591" s="2097">
        <v>33215.519999999997</v>
      </c>
      <c r="E591" s="724">
        <v>42140</v>
      </c>
      <c r="F591" s="2116">
        <v>33215.519999999997</v>
      </c>
      <c r="G591" s="1267">
        <f t="shared" si="22"/>
        <v>0</v>
      </c>
      <c r="H591" s="1655" t="s">
        <v>773</v>
      </c>
      <c r="I591" s="32"/>
      <c r="J591" s="2024"/>
      <c r="K591" s="32"/>
      <c r="M591" s="1265">
        <v>42131</v>
      </c>
      <c r="N591" s="545">
        <v>20218</v>
      </c>
      <c r="O591" s="1952" t="s">
        <v>2800</v>
      </c>
      <c r="P591" s="2097">
        <v>30274.02</v>
      </c>
      <c r="Q591" s="724">
        <v>42131</v>
      </c>
      <c r="R591" s="2116">
        <v>30274.02</v>
      </c>
      <c r="S591" s="1267">
        <f t="shared" si="23"/>
        <v>0</v>
      </c>
      <c r="T591" s="1655" t="s">
        <v>773</v>
      </c>
    </row>
    <row r="592" spans="1:20" x14ac:dyDescent="0.25">
      <c r="A592" s="1265">
        <v>42130</v>
      </c>
      <c r="B592" s="545">
        <v>20166</v>
      </c>
      <c r="C592" s="1952" t="s">
        <v>167</v>
      </c>
      <c r="D592" s="2097">
        <v>5856</v>
      </c>
      <c r="E592" s="724">
        <v>42130</v>
      </c>
      <c r="F592" s="2116">
        <v>5856</v>
      </c>
      <c r="G592" s="1267">
        <f t="shared" si="22"/>
        <v>0</v>
      </c>
      <c r="H592" s="1655" t="s">
        <v>773</v>
      </c>
      <c r="I592" s="32"/>
      <c r="J592" s="2024"/>
      <c r="K592" s="32"/>
      <c r="M592" s="1265">
        <v>42132</v>
      </c>
      <c r="N592" s="545">
        <v>20450</v>
      </c>
      <c r="O592" s="1952" t="s">
        <v>2800</v>
      </c>
      <c r="P592" s="2097">
        <v>37379.300000000003</v>
      </c>
      <c r="Q592" s="724">
        <v>42133</v>
      </c>
      <c r="R592" s="2116">
        <v>37379.300000000003</v>
      </c>
      <c r="S592" s="1267">
        <f t="shared" si="23"/>
        <v>0</v>
      </c>
      <c r="T592" s="1804" t="s">
        <v>2982</v>
      </c>
    </row>
    <row r="593" spans="1:20" x14ac:dyDescent="0.25">
      <c r="A593" s="1265">
        <v>42130</v>
      </c>
      <c r="B593" s="545">
        <v>20167</v>
      </c>
      <c r="C593" s="1952" t="s">
        <v>841</v>
      </c>
      <c r="D593" s="2097">
        <v>2101.1999999999998</v>
      </c>
      <c r="E593" s="724">
        <v>42131</v>
      </c>
      <c r="F593" s="2116">
        <v>2101.1999999999998</v>
      </c>
      <c r="G593" s="1267">
        <f t="shared" si="22"/>
        <v>0</v>
      </c>
      <c r="H593" s="1655" t="s">
        <v>2810</v>
      </c>
      <c r="I593" s="32"/>
      <c r="J593" s="2024"/>
      <c r="K593" s="32"/>
      <c r="M593" s="1265">
        <v>42133</v>
      </c>
      <c r="N593" s="545">
        <v>20482</v>
      </c>
      <c r="O593" s="1952" t="s">
        <v>2800</v>
      </c>
      <c r="P593" s="2097">
        <v>11791.2</v>
      </c>
      <c r="Q593" s="724">
        <v>42133</v>
      </c>
      <c r="R593" s="2116">
        <v>11791.2</v>
      </c>
      <c r="S593" s="1267">
        <f t="shared" si="23"/>
        <v>0</v>
      </c>
      <c r="T593" s="1655" t="s">
        <v>773</v>
      </c>
    </row>
    <row r="594" spans="1:20" x14ac:dyDescent="0.25">
      <c r="A594" s="1265">
        <v>42130</v>
      </c>
      <c r="B594" s="545">
        <v>20168</v>
      </c>
      <c r="C594" s="1952" t="s">
        <v>2832</v>
      </c>
      <c r="D594" s="2097">
        <v>7709.6</v>
      </c>
      <c r="E594" s="724">
        <v>42130</v>
      </c>
      <c r="F594" s="2116">
        <v>7709.6</v>
      </c>
      <c r="G594" s="1267">
        <f t="shared" si="22"/>
        <v>0</v>
      </c>
      <c r="H594" s="1655" t="s">
        <v>2796</v>
      </c>
      <c r="K594" s="32"/>
      <c r="M594" s="1265">
        <v>42135</v>
      </c>
      <c r="N594" s="545">
        <v>20748</v>
      </c>
      <c r="O594" s="1952" t="s">
        <v>2800</v>
      </c>
      <c r="P594" s="2097">
        <v>11449.4</v>
      </c>
      <c r="Q594" s="724">
        <v>42135</v>
      </c>
      <c r="R594" s="2116">
        <v>11449.4</v>
      </c>
      <c r="S594" s="1267">
        <f t="shared" si="23"/>
        <v>0</v>
      </c>
      <c r="T594" s="1804" t="s">
        <v>773</v>
      </c>
    </row>
    <row r="595" spans="1:20" x14ac:dyDescent="0.25">
      <c r="A595" s="1265">
        <v>42130</v>
      </c>
      <c r="B595" s="545">
        <v>20169</v>
      </c>
      <c r="C595" s="1952" t="s">
        <v>2905</v>
      </c>
      <c r="D595" s="2097">
        <v>1548</v>
      </c>
      <c r="E595" s="724">
        <v>42131</v>
      </c>
      <c r="F595" s="2116">
        <v>1548</v>
      </c>
      <c r="G595" s="1267">
        <f t="shared" si="22"/>
        <v>0</v>
      </c>
      <c r="H595" s="1655" t="s">
        <v>2815</v>
      </c>
      <c r="K595" s="32"/>
      <c r="M595" s="1265">
        <v>42137</v>
      </c>
      <c r="N595" s="545">
        <v>20890</v>
      </c>
      <c r="O595" s="1952" t="s">
        <v>2800</v>
      </c>
      <c r="P595" s="2097">
        <v>8116.8</v>
      </c>
      <c r="Q595" s="724">
        <v>42137</v>
      </c>
      <c r="R595" s="2116">
        <v>8116.8</v>
      </c>
      <c r="S595" s="1267">
        <f t="shared" si="23"/>
        <v>0</v>
      </c>
      <c r="T595" s="1804" t="s">
        <v>773</v>
      </c>
    </row>
    <row r="596" spans="1:20" x14ac:dyDescent="0.25">
      <c r="A596" s="1265">
        <v>42130</v>
      </c>
      <c r="B596" s="545">
        <v>20170</v>
      </c>
      <c r="C596" s="1952" t="s">
        <v>2818</v>
      </c>
      <c r="D596" s="2097">
        <v>3964</v>
      </c>
      <c r="E596" s="724">
        <v>42130</v>
      </c>
      <c r="F596" s="2116">
        <v>3964</v>
      </c>
      <c r="G596" s="1267">
        <f t="shared" si="22"/>
        <v>0</v>
      </c>
      <c r="H596" s="1655" t="s">
        <v>773</v>
      </c>
      <c r="K596" s="32"/>
      <c r="M596" s="1265">
        <v>42138</v>
      </c>
      <c r="N596" s="545">
        <v>20998</v>
      </c>
      <c r="O596" s="1952" t="s">
        <v>2800</v>
      </c>
      <c r="P596" s="2097">
        <v>5684.8</v>
      </c>
      <c r="Q596" s="724">
        <v>42138</v>
      </c>
      <c r="R596" s="2116">
        <v>5684.8</v>
      </c>
      <c r="S596" s="1817">
        <f t="shared" si="23"/>
        <v>0</v>
      </c>
      <c r="T596" s="1804" t="s">
        <v>773</v>
      </c>
    </row>
    <row r="597" spans="1:20" x14ac:dyDescent="0.25">
      <c r="A597" s="1265">
        <v>42130</v>
      </c>
      <c r="B597" s="545">
        <v>20171</v>
      </c>
      <c r="C597" s="1952" t="s">
        <v>2910</v>
      </c>
      <c r="D597" s="2097">
        <v>576.6</v>
      </c>
      <c r="E597" s="724">
        <v>42130</v>
      </c>
      <c r="F597" s="2116">
        <v>576.6</v>
      </c>
      <c r="G597" s="1267">
        <f t="shared" si="22"/>
        <v>0</v>
      </c>
      <c r="H597" s="1655" t="s">
        <v>773</v>
      </c>
      <c r="K597" s="32"/>
      <c r="M597" s="1265">
        <v>42140</v>
      </c>
      <c r="N597" s="545">
        <v>21215</v>
      </c>
      <c r="O597" s="1952" t="s">
        <v>2800</v>
      </c>
      <c r="P597" s="2097">
        <v>10792.95</v>
      </c>
      <c r="Q597" s="724">
        <v>42140</v>
      </c>
      <c r="R597" s="2116">
        <v>10792.95</v>
      </c>
      <c r="S597" s="1817">
        <f t="shared" si="23"/>
        <v>0</v>
      </c>
      <c r="T597" s="1655" t="s">
        <v>2982</v>
      </c>
    </row>
    <row r="598" spans="1:20" x14ac:dyDescent="0.25">
      <c r="A598" s="1265">
        <v>42130</v>
      </c>
      <c r="B598" s="545">
        <v>20172</v>
      </c>
      <c r="C598" s="1952" t="s">
        <v>2818</v>
      </c>
      <c r="D598" s="2097">
        <v>780</v>
      </c>
      <c r="E598" s="724">
        <v>42130</v>
      </c>
      <c r="F598" s="2116">
        <v>780</v>
      </c>
      <c r="G598" s="1267">
        <f t="shared" si="22"/>
        <v>0</v>
      </c>
      <c r="H598" s="1655" t="s">
        <v>773</v>
      </c>
      <c r="K598" s="32"/>
      <c r="M598" s="1265">
        <v>42142</v>
      </c>
      <c r="N598" s="545">
        <v>21409</v>
      </c>
      <c r="O598" s="1952" t="s">
        <v>2800</v>
      </c>
      <c r="P598" s="2097">
        <v>8172.3</v>
      </c>
      <c r="Q598" s="724">
        <v>42142</v>
      </c>
      <c r="R598" s="2117">
        <v>8172.3</v>
      </c>
      <c r="S598" s="1267">
        <f t="shared" si="23"/>
        <v>0</v>
      </c>
      <c r="T598" s="1197" t="s">
        <v>2982</v>
      </c>
    </row>
    <row r="599" spans="1:20" x14ac:dyDescent="0.25">
      <c r="A599" s="1265">
        <v>42130</v>
      </c>
      <c r="B599" s="545">
        <v>20173</v>
      </c>
      <c r="C599" s="1952" t="s">
        <v>28</v>
      </c>
      <c r="D599" s="2097">
        <v>25223.4</v>
      </c>
      <c r="E599" s="724">
        <v>42131</v>
      </c>
      <c r="F599" s="2116">
        <v>25223.4</v>
      </c>
      <c r="G599" s="1267">
        <f t="shared" si="22"/>
        <v>0</v>
      </c>
      <c r="H599" s="1655" t="s">
        <v>2780</v>
      </c>
      <c r="K599" s="32"/>
      <c r="M599" s="1265">
        <v>42142</v>
      </c>
      <c r="N599" s="545">
        <v>21415</v>
      </c>
      <c r="O599" s="1952" t="s">
        <v>2800</v>
      </c>
      <c r="P599" s="2097">
        <v>4809</v>
      </c>
      <c r="Q599" s="724">
        <v>42142</v>
      </c>
      <c r="R599" s="2117">
        <v>4809</v>
      </c>
      <c r="S599" s="1267">
        <f t="shared" si="23"/>
        <v>0</v>
      </c>
      <c r="T599" s="1197" t="s">
        <v>2982</v>
      </c>
    </row>
    <row r="600" spans="1:20" x14ac:dyDescent="0.25">
      <c r="A600" s="1265">
        <v>42130</v>
      </c>
      <c r="B600" s="545">
        <v>20174</v>
      </c>
      <c r="C600" s="1952" t="s">
        <v>2904</v>
      </c>
      <c r="D600" s="2097">
        <v>5349.45</v>
      </c>
      <c r="E600" s="724">
        <v>42131</v>
      </c>
      <c r="F600" s="2116">
        <v>5349.45</v>
      </c>
      <c r="G600" s="1267">
        <f t="shared" si="22"/>
        <v>0</v>
      </c>
      <c r="H600" s="1655" t="s">
        <v>773</v>
      </c>
      <c r="K600" s="32"/>
      <c r="M600" s="1265">
        <v>42146</v>
      </c>
      <c r="N600" s="545">
        <v>21859</v>
      </c>
      <c r="O600" s="1952" t="s">
        <v>2800</v>
      </c>
      <c r="P600" s="2097">
        <v>14072.6</v>
      </c>
      <c r="Q600" s="724">
        <v>42147</v>
      </c>
      <c r="R600" s="2116">
        <v>14072.6</v>
      </c>
      <c r="S600" s="1267">
        <f t="shared" si="23"/>
        <v>0</v>
      </c>
      <c r="T600" s="1655" t="s">
        <v>2982</v>
      </c>
    </row>
    <row r="601" spans="1:20" x14ac:dyDescent="0.25">
      <c r="A601" s="1265">
        <v>42130</v>
      </c>
      <c r="B601" s="545">
        <v>20175</v>
      </c>
      <c r="C601" s="1952" t="s">
        <v>2814</v>
      </c>
      <c r="D601" s="2097">
        <v>54070.51</v>
      </c>
      <c r="E601" s="724">
        <v>42142</v>
      </c>
      <c r="F601" s="2116">
        <v>54070.51</v>
      </c>
      <c r="G601" s="1267">
        <f t="shared" si="22"/>
        <v>0</v>
      </c>
      <c r="H601" s="1655" t="s">
        <v>2796</v>
      </c>
      <c r="J601" s="2073"/>
      <c r="K601" s="32"/>
      <c r="M601" s="1265">
        <v>42149</v>
      </c>
      <c r="N601" s="545">
        <v>22161</v>
      </c>
      <c r="O601" s="1952" t="s">
        <v>2800</v>
      </c>
      <c r="P601" s="2097">
        <v>34967.800000000003</v>
      </c>
      <c r="Q601" s="781">
        <v>42149</v>
      </c>
      <c r="R601" s="2116">
        <v>34967.800000000003</v>
      </c>
      <c r="S601" s="1267">
        <f t="shared" si="23"/>
        <v>0</v>
      </c>
      <c r="T601" s="1655" t="s">
        <v>2982</v>
      </c>
    </row>
    <row r="602" spans="1:20" x14ac:dyDescent="0.25">
      <c r="A602" s="1265">
        <v>42130</v>
      </c>
      <c r="B602" s="545">
        <v>20176</v>
      </c>
      <c r="C602" s="1952" t="s">
        <v>2950</v>
      </c>
      <c r="D602" s="2097">
        <v>3083.7</v>
      </c>
      <c r="E602" s="724">
        <v>42130</v>
      </c>
      <c r="F602" s="2116">
        <v>3083.7</v>
      </c>
      <c r="G602" s="1267">
        <f t="shared" si="22"/>
        <v>0</v>
      </c>
      <c r="H602" s="1655" t="s">
        <v>773</v>
      </c>
      <c r="K602" s="32"/>
      <c r="M602" s="1265">
        <v>42151</v>
      </c>
      <c r="N602" s="545">
        <v>22338</v>
      </c>
      <c r="O602" s="1952" t="s">
        <v>2800</v>
      </c>
      <c r="P602" s="2097">
        <v>7872.48</v>
      </c>
      <c r="Q602" s="781">
        <v>42151</v>
      </c>
      <c r="R602" s="2116">
        <v>7872.48</v>
      </c>
      <c r="S602" s="1267">
        <f t="shared" si="23"/>
        <v>0</v>
      </c>
      <c r="T602" s="1655" t="s">
        <v>2982</v>
      </c>
    </row>
    <row r="603" spans="1:20" x14ac:dyDescent="0.25">
      <c r="A603" s="1265">
        <v>42130</v>
      </c>
      <c r="B603" s="545">
        <v>20177</v>
      </c>
      <c r="C603" s="1952" t="s">
        <v>2851</v>
      </c>
      <c r="D603" s="2097">
        <v>20150.25</v>
      </c>
      <c r="E603" s="724">
        <v>42136</v>
      </c>
      <c r="F603" s="2116">
        <v>20150.25</v>
      </c>
      <c r="G603" s="1267">
        <f t="shared" si="22"/>
        <v>0</v>
      </c>
      <c r="H603" s="1655" t="s">
        <v>2780</v>
      </c>
      <c r="K603" s="32"/>
      <c r="M603" s="1265">
        <v>42152</v>
      </c>
      <c r="N603" s="545">
        <v>22442</v>
      </c>
      <c r="O603" s="1952" t="s">
        <v>2800</v>
      </c>
      <c r="P603" s="2097">
        <v>1196.8</v>
      </c>
      <c r="Q603" s="724">
        <v>42153</v>
      </c>
      <c r="R603" s="2116">
        <v>1196.8</v>
      </c>
      <c r="S603" s="1267">
        <f t="shared" si="23"/>
        <v>0</v>
      </c>
      <c r="T603" s="1655" t="s">
        <v>2982</v>
      </c>
    </row>
    <row r="604" spans="1:20" x14ac:dyDescent="0.25">
      <c r="A604" s="1265">
        <v>42130</v>
      </c>
      <c r="B604" s="545">
        <v>20178</v>
      </c>
      <c r="C604" s="1952" t="s">
        <v>2787</v>
      </c>
      <c r="D604" s="2097">
        <v>3837.52</v>
      </c>
      <c r="E604" s="724">
        <v>42131</v>
      </c>
      <c r="F604" s="2116">
        <v>3837.52</v>
      </c>
      <c r="G604" s="1267">
        <f t="shared" si="22"/>
        <v>0</v>
      </c>
      <c r="H604" s="1655" t="s">
        <v>2780</v>
      </c>
      <c r="K604" s="32"/>
      <c r="M604" s="1265">
        <v>42152</v>
      </c>
      <c r="N604" s="545">
        <v>22445</v>
      </c>
      <c r="O604" s="1952" t="s">
        <v>2800</v>
      </c>
      <c r="P604" s="2097">
        <v>3393.6</v>
      </c>
      <c r="Q604" s="724">
        <v>42153</v>
      </c>
      <c r="R604" s="2116">
        <v>3393.6</v>
      </c>
      <c r="S604" s="1267">
        <f t="shared" si="23"/>
        <v>0</v>
      </c>
      <c r="T604" s="1655" t="s">
        <v>2982</v>
      </c>
    </row>
    <row r="605" spans="1:20" x14ac:dyDescent="0.25">
      <c r="A605" s="1265">
        <v>42130</v>
      </c>
      <c r="B605" s="545">
        <v>20179</v>
      </c>
      <c r="C605" s="1952" t="s">
        <v>2951</v>
      </c>
      <c r="D605" s="2097">
        <v>2401.6</v>
      </c>
      <c r="E605" s="724">
        <v>42131</v>
      </c>
      <c r="F605" s="2116">
        <v>2401.6</v>
      </c>
      <c r="G605" s="1267">
        <f t="shared" si="22"/>
        <v>0</v>
      </c>
      <c r="H605" s="1655" t="s">
        <v>2780</v>
      </c>
      <c r="K605" s="32"/>
      <c r="M605" s="1265">
        <v>42126</v>
      </c>
      <c r="N605" s="545">
        <v>19717</v>
      </c>
      <c r="O605" s="2054" t="s">
        <v>2856</v>
      </c>
      <c r="P605" s="2097">
        <v>10417.6</v>
      </c>
      <c r="Q605" s="724">
        <v>42126</v>
      </c>
      <c r="R605" s="2116">
        <v>10417.6</v>
      </c>
      <c r="S605" s="459">
        <f t="shared" si="23"/>
        <v>0</v>
      </c>
      <c r="T605" s="217" t="s">
        <v>2796</v>
      </c>
    </row>
    <row r="606" spans="1:20" x14ac:dyDescent="0.25">
      <c r="A606" s="1265">
        <v>42130</v>
      </c>
      <c r="B606" s="545">
        <v>20180</v>
      </c>
      <c r="C606" s="1952" t="s">
        <v>2795</v>
      </c>
      <c r="D606" s="2097">
        <v>14507.2</v>
      </c>
      <c r="E606" s="724">
        <v>42151</v>
      </c>
      <c r="F606" s="2116">
        <v>14507.2</v>
      </c>
      <c r="G606" s="1267">
        <f t="shared" si="22"/>
        <v>0</v>
      </c>
      <c r="H606" s="1655" t="s">
        <v>773</v>
      </c>
      <c r="K606" s="32"/>
      <c r="M606" s="1265">
        <v>42132</v>
      </c>
      <c r="N606" s="545">
        <v>20356</v>
      </c>
      <c r="O606" s="1952" t="s">
        <v>2856</v>
      </c>
      <c r="P606" s="2097">
        <v>10407.4</v>
      </c>
      <c r="Q606" s="724">
        <v>42132</v>
      </c>
      <c r="R606" s="2116">
        <v>10407.4</v>
      </c>
      <c r="S606" s="1267">
        <f t="shared" si="23"/>
        <v>0</v>
      </c>
      <c r="T606" s="1804" t="s">
        <v>2796</v>
      </c>
    </row>
    <row r="607" spans="1:20" x14ac:dyDescent="0.25">
      <c r="A607" s="1265">
        <v>42130</v>
      </c>
      <c r="B607" s="545">
        <v>20181</v>
      </c>
      <c r="C607" s="1952" t="s">
        <v>2833</v>
      </c>
      <c r="D607" s="2097">
        <v>1320.8</v>
      </c>
      <c r="E607" s="724">
        <v>42131</v>
      </c>
      <c r="F607" s="2116">
        <v>1320.8</v>
      </c>
      <c r="G607" s="1267">
        <f t="shared" si="22"/>
        <v>0</v>
      </c>
      <c r="H607" s="1655" t="s">
        <v>2799</v>
      </c>
      <c r="K607" s="32"/>
      <c r="M607" s="1265">
        <v>42133</v>
      </c>
      <c r="N607" s="545">
        <v>20497</v>
      </c>
      <c r="O607" s="1952" t="s">
        <v>2856</v>
      </c>
      <c r="P607" s="2097">
        <v>10390.4</v>
      </c>
      <c r="Q607" s="724">
        <v>42133</v>
      </c>
      <c r="R607" s="2116">
        <v>10390.4</v>
      </c>
      <c r="S607" s="1267">
        <f t="shared" si="23"/>
        <v>0</v>
      </c>
      <c r="T607" s="1804" t="s">
        <v>773</v>
      </c>
    </row>
    <row r="608" spans="1:20" x14ac:dyDescent="0.25">
      <c r="A608" s="1265">
        <v>42130</v>
      </c>
      <c r="B608" s="545">
        <v>20182</v>
      </c>
      <c r="C608" s="1952" t="s">
        <v>2952</v>
      </c>
      <c r="D608" s="2097">
        <v>24416</v>
      </c>
      <c r="E608" s="724">
        <v>42131</v>
      </c>
      <c r="F608" s="2116">
        <v>24416</v>
      </c>
      <c r="G608" s="1267">
        <f t="shared" si="22"/>
        <v>0</v>
      </c>
      <c r="H608" s="1655" t="s">
        <v>2799</v>
      </c>
      <c r="K608" s="32"/>
      <c r="M608" s="1265">
        <v>42136</v>
      </c>
      <c r="N608" s="545">
        <v>20827</v>
      </c>
      <c r="O608" s="1952" t="s">
        <v>2856</v>
      </c>
      <c r="P608" s="2097">
        <v>7052.5</v>
      </c>
      <c r="Q608" s="724">
        <v>42136</v>
      </c>
      <c r="R608" s="2116">
        <v>7052.5</v>
      </c>
      <c r="S608" s="1267">
        <f t="shared" si="23"/>
        <v>0</v>
      </c>
      <c r="T608" s="1655" t="s">
        <v>2796</v>
      </c>
    </row>
    <row r="609" spans="1:20" x14ac:dyDescent="0.25">
      <c r="A609" s="1265">
        <v>42130</v>
      </c>
      <c r="B609" s="545">
        <v>20183</v>
      </c>
      <c r="C609" s="1952" t="s">
        <v>2835</v>
      </c>
      <c r="D609" s="2097">
        <v>1734</v>
      </c>
      <c r="E609" s="724">
        <v>42131</v>
      </c>
      <c r="F609" s="2116">
        <v>1734</v>
      </c>
      <c r="G609" s="1267">
        <f t="shared" si="22"/>
        <v>0</v>
      </c>
      <c r="H609" s="1655" t="s">
        <v>2799</v>
      </c>
      <c r="K609" s="32"/>
      <c r="M609" s="1265">
        <v>42147</v>
      </c>
      <c r="N609" s="545">
        <v>22030</v>
      </c>
      <c r="O609" s="1952" t="s">
        <v>2856</v>
      </c>
      <c r="P609" s="2097">
        <v>11548.2</v>
      </c>
      <c r="Q609" s="781">
        <v>42147</v>
      </c>
      <c r="R609" s="2116">
        <v>11548.2</v>
      </c>
      <c r="S609" s="1267">
        <f t="shared" si="23"/>
        <v>0</v>
      </c>
      <c r="T609" s="1655" t="s">
        <v>2938</v>
      </c>
    </row>
    <row r="610" spans="1:20" x14ac:dyDescent="0.25">
      <c r="A610" s="1265">
        <v>42130</v>
      </c>
      <c r="B610" s="545">
        <v>20184</v>
      </c>
      <c r="C610" s="2143" t="s">
        <v>2836</v>
      </c>
      <c r="D610" s="2097">
        <v>1679.6</v>
      </c>
      <c r="E610" s="724">
        <v>42131</v>
      </c>
      <c r="F610" s="2116">
        <v>1679.6</v>
      </c>
      <c r="G610" s="1267">
        <f t="shared" si="22"/>
        <v>0</v>
      </c>
      <c r="H610" s="1655" t="s">
        <v>2799</v>
      </c>
      <c r="K610" s="32"/>
      <c r="M610" s="1265">
        <v>42150</v>
      </c>
      <c r="N610" s="545">
        <v>22260</v>
      </c>
      <c r="O610" s="1952" t="s">
        <v>2856</v>
      </c>
      <c r="P610" s="2097">
        <v>8208</v>
      </c>
      <c r="Q610" s="781">
        <v>42150</v>
      </c>
      <c r="R610" s="2116">
        <v>8208</v>
      </c>
      <c r="S610" s="1267">
        <f t="shared" si="23"/>
        <v>0</v>
      </c>
      <c r="T610" s="1655" t="s">
        <v>773</v>
      </c>
    </row>
    <row r="611" spans="1:20" x14ac:dyDescent="0.25">
      <c r="A611" s="1265">
        <v>42130</v>
      </c>
      <c r="B611" s="545">
        <v>20185</v>
      </c>
      <c r="C611" s="2164" t="s">
        <v>2251</v>
      </c>
      <c r="D611" s="2194">
        <v>0</v>
      </c>
      <c r="E611" s="724"/>
      <c r="F611" s="2116"/>
      <c r="G611" s="1267">
        <f t="shared" si="22"/>
        <v>0</v>
      </c>
      <c r="H611" s="1655" t="s">
        <v>135</v>
      </c>
      <c r="K611" s="32"/>
      <c r="M611" s="1265">
        <v>42132</v>
      </c>
      <c r="N611" s="545">
        <v>20346</v>
      </c>
      <c r="O611" s="1952" t="s">
        <v>2975</v>
      </c>
      <c r="P611" s="2097">
        <v>27207.599999999999</v>
      </c>
      <c r="Q611" s="724">
        <v>42132</v>
      </c>
      <c r="R611" s="2116">
        <v>27207.599999999999</v>
      </c>
      <c r="S611" s="1267">
        <f t="shared" si="23"/>
        <v>0</v>
      </c>
      <c r="T611" s="1804" t="s">
        <v>773</v>
      </c>
    </row>
    <row r="612" spans="1:20" x14ac:dyDescent="0.25">
      <c r="A612" s="1265">
        <v>42130</v>
      </c>
      <c r="B612" s="545">
        <v>20186</v>
      </c>
      <c r="C612" s="1952" t="s">
        <v>2880</v>
      </c>
      <c r="D612" s="2097">
        <v>5459.52</v>
      </c>
      <c r="E612" s="724">
        <v>42131</v>
      </c>
      <c r="F612" s="2116">
        <v>5459.52</v>
      </c>
      <c r="G612" s="1267">
        <f t="shared" si="22"/>
        <v>0</v>
      </c>
      <c r="H612" s="1655" t="s">
        <v>2799</v>
      </c>
      <c r="K612" s="32"/>
      <c r="M612" s="1265">
        <v>42140</v>
      </c>
      <c r="N612" s="545">
        <v>21230</v>
      </c>
      <c r="O612" s="1952" t="s">
        <v>2975</v>
      </c>
      <c r="P612" s="2097">
        <v>21365</v>
      </c>
      <c r="Q612" s="724">
        <v>42140</v>
      </c>
      <c r="R612" s="2116">
        <v>21365</v>
      </c>
      <c r="S612" s="1817">
        <f t="shared" si="23"/>
        <v>0</v>
      </c>
      <c r="T612" s="1655" t="s">
        <v>773</v>
      </c>
    </row>
    <row r="613" spans="1:20" x14ac:dyDescent="0.25">
      <c r="A613" s="1265">
        <v>42130</v>
      </c>
      <c r="B613" s="545">
        <v>20187</v>
      </c>
      <c r="C613" s="1952" t="s">
        <v>2911</v>
      </c>
      <c r="D613" s="2097">
        <v>2795.6</v>
      </c>
      <c r="E613" s="724">
        <v>42131</v>
      </c>
      <c r="F613" s="2116">
        <v>2795.6</v>
      </c>
      <c r="G613" s="1267">
        <f t="shared" si="22"/>
        <v>0</v>
      </c>
      <c r="H613" s="1655" t="s">
        <v>773</v>
      </c>
      <c r="K613" s="32"/>
      <c r="M613" s="1265">
        <v>42146</v>
      </c>
      <c r="N613" s="545">
        <v>21857</v>
      </c>
      <c r="O613" s="1952" t="s">
        <v>2975</v>
      </c>
      <c r="P613" s="2097">
        <v>27992.799999999999</v>
      </c>
      <c r="Q613" s="724">
        <v>42147</v>
      </c>
      <c r="R613" s="2116">
        <v>27992.799999999999</v>
      </c>
      <c r="S613" s="1267">
        <f t="shared" si="23"/>
        <v>0</v>
      </c>
      <c r="T613" s="1655" t="s">
        <v>2982</v>
      </c>
    </row>
    <row r="614" spans="1:20" x14ac:dyDescent="0.25">
      <c r="A614" s="1265">
        <v>42130</v>
      </c>
      <c r="B614" s="545">
        <v>20188</v>
      </c>
      <c r="C614" s="1952" t="s">
        <v>54</v>
      </c>
      <c r="D614" s="2097">
        <v>708.4</v>
      </c>
      <c r="E614" s="724">
        <v>42131</v>
      </c>
      <c r="F614" s="2116">
        <v>708.4</v>
      </c>
      <c r="G614" s="1267">
        <f t="shared" si="22"/>
        <v>0</v>
      </c>
      <c r="H614" s="1655" t="s">
        <v>2799</v>
      </c>
      <c r="J614" s="2073"/>
      <c r="K614" s="32"/>
      <c r="M614" s="1265">
        <v>42151</v>
      </c>
      <c r="N614" s="545">
        <v>22339</v>
      </c>
      <c r="O614" s="1952" t="s">
        <v>2975</v>
      </c>
      <c r="P614" s="2097">
        <v>13360.2</v>
      </c>
      <c r="Q614" s="781">
        <v>42151</v>
      </c>
      <c r="R614" s="2116">
        <v>13360.2</v>
      </c>
      <c r="S614" s="1267">
        <f t="shared" si="23"/>
        <v>0</v>
      </c>
      <c r="T614" s="1655" t="s">
        <v>2982</v>
      </c>
    </row>
    <row r="615" spans="1:20" x14ac:dyDescent="0.25">
      <c r="A615" s="1265">
        <v>42130</v>
      </c>
      <c r="B615" s="545">
        <v>20189</v>
      </c>
      <c r="C615" s="1952" t="s">
        <v>2099</v>
      </c>
      <c r="D615" s="2097">
        <v>21369.599999999999</v>
      </c>
      <c r="E615" s="724" t="s">
        <v>3541</v>
      </c>
      <c r="F615" s="2116">
        <f>1932+19437.6</f>
        <v>21369.599999999999</v>
      </c>
      <c r="G615" s="1267">
        <f t="shared" si="22"/>
        <v>0</v>
      </c>
      <c r="H615" s="1655" t="s">
        <v>2815</v>
      </c>
      <c r="K615" s="32"/>
      <c r="M615" s="1265">
        <v>42154</v>
      </c>
      <c r="N615" s="545">
        <v>22688</v>
      </c>
      <c r="O615" s="1952" t="s">
        <v>2975</v>
      </c>
      <c r="P615" s="2097">
        <v>11354.2</v>
      </c>
      <c r="Q615" s="724">
        <v>42154</v>
      </c>
      <c r="R615" s="2116">
        <v>11354.2</v>
      </c>
      <c r="S615" s="1267">
        <f t="shared" si="23"/>
        <v>0</v>
      </c>
      <c r="T615" s="1655" t="s">
        <v>2982</v>
      </c>
    </row>
    <row r="616" spans="1:20" x14ac:dyDescent="0.25">
      <c r="A616" s="1265">
        <v>42130</v>
      </c>
      <c r="B616" s="545">
        <v>20190</v>
      </c>
      <c r="C616" s="1952" t="s">
        <v>2844</v>
      </c>
      <c r="D616" s="2097">
        <v>1201.2</v>
      </c>
      <c r="E616" s="724">
        <v>42130</v>
      </c>
      <c r="F616" s="2116">
        <v>1201.2</v>
      </c>
      <c r="G616" s="1267">
        <f t="shared" si="22"/>
        <v>0</v>
      </c>
      <c r="H616" s="1655" t="s">
        <v>773</v>
      </c>
      <c r="J616" s="2073"/>
      <c r="K616" s="32"/>
      <c r="M616" s="1265">
        <v>42126</v>
      </c>
      <c r="N616" s="545">
        <v>19709</v>
      </c>
      <c r="O616" s="2054" t="s">
        <v>2853</v>
      </c>
      <c r="P616" s="2097">
        <v>21676.5</v>
      </c>
      <c r="Q616" s="724">
        <v>42126</v>
      </c>
      <c r="R616" s="2116">
        <v>21676.5</v>
      </c>
      <c r="S616" s="1267">
        <f t="shared" si="23"/>
        <v>0</v>
      </c>
      <c r="T616" s="217" t="s">
        <v>773</v>
      </c>
    </row>
    <row r="617" spans="1:20" x14ac:dyDescent="0.25">
      <c r="A617" s="1265">
        <v>42130</v>
      </c>
      <c r="B617" s="545">
        <v>20191</v>
      </c>
      <c r="C617" s="1952" t="s">
        <v>2782</v>
      </c>
      <c r="D617" s="2097">
        <v>2564.8000000000002</v>
      </c>
      <c r="E617" s="724">
        <v>42130</v>
      </c>
      <c r="F617" s="2116">
        <v>2564.8000000000002</v>
      </c>
      <c r="G617" s="1267">
        <f t="shared" si="22"/>
        <v>0</v>
      </c>
      <c r="H617" s="1655" t="s">
        <v>773</v>
      </c>
      <c r="K617" s="32"/>
      <c r="M617" s="1265">
        <v>42128</v>
      </c>
      <c r="N617" s="545">
        <v>19903</v>
      </c>
      <c r="O617" s="1952" t="s">
        <v>2853</v>
      </c>
      <c r="P617" s="2097">
        <v>11602.8</v>
      </c>
      <c r="Q617" s="724">
        <v>42128</v>
      </c>
      <c r="R617" s="2116">
        <v>11602.8</v>
      </c>
      <c r="S617" s="1267">
        <f t="shared" si="23"/>
        <v>0</v>
      </c>
      <c r="T617" s="1804" t="s">
        <v>773</v>
      </c>
    </row>
    <row r="618" spans="1:20" x14ac:dyDescent="0.25">
      <c r="A618" s="1265">
        <v>42130</v>
      </c>
      <c r="B618" s="545">
        <v>20192</v>
      </c>
      <c r="C618" s="1952" t="s">
        <v>2953</v>
      </c>
      <c r="D618" s="2097">
        <v>5535.6</v>
      </c>
      <c r="E618" s="724">
        <v>42130</v>
      </c>
      <c r="F618" s="2116">
        <v>5535.6</v>
      </c>
      <c r="G618" s="1267">
        <f t="shared" si="22"/>
        <v>0</v>
      </c>
      <c r="H618" s="1655" t="s">
        <v>773</v>
      </c>
      <c r="K618" s="32"/>
      <c r="M618" s="1265">
        <v>42125</v>
      </c>
      <c r="N618" s="545">
        <v>19608</v>
      </c>
      <c r="O618" s="1952" t="s">
        <v>2801</v>
      </c>
      <c r="P618" s="2097">
        <v>2235.5500000000002</v>
      </c>
      <c r="Q618" s="724">
        <v>42125</v>
      </c>
      <c r="R618" s="2116">
        <v>2235.5500000000002</v>
      </c>
      <c r="S618" s="459">
        <f t="shared" si="23"/>
        <v>0</v>
      </c>
      <c r="T618" s="1804" t="s">
        <v>773</v>
      </c>
    </row>
    <row r="619" spans="1:20" x14ac:dyDescent="0.25">
      <c r="A619" s="1265">
        <v>42130</v>
      </c>
      <c r="B619" s="545">
        <v>20193</v>
      </c>
      <c r="C619" s="2164" t="s">
        <v>2251</v>
      </c>
      <c r="D619" s="2194">
        <v>0</v>
      </c>
      <c r="E619" s="724"/>
      <c r="F619" s="2116"/>
      <c r="G619" s="1267">
        <f t="shared" si="22"/>
        <v>0</v>
      </c>
      <c r="H619" s="1655" t="s">
        <v>135</v>
      </c>
      <c r="K619" s="32"/>
      <c r="M619" s="1265">
        <v>42129</v>
      </c>
      <c r="N619" s="545">
        <v>20026</v>
      </c>
      <c r="O619" s="1952" t="s">
        <v>2801</v>
      </c>
      <c r="P619" s="2097">
        <v>3774.9</v>
      </c>
      <c r="Q619" s="724">
        <v>42129</v>
      </c>
      <c r="R619" s="2116">
        <v>3774.9</v>
      </c>
      <c r="S619" s="1267">
        <f t="shared" si="23"/>
        <v>0</v>
      </c>
      <c r="T619" s="1804" t="s">
        <v>773</v>
      </c>
    </row>
    <row r="620" spans="1:20" x14ac:dyDescent="0.25">
      <c r="A620" s="1265">
        <v>42130</v>
      </c>
      <c r="B620" s="545">
        <v>20194</v>
      </c>
      <c r="C620" s="1952" t="s">
        <v>970</v>
      </c>
      <c r="D620" s="2097">
        <v>33881.9</v>
      </c>
      <c r="E620" s="724" t="s">
        <v>3552</v>
      </c>
      <c r="F620" s="2116">
        <f>87+33794.9</f>
        <v>33881.9</v>
      </c>
      <c r="G620" s="1267">
        <f t="shared" si="22"/>
        <v>0</v>
      </c>
      <c r="H620" s="1655" t="s">
        <v>773</v>
      </c>
      <c r="K620" s="32"/>
      <c r="M620" s="1265">
        <v>42130</v>
      </c>
      <c r="N620" s="545">
        <v>20113</v>
      </c>
      <c r="O620" s="1952" t="s">
        <v>2801</v>
      </c>
      <c r="P620" s="2097">
        <v>1895.4</v>
      </c>
      <c r="Q620" s="724">
        <v>42130</v>
      </c>
      <c r="R620" s="2116">
        <v>1895.4</v>
      </c>
      <c r="S620" s="1267">
        <f t="shared" si="23"/>
        <v>0</v>
      </c>
      <c r="T620" s="1655" t="s">
        <v>773</v>
      </c>
    </row>
    <row r="621" spans="1:20" x14ac:dyDescent="0.25">
      <c r="A621" s="1265">
        <v>42130</v>
      </c>
      <c r="B621" s="545">
        <v>20195</v>
      </c>
      <c r="C621" s="1952" t="s">
        <v>2819</v>
      </c>
      <c r="D621" s="2097">
        <v>31885.01</v>
      </c>
      <c r="E621" s="724">
        <v>42135</v>
      </c>
      <c r="F621" s="2116">
        <v>31885.01</v>
      </c>
      <c r="G621" s="1267">
        <f t="shared" si="22"/>
        <v>0</v>
      </c>
      <c r="H621" s="1655" t="s">
        <v>773</v>
      </c>
      <c r="K621" s="32"/>
      <c r="M621" s="1265">
        <v>42131</v>
      </c>
      <c r="N621" s="545">
        <v>20221</v>
      </c>
      <c r="O621" s="1952" t="s">
        <v>2801</v>
      </c>
      <c r="P621" s="2097">
        <v>2046.6</v>
      </c>
      <c r="Q621" s="724">
        <v>42131</v>
      </c>
      <c r="R621" s="2116">
        <v>2046.6</v>
      </c>
      <c r="S621" s="1267">
        <f t="shared" si="23"/>
        <v>0</v>
      </c>
      <c r="T621" s="1655" t="s">
        <v>773</v>
      </c>
    </row>
    <row r="622" spans="1:20" x14ac:dyDescent="0.25">
      <c r="A622" s="1265">
        <v>42130</v>
      </c>
      <c r="B622" s="545">
        <v>20196</v>
      </c>
      <c r="C622" s="1952" t="s">
        <v>2852</v>
      </c>
      <c r="D622" s="2097">
        <v>36260.199999999997</v>
      </c>
      <c r="E622" s="724">
        <v>42149</v>
      </c>
      <c r="F622" s="2116">
        <v>36260.199999999997</v>
      </c>
      <c r="G622" s="1267">
        <f t="shared" si="22"/>
        <v>0</v>
      </c>
      <c r="H622" s="1655" t="s">
        <v>773</v>
      </c>
      <c r="K622" s="32"/>
      <c r="M622" s="1265">
        <v>42135</v>
      </c>
      <c r="N622" s="545">
        <v>20688</v>
      </c>
      <c r="O622" s="1952" t="s">
        <v>2801</v>
      </c>
      <c r="P622" s="2097">
        <v>2245.6</v>
      </c>
      <c r="Q622" s="724">
        <v>42135</v>
      </c>
      <c r="R622" s="2116">
        <v>2245.6</v>
      </c>
      <c r="S622" s="1267">
        <f t="shared" si="23"/>
        <v>0</v>
      </c>
      <c r="T622" s="1655" t="s">
        <v>773</v>
      </c>
    </row>
    <row r="623" spans="1:20" x14ac:dyDescent="0.25">
      <c r="A623" s="1265">
        <v>42130</v>
      </c>
      <c r="B623" s="545">
        <v>20197</v>
      </c>
      <c r="C623" s="1952" t="s">
        <v>2848</v>
      </c>
      <c r="D623" s="2097">
        <v>3108</v>
      </c>
      <c r="E623" s="724">
        <v>42130</v>
      </c>
      <c r="F623" s="2116">
        <v>3108</v>
      </c>
      <c r="G623" s="1267">
        <f t="shared" si="22"/>
        <v>0</v>
      </c>
      <c r="H623" s="1655" t="s">
        <v>773</v>
      </c>
      <c r="K623" s="32"/>
      <c r="M623" s="1265">
        <v>42137</v>
      </c>
      <c r="N623" s="545">
        <v>20891</v>
      </c>
      <c r="O623" s="1952" t="s">
        <v>2801</v>
      </c>
      <c r="P623" s="2097">
        <v>2473.8000000000002</v>
      </c>
      <c r="Q623" s="724">
        <v>42137</v>
      </c>
      <c r="R623" s="2116">
        <v>2473.8000000000002</v>
      </c>
      <c r="S623" s="1267">
        <f t="shared" si="23"/>
        <v>0</v>
      </c>
      <c r="T623" s="1804" t="s">
        <v>773</v>
      </c>
    </row>
    <row r="624" spans="1:20" x14ac:dyDescent="0.25">
      <c r="A624" s="1265">
        <v>42130</v>
      </c>
      <c r="B624" s="545">
        <v>20198</v>
      </c>
      <c r="C624" s="1952" t="s">
        <v>969</v>
      </c>
      <c r="D624" s="2097">
        <v>155717</v>
      </c>
      <c r="E624" s="724">
        <v>42133</v>
      </c>
      <c r="F624" s="2116">
        <v>155717</v>
      </c>
      <c r="G624" s="1267">
        <f t="shared" si="22"/>
        <v>0</v>
      </c>
      <c r="H624" s="1655" t="s">
        <v>773</v>
      </c>
      <c r="K624" s="32"/>
      <c r="M624" s="1265">
        <v>42138</v>
      </c>
      <c r="N624" s="545">
        <v>20999</v>
      </c>
      <c r="O624" s="1952" t="s">
        <v>2801</v>
      </c>
      <c r="P624" s="2097">
        <v>3432.65</v>
      </c>
      <c r="Q624" s="724">
        <v>42138</v>
      </c>
      <c r="R624" s="2116">
        <v>3432.65</v>
      </c>
      <c r="S624" s="1817">
        <f t="shared" si="23"/>
        <v>0</v>
      </c>
      <c r="T624" s="1804" t="s">
        <v>773</v>
      </c>
    </row>
    <row r="625" spans="1:20" x14ac:dyDescent="0.25">
      <c r="A625" s="1265">
        <v>42130</v>
      </c>
      <c r="B625" s="545">
        <v>20199</v>
      </c>
      <c r="C625" s="1952" t="s">
        <v>2954</v>
      </c>
      <c r="D625" s="2097">
        <v>1783.2</v>
      </c>
      <c r="E625" s="724">
        <v>42131</v>
      </c>
      <c r="F625" s="2116">
        <v>1783.2</v>
      </c>
      <c r="G625" s="1267">
        <f t="shared" si="22"/>
        <v>0</v>
      </c>
      <c r="H625" s="1655" t="s">
        <v>2796</v>
      </c>
      <c r="K625" s="32"/>
      <c r="M625" s="1265">
        <v>42142</v>
      </c>
      <c r="N625" s="545">
        <v>21403</v>
      </c>
      <c r="O625" s="1952" t="s">
        <v>2801</v>
      </c>
      <c r="P625" s="2097">
        <v>3434.8</v>
      </c>
      <c r="Q625" s="724">
        <v>42142</v>
      </c>
      <c r="R625" s="2117">
        <v>3434.8</v>
      </c>
      <c r="S625" s="1267">
        <f t="shared" si="23"/>
        <v>0</v>
      </c>
      <c r="T625" s="1197" t="s">
        <v>2982</v>
      </c>
    </row>
    <row r="626" spans="1:20" x14ac:dyDescent="0.25">
      <c r="A626" s="1265">
        <v>42130</v>
      </c>
      <c r="B626" s="545">
        <v>20200</v>
      </c>
      <c r="C626" s="1952" t="s">
        <v>2795</v>
      </c>
      <c r="D626" s="2097">
        <v>50473.1</v>
      </c>
      <c r="E626" s="724">
        <v>42151</v>
      </c>
      <c r="F626" s="2116">
        <v>50473.1</v>
      </c>
      <c r="G626" s="1267">
        <f t="shared" si="22"/>
        <v>0</v>
      </c>
      <c r="H626" s="1655" t="s">
        <v>773</v>
      </c>
      <c r="I626" s="32"/>
      <c r="J626" s="2024"/>
      <c r="K626" s="32"/>
      <c r="M626" s="1265">
        <v>42144</v>
      </c>
      <c r="N626" s="545">
        <v>21627</v>
      </c>
      <c r="O626" s="1952" t="s">
        <v>2801</v>
      </c>
      <c r="P626" s="2097">
        <v>2401.3000000000002</v>
      </c>
      <c r="Q626" s="724">
        <v>42144</v>
      </c>
      <c r="R626" s="2117">
        <v>2401.3000000000002</v>
      </c>
      <c r="S626" s="1267">
        <f t="shared" si="23"/>
        <v>0</v>
      </c>
      <c r="T626" s="716" t="s">
        <v>2982</v>
      </c>
    </row>
    <row r="627" spans="1:20" x14ac:dyDescent="0.25">
      <c r="A627" s="1265">
        <v>42130</v>
      </c>
      <c r="B627" s="545">
        <v>20201</v>
      </c>
      <c r="C627" s="2143" t="s">
        <v>2955</v>
      </c>
      <c r="D627" s="2097">
        <v>638</v>
      </c>
      <c r="E627" s="724">
        <v>42130</v>
      </c>
      <c r="F627" s="2116">
        <v>638</v>
      </c>
      <c r="G627" s="1267">
        <f t="shared" si="22"/>
        <v>0</v>
      </c>
      <c r="H627" s="1655" t="s">
        <v>773</v>
      </c>
      <c r="I627" s="32"/>
      <c r="J627" s="2024"/>
      <c r="K627" s="32"/>
      <c r="M627" s="1265">
        <v>42146</v>
      </c>
      <c r="N627" s="545">
        <v>21867</v>
      </c>
      <c r="O627" s="1952" t="s">
        <v>2801</v>
      </c>
      <c r="P627" s="2097">
        <v>4338.34</v>
      </c>
      <c r="Q627" s="724">
        <v>42147</v>
      </c>
      <c r="R627" s="2116">
        <v>4338.34</v>
      </c>
      <c r="S627" s="1267">
        <f t="shared" si="23"/>
        <v>0</v>
      </c>
      <c r="T627" s="1655" t="s">
        <v>2982</v>
      </c>
    </row>
    <row r="628" spans="1:20" x14ac:dyDescent="0.25">
      <c r="A628" s="1265">
        <v>42130</v>
      </c>
      <c r="B628" s="545">
        <v>20202</v>
      </c>
      <c r="C628" s="1952" t="s">
        <v>2849</v>
      </c>
      <c r="D628" s="2097">
        <v>6670.8</v>
      </c>
      <c r="E628" s="724">
        <v>42130</v>
      </c>
      <c r="F628" s="2116">
        <v>6670.8</v>
      </c>
      <c r="G628" s="1267">
        <f t="shared" si="22"/>
        <v>0</v>
      </c>
      <c r="H628" s="1655" t="s">
        <v>2810</v>
      </c>
      <c r="I628" s="32"/>
      <c r="J628" s="2024"/>
      <c r="K628" s="32"/>
      <c r="M628" s="1265">
        <v>42149</v>
      </c>
      <c r="N628" s="545">
        <v>22162</v>
      </c>
      <c r="O628" s="1952" t="s">
        <v>2801</v>
      </c>
      <c r="P628" s="2097">
        <v>2131.1999999999998</v>
      </c>
      <c r="Q628" s="781">
        <v>42149</v>
      </c>
      <c r="R628" s="2116">
        <v>2131.1999999999998</v>
      </c>
      <c r="S628" s="1267">
        <f t="shared" si="23"/>
        <v>0</v>
      </c>
      <c r="T628" s="1655" t="s">
        <v>2982</v>
      </c>
    </row>
    <row r="629" spans="1:20" x14ac:dyDescent="0.25">
      <c r="A629" s="1265">
        <v>42130</v>
      </c>
      <c r="B629" s="545">
        <v>20203</v>
      </c>
      <c r="C629" s="1952" t="s">
        <v>2816</v>
      </c>
      <c r="D629" s="2097">
        <v>1241.2</v>
      </c>
      <c r="E629" s="724">
        <v>42130</v>
      </c>
      <c r="F629" s="2116">
        <v>1241.2</v>
      </c>
      <c r="G629" s="1267">
        <f t="shared" si="22"/>
        <v>0</v>
      </c>
      <c r="H629" s="1655" t="s">
        <v>773</v>
      </c>
      <c r="I629" s="32"/>
      <c r="J629" s="2024"/>
      <c r="K629" s="32"/>
      <c r="M629" s="1265">
        <v>42152</v>
      </c>
      <c r="N629" s="545">
        <v>22441</v>
      </c>
      <c r="O629" s="1952" t="s">
        <v>2801</v>
      </c>
      <c r="P629" s="2097">
        <v>2950.4</v>
      </c>
      <c r="Q629" s="724">
        <v>42153</v>
      </c>
      <c r="R629" s="2116">
        <v>2950.4</v>
      </c>
      <c r="S629" s="1267">
        <f t="shared" si="23"/>
        <v>0</v>
      </c>
      <c r="T629" s="1655" t="s">
        <v>2982</v>
      </c>
    </row>
    <row r="630" spans="1:20" x14ac:dyDescent="0.25">
      <c r="A630" s="1265">
        <v>42130</v>
      </c>
      <c r="B630" s="545">
        <v>20204</v>
      </c>
      <c r="C630" s="1952" t="s">
        <v>2795</v>
      </c>
      <c r="D630" s="2097">
        <v>227402.54</v>
      </c>
      <c r="E630" s="724">
        <v>42151</v>
      </c>
      <c r="F630" s="2116">
        <v>227402.54</v>
      </c>
      <c r="G630" s="1267">
        <f t="shared" si="22"/>
        <v>0</v>
      </c>
      <c r="H630" s="1655" t="s">
        <v>773</v>
      </c>
      <c r="I630" s="32"/>
      <c r="J630" s="2024"/>
      <c r="K630" s="32"/>
      <c r="M630" s="1265">
        <v>42144</v>
      </c>
      <c r="N630" s="545">
        <v>21625</v>
      </c>
      <c r="O630" s="1952" t="s">
        <v>3632</v>
      </c>
      <c r="P630" s="2097">
        <v>2938.2</v>
      </c>
      <c r="Q630" s="724">
        <v>42144</v>
      </c>
      <c r="R630" s="2117">
        <v>2938.2</v>
      </c>
      <c r="S630" s="1267">
        <f t="shared" si="23"/>
        <v>0</v>
      </c>
      <c r="T630" s="716" t="s">
        <v>2982</v>
      </c>
    </row>
    <row r="631" spans="1:20" x14ac:dyDescent="0.25">
      <c r="A631" s="1265">
        <v>42130</v>
      </c>
      <c r="B631" s="545">
        <v>20205</v>
      </c>
      <c r="C631" s="1952" t="s">
        <v>2943</v>
      </c>
      <c r="D631" s="2097">
        <v>455.6</v>
      </c>
      <c r="E631" s="724">
        <v>42130</v>
      </c>
      <c r="F631" s="2116">
        <v>455.6</v>
      </c>
      <c r="G631" s="1267">
        <f t="shared" si="22"/>
        <v>0</v>
      </c>
      <c r="H631" s="1655" t="s">
        <v>773</v>
      </c>
      <c r="I631" s="32"/>
      <c r="J631" s="2024"/>
      <c r="K631" s="32"/>
      <c r="M631" s="1265">
        <v>42146</v>
      </c>
      <c r="N631" s="545">
        <v>21945</v>
      </c>
      <c r="O631" s="1952" t="s">
        <v>3632</v>
      </c>
      <c r="P631" s="2097">
        <v>8101.2</v>
      </c>
      <c r="Q631" s="2157">
        <v>42147</v>
      </c>
      <c r="R631" s="2116">
        <v>8101.2</v>
      </c>
      <c r="S631" s="1267">
        <f t="shared" si="23"/>
        <v>0</v>
      </c>
      <c r="T631" s="1655" t="s">
        <v>2982</v>
      </c>
    </row>
    <row r="632" spans="1:20" x14ac:dyDescent="0.25">
      <c r="A632" s="1265">
        <v>42130</v>
      </c>
      <c r="B632" s="545">
        <v>20206</v>
      </c>
      <c r="C632" s="2143" t="s">
        <v>2895</v>
      </c>
      <c r="D632" s="2097">
        <v>780</v>
      </c>
      <c r="E632" s="724">
        <v>42130</v>
      </c>
      <c r="F632" s="2116">
        <v>780</v>
      </c>
      <c r="G632" s="1267">
        <f t="shared" si="22"/>
        <v>0</v>
      </c>
      <c r="H632" s="1655" t="s">
        <v>773</v>
      </c>
      <c r="I632" s="32"/>
      <c r="J632" s="2024"/>
      <c r="K632" s="32"/>
      <c r="M632" s="1265">
        <v>42142</v>
      </c>
      <c r="N632" s="545">
        <v>21492</v>
      </c>
      <c r="O632" s="1952" t="s">
        <v>685</v>
      </c>
      <c r="P632" s="2097">
        <v>160</v>
      </c>
      <c r="Q632" s="781">
        <v>42143</v>
      </c>
      <c r="R632" s="2116">
        <v>160</v>
      </c>
      <c r="S632" s="1267">
        <f t="shared" si="23"/>
        <v>0</v>
      </c>
      <c r="T632" s="1804" t="s">
        <v>2938</v>
      </c>
    </row>
    <row r="633" spans="1:20" x14ac:dyDescent="0.25">
      <c r="A633" s="1265">
        <v>42131</v>
      </c>
      <c r="B633" s="545">
        <v>20207</v>
      </c>
      <c r="C633" s="1952" t="s">
        <v>2845</v>
      </c>
      <c r="D633" s="2097">
        <v>12683</v>
      </c>
      <c r="E633" s="724">
        <v>42131</v>
      </c>
      <c r="F633" s="2116">
        <v>12683</v>
      </c>
      <c r="G633" s="1267">
        <f t="shared" si="22"/>
        <v>0</v>
      </c>
      <c r="H633" s="1655" t="s">
        <v>773</v>
      </c>
      <c r="I633" s="32"/>
      <c r="J633" s="2024"/>
      <c r="K633" s="32"/>
      <c r="M633" s="1265">
        <v>42125</v>
      </c>
      <c r="N633" s="545">
        <v>19609</v>
      </c>
      <c r="O633" s="1952" t="s">
        <v>2802</v>
      </c>
      <c r="P633" s="2097">
        <v>5992.8</v>
      </c>
      <c r="Q633" s="724">
        <v>42125</v>
      </c>
      <c r="R633" s="2116">
        <v>5992.8</v>
      </c>
      <c r="S633" s="459">
        <f t="shared" si="23"/>
        <v>0</v>
      </c>
      <c r="T633" s="1804" t="s">
        <v>773</v>
      </c>
    </row>
    <row r="634" spans="1:20" x14ac:dyDescent="0.25">
      <c r="A634" s="1265">
        <v>42131</v>
      </c>
      <c r="B634" s="545">
        <v>20208</v>
      </c>
      <c r="C634" s="1952" t="s">
        <v>592</v>
      </c>
      <c r="D634" s="2097">
        <v>2455.25</v>
      </c>
      <c r="E634" s="724">
        <v>42131</v>
      </c>
      <c r="F634" s="2116">
        <v>2455.25</v>
      </c>
      <c r="G634" s="1267">
        <f t="shared" si="22"/>
        <v>0</v>
      </c>
      <c r="H634" s="1655" t="s">
        <v>773</v>
      </c>
      <c r="I634" s="32"/>
      <c r="J634" s="2024"/>
      <c r="K634" s="32"/>
      <c r="M634" s="1265">
        <v>42126</v>
      </c>
      <c r="N634" s="545">
        <v>19710</v>
      </c>
      <c r="O634" s="2054" t="s">
        <v>2802</v>
      </c>
      <c r="P634" s="2097">
        <v>3412.4</v>
      </c>
      <c r="Q634" s="724">
        <v>42126</v>
      </c>
      <c r="R634" s="2116">
        <v>3412.4</v>
      </c>
      <c r="S634" s="459">
        <f t="shared" si="23"/>
        <v>0</v>
      </c>
      <c r="T634" s="217" t="s">
        <v>773</v>
      </c>
    </row>
    <row r="635" spans="1:20" x14ac:dyDescent="0.25">
      <c r="A635" s="1265">
        <v>42131</v>
      </c>
      <c r="B635" s="545">
        <v>20209</v>
      </c>
      <c r="C635" s="1952" t="s">
        <v>2852</v>
      </c>
      <c r="D635" s="2097">
        <v>16869.599999999999</v>
      </c>
      <c r="E635" s="724">
        <v>42149</v>
      </c>
      <c r="F635" s="2116">
        <v>16869.599999999999</v>
      </c>
      <c r="G635" s="1267">
        <f t="shared" si="22"/>
        <v>0</v>
      </c>
      <c r="H635" s="1655" t="s">
        <v>2793</v>
      </c>
      <c r="I635" s="32"/>
      <c r="J635" s="2024"/>
      <c r="K635" s="32"/>
      <c r="M635" s="1265">
        <v>42126</v>
      </c>
      <c r="N635" s="545">
        <v>19719</v>
      </c>
      <c r="O635" s="2054" t="s">
        <v>2802</v>
      </c>
      <c r="P635" s="2097">
        <v>3161.6</v>
      </c>
      <c r="Q635" s="724">
        <v>42126</v>
      </c>
      <c r="R635" s="2116">
        <v>3161.6</v>
      </c>
      <c r="S635" s="459">
        <f t="shared" si="23"/>
        <v>0</v>
      </c>
      <c r="T635" s="217" t="s">
        <v>773</v>
      </c>
    </row>
    <row r="636" spans="1:20" x14ac:dyDescent="0.25">
      <c r="A636" s="1265">
        <v>42131</v>
      </c>
      <c r="B636" s="545">
        <v>20210</v>
      </c>
      <c r="C636" s="1952" t="s">
        <v>524</v>
      </c>
      <c r="D636" s="2097">
        <v>6624.8</v>
      </c>
      <c r="E636" s="724">
        <v>42131</v>
      </c>
      <c r="F636" s="2116">
        <v>6624.8</v>
      </c>
      <c r="G636" s="1267">
        <f t="shared" si="22"/>
        <v>0</v>
      </c>
      <c r="H636" s="1655" t="s">
        <v>773</v>
      </c>
      <c r="I636" s="32"/>
      <c r="J636" s="2024"/>
      <c r="K636" s="32"/>
      <c r="M636" s="1265">
        <v>42128</v>
      </c>
      <c r="N636" s="545">
        <v>19904</v>
      </c>
      <c r="O636" s="1952" t="s">
        <v>2802</v>
      </c>
      <c r="P636" s="2097">
        <v>10621.8</v>
      </c>
      <c r="Q636" s="724">
        <v>42128</v>
      </c>
      <c r="R636" s="2116">
        <v>10621.8</v>
      </c>
      <c r="S636" s="1267">
        <f t="shared" si="23"/>
        <v>0</v>
      </c>
      <c r="T636" s="1804" t="s">
        <v>773</v>
      </c>
    </row>
    <row r="637" spans="1:20" x14ac:dyDescent="0.25">
      <c r="A637" s="1265">
        <v>42131</v>
      </c>
      <c r="B637" s="545">
        <v>20211</v>
      </c>
      <c r="C637" s="1952" t="s">
        <v>1434</v>
      </c>
      <c r="D637" s="2097">
        <v>2600.5</v>
      </c>
      <c r="E637" s="724">
        <v>42132</v>
      </c>
      <c r="F637" s="2116">
        <v>2600.5</v>
      </c>
      <c r="G637" s="1267">
        <f t="shared" si="22"/>
        <v>0</v>
      </c>
      <c r="H637" s="1655" t="s">
        <v>773</v>
      </c>
      <c r="I637" s="32"/>
      <c r="J637" s="2024"/>
      <c r="K637" s="32"/>
      <c r="M637" s="1265">
        <v>42129</v>
      </c>
      <c r="N637" s="545">
        <v>20029</v>
      </c>
      <c r="O637" s="1952" t="s">
        <v>2802</v>
      </c>
      <c r="P637" s="2097">
        <v>9224.7999999999993</v>
      </c>
      <c r="Q637" s="724">
        <v>42129</v>
      </c>
      <c r="R637" s="2116">
        <v>9224.7999999999993</v>
      </c>
      <c r="S637" s="1267">
        <f t="shared" si="23"/>
        <v>0</v>
      </c>
      <c r="T637" s="1655" t="s">
        <v>773</v>
      </c>
    </row>
    <row r="638" spans="1:20" x14ac:dyDescent="0.25">
      <c r="A638" s="1265">
        <v>42131</v>
      </c>
      <c r="B638" s="545">
        <v>20212</v>
      </c>
      <c r="C638" s="1952" t="s">
        <v>2775</v>
      </c>
      <c r="D638" s="2097">
        <v>7296</v>
      </c>
      <c r="E638" s="724">
        <v>42131</v>
      </c>
      <c r="F638" s="2116">
        <v>7296</v>
      </c>
      <c r="G638" s="1267">
        <f t="shared" si="22"/>
        <v>0</v>
      </c>
      <c r="H638" s="1655" t="s">
        <v>2776</v>
      </c>
      <c r="I638" s="32"/>
      <c r="J638" s="2024"/>
      <c r="K638" s="32"/>
      <c r="M638" s="1265">
        <v>42131</v>
      </c>
      <c r="N638" s="545">
        <v>20223</v>
      </c>
      <c r="O638" s="1952" t="s">
        <v>2802</v>
      </c>
      <c r="P638" s="2097">
        <v>6790.4</v>
      </c>
      <c r="Q638" s="724">
        <v>42131</v>
      </c>
      <c r="R638" s="2116">
        <v>6790.4</v>
      </c>
      <c r="S638" s="1267">
        <f t="shared" si="23"/>
        <v>0</v>
      </c>
      <c r="T638" s="1655" t="s">
        <v>773</v>
      </c>
    </row>
    <row r="639" spans="1:20" x14ac:dyDescent="0.25">
      <c r="A639" s="1265">
        <v>42131</v>
      </c>
      <c r="B639" s="545">
        <v>20213</v>
      </c>
      <c r="C639" s="1952" t="s">
        <v>2899</v>
      </c>
      <c r="D639" s="2097">
        <v>4598.1000000000004</v>
      </c>
      <c r="E639" s="724">
        <v>42131</v>
      </c>
      <c r="F639" s="2116">
        <v>4598.1000000000004</v>
      </c>
      <c r="G639" s="1267">
        <f t="shared" si="22"/>
        <v>0</v>
      </c>
      <c r="H639" s="1655" t="s">
        <v>2799</v>
      </c>
      <c r="I639" s="32"/>
      <c r="J639" s="2024"/>
      <c r="K639" s="32"/>
      <c r="M639" s="1265">
        <v>42132</v>
      </c>
      <c r="N639" s="545">
        <v>20347</v>
      </c>
      <c r="O639" s="1952" t="s">
        <v>2802</v>
      </c>
      <c r="P639" s="2097">
        <v>6227.2</v>
      </c>
      <c r="Q639" s="724">
        <v>42132</v>
      </c>
      <c r="R639" s="2116">
        <v>6227.2</v>
      </c>
      <c r="S639" s="1267">
        <f t="shared" si="23"/>
        <v>0</v>
      </c>
      <c r="T639" s="1804" t="s">
        <v>773</v>
      </c>
    </row>
    <row r="640" spans="1:20" x14ac:dyDescent="0.25">
      <c r="A640" s="1265">
        <v>42131</v>
      </c>
      <c r="B640" s="545">
        <v>20214</v>
      </c>
      <c r="C640" s="1952" t="s">
        <v>2899</v>
      </c>
      <c r="D640" s="2097">
        <v>1416.8</v>
      </c>
      <c r="E640" s="724">
        <v>42131</v>
      </c>
      <c r="F640" s="2116">
        <v>1416.8</v>
      </c>
      <c r="G640" s="1267">
        <f t="shared" si="22"/>
        <v>0</v>
      </c>
      <c r="H640" s="1655" t="s">
        <v>773</v>
      </c>
      <c r="I640" s="32"/>
      <c r="J640" s="2024"/>
      <c r="K640" s="32"/>
      <c r="M640" s="1265">
        <v>42133</v>
      </c>
      <c r="N640" s="545">
        <v>20491</v>
      </c>
      <c r="O640" s="1952" t="s">
        <v>2802</v>
      </c>
      <c r="P640" s="2097">
        <v>8917.6</v>
      </c>
      <c r="Q640" s="724">
        <v>42133</v>
      </c>
      <c r="R640" s="2116">
        <v>8917.6</v>
      </c>
      <c r="S640" s="1267">
        <f t="shared" si="23"/>
        <v>0</v>
      </c>
      <c r="T640" s="1804" t="s">
        <v>773</v>
      </c>
    </row>
    <row r="641" spans="1:20" x14ac:dyDescent="0.25">
      <c r="A641" s="1265">
        <v>42131</v>
      </c>
      <c r="B641" s="545">
        <v>20215</v>
      </c>
      <c r="C641" s="1952" t="s">
        <v>1521</v>
      </c>
      <c r="D641" s="2097">
        <v>945.6</v>
      </c>
      <c r="E641" s="724">
        <v>42131</v>
      </c>
      <c r="F641" s="2116">
        <v>945.6</v>
      </c>
      <c r="G641" s="1267">
        <f t="shared" si="22"/>
        <v>0</v>
      </c>
      <c r="H641" s="1655" t="s">
        <v>773</v>
      </c>
      <c r="I641" s="32"/>
      <c r="J641" s="2024"/>
      <c r="K641" s="32"/>
      <c r="M641" s="1265">
        <v>42135</v>
      </c>
      <c r="N641" s="545">
        <v>20685</v>
      </c>
      <c r="O641" s="1952" t="s">
        <v>2802</v>
      </c>
      <c r="P641" s="2097">
        <v>18240.400000000001</v>
      </c>
      <c r="Q641" s="724">
        <v>42135</v>
      </c>
      <c r="R641" s="2116">
        <v>18240.400000000001</v>
      </c>
      <c r="S641" s="1267">
        <f t="shared" si="23"/>
        <v>0</v>
      </c>
      <c r="T641" s="1655" t="s">
        <v>773</v>
      </c>
    </row>
    <row r="642" spans="1:20" x14ac:dyDescent="0.25">
      <c r="A642" s="1265">
        <v>42131</v>
      </c>
      <c r="B642" s="545">
        <v>20216</v>
      </c>
      <c r="C642" s="1952" t="s">
        <v>1024</v>
      </c>
      <c r="D642" s="2097">
        <v>7194</v>
      </c>
      <c r="E642" s="724">
        <v>42136</v>
      </c>
      <c r="F642" s="2116">
        <v>7194</v>
      </c>
      <c r="G642" s="1267">
        <f t="shared" si="22"/>
        <v>0</v>
      </c>
      <c r="H642" s="1655" t="s">
        <v>773</v>
      </c>
      <c r="K642" s="32"/>
      <c r="M642" s="1265">
        <v>42136</v>
      </c>
      <c r="N642" s="545">
        <v>20806</v>
      </c>
      <c r="O642" s="1952" t="s">
        <v>2802</v>
      </c>
      <c r="P642" s="2097">
        <v>7735.08</v>
      </c>
      <c r="Q642" s="724">
        <v>42136</v>
      </c>
      <c r="R642" s="2116">
        <v>7735.08</v>
      </c>
      <c r="S642" s="1267">
        <f t="shared" si="23"/>
        <v>0</v>
      </c>
      <c r="T642" s="1655" t="s">
        <v>773</v>
      </c>
    </row>
    <row r="643" spans="1:20" x14ac:dyDescent="0.25">
      <c r="A643" s="1265">
        <v>42131</v>
      </c>
      <c r="B643" s="545">
        <v>20217</v>
      </c>
      <c r="C643" s="1952" t="s">
        <v>2956</v>
      </c>
      <c r="D643" s="2097">
        <v>3091.2</v>
      </c>
      <c r="E643" s="724">
        <v>42131</v>
      </c>
      <c r="F643" s="2116">
        <v>3091.2</v>
      </c>
      <c r="G643" s="1267">
        <f t="shared" ref="G643:G706" si="24">D643-F643</f>
        <v>0</v>
      </c>
      <c r="H643" s="1655" t="s">
        <v>773</v>
      </c>
      <c r="K643" s="32"/>
      <c r="M643" s="1265">
        <v>42139</v>
      </c>
      <c r="N643" s="545">
        <v>21107</v>
      </c>
      <c r="O643" s="1952" t="s">
        <v>2802</v>
      </c>
      <c r="P643" s="2097">
        <v>3252</v>
      </c>
      <c r="Q643" s="724">
        <v>42139</v>
      </c>
      <c r="R643" s="2116">
        <v>3252</v>
      </c>
      <c r="S643" s="1817">
        <f t="shared" ref="S643:S706" si="25">P643-R643</f>
        <v>0</v>
      </c>
      <c r="T643" s="1655" t="s">
        <v>3588</v>
      </c>
    </row>
    <row r="644" spans="1:20" x14ac:dyDescent="0.25">
      <c r="A644" s="1265">
        <v>42131</v>
      </c>
      <c r="B644" s="545">
        <v>20218</v>
      </c>
      <c r="C644" s="1952" t="s">
        <v>2800</v>
      </c>
      <c r="D644" s="2097">
        <v>30274.02</v>
      </c>
      <c r="E644" s="724">
        <v>42131</v>
      </c>
      <c r="F644" s="2116">
        <v>30274.02</v>
      </c>
      <c r="G644" s="1267">
        <f t="shared" si="24"/>
        <v>0</v>
      </c>
      <c r="H644" s="1655" t="s">
        <v>773</v>
      </c>
      <c r="K644" s="32"/>
      <c r="M644" s="1265">
        <v>42140</v>
      </c>
      <c r="N644" s="545">
        <v>21217</v>
      </c>
      <c r="O644" s="1952" t="s">
        <v>2802</v>
      </c>
      <c r="P644" s="2097">
        <v>27183.8</v>
      </c>
      <c r="Q644" s="724">
        <v>42140</v>
      </c>
      <c r="R644" s="2116">
        <v>27183.8</v>
      </c>
      <c r="S644" s="1817">
        <f t="shared" si="25"/>
        <v>0</v>
      </c>
      <c r="T644" s="1655" t="s">
        <v>2982</v>
      </c>
    </row>
    <row r="645" spans="1:20" x14ac:dyDescent="0.25">
      <c r="A645" s="1265">
        <v>42131</v>
      </c>
      <c r="B645" s="545">
        <v>20219</v>
      </c>
      <c r="C645" s="1952" t="s">
        <v>713</v>
      </c>
      <c r="D645" s="2097">
        <v>233.2</v>
      </c>
      <c r="E645" s="724">
        <v>42131</v>
      </c>
      <c r="F645" s="2116">
        <v>233.2</v>
      </c>
      <c r="G645" s="1267">
        <f t="shared" si="24"/>
        <v>0</v>
      </c>
      <c r="H645" s="1655" t="s">
        <v>773</v>
      </c>
      <c r="K645" s="32"/>
      <c r="M645" s="1265">
        <v>42142</v>
      </c>
      <c r="N645" s="545">
        <v>21406</v>
      </c>
      <c r="O645" s="1952" t="s">
        <v>2802</v>
      </c>
      <c r="P645" s="2097">
        <v>18449.8</v>
      </c>
      <c r="Q645" s="724">
        <v>42142</v>
      </c>
      <c r="R645" s="2117">
        <v>18449.8</v>
      </c>
      <c r="S645" s="1267">
        <f t="shared" si="25"/>
        <v>0</v>
      </c>
      <c r="T645" s="1197" t="s">
        <v>2982</v>
      </c>
    </row>
    <row r="646" spans="1:20" x14ac:dyDescent="0.25">
      <c r="A646" s="1265">
        <v>42131</v>
      </c>
      <c r="B646" s="545">
        <v>20220</v>
      </c>
      <c r="C646" s="1952" t="s">
        <v>2957</v>
      </c>
      <c r="D646" s="2097">
        <v>23187.599999999999</v>
      </c>
      <c r="E646" s="724">
        <v>42131</v>
      </c>
      <c r="F646" s="2116">
        <v>23187.599999999999</v>
      </c>
      <c r="G646" s="1267">
        <f t="shared" si="24"/>
        <v>0</v>
      </c>
      <c r="H646" s="1655" t="s">
        <v>773</v>
      </c>
      <c r="K646" s="32"/>
      <c r="M646" s="1265">
        <v>42142</v>
      </c>
      <c r="N646" s="545">
        <v>21416</v>
      </c>
      <c r="O646" s="1952" t="s">
        <v>2802</v>
      </c>
      <c r="P646" s="2097">
        <v>6489</v>
      </c>
      <c r="Q646" s="724">
        <v>42142</v>
      </c>
      <c r="R646" s="2117">
        <v>6489</v>
      </c>
      <c r="S646" s="1267">
        <f t="shared" si="25"/>
        <v>0</v>
      </c>
      <c r="T646" s="1197" t="s">
        <v>2982</v>
      </c>
    </row>
    <row r="647" spans="1:20" x14ac:dyDescent="0.25">
      <c r="A647" s="1265">
        <v>42131</v>
      </c>
      <c r="B647" s="545">
        <v>20221</v>
      </c>
      <c r="C647" s="1952" t="s">
        <v>2801</v>
      </c>
      <c r="D647" s="2097">
        <v>2046.6</v>
      </c>
      <c r="E647" s="724">
        <v>42131</v>
      </c>
      <c r="F647" s="2116">
        <v>2046.6</v>
      </c>
      <c r="G647" s="1267">
        <f t="shared" si="24"/>
        <v>0</v>
      </c>
      <c r="H647" s="1655" t="s">
        <v>773</v>
      </c>
      <c r="K647" s="32"/>
      <c r="M647" s="1265">
        <v>42143</v>
      </c>
      <c r="N647" s="545">
        <v>21569</v>
      </c>
      <c r="O647" s="1952" t="s">
        <v>2802</v>
      </c>
      <c r="P647" s="2097">
        <v>6260.6</v>
      </c>
      <c r="Q647" s="724">
        <v>42143</v>
      </c>
      <c r="R647" s="2117">
        <v>6260.6</v>
      </c>
      <c r="S647" s="1267">
        <f t="shared" si="25"/>
        <v>0</v>
      </c>
      <c r="T647" s="1197" t="s">
        <v>2982</v>
      </c>
    </row>
    <row r="648" spans="1:20" x14ac:dyDescent="0.25">
      <c r="A648" s="1265">
        <v>42131</v>
      </c>
      <c r="B648" s="545">
        <v>20222</v>
      </c>
      <c r="C648" s="1952" t="s">
        <v>2846</v>
      </c>
      <c r="D648" s="2097">
        <v>6448.75</v>
      </c>
      <c r="E648" s="724">
        <v>42131</v>
      </c>
      <c r="F648" s="2116">
        <v>6448.75</v>
      </c>
      <c r="G648" s="1267">
        <f t="shared" si="24"/>
        <v>0</v>
      </c>
      <c r="H648" s="1655" t="s">
        <v>773</v>
      </c>
      <c r="J648" s="2073"/>
      <c r="K648" s="32"/>
      <c r="M648" s="1265">
        <v>42145</v>
      </c>
      <c r="N648" s="545">
        <v>21731</v>
      </c>
      <c r="O648" s="1952" t="s">
        <v>2802</v>
      </c>
      <c r="P648" s="2097">
        <v>6800.4</v>
      </c>
      <c r="Q648" s="724">
        <v>42145</v>
      </c>
      <c r="R648" s="2116">
        <v>6800.4</v>
      </c>
      <c r="S648" s="1267">
        <f t="shared" si="25"/>
        <v>0</v>
      </c>
      <c r="T648" s="1655" t="s">
        <v>773</v>
      </c>
    </row>
    <row r="649" spans="1:20" x14ac:dyDescent="0.25">
      <c r="A649" s="1265">
        <v>42131</v>
      </c>
      <c r="B649" s="545">
        <v>20223</v>
      </c>
      <c r="C649" s="1952" t="s">
        <v>2802</v>
      </c>
      <c r="D649" s="2097">
        <v>6790.4</v>
      </c>
      <c r="E649" s="724">
        <v>42131</v>
      </c>
      <c r="F649" s="2116">
        <v>6790.4</v>
      </c>
      <c r="G649" s="1267">
        <f t="shared" si="24"/>
        <v>0</v>
      </c>
      <c r="H649" s="1655" t="s">
        <v>773</v>
      </c>
      <c r="K649" s="32"/>
      <c r="M649" s="1265">
        <v>42146</v>
      </c>
      <c r="N649" s="545">
        <v>21860</v>
      </c>
      <c r="O649" s="1952" t="s">
        <v>2802</v>
      </c>
      <c r="P649" s="2097">
        <v>2932</v>
      </c>
      <c r="Q649" s="724">
        <v>42147</v>
      </c>
      <c r="R649" s="2116">
        <v>2932</v>
      </c>
      <c r="S649" s="1267">
        <f t="shared" si="25"/>
        <v>0</v>
      </c>
      <c r="T649" s="1655" t="s">
        <v>2982</v>
      </c>
    </row>
    <row r="650" spans="1:20" x14ac:dyDescent="0.25">
      <c r="A650" s="1265">
        <v>42131</v>
      </c>
      <c r="B650" s="545">
        <v>20224</v>
      </c>
      <c r="C650" s="1952" t="s">
        <v>2854</v>
      </c>
      <c r="D650" s="2097">
        <v>2524.1999999999998</v>
      </c>
      <c r="E650" s="724">
        <v>42131</v>
      </c>
      <c r="F650" s="2116">
        <f>1650+874.2</f>
        <v>2524.1999999999998</v>
      </c>
      <c r="G650" s="1267">
        <f t="shared" si="24"/>
        <v>0</v>
      </c>
      <c r="H650" s="1655" t="s">
        <v>773</v>
      </c>
      <c r="K650" s="32"/>
      <c r="M650" s="1265">
        <v>42147</v>
      </c>
      <c r="N650" s="545">
        <v>21980</v>
      </c>
      <c r="O650" s="1952" t="s">
        <v>2802</v>
      </c>
      <c r="P650" s="2097">
        <v>8494.4</v>
      </c>
      <c r="Q650" s="781">
        <v>42147</v>
      </c>
      <c r="R650" s="2116">
        <v>8494.4</v>
      </c>
      <c r="S650" s="1267">
        <f t="shared" si="25"/>
        <v>0</v>
      </c>
      <c r="T650" s="1655" t="s">
        <v>2815</v>
      </c>
    </row>
    <row r="651" spans="1:20" x14ac:dyDescent="0.25">
      <c r="A651" s="1265">
        <v>42131</v>
      </c>
      <c r="B651" s="545">
        <v>20225</v>
      </c>
      <c r="C651" s="1952" t="s">
        <v>2855</v>
      </c>
      <c r="D651" s="2097">
        <v>123569.54</v>
      </c>
      <c r="E651" s="724">
        <v>42143</v>
      </c>
      <c r="F651" s="2116">
        <v>123569.54</v>
      </c>
      <c r="G651" s="1267">
        <f t="shared" si="24"/>
        <v>0</v>
      </c>
      <c r="H651" s="1655" t="s">
        <v>773</v>
      </c>
      <c r="K651" s="32"/>
      <c r="M651" s="1265">
        <v>42149</v>
      </c>
      <c r="N651" s="545">
        <v>22163</v>
      </c>
      <c r="O651" s="1952" t="s">
        <v>2802</v>
      </c>
      <c r="P651" s="2097">
        <v>11583</v>
      </c>
      <c r="Q651" s="781">
        <v>42149</v>
      </c>
      <c r="R651" s="2116">
        <v>11583</v>
      </c>
      <c r="S651" s="1267">
        <f t="shared" si="25"/>
        <v>0</v>
      </c>
      <c r="T651" s="1655" t="s">
        <v>2982</v>
      </c>
    </row>
    <row r="652" spans="1:20" x14ac:dyDescent="0.25">
      <c r="A652" s="1265">
        <v>42131</v>
      </c>
      <c r="B652" s="545">
        <v>20226</v>
      </c>
      <c r="C652" s="1952" t="s">
        <v>2958</v>
      </c>
      <c r="D652" s="2097">
        <v>4587.3999999999996</v>
      </c>
      <c r="E652" s="724">
        <v>42131</v>
      </c>
      <c r="F652" s="2116">
        <v>4587.3999999999996</v>
      </c>
      <c r="G652" s="1267">
        <f t="shared" si="24"/>
        <v>0</v>
      </c>
      <c r="H652" s="1655" t="s">
        <v>773</v>
      </c>
      <c r="K652" s="32"/>
      <c r="M652" s="1265">
        <v>42150</v>
      </c>
      <c r="N652" s="545">
        <v>22311</v>
      </c>
      <c r="O652" s="1952" t="s">
        <v>2802</v>
      </c>
      <c r="P652" s="2097">
        <v>13737.6</v>
      </c>
      <c r="Q652" s="781">
        <v>42150</v>
      </c>
      <c r="R652" s="2116">
        <v>13737.6</v>
      </c>
      <c r="S652" s="1267">
        <f t="shared" si="25"/>
        <v>0</v>
      </c>
      <c r="T652" s="1655" t="s">
        <v>2982</v>
      </c>
    </row>
    <row r="653" spans="1:20" x14ac:dyDescent="0.25">
      <c r="A653" s="1265">
        <v>42131</v>
      </c>
      <c r="B653" s="545">
        <v>20227</v>
      </c>
      <c r="C653" s="1952" t="s">
        <v>1176</v>
      </c>
      <c r="D653" s="2097">
        <v>364</v>
      </c>
      <c r="E653" s="724">
        <v>42131</v>
      </c>
      <c r="F653" s="2116">
        <v>364</v>
      </c>
      <c r="G653" s="1267">
        <f t="shared" si="24"/>
        <v>0</v>
      </c>
      <c r="H653" s="1655" t="s">
        <v>773</v>
      </c>
      <c r="K653" s="32"/>
      <c r="M653" s="1265">
        <v>42151</v>
      </c>
      <c r="N653" s="545">
        <v>22340</v>
      </c>
      <c r="O653" s="1952" t="s">
        <v>2802</v>
      </c>
      <c r="P653" s="2097">
        <v>7005.2</v>
      </c>
      <c r="Q653" s="781">
        <v>42151</v>
      </c>
      <c r="R653" s="2116">
        <v>7005.2</v>
      </c>
      <c r="S653" s="1267">
        <f t="shared" si="25"/>
        <v>0</v>
      </c>
      <c r="T653" s="1655" t="s">
        <v>2982</v>
      </c>
    </row>
    <row r="654" spans="1:20" x14ac:dyDescent="0.25">
      <c r="A654" s="1265">
        <v>42131</v>
      </c>
      <c r="B654" s="545">
        <v>20228</v>
      </c>
      <c r="C654" s="1952" t="s">
        <v>2858</v>
      </c>
      <c r="D654" s="2097">
        <v>9542.75</v>
      </c>
      <c r="E654" s="724">
        <v>42131</v>
      </c>
      <c r="F654" s="2116">
        <v>9542.75</v>
      </c>
      <c r="G654" s="1267">
        <f t="shared" si="24"/>
        <v>0</v>
      </c>
      <c r="H654" s="1655" t="s">
        <v>773</v>
      </c>
      <c r="K654" s="32"/>
      <c r="M654" s="1265">
        <v>42153</v>
      </c>
      <c r="N654" s="545">
        <v>22582</v>
      </c>
      <c r="O654" s="1952" t="s">
        <v>2802</v>
      </c>
      <c r="P654" s="2097">
        <v>9424.7999999999993</v>
      </c>
      <c r="Q654" s="724">
        <v>42153</v>
      </c>
      <c r="R654" s="2116">
        <v>9424.7999999999993</v>
      </c>
      <c r="S654" s="1267">
        <f t="shared" si="25"/>
        <v>0</v>
      </c>
      <c r="T654" s="1655" t="s">
        <v>2815</v>
      </c>
    </row>
    <row r="655" spans="1:20" x14ac:dyDescent="0.25">
      <c r="A655" s="1265">
        <v>42131</v>
      </c>
      <c r="B655" s="545">
        <v>20229</v>
      </c>
      <c r="C655" s="1952" t="s">
        <v>377</v>
      </c>
      <c r="D655" s="2097">
        <v>12576.8</v>
      </c>
      <c r="E655" s="724">
        <v>42131</v>
      </c>
      <c r="F655" s="2116">
        <v>12576.8</v>
      </c>
      <c r="G655" s="1267">
        <f t="shared" si="24"/>
        <v>0</v>
      </c>
      <c r="H655" s="1655" t="s">
        <v>773</v>
      </c>
      <c r="K655" s="32"/>
      <c r="M655" s="1265">
        <v>42154</v>
      </c>
      <c r="N655" s="545">
        <v>22693</v>
      </c>
      <c r="O655" s="1952" t="s">
        <v>2802</v>
      </c>
      <c r="P655" s="2097">
        <v>3096</v>
      </c>
      <c r="Q655" s="724">
        <v>42154</v>
      </c>
      <c r="R655" s="2116">
        <v>3096</v>
      </c>
      <c r="S655" s="1267">
        <f t="shared" si="25"/>
        <v>0</v>
      </c>
      <c r="T655" s="1655" t="s">
        <v>2982</v>
      </c>
    </row>
    <row r="656" spans="1:20" x14ac:dyDescent="0.25">
      <c r="A656" s="1265">
        <v>42131</v>
      </c>
      <c r="B656" s="545">
        <v>20230</v>
      </c>
      <c r="C656" s="1952" t="s">
        <v>360</v>
      </c>
      <c r="D656" s="2097">
        <v>4501.2</v>
      </c>
      <c r="E656" s="724">
        <v>42131</v>
      </c>
      <c r="F656" s="2116">
        <v>4501.2</v>
      </c>
      <c r="G656" s="1267">
        <f t="shared" si="24"/>
        <v>0</v>
      </c>
      <c r="H656" s="1655" t="s">
        <v>773</v>
      </c>
      <c r="K656" s="32"/>
      <c r="M656" s="1265">
        <v>42137</v>
      </c>
      <c r="N656" s="545">
        <v>20944</v>
      </c>
      <c r="O656" s="1952" t="s">
        <v>3546</v>
      </c>
      <c r="P656" s="2097">
        <v>6784</v>
      </c>
      <c r="Q656" s="724">
        <v>42137</v>
      </c>
      <c r="R656" s="2116">
        <v>6784</v>
      </c>
      <c r="S656" s="1267">
        <f t="shared" si="25"/>
        <v>0</v>
      </c>
      <c r="T656" s="1804" t="s">
        <v>773</v>
      </c>
    </row>
    <row r="657" spans="1:20" x14ac:dyDescent="0.25">
      <c r="A657" s="1265">
        <v>42131</v>
      </c>
      <c r="B657" s="545">
        <v>20231</v>
      </c>
      <c r="C657" s="1952" t="s">
        <v>2786</v>
      </c>
      <c r="D657" s="2097">
        <v>2755.5</v>
      </c>
      <c r="E657" s="724">
        <v>42131</v>
      </c>
      <c r="F657" s="2116">
        <v>2755.5</v>
      </c>
      <c r="G657" s="1267">
        <f t="shared" si="24"/>
        <v>0</v>
      </c>
      <c r="H657" s="1655" t="s">
        <v>773</v>
      </c>
      <c r="K657" s="32"/>
      <c r="M657" s="1265">
        <v>42151</v>
      </c>
      <c r="N657" s="545">
        <v>22341</v>
      </c>
      <c r="O657" s="1952" t="s">
        <v>3685</v>
      </c>
      <c r="P657" s="2097">
        <v>1112.4000000000001</v>
      </c>
      <c r="Q657" s="781">
        <v>42151</v>
      </c>
      <c r="R657" s="2116">
        <v>1112.4000000000001</v>
      </c>
      <c r="S657" s="1267">
        <f t="shared" si="25"/>
        <v>0</v>
      </c>
      <c r="T657" s="1655" t="s">
        <v>773</v>
      </c>
    </row>
    <row r="658" spans="1:20" x14ac:dyDescent="0.25">
      <c r="A658" s="1265">
        <v>42131</v>
      </c>
      <c r="B658" s="545">
        <v>20232</v>
      </c>
      <c r="C658" s="1952" t="s">
        <v>2788</v>
      </c>
      <c r="D658" s="2097">
        <v>7263</v>
      </c>
      <c r="E658" s="724">
        <v>42136</v>
      </c>
      <c r="F658" s="2116">
        <v>7263</v>
      </c>
      <c r="G658" s="1267">
        <f t="shared" si="24"/>
        <v>0</v>
      </c>
      <c r="H658" s="1655" t="s">
        <v>2938</v>
      </c>
      <c r="K658" s="32"/>
      <c r="M658" s="1265">
        <v>42125</v>
      </c>
      <c r="N658" s="545">
        <v>19593</v>
      </c>
      <c r="O658" s="1952" t="s">
        <v>2786</v>
      </c>
      <c r="P658" s="2097">
        <v>2473.1999999999998</v>
      </c>
      <c r="Q658" s="724">
        <v>42125</v>
      </c>
      <c r="R658" s="2116">
        <v>2473.1999999999998</v>
      </c>
      <c r="S658" s="459">
        <f t="shared" si="25"/>
        <v>0</v>
      </c>
      <c r="T658" s="1804" t="s">
        <v>773</v>
      </c>
    </row>
    <row r="659" spans="1:20" x14ac:dyDescent="0.25">
      <c r="A659" s="1265">
        <v>42131</v>
      </c>
      <c r="B659" s="545">
        <v>20233</v>
      </c>
      <c r="C659" s="1952" t="s">
        <v>2788</v>
      </c>
      <c r="D659" s="2097">
        <v>10546.8</v>
      </c>
      <c r="E659" s="724">
        <v>42137</v>
      </c>
      <c r="F659" s="2116">
        <v>10546.8</v>
      </c>
      <c r="G659" s="1267">
        <f t="shared" si="24"/>
        <v>0</v>
      </c>
      <c r="H659" s="1655" t="s">
        <v>2938</v>
      </c>
      <c r="J659" s="2073"/>
      <c r="K659" s="32"/>
      <c r="M659" s="1265">
        <v>42127</v>
      </c>
      <c r="N659" s="545">
        <v>19833</v>
      </c>
      <c r="O659" s="2054" t="s">
        <v>2786</v>
      </c>
      <c r="P659" s="2097">
        <v>2081.6999999999998</v>
      </c>
      <c r="Q659" s="724">
        <v>42127</v>
      </c>
      <c r="R659" s="2116">
        <v>2081.6999999999998</v>
      </c>
      <c r="S659" s="1267">
        <f t="shared" si="25"/>
        <v>0</v>
      </c>
      <c r="T659" s="217" t="s">
        <v>773</v>
      </c>
    </row>
    <row r="660" spans="1:20" x14ac:dyDescent="0.25">
      <c r="A660" s="1265">
        <v>42131</v>
      </c>
      <c r="B660" s="545">
        <v>20234</v>
      </c>
      <c r="C660" s="1952" t="s">
        <v>2903</v>
      </c>
      <c r="D660" s="2097">
        <v>2485.1999999999998</v>
      </c>
      <c r="E660" s="724">
        <v>42131</v>
      </c>
      <c r="F660" s="2116">
        <v>2485.1999999999998</v>
      </c>
      <c r="G660" s="1267">
        <f t="shared" si="24"/>
        <v>0</v>
      </c>
      <c r="H660" s="1655" t="s">
        <v>773</v>
      </c>
      <c r="K660" s="32"/>
      <c r="M660" s="1265">
        <v>42131</v>
      </c>
      <c r="N660" s="545">
        <v>20231</v>
      </c>
      <c r="O660" s="1952" t="s">
        <v>2786</v>
      </c>
      <c r="P660" s="2097">
        <v>2755.5</v>
      </c>
      <c r="Q660" s="724">
        <v>42131</v>
      </c>
      <c r="R660" s="2116">
        <v>2755.5</v>
      </c>
      <c r="S660" s="1267">
        <f t="shared" si="25"/>
        <v>0</v>
      </c>
      <c r="T660" s="1655" t="s">
        <v>773</v>
      </c>
    </row>
    <row r="661" spans="1:20" x14ac:dyDescent="0.25">
      <c r="A661" s="1265">
        <v>42131</v>
      </c>
      <c r="B661" s="545">
        <v>20235</v>
      </c>
      <c r="C661" s="1952" t="s">
        <v>2784</v>
      </c>
      <c r="D661" s="2097">
        <v>1364</v>
      </c>
      <c r="E661" s="724">
        <v>42131</v>
      </c>
      <c r="F661" s="2116">
        <v>1364</v>
      </c>
      <c r="G661" s="1267">
        <f t="shared" si="24"/>
        <v>0</v>
      </c>
      <c r="H661" s="1655" t="s">
        <v>2938</v>
      </c>
      <c r="K661" s="32"/>
      <c r="M661" s="1265">
        <v>42132</v>
      </c>
      <c r="N661" s="545">
        <v>20348</v>
      </c>
      <c r="O661" s="1952" t="s">
        <v>2786</v>
      </c>
      <c r="P661" s="2097">
        <v>2541</v>
      </c>
      <c r="Q661" s="724">
        <v>42132</v>
      </c>
      <c r="R661" s="2116">
        <v>2541</v>
      </c>
      <c r="S661" s="1267">
        <f t="shared" si="25"/>
        <v>0</v>
      </c>
      <c r="T661" s="1804" t="s">
        <v>773</v>
      </c>
    </row>
    <row r="662" spans="1:20" x14ac:dyDescent="0.25">
      <c r="A662" s="1265">
        <v>42131</v>
      </c>
      <c r="B662" s="545">
        <v>20236</v>
      </c>
      <c r="C662" s="1952" t="s">
        <v>2795</v>
      </c>
      <c r="D662" s="2097">
        <v>6906.6</v>
      </c>
      <c r="E662" s="724">
        <v>42151</v>
      </c>
      <c r="F662" s="2116">
        <v>6906.6</v>
      </c>
      <c r="G662" s="1267">
        <f t="shared" si="24"/>
        <v>0</v>
      </c>
      <c r="H662" s="1655" t="s">
        <v>773</v>
      </c>
      <c r="K662" s="32"/>
      <c r="M662" s="1265">
        <v>42133</v>
      </c>
      <c r="N662" s="545">
        <v>20474</v>
      </c>
      <c r="O662" s="1952" t="s">
        <v>2786</v>
      </c>
      <c r="P662" s="2097">
        <v>3007.2</v>
      </c>
      <c r="Q662" s="724">
        <v>42133</v>
      </c>
      <c r="R662" s="2116">
        <v>3007.2</v>
      </c>
      <c r="S662" s="1267">
        <f t="shared" si="25"/>
        <v>0</v>
      </c>
      <c r="T662" s="1655" t="s">
        <v>773</v>
      </c>
    </row>
    <row r="663" spans="1:20" x14ac:dyDescent="0.25">
      <c r="A663" s="1265">
        <v>42131</v>
      </c>
      <c r="B663" s="545">
        <v>20237</v>
      </c>
      <c r="C663" s="1952" t="s">
        <v>2862</v>
      </c>
      <c r="D663" s="2097">
        <v>494.4</v>
      </c>
      <c r="E663" s="724">
        <v>42131</v>
      </c>
      <c r="F663" s="2116">
        <v>494.4</v>
      </c>
      <c r="G663" s="1267">
        <f t="shared" si="24"/>
        <v>0</v>
      </c>
      <c r="H663" s="1655" t="s">
        <v>773</v>
      </c>
      <c r="K663" s="32"/>
      <c r="M663" s="1265">
        <v>42125</v>
      </c>
      <c r="N663" s="545">
        <v>19658</v>
      </c>
      <c r="O663" s="1952" t="s">
        <v>67</v>
      </c>
      <c r="P663" s="2097">
        <v>36288.6</v>
      </c>
      <c r="Q663" s="1828" t="s">
        <v>3639</v>
      </c>
      <c r="R663" s="2116">
        <v>36288.6</v>
      </c>
      <c r="S663" s="459">
        <f t="shared" si="25"/>
        <v>0</v>
      </c>
      <c r="T663" s="1655" t="s">
        <v>2799</v>
      </c>
    </row>
    <row r="664" spans="1:20" x14ac:dyDescent="0.25">
      <c r="A664" s="1265">
        <v>42131</v>
      </c>
      <c r="B664" s="545">
        <v>20238</v>
      </c>
      <c r="C664" s="1952" t="s">
        <v>2959</v>
      </c>
      <c r="D664" s="2097">
        <v>2096.5</v>
      </c>
      <c r="E664" s="724">
        <v>42140</v>
      </c>
      <c r="F664" s="2116">
        <v>2096.5</v>
      </c>
      <c r="G664" s="1267">
        <f t="shared" si="24"/>
        <v>0</v>
      </c>
      <c r="H664" s="1655" t="s">
        <v>773</v>
      </c>
      <c r="K664" s="32"/>
      <c r="M664" s="1265">
        <v>42128</v>
      </c>
      <c r="N664" s="545">
        <v>19952</v>
      </c>
      <c r="O664" s="1952" t="s">
        <v>67</v>
      </c>
      <c r="P664" s="2097">
        <v>15864.25</v>
      </c>
      <c r="Q664" s="1828" t="s">
        <v>3641</v>
      </c>
      <c r="R664" s="2116">
        <v>15864.25</v>
      </c>
      <c r="S664" s="1267">
        <f t="shared" si="25"/>
        <v>0</v>
      </c>
      <c r="T664" s="1804" t="s">
        <v>2822</v>
      </c>
    </row>
    <row r="665" spans="1:20" x14ac:dyDescent="0.25">
      <c r="A665" s="1265">
        <v>42131</v>
      </c>
      <c r="B665" s="545">
        <v>20239</v>
      </c>
      <c r="C665" s="1952" t="s">
        <v>2864</v>
      </c>
      <c r="D665" s="2097">
        <v>2009.4</v>
      </c>
      <c r="E665" s="724">
        <v>42131</v>
      </c>
      <c r="F665" s="2116">
        <v>2009.4</v>
      </c>
      <c r="G665" s="1267">
        <f t="shared" si="24"/>
        <v>0</v>
      </c>
      <c r="H665" s="1804" t="s">
        <v>2796</v>
      </c>
      <c r="K665" s="32"/>
      <c r="M665" s="1265">
        <v>42130</v>
      </c>
      <c r="N665" s="545">
        <v>20139</v>
      </c>
      <c r="O665" s="1952" t="s">
        <v>67</v>
      </c>
      <c r="P665" s="2097">
        <v>25837.65</v>
      </c>
      <c r="Q665" s="1828" t="s">
        <v>3643</v>
      </c>
      <c r="R665" s="2116">
        <v>25837.65</v>
      </c>
      <c r="S665" s="1267">
        <f t="shared" si="25"/>
        <v>0</v>
      </c>
      <c r="T665" s="1655" t="s">
        <v>2822</v>
      </c>
    </row>
    <row r="666" spans="1:20" x14ac:dyDescent="0.25">
      <c r="A666" s="1265">
        <v>42131</v>
      </c>
      <c r="B666" s="545">
        <v>20240</v>
      </c>
      <c r="C666" s="1952" t="s">
        <v>2794</v>
      </c>
      <c r="D666" s="2097">
        <v>738.15</v>
      </c>
      <c r="E666" s="724">
        <v>42131</v>
      </c>
      <c r="F666" s="2116">
        <v>738.15</v>
      </c>
      <c r="G666" s="1267">
        <f t="shared" si="24"/>
        <v>0</v>
      </c>
      <c r="H666" s="1804" t="s">
        <v>773</v>
      </c>
      <c r="K666" s="32"/>
      <c r="M666" s="1265">
        <v>42132</v>
      </c>
      <c r="N666" s="545">
        <v>20365</v>
      </c>
      <c r="O666" s="1952" t="s">
        <v>67</v>
      </c>
      <c r="P666" s="2097">
        <v>34908.050000000003</v>
      </c>
      <c r="Q666" s="1828" t="s">
        <v>3645</v>
      </c>
      <c r="R666" s="2116">
        <v>34908.050000000003</v>
      </c>
      <c r="S666" s="1267">
        <f t="shared" si="25"/>
        <v>0</v>
      </c>
      <c r="T666" s="1804" t="s">
        <v>2822</v>
      </c>
    </row>
    <row r="667" spans="1:20" x14ac:dyDescent="0.25">
      <c r="A667" s="1265">
        <v>42131</v>
      </c>
      <c r="B667" s="545">
        <v>20241</v>
      </c>
      <c r="C667" s="1952" t="s">
        <v>985</v>
      </c>
      <c r="D667" s="2097">
        <v>16808.849999999999</v>
      </c>
      <c r="E667" s="724">
        <v>42131</v>
      </c>
      <c r="F667" s="2116">
        <v>16808.849999999999</v>
      </c>
      <c r="G667" s="1267">
        <f t="shared" si="24"/>
        <v>0</v>
      </c>
      <c r="H667" s="1804" t="s">
        <v>773</v>
      </c>
      <c r="K667" s="32"/>
      <c r="M667" s="1265">
        <v>42132</v>
      </c>
      <c r="N667" s="545">
        <v>20396</v>
      </c>
      <c r="O667" s="1952" t="s">
        <v>67</v>
      </c>
      <c r="P667" s="2097">
        <v>43856.4</v>
      </c>
      <c r="Q667" s="1828" t="s">
        <v>3714</v>
      </c>
      <c r="R667" s="2116">
        <v>43856.4</v>
      </c>
      <c r="S667" s="1267">
        <f t="shared" si="25"/>
        <v>0</v>
      </c>
      <c r="T667" s="1804" t="s">
        <v>2938</v>
      </c>
    </row>
    <row r="668" spans="1:20" x14ac:dyDescent="0.25">
      <c r="A668" s="1265">
        <v>42131</v>
      </c>
      <c r="B668" s="545">
        <v>20242</v>
      </c>
      <c r="C668" s="1952" t="s">
        <v>2893</v>
      </c>
      <c r="D668" s="2097">
        <v>272.8</v>
      </c>
      <c r="E668" s="724">
        <v>42131</v>
      </c>
      <c r="F668" s="2116">
        <v>272.8</v>
      </c>
      <c r="G668" s="1267">
        <f t="shared" si="24"/>
        <v>0</v>
      </c>
      <c r="H668" s="1804" t="s">
        <v>773</v>
      </c>
      <c r="K668" s="32"/>
      <c r="M668" s="1265">
        <v>42134</v>
      </c>
      <c r="N668" s="545">
        <v>20652</v>
      </c>
      <c r="O668" s="1952" t="s">
        <v>67</v>
      </c>
      <c r="P668" s="2097">
        <v>30014.240000000002</v>
      </c>
      <c r="Q668" s="724"/>
      <c r="R668" s="2116"/>
      <c r="S668" s="1267">
        <f t="shared" si="25"/>
        <v>30014.240000000002</v>
      </c>
      <c r="T668" s="1655" t="s">
        <v>2822</v>
      </c>
    </row>
    <row r="669" spans="1:20" x14ac:dyDescent="0.25">
      <c r="A669" s="1265">
        <v>42131</v>
      </c>
      <c r="B669" s="545">
        <v>20243</v>
      </c>
      <c r="C669" s="1952" t="s">
        <v>2876</v>
      </c>
      <c r="D669" s="2097">
        <v>4228</v>
      </c>
      <c r="E669" s="724">
        <v>42136</v>
      </c>
      <c r="F669" s="2116">
        <v>4228</v>
      </c>
      <c r="G669" s="1267">
        <f t="shared" si="24"/>
        <v>0</v>
      </c>
      <c r="H669" s="1804" t="s">
        <v>2804</v>
      </c>
      <c r="K669" s="32"/>
      <c r="M669" s="1265">
        <v>42135</v>
      </c>
      <c r="N669" s="545">
        <v>20724</v>
      </c>
      <c r="O669" s="1952" t="s">
        <v>67</v>
      </c>
      <c r="P669" s="2097">
        <v>10149</v>
      </c>
      <c r="Q669" s="1828" t="s">
        <v>3724</v>
      </c>
      <c r="R669" s="2116">
        <v>10149</v>
      </c>
      <c r="S669" s="1267">
        <f t="shared" si="25"/>
        <v>0</v>
      </c>
      <c r="T669" s="1804" t="s">
        <v>2822</v>
      </c>
    </row>
    <row r="670" spans="1:20" x14ac:dyDescent="0.25">
      <c r="A670" s="1265">
        <v>42131</v>
      </c>
      <c r="B670" s="545">
        <v>20244</v>
      </c>
      <c r="C670" s="1952" t="s">
        <v>2960</v>
      </c>
      <c r="D670" s="2097">
        <v>1587.3</v>
      </c>
      <c r="E670" s="724">
        <v>42131</v>
      </c>
      <c r="F670" s="2116">
        <v>1587.3</v>
      </c>
      <c r="G670" s="1267">
        <f t="shared" si="24"/>
        <v>0</v>
      </c>
      <c r="H670" s="1804" t="s">
        <v>2804</v>
      </c>
      <c r="K670" s="32"/>
      <c r="M670" s="1265">
        <v>42137</v>
      </c>
      <c r="N670" s="545">
        <v>20909</v>
      </c>
      <c r="O670" s="1952" t="s">
        <v>67</v>
      </c>
      <c r="P670" s="2097">
        <v>20113</v>
      </c>
      <c r="Q670" s="724"/>
      <c r="R670" s="2116"/>
      <c r="S670" s="1267">
        <f t="shared" si="25"/>
        <v>20113</v>
      </c>
      <c r="T670" s="1804" t="s">
        <v>2822</v>
      </c>
    </row>
    <row r="671" spans="1:20" x14ac:dyDescent="0.25">
      <c r="A671" s="1265">
        <v>42131</v>
      </c>
      <c r="B671" s="545">
        <v>20245</v>
      </c>
      <c r="C671" s="1952" t="s">
        <v>2808</v>
      </c>
      <c r="D671" s="2097">
        <v>1394.4</v>
      </c>
      <c r="E671" s="724">
        <v>42131</v>
      </c>
      <c r="F671" s="2116">
        <v>1394.4</v>
      </c>
      <c r="G671" s="1267">
        <f t="shared" si="24"/>
        <v>0</v>
      </c>
      <c r="H671" s="1804" t="s">
        <v>773</v>
      </c>
      <c r="K671" s="32"/>
      <c r="M671" s="1265">
        <v>42139</v>
      </c>
      <c r="N671" s="545">
        <v>21163</v>
      </c>
      <c r="O671" s="1952" t="s">
        <v>67</v>
      </c>
      <c r="P671" s="2097">
        <v>39717.599999999999</v>
      </c>
      <c r="Q671" s="1828" t="s">
        <v>3732</v>
      </c>
      <c r="R671" s="2116">
        <v>39717.599999999999</v>
      </c>
      <c r="S671" s="1817">
        <f t="shared" si="25"/>
        <v>0</v>
      </c>
      <c r="T671" s="1655" t="s">
        <v>2822</v>
      </c>
    </row>
    <row r="672" spans="1:20" x14ac:dyDescent="0.25">
      <c r="A672" s="1265">
        <v>42131</v>
      </c>
      <c r="B672" s="545">
        <v>20246</v>
      </c>
      <c r="C672" s="1952" t="s">
        <v>2304</v>
      </c>
      <c r="D672" s="2097">
        <v>248322.3</v>
      </c>
      <c r="E672" s="724">
        <v>42140</v>
      </c>
      <c r="F672" s="2116">
        <v>248322.3</v>
      </c>
      <c r="G672" s="1267">
        <f t="shared" si="24"/>
        <v>0</v>
      </c>
      <c r="H672" s="1804" t="s">
        <v>773</v>
      </c>
      <c r="K672" s="32"/>
      <c r="M672" s="1265">
        <v>42142</v>
      </c>
      <c r="N672" s="545">
        <v>21453</v>
      </c>
      <c r="O672" s="1952" t="s">
        <v>67</v>
      </c>
      <c r="P672" s="2097">
        <v>20554.55</v>
      </c>
      <c r="Q672" s="781"/>
      <c r="R672" s="2116"/>
      <c r="S672" s="1267">
        <f t="shared" si="25"/>
        <v>20554.55</v>
      </c>
      <c r="T672" s="1804" t="s">
        <v>2822</v>
      </c>
    </row>
    <row r="673" spans="1:20" x14ac:dyDescent="0.25">
      <c r="A673" s="1265">
        <v>42131</v>
      </c>
      <c r="B673" s="545">
        <v>20247</v>
      </c>
      <c r="C673" s="1952" t="s">
        <v>2867</v>
      </c>
      <c r="D673" s="2097">
        <v>1903</v>
      </c>
      <c r="E673" s="724">
        <v>42133</v>
      </c>
      <c r="F673" s="2116">
        <v>1903</v>
      </c>
      <c r="G673" s="1267">
        <f t="shared" si="24"/>
        <v>0</v>
      </c>
      <c r="H673" s="1804" t="s">
        <v>2804</v>
      </c>
      <c r="K673" s="32"/>
      <c r="M673" s="1265">
        <v>42144</v>
      </c>
      <c r="N673" s="545">
        <v>21653</v>
      </c>
      <c r="O673" s="1952" t="s">
        <v>67</v>
      </c>
      <c r="P673" s="2097">
        <v>18872</v>
      </c>
      <c r="Q673" s="724"/>
      <c r="R673" s="2117"/>
      <c r="S673" s="1267">
        <f t="shared" si="25"/>
        <v>18872</v>
      </c>
      <c r="T673" s="716" t="s">
        <v>2822</v>
      </c>
    </row>
    <row r="674" spans="1:20" x14ac:dyDescent="0.25">
      <c r="A674" s="1265">
        <v>42131</v>
      </c>
      <c r="B674" s="545">
        <v>20248</v>
      </c>
      <c r="C674" s="1952" t="s">
        <v>2905</v>
      </c>
      <c r="D674" s="2097">
        <v>2322.1999999999998</v>
      </c>
      <c r="E674" s="724">
        <v>42131</v>
      </c>
      <c r="F674" s="2116">
        <v>2322.1999999999998</v>
      </c>
      <c r="G674" s="1267">
        <f t="shared" si="24"/>
        <v>0</v>
      </c>
      <c r="H674" s="1804" t="s">
        <v>2804</v>
      </c>
      <c r="I674" s="32"/>
      <c r="J674" s="2024"/>
      <c r="K674" s="32"/>
      <c r="M674" s="1265">
        <v>42146</v>
      </c>
      <c r="N674" s="545">
        <v>21895</v>
      </c>
      <c r="O674" s="1952" t="s">
        <v>67</v>
      </c>
      <c r="P674" s="2097">
        <v>31417.7</v>
      </c>
      <c r="Q674" s="724"/>
      <c r="R674" s="2116"/>
      <c r="S674" s="1267">
        <f t="shared" si="25"/>
        <v>31417.7</v>
      </c>
      <c r="T674" s="1655" t="s">
        <v>2822</v>
      </c>
    </row>
    <row r="675" spans="1:20" x14ac:dyDescent="0.25">
      <c r="A675" s="1265">
        <v>42131</v>
      </c>
      <c r="B675" s="545">
        <v>20249</v>
      </c>
      <c r="C675" s="1952" t="s">
        <v>58</v>
      </c>
      <c r="D675" s="2097">
        <v>5567.4</v>
      </c>
      <c r="E675" s="724">
        <v>42131</v>
      </c>
      <c r="F675" s="2116">
        <v>5567.4</v>
      </c>
      <c r="G675" s="1267">
        <f t="shared" si="24"/>
        <v>0</v>
      </c>
      <c r="H675" s="1804" t="s">
        <v>2804</v>
      </c>
      <c r="I675" s="32"/>
      <c r="J675" s="2024"/>
      <c r="K675" s="32"/>
      <c r="M675" s="1265">
        <v>42149</v>
      </c>
      <c r="N675" s="545">
        <v>22168</v>
      </c>
      <c r="O675" s="1952" t="s">
        <v>67</v>
      </c>
      <c r="P675" s="2097">
        <v>22275.1</v>
      </c>
      <c r="Q675" s="781"/>
      <c r="R675" s="2116"/>
      <c r="S675" s="1267">
        <f t="shared" si="25"/>
        <v>22275.1</v>
      </c>
      <c r="T675" s="1655" t="s">
        <v>2822</v>
      </c>
    </row>
    <row r="676" spans="1:20" x14ac:dyDescent="0.25">
      <c r="A676" s="1265">
        <v>42131</v>
      </c>
      <c r="B676" s="545">
        <v>20250</v>
      </c>
      <c r="C676" s="1952" t="s">
        <v>72</v>
      </c>
      <c r="D676" s="2097">
        <v>22477.87</v>
      </c>
      <c r="E676" s="724">
        <v>42132</v>
      </c>
      <c r="F676" s="2116">
        <v>22477.87</v>
      </c>
      <c r="G676" s="1267">
        <f t="shared" si="24"/>
        <v>0</v>
      </c>
      <c r="H676" s="1804" t="s">
        <v>2780</v>
      </c>
      <c r="I676" s="32"/>
      <c r="J676" s="2024"/>
      <c r="K676" s="32"/>
      <c r="M676" s="1265">
        <v>42151</v>
      </c>
      <c r="N676" s="545">
        <v>22396</v>
      </c>
      <c r="O676" s="1952" t="s">
        <v>67</v>
      </c>
      <c r="P676" s="2097">
        <v>21998.1</v>
      </c>
      <c r="Q676" s="724"/>
      <c r="R676" s="2116"/>
      <c r="S676" s="1267">
        <f t="shared" si="25"/>
        <v>21998.1</v>
      </c>
      <c r="T676" s="1655" t="s">
        <v>2822</v>
      </c>
    </row>
    <row r="677" spans="1:20" x14ac:dyDescent="0.25">
      <c r="A677" s="1265">
        <v>42131</v>
      </c>
      <c r="B677" s="545">
        <v>20251</v>
      </c>
      <c r="C677" s="1952" t="s">
        <v>2806</v>
      </c>
      <c r="D677" s="2097">
        <v>1570.8</v>
      </c>
      <c r="E677" s="724">
        <v>42131</v>
      </c>
      <c r="F677" s="2116">
        <v>1570.8</v>
      </c>
      <c r="G677" s="1267">
        <f t="shared" si="24"/>
        <v>0</v>
      </c>
      <c r="H677" s="1804" t="s">
        <v>2804</v>
      </c>
      <c r="I677" s="32"/>
      <c r="J677" s="2024"/>
      <c r="K677" s="32"/>
      <c r="M677" s="1265">
        <v>42153</v>
      </c>
      <c r="N677" s="545">
        <v>22634</v>
      </c>
      <c r="O677" s="1952" t="s">
        <v>67</v>
      </c>
      <c r="P677" s="2097">
        <v>35532</v>
      </c>
      <c r="Q677" s="724"/>
      <c r="R677" s="2116"/>
      <c r="S677" s="1267">
        <f t="shared" si="25"/>
        <v>35532</v>
      </c>
      <c r="T677" s="1655" t="s">
        <v>2822</v>
      </c>
    </row>
    <row r="678" spans="1:20" x14ac:dyDescent="0.25">
      <c r="A678" s="1265">
        <v>42131</v>
      </c>
      <c r="B678" s="545">
        <v>20252</v>
      </c>
      <c r="C678" s="1952" t="s">
        <v>786</v>
      </c>
      <c r="D678" s="2097">
        <v>294.39999999999998</v>
      </c>
      <c r="E678" s="724">
        <v>42131</v>
      </c>
      <c r="F678" s="2116">
        <v>294.39999999999998</v>
      </c>
      <c r="G678" s="1267">
        <f t="shared" si="24"/>
        <v>0</v>
      </c>
      <c r="H678" s="1804" t="s">
        <v>2804</v>
      </c>
      <c r="I678" s="32"/>
      <c r="J678" s="2024"/>
      <c r="K678" s="32"/>
      <c r="M678" s="1265">
        <v>42128</v>
      </c>
      <c r="N678" s="545">
        <v>20007</v>
      </c>
      <c r="O678" s="1952" t="s">
        <v>595</v>
      </c>
      <c r="P678" s="2097">
        <v>1840.8</v>
      </c>
      <c r="Q678" s="724">
        <v>42129</v>
      </c>
      <c r="R678" s="2116">
        <v>1840.8</v>
      </c>
      <c r="S678" s="1267">
        <f t="shared" si="25"/>
        <v>0</v>
      </c>
      <c r="T678" s="1804" t="s">
        <v>2776</v>
      </c>
    </row>
    <row r="679" spans="1:20" x14ac:dyDescent="0.25">
      <c r="A679" s="1265">
        <v>42131</v>
      </c>
      <c r="B679" s="545">
        <v>20253</v>
      </c>
      <c r="C679" s="1952" t="s">
        <v>2865</v>
      </c>
      <c r="D679" s="2097">
        <v>8515.7999999999993</v>
      </c>
      <c r="E679" s="724">
        <v>42132</v>
      </c>
      <c r="F679" s="2116">
        <v>8515.7999999999993</v>
      </c>
      <c r="G679" s="1267">
        <f t="shared" si="24"/>
        <v>0</v>
      </c>
      <c r="H679" s="1804" t="s">
        <v>2804</v>
      </c>
      <c r="I679" s="32"/>
      <c r="J679" s="2024"/>
      <c r="K679" s="32"/>
      <c r="M679" s="1265">
        <v>42133</v>
      </c>
      <c r="N679" s="545">
        <v>20575</v>
      </c>
      <c r="O679" s="1952" t="s">
        <v>595</v>
      </c>
      <c r="P679" s="2097">
        <v>2016.3</v>
      </c>
      <c r="Q679" s="724">
        <v>42136</v>
      </c>
      <c r="R679" s="2116">
        <v>2016.3</v>
      </c>
      <c r="S679" s="1267">
        <f t="shared" si="25"/>
        <v>0</v>
      </c>
      <c r="T679" s="1804" t="s">
        <v>2776</v>
      </c>
    </row>
    <row r="680" spans="1:20" x14ac:dyDescent="0.25">
      <c r="A680" s="1265">
        <v>42131</v>
      </c>
      <c r="B680" s="545">
        <v>20254</v>
      </c>
      <c r="C680" s="1952" t="s">
        <v>2102</v>
      </c>
      <c r="D680" s="2097">
        <v>7008.08</v>
      </c>
      <c r="E680" s="724">
        <v>42131</v>
      </c>
      <c r="F680" s="2116">
        <v>7008.08</v>
      </c>
      <c r="G680" s="1267">
        <f t="shared" si="24"/>
        <v>0</v>
      </c>
      <c r="H680" s="1804" t="s">
        <v>2804</v>
      </c>
      <c r="I680" s="32"/>
      <c r="J680" s="2024"/>
      <c r="K680" s="32"/>
      <c r="M680" s="1265">
        <v>42138</v>
      </c>
      <c r="N680" s="545">
        <v>21076</v>
      </c>
      <c r="O680" s="1952" t="s">
        <v>595</v>
      </c>
      <c r="P680" s="2097">
        <v>2098.1999999999998</v>
      </c>
      <c r="Q680" s="724">
        <v>42139</v>
      </c>
      <c r="R680" s="2116">
        <v>2098.1999999999998</v>
      </c>
      <c r="S680" s="1817">
        <f t="shared" si="25"/>
        <v>0</v>
      </c>
      <c r="T680" s="1655" t="s">
        <v>2776</v>
      </c>
    </row>
    <row r="681" spans="1:20" x14ac:dyDescent="0.25">
      <c r="A681" s="1265">
        <v>42131</v>
      </c>
      <c r="B681" s="545">
        <v>20255</v>
      </c>
      <c r="C681" s="1952" t="s">
        <v>2787</v>
      </c>
      <c r="D681" s="2097">
        <v>6824.8</v>
      </c>
      <c r="E681" s="724">
        <v>42132</v>
      </c>
      <c r="F681" s="2116">
        <v>6824.8</v>
      </c>
      <c r="G681" s="1267">
        <f t="shared" si="24"/>
        <v>0</v>
      </c>
      <c r="H681" s="1804" t="s">
        <v>2780</v>
      </c>
      <c r="I681" s="32"/>
      <c r="J681" s="2024"/>
      <c r="K681" s="32"/>
      <c r="M681" s="1265">
        <v>42141</v>
      </c>
      <c r="N681" s="545">
        <v>21377</v>
      </c>
      <c r="O681" s="1952" t="s">
        <v>595</v>
      </c>
      <c r="P681" s="2097">
        <v>2080</v>
      </c>
      <c r="Q681" s="724">
        <v>42142</v>
      </c>
      <c r="R681" s="2117">
        <v>2080</v>
      </c>
      <c r="S681" s="1267">
        <f t="shared" si="25"/>
        <v>0</v>
      </c>
      <c r="T681" s="1197" t="s">
        <v>2776</v>
      </c>
    </row>
    <row r="682" spans="1:20" x14ac:dyDescent="0.25">
      <c r="A682" s="1265">
        <v>42131</v>
      </c>
      <c r="B682" s="545">
        <v>20256</v>
      </c>
      <c r="C682" s="1952" t="s">
        <v>2128</v>
      </c>
      <c r="D682" s="2097">
        <v>996.2</v>
      </c>
      <c r="E682" s="724">
        <v>42131</v>
      </c>
      <c r="F682" s="2116">
        <v>996.2</v>
      </c>
      <c r="G682" s="1267">
        <f t="shared" si="24"/>
        <v>0</v>
      </c>
      <c r="H682" s="1804" t="s">
        <v>2804</v>
      </c>
      <c r="I682" s="32"/>
      <c r="J682" s="2024"/>
      <c r="K682" s="32"/>
      <c r="M682" s="1265">
        <v>42146</v>
      </c>
      <c r="N682" s="545">
        <v>21924</v>
      </c>
      <c r="O682" s="1952" t="s">
        <v>595</v>
      </c>
      <c r="P682" s="2097">
        <v>2394.4</v>
      </c>
      <c r="Q682" s="724">
        <v>42147</v>
      </c>
      <c r="R682" s="2116">
        <v>2394.4</v>
      </c>
      <c r="S682" s="1267">
        <f t="shared" si="25"/>
        <v>0</v>
      </c>
      <c r="T682" s="1655" t="s">
        <v>2776</v>
      </c>
    </row>
    <row r="683" spans="1:20" x14ac:dyDescent="0.25">
      <c r="A683" s="1265">
        <v>42131</v>
      </c>
      <c r="B683" s="545">
        <v>20257</v>
      </c>
      <c r="C683" s="1952" t="s">
        <v>2961</v>
      </c>
      <c r="D683" s="2097">
        <v>292.5</v>
      </c>
      <c r="E683" s="724">
        <v>42131</v>
      </c>
      <c r="F683" s="2116">
        <v>292.5</v>
      </c>
      <c r="G683" s="1267">
        <f t="shared" si="24"/>
        <v>0</v>
      </c>
      <c r="H683" s="1804" t="s">
        <v>2804</v>
      </c>
      <c r="I683" s="32"/>
      <c r="J683" s="2024"/>
      <c r="K683" s="32"/>
      <c r="M683" s="1265">
        <v>42151</v>
      </c>
      <c r="N683" s="545">
        <v>22422</v>
      </c>
      <c r="O683" s="1952" t="s">
        <v>595</v>
      </c>
      <c r="P683" s="2097">
        <v>2360.4</v>
      </c>
      <c r="Q683" s="724">
        <v>42152</v>
      </c>
      <c r="R683" s="2116">
        <v>2360.4</v>
      </c>
      <c r="S683" s="1267">
        <f t="shared" si="25"/>
        <v>0</v>
      </c>
      <c r="T683" s="1655" t="s">
        <v>2776</v>
      </c>
    </row>
    <row r="684" spans="1:20" x14ac:dyDescent="0.25">
      <c r="A684" s="1265">
        <v>42131</v>
      </c>
      <c r="B684" s="545">
        <v>20258</v>
      </c>
      <c r="C684" s="2102">
        <v>105</v>
      </c>
      <c r="D684" s="2097">
        <v>1908</v>
      </c>
      <c r="E684" s="724">
        <v>42133</v>
      </c>
      <c r="F684" s="2116">
        <v>1908</v>
      </c>
      <c r="G684" s="1267">
        <f t="shared" si="24"/>
        <v>0</v>
      </c>
      <c r="H684" s="1804" t="s">
        <v>2804</v>
      </c>
      <c r="I684" s="32"/>
      <c r="J684" s="2024"/>
      <c r="K684" s="32"/>
      <c r="M684" s="1265">
        <v>42155</v>
      </c>
      <c r="N684" s="545">
        <v>22849</v>
      </c>
      <c r="O684" s="1952" t="s">
        <v>595</v>
      </c>
      <c r="P684" s="2097">
        <v>2310</v>
      </c>
      <c r="Q684" s="724">
        <v>42155</v>
      </c>
      <c r="R684" s="2116">
        <v>2310</v>
      </c>
      <c r="S684" s="1267">
        <f t="shared" si="25"/>
        <v>0</v>
      </c>
      <c r="T684" s="1655" t="s">
        <v>2780</v>
      </c>
    </row>
    <row r="685" spans="1:20" x14ac:dyDescent="0.25">
      <c r="A685" s="1265">
        <v>42131</v>
      </c>
      <c r="B685" s="545">
        <v>20259</v>
      </c>
      <c r="C685" s="1952" t="s">
        <v>2817</v>
      </c>
      <c r="D685" s="2097">
        <v>7986</v>
      </c>
      <c r="E685" s="724">
        <v>42131</v>
      </c>
      <c r="F685" s="2116">
        <v>7986</v>
      </c>
      <c r="G685" s="1267">
        <f t="shared" si="24"/>
        <v>0</v>
      </c>
      <c r="H685" s="1804" t="s">
        <v>773</v>
      </c>
      <c r="I685" s="32"/>
      <c r="J685" s="2024"/>
      <c r="K685" s="32"/>
      <c r="M685" s="1265">
        <v>42129</v>
      </c>
      <c r="N685" s="545">
        <v>20106</v>
      </c>
      <c r="O685" s="1952" t="s">
        <v>1478</v>
      </c>
      <c r="P685" s="2097">
        <v>4641</v>
      </c>
      <c r="Q685" s="724">
        <v>42129</v>
      </c>
      <c r="R685" s="2116">
        <v>4641</v>
      </c>
      <c r="S685" s="1267">
        <f t="shared" si="25"/>
        <v>0</v>
      </c>
      <c r="T685" s="1655" t="s">
        <v>773</v>
      </c>
    </row>
    <row r="686" spans="1:20" x14ac:dyDescent="0.25">
      <c r="A686" s="1265">
        <v>42131</v>
      </c>
      <c r="B686" s="545">
        <v>20260</v>
      </c>
      <c r="C686" s="1952" t="s">
        <v>2098</v>
      </c>
      <c r="D686" s="2097">
        <v>540</v>
      </c>
      <c r="E686" s="724">
        <v>42131</v>
      </c>
      <c r="F686" s="2116">
        <v>540</v>
      </c>
      <c r="G686" s="1267">
        <f t="shared" si="24"/>
        <v>0</v>
      </c>
      <c r="H686" s="1804" t="s">
        <v>773</v>
      </c>
      <c r="I686" s="32"/>
      <c r="J686" s="2024"/>
      <c r="K686" s="32"/>
      <c r="M686" s="1265">
        <v>42137</v>
      </c>
      <c r="N686" s="545">
        <v>20925</v>
      </c>
      <c r="O686" s="1952" t="s">
        <v>1478</v>
      </c>
      <c r="P686" s="2097">
        <v>14945</v>
      </c>
      <c r="Q686" s="724">
        <v>42137</v>
      </c>
      <c r="R686" s="2116">
        <v>14945</v>
      </c>
      <c r="S686" s="1267">
        <f t="shared" si="25"/>
        <v>0</v>
      </c>
      <c r="T686" s="1804" t="s">
        <v>773</v>
      </c>
    </row>
    <row r="687" spans="1:20" x14ac:dyDescent="0.25">
      <c r="A687" s="1265">
        <v>42131</v>
      </c>
      <c r="B687" s="545">
        <v>20261</v>
      </c>
      <c r="C687" s="1952" t="s">
        <v>711</v>
      </c>
      <c r="D687" s="2097">
        <v>23014.720000000001</v>
      </c>
      <c r="E687" s="724">
        <v>42132</v>
      </c>
      <c r="F687" s="2116">
        <v>23014.720000000001</v>
      </c>
      <c r="G687" s="1267">
        <f t="shared" si="24"/>
        <v>0</v>
      </c>
      <c r="H687" s="1804" t="s">
        <v>2780</v>
      </c>
      <c r="I687" s="32"/>
      <c r="J687" s="2024"/>
      <c r="K687" s="32"/>
      <c r="M687" s="1265">
        <v>42151</v>
      </c>
      <c r="N687" s="545">
        <v>22417</v>
      </c>
      <c r="O687" s="1952" t="s">
        <v>1478</v>
      </c>
      <c r="P687" s="2097">
        <v>28547.4</v>
      </c>
      <c r="Q687" s="724">
        <v>42151</v>
      </c>
      <c r="R687" s="2116">
        <v>28547.4</v>
      </c>
      <c r="S687" s="1267">
        <f t="shared" si="25"/>
        <v>0</v>
      </c>
      <c r="T687" s="1655" t="s">
        <v>773</v>
      </c>
    </row>
    <row r="688" spans="1:20" x14ac:dyDescent="0.25">
      <c r="A688" s="1265">
        <v>42131</v>
      </c>
      <c r="B688" s="545">
        <v>20262</v>
      </c>
      <c r="C688" s="1952" t="s">
        <v>2813</v>
      </c>
      <c r="D688" s="2097">
        <v>3048.2</v>
      </c>
      <c r="E688" s="724">
        <v>42132</v>
      </c>
      <c r="F688" s="2116">
        <v>3048.2</v>
      </c>
      <c r="G688" s="1267">
        <f t="shared" si="24"/>
        <v>0</v>
      </c>
      <c r="H688" s="1804" t="s">
        <v>2776</v>
      </c>
      <c r="I688" s="32"/>
      <c r="J688" s="2024"/>
      <c r="K688" s="32"/>
      <c r="M688" s="1265">
        <v>42130</v>
      </c>
      <c r="N688" s="545">
        <v>20179</v>
      </c>
      <c r="O688" s="1952" t="s">
        <v>2951</v>
      </c>
      <c r="P688" s="2097">
        <v>2401.6</v>
      </c>
      <c r="Q688" s="724">
        <v>42131</v>
      </c>
      <c r="R688" s="2116">
        <v>2401.6</v>
      </c>
      <c r="S688" s="1267">
        <f t="shared" si="25"/>
        <v>0</v>
      </c>
      <c r="T688" s="1655" t="s">
        <v>2780</v>
      </c>
    </row>
    <row r="689" spans="1:20" x14ac:dyDescent="0.25">
      <c r="A689" s="1265">
        <v>42131</v>
      </c>
      <c r="B689" s="545">
        <v>20263</v>
      </c>
      <c r="C689" s="1952" t="s">
        <v>2832</v>
      </c>
      <c r="D689" s="2097">
        <v>8234</v>
      </c>
      <c r="E689" s="724">
        <v>42131</v>
      </c>
      <c r="F689" s="2116">
        <v>8234</v>
      </c>
      <c r="G689" s="1267">
        <f t="shared" si="24"/>
        <v>0</v>
      </c>
      <c r="H689" s="1804" t="s">
        <v>2776</v>
      </c>
      <c r="I689" s="32"/>
      <c r="J689" s="2024"/>
      <c r="K689" s="32"/>
      <c r="M689" s="1265">
        <v>42135</v>
      </c>
      <c r="N689" s="545">
        <v>20693</v>
      </c>
      <c r="O689" s="1952" t="s">
        <v>2951</v>
      </c>
      <c r="P689" s="2097">
        <v>2342</v>
      </c>
      <c r="Q689" s="724">
        <v>42136</v>
      </c>
      <c r="R689" s="2116">
        <v>2342</v>
      </c>
      <c r="S689" s="1267">
        <f t="shared" si="25"/>
        <v>0</v>
      </c>
      <c r="T689" s="1655" t="s">
        <v>2780</v>
      </c>
    </row>
    <row r="690" spans="1:20" x14ac:dyDescent="0.25">
      <c r="A690" s="1265">
        <v>42131</v>
      </c>
      <c r="B690" s="545">
        <v>20264</v>
      </c>
      <c r="C690" s="1952" t="s">
        <v>2868</v>
      </c>
      <c r="D690" s="2097">
        <v>2346.4</v>
      </c>
      <c r="E690" s="724">
        <v>42131</v>
      </c>
      <c r="F690" s="2116">
        <v>2346.4</v>
      </c>
      <c r="G690" s="1267">
        <f t="shared" si="24"/>
        <v>0</v>
      </c>
      <c r="H690" s="1804" t="s">
        <v>2776</v>
      </c>
      <c r="I690" s="32"/>
      <c r="J690" s="2024"/>
      <c r="K690" s="32"/>
      <c r="M690" s="1265">
        <v>42137</v>
      </c>
      <c r="N690" s="545">
        <v>20910</v>
      </c>
      <c r="O690" s="1952" t="s">
        <v>2951</v>
      </c>
      <c r="P690" s="2097">
        <v>2004</v>
      </c>
      <c r="Q690" s="724">
        <v>42137</v>
      </c>
      <c r="R690" s="2116">
        <v>2004</v>
      </c>
      <c r="S690" s="1267">
        <f t="shared" si="25"/>
        <v>0</v>
      </c>
      <c r="T690" s="1804" t="s">
        <v>2815</v>
      </c>
    </row>
    <row r="691" spans="1:20" x14ac:dyDescent="0.25">
      <c r="A691" s="1265">
        <v>42131</v>
      </c>
      <c r="B691" s="545">
        <v>20265</v>
      </c>
      <c r="C691" s="1952" t="s">
        <v>970</v>
      </c>
      <c r="D691" s="2097">
        <v>33634</v>
      </c>
      <c r="E691" s="724">
        <v>42138</v>
      </c>
      <c r="F691" s="2116">
        <v>33634</v>
      </c>
      <c r="G691" s="1267">
        <f t="shared" si="24"/>
        <v>0</v>
      </c>
      <c r="H691" s="1804" t="s">
        <v>2799</v>
      </c>
      <c r="I691" s="32"/>
      <c r="J691" s="2024"/>
      <c r="K691" s="32"/>
      <c r="M691" s="1265">
        <v>42152</v>
      </c>
      <c r="N691" s="545">
        <v>22510</v>
      </c>
      <c r="O691" s="1952" t="s">
        <v>3694</v>
      </c>
      <c r="P691" s="2097">
        <v>2777.8</v>
      </c>
      <c r="Q691" s="724">
        <v>42152</v>
      </c>
      <c r="R691" s="2116">
        <v>2777.8</v>
      </c>
      <c r="S691" s="1267">
        <f t="shared" si="25"/>
        <v>0</v>
      </c>
      <c r="T691" s="1655" t="s">
        <v>2780</v>
      </c>
    </row>
    <row r="692" spans="1:20" x14ac:dyDescent="0.25">
      <c r="A692" s="1265">
        <v>42131</v>
      </c>
      <c r="B692" s="545">
        <v>20266</v>
      </c>
      <c r="C692" s="1952" t="s">
        <v>2811</v>
      </c>
      <c r="D692" s="2097">
        <v>9573.7999999999993</v>
      </c>
      <c r="E692" s="724">
        <v>42132</v>
      </c>
      <c r="F692" s="2116">
        <v>9573.7999999999993</v>
      </c>
      <c r="G692" s="1267">
        <f t="shared" si="24"/>
        <v>0</v>
      </c>
      <c r="H692" s="1804" t="s">
        <v>2776</v>
      </c>
      <c r="I692" s="32"/>
      <c r="J692" s="2024"/>
      <c r="K692" s="32"/>
      <c r="M692" s="1265">
        <v>42140</v>
      </c>
      <c r="N692" s="545">
        <v>21309</v>
      </c>
      <c r="O692" s="1952" t="s">
        <v>3606</v>
      </c>
      <c r="P692" s="2097">
        <v>3627.6</v>
      </c>
      <c r="Q692" s="724">
        <v>42142</v>
      </c>
      <c r="R692" s="2117">
        <v>3627.6</v>
      </c>
      <c r="S692" s="1267">
        <f t="shared" si="25"/>
        <v>0</v>
      </c>
      <c r="T692" s="716" t="s">
        <v>2804</v>
      </c>
    </row>
    <row r="693" spans="1:20" x14ac:dyDescent="0.25">
      <c r="A693" s="1265">
        <v>42131</v>
      </c>
      <c r="B693" s="545">
        <v>20267</v>
      </c>
      <c r="C693" s="1952" t="s">
        <v>2781</v>
      </c>
      <c r="D693" s="2097">
        <v>1632</v>
      </c>
      <c r="E693" s="724">
        <v>42131</v>
      </c>
      <c r="F693" s="2116">
        <v>1632</v>
      </c>
      <c r="G693" s="1267">
        <f t="shared" si="24"/>
        <v>0</v>
      </c>
      <c r="H693" s="1804" t="s">
        <v>773</v>
      </c>
      <c r="I693" s="32"/>
      <c r="J693" s="2024"/>
      <c r="K693" s="32"/>
      <c r="M693" s="1265">
        <v>42154</v>
      </c>
      <c r="N693" s="545">
        <v>22699</v>
      </c>
      <c r="O693" s="1952" t="s">
        <v>3606</v>
      </c>
      <c r="P693" s="2097">
        <v>4754.3999999999996</v>
      </c>
      <c r="Q693" s="724">
        <v>42154</v>
      </c>
      <c r="R693" s="2116">
        <v>4754.3999999999996</v>
      </c>
      <c r="S693" s="1267">
        <f t="shared" si="25"/>
        <v>0</v>
      </c>
      <c r="T693" s="1655" t="s">
        <v>2804</v>
      </c>
    </row>
    <row r="694" spans="1:20" x14ac:dyDescent="0.25">
      <c r="A694" s="1265">
        <v>42131</v>
      </c>
      <c r="B694" s="545">
        <v>20268</v>
      </c>
      <c r="C694" s="1952" t="s">
        <v>48</v>
      </c>
      <c r="D694" s="2097">
        <v>49755.47</v>
      </c>
      <c r="E694" s="724">
        <v>42136</v>
      </c>
      <c r="F694" s="2116">
        <v>49755.47</v>
      </c>
      <c r="G694" s="1267">
        <f t="shared" si="24"/>
        <v>0</v>
      </c>
      <c r="H694" s="1804" t="s">
        <v>2780</v>
      </c>
      <c r="I694" s="32"/>
      <c r="J694" s="2024"/>
      <c r="K694" s="32"/>
      <c r="M694" s="1265">
        <v>42131</v>
      </c>
      <c r="N694" s="545">
        <v>20286</v>
      </c>
      <c r="O694" s="1952" t="s">
        <v>2966</v>
      </c>
      <c r="P694" s="2097">
        <v>994.5</v>
      </c>
      <c r="Q694" s="724">
        <v>42131</v>
      </c>
      <c r="R694" s="2116">
        <v>994.5</v>
      </c>
      <c r="S694" s="1267">
        <f t="shared" si="25"/>
        <v>0</v>
      </c>
      <c r="T694" s="1804" t="s">
        <v>773</v>
      </c>
    </row>
    <row r="695" spans="1:20" x14ac:dyDescent="0.25">
      <c r="A695" s="1265">
        <v>42131</v>
      </c>
      <c r="B695" s="545">
        <v>20269</v>
      </c>
      <c r="C695" s="1952" t="s">
        <v>2811</v>
      </c>
      <c r="D695" s="2097">
        <v>380.9</v>
      </c>
      <c r="E695" s="724">
        <v>42131</v>
      </c>
      <c r="F695" s="2116">
        <v>380.9</v>
      </c>
      <c r="G695" s="1267">
        <f t="shared" si="24"/>
        <v>0</v>
      </c>
      <c r="H695" s="1804" t="s">
        <v>2776</v>
      </c>
      <c r="I695" s="32"/>
      <c r="J695" s="2024"/>
      <c r="K695" s="32"/>
      <c r="M695" s="1265">
        <v>42142</v>
      </c>
      <c r="N695" s="545">
        <v>21489</v>
      </c>
      <c r="O695" s="1952" t="s">
        <v>2966</v>
      </c>
      <c r="P695" s="2097">
        <v>992</v>
      </c>
      <c r="Q695" s="781">
        <v>42143</v>
      </c>
      <c r="R695" s="2116">
        <v>992</v>
      </c>
      <c r="S695" s="1267">
        <f t="shared" si="25"/>
        <v>0</v>
      </c>
      <c r="T695" s="1804" t="s">
        <v>2938</v>
      </c>
    </row>
    <row r="696" spans="1:20" x14ac:dyDescent="0.25">
      <c r="A696" s="1265">
        <v>42131</v>
      </c>
      <c r="B696" s="545">
        <v>20270</v>
      </c>
      <c r="C696" s="1952" t="s">
        <v>2830</v>
      </c>
      <c r="D696" s="2097">
        <v>1663.8</v>
      </c>
      <c r="E696" s="724">
        <v>42131</v>
      </c>
      <c r="F696" s="2116">
        <v>1663.8</v>
      </c>
      <c r="G696" s="1267">
        <f t="shared" si="24"/>
        <v>0</v>
      </c>
      <c r="H696" s="1804" t="s">
        <v>773</v>
      </c>
      <c r="I696" s="32"/>
      <c r="J696" s="2024"/>
      <c r="K696" s="32"/>
      <c r="M696" s="1265">
        <v>42142</v>
      </c>
      <c r="N696" s="545">
        <v>21488</v>
      </c>
      <c r="O696" s="1952" t="s">
        <v>3618</v>
      </c>
      <c r="P696" s="2097">
        <v>4466.8</v>
      </c>
      <c r="Q696" s="781">
        <v>42142</v>
      </c>
      <c r="R696" s="2116">
        <v>4466.8</v>
      </c>
      <c r="S696" s="1267">
        <f t="shared" si="25"/>
        <v>0</v>
      </c>
      <c r="T696" s="1804" t="s">
        <v>2804</v>
      </c>
    </row>
    <row r="697" spans="1:20" x14ac:dyDescent="0.25">
      <c r="A697" s="1265">
        <v>42131</v>
      </c>
      <c r="B697" s="545">
        <v>20271</v>
      </c>
      <c r="C697" s="1952" t="s">
        <v>28</v>
      </c>
      <c r="D697" s="2097">
        <v>23435.27</v>
      </c>
      <c r="E697" s="724">
        <v>42131</v>
      </c>
      <c r="F697" s="2116">
        <v>23435.27</v>
      </c>
      <c r="G697" s="1267">
        <f t="shared" si="24"/>
        <v>0</v>
      </c>
      <c r="H697" s="1804" t="s">
        <v>2815</v>
      </c>
      <c r="I697" s="32"/>
      <c r="J697" s="2024"/>
      <c r="K697" s="32"/>
      <c r="M697" s="1265">
        <v>42149</v>
      </c>
      <c r="N697" s="545">
        <v>22206</v>
      </c>
      <c r="O697" s="1952" t="s">
        <v>3669</v>
      </c>
      <c r="P697" s="2097">
        <v>632</v>
      </c>
      <c r="Q697" s="781">
        <v>42150</v>
      </c>
      <c r="R697" s="2116">
        <v>632</v>
      </c>
      <c r="S697" s="1267">
        <f t="shared" si="25"/>
        <v>0</v>
      </c>
      <c r="T697" s="1655" t="s">
        <v>2799</v>
      </c>
    </row>
    <row r="698" spans="1:20" x14ac:dyDescent="0.25">
      <c r="A698" s="1265">
        <v>42131</v>
      </c>
      <c r="B698" s="545">
        <v>20272</v>
      </c>
      <c r="C698" s="1952" t="s">
        <v>2962</v>
      </c>
      <c r="D698" s="2097">
        <v>2083.8000000000002</v>
      </c>
      <c r="E698" s="724">
        <v>42131</v>
      </c>
      <c r="F698" s="2116">
        <v>2083.8000000000002</v>
      </c>
      <c r="G698" s="1267">
        <f t="shared" si="24"/>
        <v>0</v>
      </c>
      <c r="H698" s="1804" t="s">
        <v>2780</v>
      </c>
      <c r="I698" s="32"/>
      <c r="J698" s="2024"/>
      <c r="K698" s="32"/>
      <c r="M698" s="1265">
        <v>42153</v>
      </c>
      <c r="N698" s="545">
        <v>22606</v>
      </c>
      <c r="O698" s="1952" t="s">
        <v>3669</v>
      </c>
      <c r="P698" s="2097">
        <v>709.2</v>
      </c>
      <c r="Q698" s="724">
        <v>42154</v>
      </c>
      <c r="R698" s="2116">
        <v>709.2</v>
      </c>
      <c r="S698" s="1267">
        <f t="shared" si="25"/>
        <v>0</v>
      </c>
      <c r="T698" s="1655" t="s">
        <v>2799</v>
      </c>
    </row>
    <row r="699" spans="1:20" x14ac:dyDescent="0.25">
      <c r="A699" s="1265">
        <v>42131</v>
      </c>
      <c r="B699" s="545">
        <v>20273</v>
      </c>
      <c r="C699" s="1952" t="s">
        <v>701</v>
      </c>
      <c r="D699" s="2097">
        <v>12873.2</v>
      </c>
      <c r="E699" s="724">
        <v>42132</v>
      </c>
      <c r="F699" s="2116">
        <v>12873.2</v>
      </c>
      <c r="G699" s="1267">
        <f t="shared" si="24"/>
        <v>0</v>
      </c>
      <c r="H699" s="1804" t="s">
        <v>2780</v>
      </c>
      <c r="I699" s="32"/>
      <c r="J699" s="2024"/>
      <c r="K699" s="32"/>
      <c r="M699" s="1265">
        <v>42152</v>
      </c>
      <c r="N699" s="545">
        <v>22512</v>
      </c>
      <c r="O699" s="1952" t="s">
        <v>3695</v>
      </c>
      <c r="P699" s="2097">
        <v>2503.1999999999998</v>
      </c>
      <c r="Q699" s="724">
        <v>42152</v>
      </c>
      <c r="R699" s="2116">
        <v>2503.1999999999998</v>
      </c>
      <c r="S699" s="1267">
        <f t="shared" si="25"/>
        <v>0</v>
      </c>
      <c r="T699" s="1655" t="s">
        <v>773</v>
      </c>
    </row>
    <row r="700" spans="1:20" x14ac:dyDescent="0.25">
      <c r="A700" s="1265">
        <v>42131</v>
      </c>
      <c r="B700" s="545">
        <v>20274</v>
      </c>
      <c r="C700" s="1952" t="s">
        <v>2962</v>
      </c>
      <c r="D700" s="2097">
        <v>319.8</v>
      </c>
      <c r="E700" s="724">
        <v>42131</v>
      </c>
      <c r="F700" s="2116">
        <v>319.8</v>
      </c>
      <c r="G700" s="1267">
        <f t="shared" si="24"/>
        <v>0</v>
      </c>
      <c r="H700" s="1804" t="s">
        <v>2815</v>
      </c>
      <c r="I700" s="32"/>
      <c r="J700" s="2024"/>
      <c r="K700" s="32"/>
      <c r="M700" s="1265">
        <v>42125</v>
      </c>
      <c r="N700" s="545">
        <v>19659</v>
      </c>
      <c r="O700" s="1952" t="s">
        <v>2792</v>
      </c>
      <c r="P700" s="2097">
        <v>63806.33</v>
      </c>
      <c r="Q700" s="724">
        <v>42140</v>
      </c>
      <c r="R700" s="2116">
        <v>63806.33</v>
      </c>
      <c r="S700" s="459">
        <f t="shared" si="25"/>
        <v>0</v>
      </c>
      <c r="T700" s="1655" t="s">
        <v>2815</v>
      </c>
    </row>
    <row r="701" spans="1:20" x14ac:dyDescent="0.25">
      <c r="A701" s="1265">
        <v>42131</v>
      </c>
      <c r="B701" s="545">
        <v>20275</v>
      </c>
      <c r="C701" s="1952" t="s">
        <v>2963</v>
      </c>
      <c r="D701" s="2097">
        <v>12599</v>
      </c>
      <c r="E701" s="724">
        <v>42132</v>
      </c>
      <c r="F701" s="2116">
        <v>12599</v>
      </c>
      <c r="G701" s="1267">
        <f t="shared" si="24"/>
        <v>0</v>
      </c>
      <c r="H701" s="1804" t="s">
        <v>2780</v>
      </c>
      <c r="I701" s="32"/>
      <c r="J701" s="2024"/>
      <c r="K701" s="32"/>
      <c r="M701" s="1265">
        <v>42126</v>
      </c>
      <c r="N701" s="545">
        <v>19744</v>
      </c>
      <c r="O701" s="2054" t="s">
        <v>2792</v>
      </c>
      <c r="P701" s="2097">
        <v>66176.7</v>
      </c>
      <c r="Q701" s="724">
        <v>42140</v>
      </c>
      <c r="R701" s="2116">
        <v>66176.7</v>
      </c>
      <c r="S701" s="459">
        <f t="shared" si="25"/>
        <v>0</v>
      </c>
      <c r="T701" s="217" t="s">
        <v>2412</v>
      </c>
    </row>
    <row r="702" spans="1:20" x14ac:dyDescent="0.25">
      <c r="A702" s="1265">
        <v>42131</v>
      </c>
      <c r="B702" s="545">
        <v>20276</v>
      </c>
      <c r="C702" s="1952" t="s">
        <v>2891</v>
      </c>
      <c r="D702" s="2097">
        <v>1338.6</v>
      </c>
      <c r="E702" s="724">
        <v>42131</v>
      </c>
      <c r="F702" s="2116">
        <v>1338.6</v>
      </c>
      <c r="G702" s="1267">
        <f t="shared" si="24"/>
        <v>0</v>
      </c>
      <c r="H702" s="1804" t="s">
        <v>773</v>
      </c>
      <c r="I702" s="32"/>
      <c r="J702" s="2024"/>
      <c r="K702" s="32"/>
      <c r="M702" s="1265">
        <v>42128</v>
      </c>
      <c r="N702" s="545">
        <v>19976</v>
      </c>
      <c r="O702" s="1952" t="s">
        <v>2792</v>
      </c>
      <c r="P702" s="2097">
        <v>79723.31</v>
      </c>
      <c r="Q702" s="724">
        <v>42140</v>
      </c>
      <c r="R702" s="2116">
        <v>79723.31</v>
      </c>
      <c r="S702" s="1267">
        <f t="shared" si="25"/>
        <v>0</v>
      </c>
      <c r="T702" s="1804" t="s">
        <v>2412</v>
      </c>
    </row>
    <row r="703" spans="1:20" x14ac:dyDescent="0.25">
      <c r="A703" s="1265">
        <v>42131</v>
      </c>
      <c r="B703" s="545">
        <v>20277</v>
      </c>
      <c r="C703" s="2143" t="s">
        <v>980</v>
      </c>
      <c r="D703" s="2097">
        <v>7120.2</v>
      </c>
      <c r="E703" s="724">
        <v>42131</v>
      </c>
      <c r="F703" s="2116">
        <v>7120.2</v>
      </c>
      <c r="G703" s="1267">
        <f t="shared" si="24"/>
        <v>0</v>
      </c>
      <c r="H703" s="1804" t="s">
        <v>773</v>
      </c>
      <c r="I703" s="32"/>
      <c r="J703" s="2024"/>
      <c r="K703" s="32"/>
      <c r="M703" s="1265">
        <v>42129</v>
      </c>
      <c r="N703" s="545">
        <v>20069</v>
      </c>
      <c r="O703" s="1952" t="s">
        <v>2792</v>
      </c>
      <c r="P703" s="2097">
        <v>7230.48</v>
      </c>
      <c r="Q703" s="724">
        <v>42140</v>
      </c>
      <c r="R703" s="2116">
        <v>7230.48</v>
      </c>
      <c r="S703" s="1267">
        <f t="shared" si="25"/>
        <v>0</v>
      </c>
      <c r="T703" s="1655" t="s">
        <v>2804</v>
      </c>
    </row>
    <row r="704" spans="1:20" x14ac:dyDescent="0.25">
      <c r="A704" s="1265">
        <v>42131</v>
      </c>
      <c r="B704" s="545">
        <v>20278</v>
      </c>
      <c r="C704" s="1952" t="s">
        <v>2827</v>
      </c>
      <c r="D704" s="2097">
        <v>2388.3000000000002</v>
      </c>
      <c r="E704" s="724">
        <v>42131</v>
      </c>
      <c r="F704" s="2116">
        <v>2388.3000000000002</v>
      </c>
      <c r="G704" s="1267">
        <f t="shared" si="24"/>
        <v>0</v>
      </c>
      <c r="H704" s="1804" t="s">
        <v>773</v>
      </c>
      <c r="I704" s="32"/>
      <c r="J704" s="2024"/>
      <c r="K704" s="32"/>
      <c r="M704" s="1265">
        <v>42130</v>
      </c>
      <c r="N704" s="545">
        <v>20165</v>
      </c>
      <c r="O704" s="1952" t="s">
        <v>2792</v>
      </c>
      <c r="P704" s="2097">
        <v>33215.519999999997</v>
      </c>
      <c r="Q704" s="724">
        <v>42140</v>
      </c>
      <c r="R704" s="2116">
        <v>33215.519999999997</v>
      </c>
      <c r="S704" s="1267">
        <f t="shared" si="25"/>
        <v>0</v>
      </c>
      <c r="T704" s="1655" t="s">
        <v>773</v>
      </c>
    </row>
    <row r="705" spans="1:20" x14ac:dyDescent="0.25">
      <c r="A705" s="1265">
        <v>42131</v>
      </c>
      <c r="B705" s="545">
        <v>20279</v>
      </c>
      <c r="C705" s="1952" t="s">
        <v>2964</v>
      </c>
      <c r="D705" s="2097">
        <v>1268</v>
      </c>
      <c r="E705" s="724">
        <v>42131</v>
      </c>
      <c r="F705" s="2116">
        <v>1268</v>
      </c>
      <c r="G705" s="1267">
        <f t="shared" si="24"/>
        <v>0</v>
      </c>
      <c r="H705" s="1804" t="s">
        <v>773</v>
      </c>
      <c r="I705" s="32"/>
      <c r="J705" s="2024"/>
      <c r="K705" s="32"/>
      <c r="M705" s="1265">
        <v>42132</v>
      </c>
      <c r="N705" s="545">
        <v>20414</v>
      </c>
      <c r="O705" s="1952" t="s">
        <v>2979</v>
      </c>
      <c r="P705" s="2097">
        <v>79707.44</v>
      </c>
      <c r="Q705" s="724">
        <v>42140</v>
      </c>
      <c r="R705" s="2116">
        <v>79707.44</v>
      </c>
      <c r="S705" s="1267">
        <f t="shared" si="25"/>
        <v>0</v>
      </c>
      <c r="T705" s="1804" t="s">
        <v>2815</v>
      </c>
    </row>
    <row r="706" spans="1:20" x14ac:dyDescent="0.25">
      <c r="A706" s="1265">
        <v>42131</v>
      </c>
      <c r="B706" s="545">
        <v>20280</v>
      </c>
      <c r="C706" s="1952" t="s">
        <v>2965</v>
      </c>
      <c r="D706" s="2097">
        <v>2843.8</v>
      </c>
      <c r="E706" s="724">
        <v>42131</v>
      </c>
      <c r="F706" s="2116">
        <v>2843.8</v>
      </c>
      <c r="G706" s="1267">
        <f t="shared" si="24"/>
        <v>0</v>
      </c>
      <c r="H706" s="1804" t="s">
        <v>773</v>
      </c>
      <c r="I706" s="32"/>
      <c r="J706" s="2024"/>
      <c r="K706" s="32"/>
      <c r="M706" s="1265">
        <v>42133</v>
      </c>
      <c r="N706" s="545">
        <v>20488</v>
      </c>
      <c r="O706" s="1952" t="s">
        <v>2979</v>
      </c>
      <c r="P706" s="2097">
        <v>18032</v>
      </c>
      <c r="Q706" s="724">
        <v>42140</v>
      </c>
      <c r="R706" s="2116">
        <v>18032</v>
      </c>
      <c r="S706" s="1267">
        <f t="shared" si="25"/>
        <v>0</v>
      </c>
      <c r="T706" s="1804" t="s">
        <v>2776</v>
      </c>
    </row>
    <row r="707" spans="1:20" x14ac:dyDescent="0.25">
      <c r="A707" s="1265">
        <v>42131</v>
      </c>
      <c r="B707" s="545">
        <v>20281</v>
      </c>
      <c r="C707" s="1952" t="s">
        <v>2878</v>
      </c>
      <c r="D707" s="2097">
        <v>1377.6</v>
      </c>
      <c r="E707" s="724">
        <v>42131</v>
      </c>
      <c r="F707" s="2116">
        <v>1377.6</v>
      </c>
      <c r="G707" s="1267">
        <f t="shared" ref="G707:G770" si="26">D707-F707</f>
        <v>0</v>
      </c>
      <c r="H707" s="1804" t="s">
        <v>773</v>
      </c>
      <c r="I707" s="32"/>
      <c r="J707" s="2024"/>
      <c r="K707" s="32"/>
      <c r="M707" s="1265">
        <v>42133</v>
      </c>
      <c r="N707" s="545">
        <v>20577</v>
      </c>
      <c r="O707" s="1952" t="s">
        <v>2979</v>
      </c>
      <c r="P707" s="2097">
        <v>64622.239999999998</v>
      </c>
      <c r="Q707" s="724">
        <v>42140</v>
      </c>
      <c r="R707" s="2116">
        <v>64622.239999999998</v>
      </c>
      <c r="S707" s="1267">
        <f t="shared" ref="S707:S770" si="27">P707-R707</f>
        <v>0</v>
      </c>
      <c r="T707" s="1804" t="s">
        <v>2804</v>
      </c>
    </row>
    <row r="708" spans="1:20" x14ac:dyDescent="0.25">
      <c r="A708" s="1265">
        <v>42131</v>
      </c>
      <c r="B708" s="545">
        <v>20282</v>
      </c>
      <c r="C708" s="1952" t="s">
        <v>863</v>
      </c>
      <c r="D708" s="2097">
        <v>2828.8</v>
      </c>
      <c r="E708" s="724">
        <v>42131</v>
      </c>
      <c r="F708" s="2116">
        <v>2828.8</v>
      </c>
      <c r="G708" s="1267">
        <f t="shared" si="26"/>
        <v>0</v>
      </c>
      <c r="H708" s="1804" t="s">
        <v>2796</v>
      </c>
      <c r="I708" s="32"/>
      <c r="J708" s="2024"/>
      <c r="K708" s="32"/>
      <c r="M708" s="1265">
        <v>42134</v>
      </c>
      <c r="N708" s="545">
        <v>20621</v>
      </c>
      <c r="O708" s="1952" t="s">
        <v>2979</v>
      </c>
      <c r="P708" s="2097">
        <v>6029.64</v>
      </c>
      <c r="Q708" s="724">
        <v>42140</v>
      </c>
      <c r="R708" s="2117">
        <v>6029.64</v>
      </c>
      <c r="S708" s="1267">
        <f t="shared" si="27"/>
        <v>0</v>
      </c>
      <c r="T708" s="1197" t="s">
        <v>2804</v>
      </c>
    </row>
    <row r="709" spans="1:20" x14ac:dyDescent="0.25">
      <c r="A709" s="1265">
        <v>42131</v>
      </c>
      <c r="B709" s="545">
        <v>20283</v>
      </c>
      <c r="C709" s="1952" t="s">
        <v>2952</v>
      </c>
      <c r="D709" s="2097">
        <v>4116</v>
      </c>
      <c r="E709" s="724">
        <v>42131</v>
      </c>
      <c r="F709" s="2116">
        <v>4116</v>
      </c>
      <c r="G709" s="1267">
        <f t="shared" si="26"/>
        <v>0</v>
      </c>
      <c r="H709" s="1804" t="s">
        <v>2796</v>
      </c>
      <c r="I709" s="32"/>
      <c r="J709" s="2024"/>
      <c r="K709" s="32"/>
      <c r="M709" s="1265">
        <v>42135</v>
      </c>
      <c r="N709" s="545">
        <v>20753</v>
      </c>
      <c r="O709" s="1952" t="s">
        <v>2979</v>
      </c>
      <c r="P709" s="2097">
        <v>104351.5</v>
      </c>
      <c r="Q709" s="724">
        <v>42140</v>
      </c>
      <c r="R709" s="2116">
        <v>104351.5</v>
      </c>
      <c r="S709" s="1267">
        <f t="shared" si="27"/>
        <v>0</v>
      </c>
      <c r="T709" s="1804" t="s">
        <v>2815</v>
      </c>
    </row>
    <row r="710" spans="1:20" x14ac:dyDescent="0.25">
      <c r="A710" s="1265">
        <v>42131</v>
      </c>
      <c r="B710" s="545">
        <v>20284</v>
      </c>
      <c r="C710" s="1952" t="s">
        <v>2910</v>
      </c>
      <c r="D710" s="2097">
        <v>290.39999999999998</v>
      </c>
      <c r="E710" s="724">
        <v>42131</v>
      </c>
      <c r="F710" s="2116">
        <v>290.39999999999998</v>
      </c>
      <c r="G710" s="1267">
        <f t="shared" si="26"/>
        <v>0</v>
      </c>
      <c r="H710" s="1804" t="s">
        <v>773</v>
      </c>
      <c r="I710" s="32"/>
      <c r="J710" s="2024"/>
      <c r="K710" s="32"/>
      <c r="M710" s="1265">
        <v>42136</v>
      </c>
      <c r="N710" s="545">
        <v>20813</v>
      </c>
      <c r="O710" s="1952" t="s">
        <v>2979</v>
      </c>
      <c r="P710" s="2097">
        <v>7247.05</v>
      </c>
      <c r="Q710" s="724">
        <v>42140</v>
      </c>
      <c r="R710" s="2116">
        <v>7247.05</v>
      </c>
      <c r="S710" s="1267">
        <f t="shared" si="27"/>
        <v>0</v>
      </c>
      <c r="T710" s="1655" t="s">
        <v>2804</v>
      </c>
    </row>
    <row r="711" spans="1:20" x14ac:dyDescent="0.25">
      <c r="A711" s="1265">
        <v>42131</v>
      </c>
      <c r="B711" s="545">
        <v>20285</v>
      </c>
      <c r="C711" s="1952" t="s">
        <v>2875</v>
      </c>
      <c r="D711" s="2097">
        <v>388.8</v>
      </c>
      <c r="E711" s="724">
        <v>42131</v>
      </c>
      <c r="F711" s="2116">
        <v>388.8</v>
      </c>
      <c r="G711" s="1267">
        <f t="shared" si="26"/>
        <v>0</v>
      </c>
      <c r="H711" s="1804" t="s">
        <v>2796</v>
      </c>
      <c r="I711" s="32"/>
      <c r="J711" s="2024"/>
      <c r="K711" s="32"/>
      <c r="M711" s="1265">
        <v>42137</v>
      </c>
      <c r="N711" s="545">
        <v>20896</v>
      </c>
      <c r="O711" s="1952" t="s">
        <v>2979</v>
      </c>
      <c r="P711" s="2097">
        <v>11957.2</v>
      </c>
      <c r="Q711" s="724">
        <v>42140</v>
      </c>
      <c r="R711" s="2116">
        <v>11957.2</v>
      </c>
      <c r="S711" s="1267">
        <f t="shared" si="27"/>
        <v>0</v>
      </c>
      <c r="T711" s="1804" t="s">
        <v>2776</v>
      </c>
    </row>
    <row r="712" spans="1:20" x14ac:dyDescent="0.25">
      <c r="A712" s="1265">
        <v>42131</v>
      </c>
      <c r="B712" s="545">
        <v>20286</v>
      </c>
      <c r="C712" s="1952" t="s">
        <v>2966</v>
      </c>
      <c r="D712" s="2097">
        <v>994.5</v>
      </c>
      <c r="E712" s="724">
        <v>42131</v>
      </c>
      <c r="F712" s="2116">
        <v>994.5</v>
      </c>
      <c r="G712" s="1267">
        <f t="shared" si="26"/>
        <v>0</v>
      </c>
      <c r="H712" s="1804" t="s">
        <v>773</v>
      </c>
      <c r="I712" s="32"/>
      <c r="J712" s="2024"/>
      <c r="K712" s="32"/>
      <c r="M712" s="1265">
        <v>42138</v>
      </c>
      <c r="N712" s="545">
        <v>21004</v>
      </c>
      <c r="O712" s="1952" t="s">
        <v>2979</v>
      </c>
      <c r="P712" s="2097">
        <v>1876.8</v>
      </c>
      <c r="Q712" s="724">
        <v>42140</v>
      </c>
      <c r="R712" s="2116">
        <v>1876.8</v>
      </c>
      <c r="S712" s="1817">
        <f t="shared" si="27"/>
        <v>0</v>
      </c>
      <c r="T712" s="1804" t="s">
        <v>2804</v>
      </c>
    </row>
    <row r="713" spans="1:20" x14ac:dyDescent="0.25">
      <c r="A713" s="1265">
        <v>42131</v>
      </c>
      <c r="B713" s="545">
        <v>20287</v>
      </c>
      <c r="C713" s="1952" t="s">
        <v>2968</v>
      </c>
      <c r="D713" s="2097">
        <v>22542.84</v>
      </c>
      <c r="E713" s="724">
        <v>42133</v>
      </c>
      <c r="F713" s="2116">
        <v>22542.84</v>
      </c>
      <c r="G713" s="1267">
        <f t="shared" si="26"/>
        <v>0</v>
      </c>
      <c r="H713" s="1804" t="s">
        <v>2902</v>
      </c>
      <c r="I713" s="32"/>
      <c r="J713" s="2024"/>
      <c r="K713" s="32"/>
      <c r="M713" s="1265">
        <v>42139</v>
      </c>
      <c r="N713" s="545">
        <v>21082</v>
      </c>
      <c r="O713" s="1952" t="s">
        <v>2979</v>
      </c>
      <c r="P713" s="2097">
        <v>13670</v>
      </c>
      <c r="Q713" s="724" t="s">
        <v>3704</v>
      </c>
      <c r="R713" s="2189">
        <f>11023.06+646.94</f>
        <v>11670</v>
      </c>
      <c r="S713" s="2198">
        <f t="shared" si="27"/>
        <v>2000</v>
      </c>
      <c r="T713" s="1655" t="s">
        <v>2776</v>
      </c>
    </row>
    <row r="714" spans="1:20" x14ac:dyDescent="0.25">
      <c r="A714" s="1265">
        <v>42131</v>
      </c>
      <c r="B714" s="545">
        <v>20288</v>
      </c>
      <c r="C714" s="1952" t="s">
        <v>2883</v>
      </c>
      <c r="D714" s="2097">
        <v>6061.85</v>
      </c>
      <c r="E714" s="724">
        <v>42131</v>
      </c>
      <c r="F714" s="2116">
        <v>6061.85</v>
      </c>
      <c r="G714" s="1267">
        <f t="shared" ref="G714:G727" si="28">D714-F714</f>
        <v>0</v>
      </c>
      <c r="H714" s="1804" t="s">
        <v>773</v>
      </c>
      <c r="I714" s="32"/>
      <c r="J714" s="2024"/>
      <c r="K714" s="32"/>
      <c r="M714" s="1265">
        <v>42139</v>
      </c>
      <c r="N714" s="545">
        <v>21201</v>
      </c>
      <c r="O714" s="1952" t="s">
        <v>2979</v>
      </c>
      <c r="P714" s="2097">
        <v>55476.4</v>
      </c>
      <c r="Q714" s="724">
        <v>42153</v>
      </c>
      <c r="R714" s="2116">
        <v>55476.4</v>
      </c>
      <c r="S714" s="1817">
        <f t="shared" si="27"/>
        <v>0</v>
      </c>
      <c r="T714" s="1655" t="s">
        <v>2780</v>
      </c>
    </row>
    <row r="715" spans="1:20" x14ac:dyDescent="0.25">
      <c r="A715" s="1265">
        <v>42131</v>
      </c>
      <c r="B715" s="545">
        <v>20289</v>
      </c>
      <c r="C715" s="1952" t="s">
        <v>2967</v>
      </c>
      <c r="D715" s="2097">
        <v>2191.1999999999998</v>
      </c>
      <c r="E715" s="724">
        <v>42131</v>
      </c>
      <c r="F715" s="2116">
        <v>2191.1999999999998</v>
      </c>
      <c r="G715" s="1267">
        <f t="shared" si="28"/>
        <v>0</v>
      </c>
      <c r="H715" s="1804" t="s">
        <v>773</v>
      </c>
      <c r="I715" s="32"/>
      <c r="J715" s="2024"/>
      <c r="K715" s="32"/>
      <c r="M715" s="1265">
        <v>42139</v>
      </c>
      <c r="N715" s="545">
        <v>21205</v>
      </c>
      <c r="O715" s="1952" t="s">
        <v>2979</v>
      </c>
      <c r="P715" s="2097">
        <v>14878.61</v>
      </c>
      <c r="Q715" s="724">
        <v>42153</v>
      </c>
      <c r="R715" s="2116">
        <v>14878.61</v>
      </c>
      <c r="S715" s="1817">
        <f t="shared" si="27"/>
        <v>0</v>
      </c>
      <c r="T715" s="1655" t="s">
        <v>2780</v>
      </c>
    </row>
    <row r="716" spans="1:20" x14ac:dyDescent="0.25">
      <c r="A716" s="1265">
        <v>42131</v>
      </c>
      <c r="B716" s="545">
        <v>20290</v>
      </c>
      <c r="C716" s="1952" t="s">
        <v>2872</v>
      </c>
      <c r="D716" s="2097">
        <v>492</v>
      </c>
      <c r="E716" s="724">
        <v>42132</v>
      </c>
      <c r="F716" s="2116">
        <v>492</v>
      </c>
      <c r="G716" s="1267">
        <f t="shared" si="28"/>
        <v>0</v>
      </c>
      <c r="H716" s="1804" t="s">
        <v>773</v>
      </c>
      <c r="I716" s="32"/>
      <c r="J716" s="2024"/>
      <c r="K716" s="32"/>
      <c r="M716" s="1265">
        <v>42140</v>
      </c>
      <c r="N716" s="545">
        <v>21211</v>
      </c>
      <c r="O716" s="1952" t="s">
        <v>2979</v>
      </c>
      <c r="P716" s="2097">
        <v>2755</v>
      </c>
      <c r="Q716" s="724">
        <v>42153</v>
      </c>
      <c r="R716" s="2116">
        <v>2755</v>
      </c>
      <c r="S716" s="1817">
        <f t="shared" si="27"/>
        <v>0</v>
      </c>
      <c r="T716" s="1655" t="s">
        <v>2776</v>
      </c>
    </row>
    <row r="717" spans="1:20" x14ac:dyDescent="0.25">
      <c r="A717" s="1265">
        <v>42131</v>
      </c>
      <c r="B717" s="545">
        <v>20291</v>
      </c>
      <c r="C717" s="1952" t="s">
        <v>2835</v>
      </c>
      <c r="D717" s="2097">
        <v>1938</v>
      </c>
      <c r="E717" s="724">
        <v>42132</v>
      </c>
      <c r="F717" s="2116">
        <v>1938</v>
      </c>
      <c r="G717" s="1267">
        <f t="shared" si="28"/>
        <v>0</v>
      </c>
      <c r="H717" s="1804" t="s">
        <v>2938</v>
      </c>
      <c r="I717" s="32"/>
      <c r="J717" s="2024"/>
      <c r="K717" s="32"/>
      <c r="M717" s="1265">
        <v>42140</v>
      </c>
      <c r="N717" s="545">
        <v>21310</v>
      </c>
      <c r="O717" s="1952" t="s">
        <v>2979</v>
      </c>
      <c r="P717" s="2097">
        <v>32291.4</v>
      </c>
      <c r="Q717" s="724">
        <v>42153</v>
      </c>
      <c r="R717" s="2117">
        <v>32291.4</v>
      </c>
      <c r="S717" s="1267">
        <f t="shared" si="27"/>
        <v>0</v>
      </c>
      <c r="T717" s="716" t="s">
        <v>2804</v>
      </c>
    </row>
    <row r="718" spans="1:20" x14ac:dyDescent="0.25">
      <c r="A718" s="1265">
        <v>42131</v>
      </c>
      <c r="B718" s="545">
        <v>20292</v>
      </c>
      <c r="C718" s="1952" t="s">
        <v>2834</v>
      </c>
      <c r="D718" s="2097">
        <v>927.6</v>
      </c>
      <c r="E718" s="724">
        <v>42132</v>
      </c>
      <c r="F718" s="2116">
        <v>927.6</v>
      </c>
      <c r="G718" s="1267">
        <f t="shared" si="28"/>
        <v>0</v>
      </c>
      <c r="H718" s="1804" t="s">
        <v>2938</v>
      </c>
      <c r="I718" s="32"/>
      <c r="J718" s="2024"/>
      <c r="K718" s="32"/>
      <c r="M718" s="1265">
        <v>42141</v>
      </c>
      <c r="N718" s="545">
        <v>21340</v>
      </c>
      <c r="O718" s="1952" t="s">
        <v>2979</v>
      </c>
      <c r="P718" s="2097">
        <v>52123.65</v>
      </c>
      <c r="Q718" s="724">
        <v>42153</v>
      </c>
      <c r="R718" s="2117">
        <v>52123.65</v>
      </c>
      <c r="S718" s="1267">
        <f t="shared" si="27"/>
        <v>0</v>
      </c>
      <c r="T718" s="716" t="s">
        <v>2804</v>
      </c>
    </row>
    <row r="719" spans="1:20" x14ac:dyDescent="0.25">
      <c r="A719" s="1265">
        <v>42131</v>
      </c>
      <c r="B719" s="545">
        <v>20293</v>
      </c>
      <c r="C719" s="1952" t="s">
        <v>2814</v>
      </c>
      <c r="D719" s="2097">
        <v>38110.6</v>
      </c>
      <c r="E719" s="724">
        <v>42142</v>
      </c>
      <c r="F719" s="2116">
        <v>38110.6</v>
      </c>
      <c r="G719" s="1267">
        <f t="shared" si="28"/>
        <v>0</v>
      </c>
      <c r="H719" s="1804" t="s">
        <v>2938</v>
      </c>
      <c r="I719" s="32"/>
      <c r="J719" s="2024"/>
      <c r="K719" s="32"/>
      <c r="M719" s="1265">
        <v>42142</v>
      </c>
      <c r="N719" s="545">
        <v>21430</v>
      </c>
      <c r="O719" s="1952" t="s">
        <v>2979</v>
      </c>
      <c r="P719" s="2097">
        <v>2734.8</v>
      </c>
      <c r="Q719" s="724">
        <v>42153</v>
      </c>
      <c r="R719" s="2117">
        <v>2734.8</v>
      </c>
      <c r="S719" s="1267">
        <f t="shared" si="27"/>
        <v>0</v>
      </c>
      <c r="T719" s="1197" t="s">
        <v>2804</v>
      </c>
    </row>
    <row r="720" spans="1:20" x14ac:dyDescent="0.25">
      <c r="A720" s="1265">
        <v>42131</v>
      </c>
      <c r="B720" s="545">
        <v>20294</v>
      </c>
      <c r="C720" s="1952" t="s">
        <v>969</v>
      </c>
      <c r="D720" s="2097">
        <v>77874.42</v>
      </c>
      <c r="E720" s="724">
        <v>42133</v>
      </c>
      <c r="F720" s="2116">
        <v>77874.42</v>
      </c>
      <c r="G720" s="1267">
        <f t="shared" si="28"/>
        <v>0</v>
      </c>
      <c r="H720" s="1804" t="s">
        <v>2799</v>
      </c>
      <c r="I720" s="32"/>
      <c r="J720" s="2024"/>
      <c r="K720" s="32"/>
      <c r="M720" s="1265">
        <v>42142</v>
      </c>
      <c r="N720" s="545">
        <v>21522</v>
      </c>
      <c r="O720" s="1952" t="s">
        <v>2979</v>
      </c>
      <c r="P720" s="2097">
        <v>46578.16</v>
      </c>
      <c r="Q720" s="724">
        <v>42153</v>
      </c>
      <c r="R720" s="2117">
        <v>46578.16</v>
      </c>
      <c r="S720" s="1267">
        <f t="shared" si="27"/>
        <v>0</v>
      </c>
      <c r="T720" s="1197" t="s">
        <v>2799</v>
      </c>
    </row>
    <row r="721" spans="1:20" x14ac:dyDescent="0.25">
      <c r="A721" s="1265">
        <v>42131</v>
      </c>
      <c r="B721" s="545">
        <v>20295</v>
      </c>
      <c r="C721" s="1952" t="s">
        <v>2914</v>
      </c>
      <c r="D721" s="2097">
        <v>473.8</v>
      </c>
      <c r="E721" s="724">
        <v>42131</v>
      </c>
      <c r="F721" s="2116">
        <v>473.8</v>
      </c>
      <c r="G721" s="1267">
        <f t="shared" si="28"/>
        <v>0</v>
      </c>
      <c r="H721" s="1804" t="s">
        <v>773</v>
      </c>
      <c r="I721" s="32"/>
      <c r="J721" s="2024"/>
      <c r="K721" s="32"/>
      <c r="M721" s="1265">
        <v>42143</v>
      </c>
      <c r="N721" s="545">
        <v>21603</v>
      </c>
      <c r="O721" s="1952" t="s">
        <v>2979</v>
      </c>
      <c r="P721" s="2097">
        <v>33614.94</v>
      </c>
      <c r="Q721" s="724">
        <v>42153</v>
      </c>
      <c r="R721" s="2117">
        <v>33614.94</v>
      </c>
      <c r="S721" s="1267">
        <f t="shared" si="27"/>
        <v>0</v>
      </c>
      <c r="T721" s="1197" t="s">
        <v>2412</v>
      </c>
    </row>
    <row r="722" spans="1:20" x14ac:dyDescent="0.25">
      <c r="A722" s="1265">
        <v>42131</v>
      </c>
      <c r="B722" s="545">
        <v>20296</v>
      </c>
      <c r="C722" s="1952" t="s">
        <v>967</v>
      </c>
      <c r="D722" s="2097">
        <v>37713.199999999997</v>
      </c>
      <c r="E722" s="724">
        <v>42133</v>
      </c>
      <c r="F722" s="2116">
        <v>37713.199999999997</v>
      </c>
      <c r="G722" s="1267">
        <f t="shared" si="28"/>
        <v>0</v>
      </c>
      <c r="H722" s="1804" t="s">
        <v>773</v>
      </c>
      <c r="I722" s="32"/>
      <c r="J722" s="2024"/>
      <c r="K722" s="32"/>
      <c r="M722" s="1265">
        <v>42144</v>
      </c>
      <c r="N722" s="545">
        <v>21658</v>
      </c>
      <c r="O722" s="1952" t="s">
        <v>2979</v>
      </c>
      <c r="P722" s="2097">
        <v>10603.2</v>
      </c>
      <c r="Q722" s="724">
        <v>42153</v>
      </c>
      <c r="R722" s="2117">
        <v>10603.2</v>
      </c>
      <c r="S722" s="1267">
        <f t="shared" si="27"/>
        <v>0</v>
      </c>
      <c r="T722" s="716" t="s">
        <v>2776</v>
      </c>
    </row>
    <row r="723" spans="1:20" x14ac:dyDescent="0.25">
      <c r="A723" s="1265">
        <v>42131</v>
      </c>
      <c r="B723" s="545">
        <v>20297</v>
      </c>
      <c r="C723" s="1952" t="s">
        <v>2911</v>
      </c>
      <c r="D723" s="2097">
        <v>21586.2</v>
      </c>
      <c r="E723" s="724">
        <v>42131</v>
      </c>
      <c r="F723" s="2116">
        <v>21586.2</v>
      </c>
      <c r="G723" s="1267">
        <f t="shared" si="28"/>
        <v>0</v>
      </c>
      <c r="H723" s="1804" t="s">
        <v>2776</v>
      </c>
      <c r="I723" s="32"/>
      <c r="J723" s="2024"/>
      <c r="K723" s="32"/>
      <c r="M723" s="1265">
        <v>42144</v>
      </c>
      <c r="N723" s="545">
        <v>21704</v>
      </c>
      <c r="O723" s="1952" t="s">
        <v>2979</v>
      </c>
      <c r="P723" s="2097">
        <v>2779.2</v>
      </c>
      <c r="Q723" s="724">
        <v>42153</v>
      </c>
      <c r="R723" s="2116">
        <v>2779.2</v>
      </c>
      <c r="S723" s="1267">
        <f t="shared" si="27"/>
        <v>0</v>
      </c>
      <c r="T723" s="1655" t="s">
        <v>2799</v>
      </c>
    </row>
    <row r="724" spans="1:20" x14ac:dyDescent="0.25">
      <c r="A724" s="1265">
        <v>42131</v>
      </c>
      <c r="B724" s="545">
        <v>20298</v>
      </c>
      <c r="C724" s="1952" t="s">
        <v>2890</v>
      </c>
      <c r="D724" s="2097">
        <v>1116.02</v>
      </c>
      <c r="E724" s="724">
        <v>42131</v>
      </c>
      <c r="F724" s="2116">
        <v>1116.02</v>
      </c>
      <c r="G724" s="1267">
        <f t="shared" si="28"/>
        <v>0</v>
      </c>
      <c r="H724" s="1804" t="s">
        <v>2776</v>
      </c>
      <c r="I724" s="32"/>
      <c r="J724" s="2024"/>
      <c r="K724" s="32"/>
      <c r="M724" s="1265">
        <v>42145</v>
      </c>
      <c r="N724" s="545">
        <v>21752</v>
      </c>
      <c r="O724" s="2030" t="s">
        <v>2979</v>
      </c>
      <c r="P724" s="2113">
        <v>11177.6</v>
      </c>
      <c r="Q724" s="724">
        <v>42153</v>
      </c>
      <c r="R724" s="2117">
        <v>11177.6</v>
      </c>
      <c r="S724" s="1267">
        <f t="shared" si="27"/>
        <v>0</v>
      </c>
      <c r="T724" s="582" t="s">
        <v>2804</v>
      </c>
    </row>
    <row r="725" spans="1:20" x14ac:dyDescent="0.25">
      <c r="A725" s="1265">
        <v>42131</v>
      </c>
      <c r="B725" s="545">
        <v>20299</v>
      </c>
      <c r="C725" s="1952" t="s">
        <v>969</v>
      </c>
      <c r="D725" s="2097">
        <v>148062.5</v>
      </c>
      <c r="E725" s="724">
        <v>42133</v>
      </c>
      <c r="F725" s="2116">
        <v>148062.5</v>
      </c>
      <c r="G725" s="1267">
        <f t="shared" si="28"/>
        <v>0</v>
      </c>
      <c r="H725" s="1804" t="s">
        <v>773</v>
      </c>
      <c r="I725" s="32"/>
      <c r="J725" s="2024"/>
      <c r="K725" s="32"/>
      <c r="M725" s="1265">
        <v>42146</v>
      </c>
      <c r="N725" s="545">
        <v>21950</v>
      </c>
      <c r="O725" s="1952" t="s">
        <v>2979</v>
      </c>
      <c r="P725" s="2097">
        <v>103027.99</v>
      </c>
      <c r="Q725" s="724">
        <v>42153</v>
      </c>
      <c r="R725" s="2116">
        <v>103027.99</v>
      </c>
      <c r="S725" s="1267">
        <f t="shared" si="27"/>
        <v>0</v>
      </c>
      <c r="T725" s="1655" t="s">
        <v>2412</v>
      </c>
    </row>
    <row r="726" spans="1:20" x14ac:dyDescent="0.25">
      <c r="A726" s="1265">
        <v>42131</v>
      </c>
      <c r="B726" s="545">
        <v>20300</v>
      </c>
      <c r="C726" s="1952" t="s">
        <v>1024</v>
      </c>
      <c r="D726" s="2097">
        <v>24393.599999999999</v>
      </c>
      <c r="E726" s="724">
        <v>42131</v>
      </c>
      <c r="F726" s="2116">
        <v>24393.599999999999</v>
      </c>
      <c r="G726" s="1267">
        <f t="shared" si="28"/>
        <v>0</v>
      </c>
      <c r="H726" s="1804" t="s">
        <v>773</v>
      </c>
      <c r="I726" s="32"/>
      <c r="J726" s="2024"/>
      <c r="K726" s="32"/>
      <c r="M726" s="1265">
        <v>42147</v>
      </c>
      <c r="N726" s="545">
        <v>21967</v>
      </c>
      <c r="O726" s="1952" t="s">
        <v>2979</v>
      </c>
      <c r="P726" s="2097">
        <v>40574.800000000003</v>
      </c>
      <c r="Q726" s="781">
        <v>42153</v>
      </c>
      <c r="R726" s="2116">
        <v>40574.800000000003</v>
      </c>
      <c r="S726" s="1267">
        <f t="shared" si="27"/>
        <v>0</v>
      </c>
      <c r="T726" s="1655" t="s">
        <v>2938</v>
      </c>
    </row>
    <row r="727" spans="1:20" x14ac:dyDescent="0.25">
      <c r="A727" s="1265">
        <v>42131</v>
      </c>
      <c r="B727" s="545">
        <v>20301</v>
      </c>
      <c r="C727" s="1952" t="s">
        <v>976</v>
      </c>
      <c r="D727" s="2097">
        <v>31635.11</v>
      </c>
      <c r="E727" s="724">
        <v>42133</v>
      </c>
      <c r="F727" s="2116">
        <v>31635.11</v>
      </c>
      <c r="G727" s="1267">
        <f t="shared" si="28"/>
        <v>0</v>
      </c>
      <c r="H727" s="1804" t="s">
        <v>2902</v>
      </c>
      <c r="I727" s="32"/>
      <c r="J727" s="2024"/>
      <c r="K727" s="32"/>
      <c r="M727" s="1265">
        <v>42148</v>
      </c>
      <c r="N727" s="545">
        <v>22109</v>
      </c>
      <c r="O727" s="1952" t="s">
        <v>2979</v>
      </c>
      <c r="P727" s="2097">
        <v>8360</v>
      </c>
      <c r="Q727" s="781">
        <v>42153</v>
      </c>
      <c r="R727" s="2116">
        <v>8360</v>
      </c>
      <c r="S727" s="1267">
        <f t="shared" si="27"/>
        <v>0</v>
      </c>
      <c r="T727" s="1655" t="s">
        <v>773</v>
      </c>
    </row>
    <row r="728" spans="1:20" x14ac:dyDescent="0.25">
      <c r="A728" s="1265">
        <v>42131</v>
      </c>
      <c r="B728" s="545">
        <v>20302</v>
      </c>
      <c r="C728" s="2164" t="s">
        <v>2251</v>
      </c>
      <c r="D728" s="2194">
        <v>0</v>
      </c>
      <c r="E728" s="724"/>
      <c r="F728" s="2116"/>
      <c r="G728" s="1267">
        <f t="shared" si="26"/>
        <v>0</v>
      </c>
      <c r="H728" s="1804" t="s">
        <v>135</v>
      </c>
      <c r="I728" s="32"/>
      <c r="J728" s="2024"/>
      <c r="K728" s="32"/>
      <c r="M728" s="1265">
        <v>42149</v>
      </c>
      <c r="N728" s="545">
        <v>22143</v>
      </c>
      <c r="O728" s="1952" t="s">
        <v>2979</v>
      </c>
      <c r="P728" s="2097">
        <v>26560.3</v>
      </c>
      <c r="Q728" s="781">
        <v>42153</v>
      </c>
      <c r="R728" s="2116">
        <v>26560.3</v>
      </c>
      <c r="S728" s="1267">
        <f t="shared" si="27"/>
        <v>0</v>
      </c>
      <c r="T728" s="1655" t="s">
        <v>2804</v>
      </c>
    </row>
    <row r="729" spans="1:20" x14ac:dyDescent="0.25">
      <c r="A729" s="1265">
        <v>42131</v>
      </c>
      <c r="B729" s="545">
        <v>20303</v>
      </c>
      <c r="C729" s="1952" t="s">
        <v>2969</v>
      </c>
      <c r="D729" s="2097">
        <v>2383.1999999999998</v>
      </c>
      <c r="E729" s="724">
        <v>42132</v>
      </c>
      <c r="F729" s="2116">
        <v>2383.1999999999998</v>
      </c>
      <c r="G729" s="1267">
        <f t="shared" si="26"/>
        <v>0</v>
      </c>
      <c r="H729" s="1804" t="s">
        <v>2799</v>
      </c>
      <c r="I729" s="32"/>
      <c r="J729" s="2024"/>
      <c r="K729" s="32"/>
      <c r="M729" s="1265">
        <v>42151</v>
      </c>
      <c r="N729" s="545">
        <v>22329</v>
      </c>
      <c r="O729" s="1952" t="s">
        <v>2979</v>
      </c>
      <c r="P729" s="2097">
        <v>75207.360000000001</v>
      </c>
      <c r="Q729" s="781">
        <v>42153</v>
      </c>
      <c r="R729" s="2116">
        <v>75207.360000000001</v>
      </c>
      <c r="S729" s="1267">
        <f t="shared" si="27"/>
        <v>0</v>
      </c>
      <c r="T729" s="1655" t="s">
        <v>2799</v>
      </c>
    </row>
    <row r="730" spans="1:20" x14ac:dyDescent="0.25">
      <c r="A730" s="1265">
        <v>42131</v>
      </c>
      <c r="B730" s="545">
        <v>20304</v>
      </c>
      <c r="C730" s="1952" t="s">
        <v>2924</v>
      </c>
      <c r="D730" s="2097">
        <v>2059.1999999999998</v>
      </c>
      <c r="E730" s="724">
        <v>42133</v>
      </c>
      <c r="F730" s="2116">
        <v>2059.1999999999998</v>
      </c>
      <c r="G730" s="1267">
        <f t="shared" si="26"/>
        <v>0</v>
      </c>
      <c r="H730" s="1804" t="s">
        <v>2902</v>
      </c>
      <c r="I730" s="32"/>
      <c r="J730" s="2024"/>
      <c r="K730" s="32"/>
      <c r="M730" s="1265">
        <v>42151</v>
      </c>
      <c r="N730" s="545">
        <v>22368</v>
      </c>
      <c r="O730" s="1952" t="s">
        <v>2979</v>
      </c>
      <c r="P730" s="2097">
        <v>3326.4</v>
      </c>
      <c r="Q730" s="781">
        <v>42153</v>
      </c>
      <c r="R730" s="2116">
        <v>3326.4</v>
      </c>
      <c r="S730" s="1267">
        <f t="shared" si="27"/>
        <v>0</v>
      </c>
      <c r="T730" s="1655" t="s">
        <v>773</v>
      </c>
    </row>
    <row r="731" spans="1:20" x14ac:dyDescent="0.25">
      <c r="A731" s="1265">
        <v>42131</v>
      </c>
      <c r="B731" s="545">
        <v>20305</v>
      </c>
      <c r="C731" s="1952" t="s">
        <v>2970</v>
      </c>
      <c r="D731" s="2097">
        <v>2875.6</v>
      </c>
      <c r="E731" s="724">
        <v>42133</v>
      </c>
      <c r="F731" s="2116">
        <v>2875.6</v>
      </c>
      <c r="G731" s="1267">
        <f t="shared" si="26"/>
        <v>0</v>
      </c>
      <c r="H731" s="1804" t="s">
        <v>2902</v>
      </c>
      <c r="I731" s="32"/>
      <c r="J731" s="2024"/>
      <c r="K731" s="32"/>
      <c r="M731" s="1265">
        <v>42152</v>
      </c>
      <c r="N731" s="545">
        <v>22484</v>
      </c>
      <c r="O731" s="1952" t="s">
        <v>2979</v>
      </c>
      <c r="P731" s="2097">
        <v>16957.66</v>
      </c>
      <c r="Q731" s="724">
        <v>42153</v>
      </c>
      <c r="R731" s="2116">
        <v>16957.66</v>
      </c>
      <c r="S731" s="1267">
        <f t="shared" si="27"/>
        <v>0</v>
      </c>
      <c r="T731" s="1655" t="s">
        <v>2804</v>
      </c>
    </row>
    <row r="732" spans="1:20" x14ac:dyDescent="0.25">
      <c r="A732" s="1265">
        <v>42131</v>
      </c>
      <c r="B732" s="545">
        <v>20306</v>
      </c>
      <c r="C732" s="1952" t="s">
        <v>2809</v>
      </c>
      <c r="D732" s="2097">
        <v>2295</v>
      </c>
      <c r="E732" s="724">
        <v>42131</v>
      </c>
      <c r="F732" s="2116">
        <v>2295</v>
      </c>
      <c r="G732" s="1267">
        <f t="shared" si="26"/>
        <v>0</v>
      </c>
      <c r="H732" s="1655" t="s">
        <v>773</v>
      </c>
      <c r="I732" s="32"/>
      <c r="J732" s="2024"/>
      <c r="K732" s="32"/>
      <c r="M732" s="1265">
        <v>42153</v>
      </c>
      <c r="N732" s="545">
        <v>22568</v>
      </c>
      <c r="O732" s="1952" t="s">
        <v>2979</v>
      </c>
      <c r="P732" s="2097">
        <v>4437.8</v>
      </c>
      <c r="Q732" s="724"/>
      <c r="R732" s="2116"/>
      <c r="S732" s="1267">
        <f t="shared" si="27"/>
        <v>4437.8</v>
      </c>
      <c r="T732" s="1655" t="s">
        <v>2804</v>
      </c>
    </row>
    <row r="733" spans="1:20" x14ac:dyDescent="0.25">
      <c r="A733" s="1265">
        <v>42131</v>
      </c>
      <c r="B733" s="545">
        <v>20307</v>
      </c>
      <c r="C733" s="1952" t="s">
        <v>2923</v>
      </c>
      <c r="D733" s="2097">
        <v>3014</v>
      </c>
      <c r="E733" s="724">
        <v>42133</v>
      </c>
      <c r="F733" s="2116">
        <v>3014</v>
      </c>
      <c r="G733" s="1267">
        <f t="shared" si="26"/>
        <v>0</v>
      </c>
      <c r="H733" s="1655" t="s">
        <v>2902</v>
      </c>
      <c r="I733" s="32"/>
      <c r="J733" s="2024"/>
      <c r="K733" s="32"/>
      <c r="M733" s="1265">
        <v>42153</v>
      </c>
      <c r="N733" s="545">
        <v>22591</v>
      </c>
      <c r="O733" s="1952" t="s">
        <v>2979</v>
      </c>
      <c r="P733" s="2097">
        <v>79247.179999999993</v>
      </c>
      <c r="Q733" s="724">
        <v>42153</v>
      </c>
      <c r="R733" s="2189">
        <v>214.09</v>
      </c>
      <c r="S733" s="2190">
        <f t="shared" si="27"/>
        <v>79033.09</v>
      </c>
      <c r="T733" s="1655" t="s">
        <v>2815</v>
      </c>
    </row>
    <row r="734" spans="1:20" x14ac:dyDescent="0.25">
      <c r="A734" s="1265">
        <v>42131</v>
      </c>
      <c r="B734" s="545">
        <v>20308</v>
      </c>
      <c r="C734" s="1952" t="s">
        <v>2971</v>
      </c>
      <c r="D734" s="2097">
        <v>4874.1000000000004</v>
      </c>
      <c r="E734" s="724">
        <v>42131</v>
      </c>
      <c r="F734" s="2116">
        <v>4874.1000000000004</v>
      </c>
      <c r="G734" s="1267">
        <f t="shared" si="26"/>
        <v>0</v>
      </c>
      <c r="H734" s="1655" t="s">
        <v>773</v>
      </c>
      <c r="I734" s="32"/>
      <c r="J734" s="2024"/>
      <c r="K734" s="32"/>
      <c r="M734" s="1265">
        <v>42153</v>
      </c>
      <c r="N734" s="545">
        <v>22660</v>
      </c>
      <c r="O734" s="1952" t="s">
        <v>2979</v>
      </c>
      <c r="P734" s="2097">
        <v>1350</v>
      </c>
      <c r="Q734" s="724"/>
      <c r="R734" s="2116"/>
      <c r="S734" s="1267">
        <f t="shared" si="27"/>
        <v>1350</v>
      </c>
      <c r="T734" s="1655" t="s">
        <v>2804</v>
      </c>
    </row>
    <row r="735" spans="1:20" x14ac:dyDescent="0.25">
      <c r="A735" s="1265">
        <v>42131</v>
      </c>
      <c r="B735" s="545">
        <v>20309</v>
      </c>
      <c r="C735" s="1952" t="s">
        <v>2922</v>
      </c>
      <c r="D735" s="2097">
        <v>7117</v>
      </c>
      <c r="E735" s="724">
        <v>42133</v>
      </c>
      <c r="F735" s="2116">
        <v>7117</v>
      </c>
      <c r="G735" s="1267">
        <f t="shared" si="26"/>
        <v>0</v>
      </c>
      <c r="H735" s="1655" t="s">
        <v>2902</v>
      </c>
      <c r="I735" s="32"/>
      <c r="J735" s="2024"/>
      <c r="K735" s="32"/>
      <c r="M735" s="1265">
        <v>42154</v>
      </c>
      <c r="N735" s="545">
        <v>22670</v>
      </c>
      <c r="O735" s="1952" t="s">
        <v>2979</v>
      </c>
      <c r="P735" s="2097">
        <v>3291.2</v>
      </c>
      <c r="Q735" s="724"/>
      <c r="R735" s="2116"/>
      <c r="S735" s="1267">
        <f t="shared" si="27"/>
        <v>3291.2</v>
      </c>
      <c r="T735" s="1655" t="s">
        <v>773</v>
      </c>
    </row>
    <row r="736" spans="1:20" x14ac:dyDescent="0.25">
      <c r="A736" s="1265">
        <v>42131</v>
      </c>
      <c r="B736" s="545">
        <v>20310</v>
      </c>
      <c r="C736" s="1952" t="s">
        <v>64</v>
      </c>
      <c r="D736" s="2097">
        <v>8792</v>
      </c>
      <c r="E736" s="724">
        <v>42135</v>
      </c>
      <c r="F736" s="2116">
        <v>8792</v>
      </c>
      <c r="G736" s="1267">
        <f t="shared" si="26"/>
        <v>0</v>
      </c>
      <c r="H736" s="1655" t="s">
        <v>773</v>
      </c>
      <c r="I736" s="32"/>
      <c r="J736" s="2024"/>
      <c r="K736" s="32"/>
      <c r="M736" s="1265">
        <v>42154</v>
      </c>
      <c r="N736" s="545">
        <v>22739</v>
      </c>
      <c r="O736" s="1952" t="s">
        <v>2979</v>
      </c>
      <c r="P736" s="2097">
        <v>18724.72</v>
      </c>
      <c r="Q736" s="724"/>
      <c r="R736" s="2116"/>
      <c r="S736" s="1267">
        <f t="shared" si="27"/>
        <v>18724.72</v>
      </c>
      <c r="T736" s="1655" t="s">
        <v>2776</v>
      </c>
    </row>
    <row r="737" spans="1:20" x14ac:dyDescent="0.25">
      <c r="A737" s="1265">
        <v>42131</v>
      </c>
      <c r="B737" s="545">
        <v>20311</v>
      </c>
      <c r="C737" s="1952" t="s">
        <v>2933</v>
      </c>
      <c r="D737" s="2097">
        <v>19146.060000000001</v>
      </c>
      <c r="E737" s="724">
        <v>42133</v>
      </c>
      <c r="F737" s="2116">
        <v>19146.060000000001</v>
      </c>
      <c r="G737" s="1267">
        <f t="shared" si="26"/>
        <v>0</v>
      </c>
      <c r="H737" s="1655" t="s">
        <v>2902</v>
      </c>
      <c r="I737" s="32"/>
      <c r="J737" s="2024"/>
      <c r="K737" s="32"/>
      <c r="M737" s="1265">
        <v>42155</v>
      </c>
      <c r="N737" s="545">
        <v>22829</v>
      </c>
      <c r="O737" s="1952" t="s">
        <v>2979</v>
      </c>
      <c r="P737" s="2097">
        <v>68098.899999999994</v>
      </c>
      <c r="Q737" s="724"/>
      <c r="R737" s="2116"/>
      <c r="S737" s="1267">
        <f t="shared" si="27"/>
        <v>68098.899999999994</v>
      </c>
      <c r="T737" s="1655" t="s">
        <v>2822</v>
      </c>
    </row>
    <row r="738" spans="1:20" x14ac:dyDescent="0.25">
      <c r="A738" s="1265">
        <v>42131</v>
      </c>
      <c r="B738" s="545">
        <v>20312</v>
      </c>
      <c r="C738" s="1952" t="s">
        <v>2918</v>
      </c>
      <c r="D738" s="2097">
        <v>1320</v>
      </c>
      <c r="E738" s="724">
        <v>42133</v>
      </c>
      <c r="F738" s="2116">
        <v>1320</v>
      </c>
      <c r="G738" s="1267">
        <f t="shared" si="26"/>
        <v>0</v>
      </c>
      <c r="H738" s="1655" t="s">
        <v>2902</v>
      </c>
      <c r="I738" s="32"/>
      <c r="J738" s="2024"/>
      <c r="K738" s="32"/>
      <c r="M738" s="1265">
        <v>42126</v>
      </c>
      <c r="N738" s="545">
        <v>19703</v>
      </c>
      <c r="O738" s="2054" t="s">
        <v>2852</v>
      </c>
      <c r="P738" s="2097">
        <v>16719.3</v>
      </c>
      <c r="Q738" s="724">
        <v>42149</v>
      </c>
      <c r="R738" s="2116">
        <v>16719.3</v>
      </c>
      <c r="S738" s="459">
        <f t="shared" si="27"/>
        <v>0</v>
      </c>
      <c r="T738" s="217" t="s">
        <v>2793</v>
      </c>
    </row>
    <row r="739" spans="1:20" x14ac:dyDescent="0.25">
      <c r="A739" s="1265">
        <v>42131</v>
      </c>
      <c r="B739" s="545">
        <v>20313</v>
      </c>
      <c r="C739" s="1952" t="s">
        <v>2849</v>
      </c>
      <c r="D739" s="2097">
        <v>6864.6</v>
      </c>
      <c r="E739" s="724">
        <v>42131</v>
      </c>
      <c r="F739" s="2116">
        <v>6864.6</v>
      </c>
      <c r="G739" s="1267">
        <f t="shared" si="26"/>
        <v>0</v>
      </c>
      <c r="H739" s="1655" t="s">
        <v>773</v>
      </c>
      <c r="I739" s="32"/>
      <c r="J739" s="2024"/>
      <c r="K739" s="32"/>
      <c r="M739" s="1265">
        <v>42127</v>
      </c>
      <c r="N739" s="545">
        <v>19873</v>
      </c>
      <c r="O739" s="1952" t="s">
        <v>2852</v>
      </c>
      <c r="P739" s="2097">
        <v>18345.75</v>
      </c>
      <c r="Q739" s="724">
        <v>42149</v>
      </c>
      <c r="R739" s="2116">
        <v>18345.75</v>
      </c>
      <c r="S739" s="1267">
        <f t="shared" si="27"/>
        <v>0</v>
      </c>
      <c r="T739" s="1804" t="s">
        <v>2822</v>
      </c>
    </row>
    <row r="740" spans="1:20" x14ac:dyDescent="0.25">
      <c r="A740" s="1265">
        <v>42131</v>
      </c>
      <c r="B740" s="545">
        <v>20314</v>
      </c>
      <c r="C740" s="1952" t="s">
        <v>259</v>
      </c>
      <c r="D740" s="2097">
        <v>563.20000000000005</v>
      </c>
      <c r="E740" s="724">
        <v>42131</v>
      </c>
      <c r="F740" s="2116">
        <v>563.20000000000005</v>
      </c>
      <c r="G740" s="1267">
        <f t="shared" si="26"/>
        <v>0</v>
      </c>
      <c r="H740" s="1655" t="s">
        <v>773</v>
      </c>
      <c r="I740" s="32"/>
      <c r="J740" s="2024"/>
      <c r="K740" s="32"/>
      <c r="M740" s="1265">
        <v>42128</v>
      </c>
      <c r="N740" s="545">
        <v>19890</v>
      </c>
      <c r="O740" s="1952" t="s">
        <v>2852</v>
      </c>
      <c r="P740" s="2097">
        <v>15265.2</v>
      </c>
      <c r="Q740" s="724">
        <v>42149</v>
      </c>
      <c r="R740" s="2116">
        <v>15265.2</v>
      </c>
      <c r="S740" s="1267">
        <f t="shared" si="27"/>
        <v>0</v>
      </c>
      <c r="T740" s="1804" t="s">
        <v>773</v>
      </c>
    </row>
    <row r="741" spans="1:20" x14ac:dyDescent="0.25">
      <c r="A741" s="1265">
        <v>42131</v>
      </c>
      <c r="B741" s="545">
        <v>20315</v>
      </c>
      <c r="C741" s="1952" t="s">
        <v>2855</v>
      </c>
      <c r="D741" s="2097">
        <v>21324.6</v>
      </c>
      <c r="E741" s="724">
        <v>42133</v>
      </c>
      <c r="F741" s="2116">
        <v>21324.6</v>
      </c>
      <c r="G741" s="1267">
        <f t="shared" si="26"/>
        <v>0</v>
      </c>
      <c r="H741" s="1655" t="s">
        <v>2902</v>
      </c>
      <c r="I741" s="32"/>
      <c r="J741" s="2024"/>
      <c r="K741" s="32"/>
      <c r="M741" s="1265">
        <v>42129</v>
      </c>
      <c r="N741" s="545">
        <v>20022</v>
      </c>
      <c r="O741" s="1952" t="s">
        <v>2852</v>
      </c>
      <c r="P741" s="2097">
        <v>19359.400000000001</v>
      </c>
      <c r="Q741" s="724">
        <v>42149</v>
      </c>
      <c r="R741" s="2116">
        <v>19359.400000000001</v>
      </c>
      <c r="S741" s="1267">
        <f t="shared" si="27"/>
        <v>0</v>
      </c>
      <c r="T741" s="1804" t="s">
        <v>2793</v>
      </c>
    </row>
    <row r="742" spans="1:20" x14ac:dyDescent="0.25">
      <c r="A742" s="1265">
        <v>42131</v>
      </c>
      <c r="B742" s="545">
        <v>20316</v>
      </c>
      <c r="C742" s="1952" t="s">
        <v>2861</v>
      </c>
      <c r="D742" s="2097">
        <v>2118.1999999999998</v>
      </c>
      <c r="E742" s="724">
        <v>42131</v>
      </c>
      <c r="F742" s="2116">
        <v>2118.1999999999998</v>
      </c>
      <c r="G742" s="1267">
        <f t="shared" si="26"/>
        <v>0</v>
      </c>
      <c r="H742" s="1655" t="s">
        <v>773</v>
      </c>
      <c r="I742" s="32"/>
      <c r="J742" s="2024"/>
      <c r="K742" s="32"/>
      <c r="M742" s="1265">
        <v>42129</v>
      </c>
      <c r="N742" s="545">
        <v>20101</v>
      </c>
      <c r="O742" s="1952" t="s">
        <v>2852</v>
      </c>
      <c r="P742" s="2097">
        <v>249869.07</v>
      </c>
      <c r="Q742" s="724">
        <v>42149</v>
      </c>
      <c r="R742" s="2116">
        <v>249869.07</v>
      </c>
      <c r="S742" s="1267">
        <f t="shared" si="27"/>
        <v>0</v>
      </c>
      <c r="T742" s="1655" t="s">
        <v>2412</v>
      </c>
    </row>
    <row r="743" spans="1:20" x14ac:dyDescent="0.25">
      <c r="A743" s="1265">
        <v>42131</v>
      </c>
      <c r="B743" s="545">
        <v>20317</v>
      </c>
      <c r="C743" s="1952" t="s">
        <v>2861</v>
      </c>
      <c r="D743" s="2097">
        <v>25322.49</v>
      </c>
      <c r="E743" s="724">
        <v>42131</v>
      </c>
      <c r="F743" s="2116">
        <v>25322.49</v>
      </c>
      <c r="G743" s="1267">
        <f t="shared" si="26"/>
        <v>0</v>
      </c>
      <c r="H743" s="1655" t="s">
        <v>773</v>
      </c>
      <c r="I743" s="32"/>
      <c r="J743" s="2024"/>
      <c r="K743" s="32"/>
      <c r="M743" s="1265">
        <v>42129</v>
      </c>
      <c r="N743" s="545">
        <v>20102</v>
      </c>
      <c r="O743" s="1952" t="s">
        <v>2852</v>
      </c>
      <c r="P743" s="2097">
        <v>244910.52</v>
      </c>
      <c r="Q743" s="724">
        <v>42149</v>
      </c>
      <c r="R743" s="2116">
        <v>244910.52</v>
      </c>
      <c r="S743" s="1267">
        <f t="shared" si="27"/>
        <v>0</v>
      </c>
      <c r="T743" s="1655" t="s">
        <v>2412</v>
      </c>
    </row>
    <row r="744" spans="1:20" x14ac:dyDescent="0.25">
      <c r="A744" s="1265">
        <v>42131</v>
      </c>
      <c r="B744" s="545">
        <v>20318</v>
      </c>
      <c r="C744" s="1952" t="s">
        <v>2795</v>
      </c>
      <c r="D744" s="2097">
        <v>210138.27</v>
      </c>
      <c r="E744" s="724">
        <v>42151</v>
      </c>
      <c r="F744" s="2116">
        <v>210138.27</v>
      </c>
      <c r="G744" s="1267">
        <f t="shared" si="26"/>
        <v>0</v>
      </c>
      <c r="H744" s="1655" t="s">
        <v>2815</v>
      </c>
      <c r="I744" s="32"/>
      <c r="J744" s="2024"/>
      <c r="K744" s="32"/>
      <c r="M744" s="1265">
        <v>42130</v>
      </c>
      <c r="N744" s="545">
        <v>20108</v>
      </c>
      <c r="O744" s="1952" t="s">
        <v>2852</v>
      </c>
      <c r="P744" s="2097">
        <v>14492.8</v>
      </c>
      <c r="Q744" s="724">
        <v>42149</v>
      </c>
      <c r="R744" s="2116">
        <v>14492.8</v>
      </c>
      <c r="S744" s="1267">
        <f t="shared" si="27"/>
        <v>0</v>
      </c>
      <c r="T744" s="1655" t="s">
        <v>2793</v>
      </c>
    </row>
    <row r="745" spans="1:20" x14ac:dyDescent="0.25">
      <c r="A745" s="1265">
        <v>42131</v>
      </c>
      <c r="B745" s="545">
        <v>20319</v>
      </c>
      <c r="C745" s="1952" t="s">
        <v>2934</v>
      </c>
      <c r="D745" s="2097">
        <v>23837.200000000001</v>
      </c>
      <c r="E745" s="724">
        <v>42133</v>
      </c>
      <c r="F745" s="2116">
        <v>23837.200000000001</v>
      </c>
      <c r="G745" s="1267">
        <f t="shared" si="26"/>
        <v>0</v>
      </c>
      <c r="H745" s="1655" t="s">
        <v>2902</v>
      </c>
      <c r="I745" s="32"/>
      <c r="J745" s="2024"/>
      <c r="K745" s="32"/>
      <c r="M745" s="1265">
        <v>42130</v>
      </c>
      <c r="N745" s="545">
        <v>20196</v>
      </c>
      <c r="O745" s="1952" t="s">
        <v>2852</v>
      </c>
      <c r="P745" s="2097">
        <v>36260.199999999997</v>
      </c>
      <c r="Q745" s="724">
        <v>42149</v>
      </c>
      <c r="R745" s="2116">
        <v>36260.199999999997</v>
      </c>
      <c r="S745" s="1267">
        <f t="shared" si="27"/>
        <v>0</v>
      </c>
      <c r="T745" s="1655" t="s">
        <v>773</v>
      </c>
    </row>
    <row r="746" spans="1:20" x14ac:dyDescent="0.25">
      <c r="A746" s="1265">
        <v>42131</v>
      </c>
      <c r="B746" s="545">
        <v>20320</v>
      </c>
      <c r="C746" s="1952" t="s">
        <v>2915</v>
      </c>
      <c r="D746" s="2097">
        <v>431</v>
      </c>
      <c r="E746" s="724"/>
      <c r="F746" s="2116"/>
      <c r="G746" s="1267">
        <f t="shared" si="26"/>
        <v>431</v>
      </c>
      <c r="H746" s="1655" t="s">
        <v>773</v>
      </c>
      <c r="I746" s="32"/>
      <c r="J746" s="2024"/>
      <c r="K746" s="32"/>
      <c r="M746" s="1265">
        <v>42131</v>
      </c>
      <c r="N746" s="545">
        <v>20209</v>
      </c>
      <c r="O746" s="1952" t="s">
        <v>2852</v>
      </c>
      <c r="P746" s="2097">
        <v>16869.599999999999</v>
      </c>
      <c r="Q746" s="724">
        <v>42149</v>
      </c>
      <c r="R746" s="2116">
        <v>16869.599999999999</v>
      </c>
      <c r="S746" s="1267">
        <f t="shared" si="27"/>
        <v>0</v>
      </c>
      <c r="T746" s="1655" t="s">
        <v>2793</v>
      </c>
    </row>
    <row r="747" spans="1:20" x14ac:dyDescent="0.25">
      <c r="A747" s="1265">
        <v>42131</v>
      </c>
      <c r="B747" s="545">
        <v>20321</v>
      </c>
      <c r="C747" s="1952" t="s">
        <v>2795</v>
      </c>
      <c r="D747" s="2097">
        <v>102010.96</v>
      </c>
      <c r="E747" s="724">
        <v>42151</v>
      </c>
      <c r="F747" s="2116">
        <v>102010.96</v>
      </c>
      <c r="G747" s="1267">
        <f t="shared" si="26"/>
        <v>0</v>
      </c>
      <c r="H747" s="1655" t="s">
        <v>2815</v>
      </c>
      <c r="I747" s="32"/>
      <c r="J747" s="2024"/>
      <c r="K747" s="32"/>
      <c r="M747" s="1265">
        <v>42132</v>
      </c>
      <c r="N747" s="545">
        <v>20334</v>
      </c>
      <c r="O747" s="1952" t="s">
        <v>2852</v>
      </c>
      <c r="P747" s="2097">
        <v>19414.8</v>
      </c>
      <c r="Q747" s="724">
        <v>42149</v>
      </c>
      <c r="R747" s="2116">
        <v>19414.8</v>
      </c>
      <c r="S747" s="1267">
        <f t="shared" si="27"/>
        <v>0</v>
      </c>
      <c r="T747" s="1804" t="s">
        <v>2793</v>
      </c>
    </row>
    <row r="748" spans="1:20" x14ac:dyDescent="0.25">
      <c r="A748" s="1265">
        <v>42131</v>
      </c>
      <c r="B748" s="545">
        <v>20322</v>
      </c>
      <c r="C748" s="1952" t="s">
        <v>2925</v>
      </c>
      <c r="D748" s="2097">
        <v>23584.7</v>
      </c>
      <c r="E748" s="724">
        <v>42133</v>
      </c>
      <c r="F748" s="2116">
        <v>23584.7</v>
      </c>
      <c r="G748" s="1267">
        <f t="shared" si="26"/>
        <v>0</v>
      </c>
      <c r="H748" s="1655" t="s">
        <v>2902</v>
      </c>
      <c r="I748" s="32"/>
      <c r="J748" s="2024"/>
      <c r="K748" s="32"/>
      <c r="M748" s="1265">
        <v>42132</v>
      </c>
      <c r="N748" s="545">
        <v>20389</v>
      </c>
      <c r="O748" s="1952" t="s">
        <v>2852</v>
      </c>
      <c r="P748" s="2097">
        <v>3445.2</v>
      </c>
      <c r="Q748" s="724">
        <v>42149</v>
      </c>
      <c r="R748" s="2116">
        <v>3445.2</v>
      </c>
      <c r="S748" s="1267">
        <f t="shared" si="27"/>
        <v>0</v>
      </c>
      <c r="T748" s="1804" t="s">
        <v>2793</v>
      </c>
    </row>
    <row r="749" spans="1:20" x14ac:dyDescent="0.25">
      <c r="A749" s="1265">
        <v>42131</v>
      </c>
      <c r="B749" s="545">
        <v>20323</v>
      </c>
      <c r="C749" s="2143" t="s">
        <v>2932</v>
      </c>
      <c r="D749" s="2097">
        <v>13844.4</v>
      </c>
      <c r="E749" s="724">
        <v>42133</v>
      </c>
      <c r="F749" s="2116">
        <v>13844.4</v>
      </c>
      <c r="G749" s="1267">
        <f t="shared" si="26"/>
        <v>0</v>
      </c>
      <c r="H749" s="1655" t="s">
        <v>2902</v>
      </c>
      <c r="I749" s="32"/>
      <c r="J749" s="2024"/>
      <c r="K749" s="32"/>
      <c r="M749" s="1265">
        <v>42133</v>
      </c>
      <c r="N749" s="545">
        <v>20473</v>
      </c>
      <c r="O749" s="1952" t="s">
        <v>2852</v>
      </c>
      <c r="P749" s="2097">
        <v>22565.599999999999</v>
      </c>
      <c r="Q749" s="724">
        <v>42149</v>
      </c>
      <c r="R749" s="2116">
        <v>22565.599999999999</v>
      </c>
      <c r="S749" s="1267">
        <f t="shared" si="27"/>
        <v>0</v>
      </c>
      <c r="T749" s="1655" t="s">
        <v>773</v>
      </c>
    </row>
    <row r="750" spans="1:20" x14ac:dyDescent="0.25">
      <c r="A750" s="1265">
        <v>42131</v>
      </c>
      <c r="B750" s="545">
        <v>20324</v>
      </c>
      <c r="C750" s="1952" t="s">
        <v>2848</v>
      </c>
      <c r="D750" s="2097">
        <v>2987.2</v>
      </c>
      <c r="E750" s="724">
        <v>42131</v>
      </c>
      <c r="F750" s="2116">
        <v>2987.2</v>
      </c>
      <c r="G750" s="1267">
        <f t="shared" si="26"/>
        <v>0</v>
      </c>
      <c r="H750" s="1655" t="s">
        <v>773</v>
      </c>
      <c r="I750" s="32"/>
      <c r="J750" s="2024"/>
      <c r="K750" s="32"/>
      <c r="M750" s="1265">
        <v>42133</v>
      </c>
      <c r="N750" s="545">
        <v>20546</v>
      </c>
      <c r="O750" s="1952" t="s">
        <v>2852</v>
      </c>
      <c r="P750" s="2097">
        <v>13685.2</v>
      </c>
      <c r="Q750" s="724">
        <v>42149</v>
      </c>
      <c r="R750" s="2116">
        <v>13685.2</v>
      </c>
      <c r="S750" s="1267">
        <f t="shared" si="27"/>
        <v>0</v>
      </c>
      <c r="T750" s="1804" t="s">
        <v>773</v>
      </c>
    </row>
    <row r="751" spans="1:20" x14ac:dyDescent="0.25">
      <c r="A751" s="1265">
        <v>42131</v>
      </c>
      <c r="B751" s="545">
        <v>20325</v>
      </c>
      <c r="C751" s="1952" t="s">
        <v>2795</v>
      </c>
      <c r="D751" s="2097">
        <v>147</v>
      </c>
      <c r="E751" s="724">
        <v>42151</v>
      </c>
      <c r="F751" s="2116">
        <v>147</v>
      </c>
      <c r="G751" s="1267">
        <f t="shared" si="26"/>
        <v>0</v>
      </c>
      <c r="H751" s="1655" t="s">
        <v>2810</v>
      </c>
      <c r="I751" s="32"/>
      <c r="J751" s="2024"/>
      <c r="K751" s="32"/>
      <c r="M751" s="1265">
        <v>42134</v>
      </c>
      <c r="N751" s="545">
        <v>20599</v>
      </c>
      <c r="O751" s="1952" t="s">
        <v>2852</v>
      </c>
      <c r="P751" s="2097">
        <v>14088.5</v>
      </c>
      <c r="Q751" s="724">
        <v>42149</v>
      </c>
      <c r="R751" s="2116">
        <v>14088.5</v>
      </c>
      <c r="S751" s="1267">
        <f t="shared" si="27"/>
        <v>0</v>
      </c>
      <c r="T751" s="1197" t="s">
        <v>773</v>
      </c>
    </row>
    <row r="752" spans="1:20" x14ac:dyDescent="0.25">
      <c r="A752" s="1265">
        <v>42131</v>
      </c>
      <c r="B752" s="545">
        <v>20326</v>
      </c>
      <c r="C752" s="1952" t="s">
        <v>400</v>
      </c>
      <c r="D752" s="2097">
        <v>132913.39000000001</v>
      </c>
      <c r="E752" s="1828" t="s">
        <v>3561</v>
      </c>
      <c r="F752" s="2116">
        <v>132913.39000000001</v>
      </c>
      <c r="G752" s="1267">
        <f t="shared" si="26"/>
        <v>0</v>
      </c>
      <c r="H752" s="1655" t="s">
        <v>2902</v>
      </c>
      <c r="I752" s="32"/>
      <c r="J752" s="2024"/>
      <c r="K752" s="32"/>
      <c r="M752" s="1265">
        <v>42135</v>
      </c>
      <c r="N752" s="545">
        <v>20670</v>
      </c>
      <c r="O752" s="1952" t="s">
        <v>2852</v>
      </c>
      <c r="P752" s="2097">
        <v>17826.900000000001</v>
      </c>
      <c r="Q752" s="724">
        <v>42149</v>
      </c>
      <c r="R752" s="2116">
        <v>17826.900000000001</v>
      </c>
      <c r="S752" s="1267">
        <f t="shared" si="27"/>
        <v>0</v>
      </c>
      <c r="T752" s="1655" t="s">
        <v>2793</v>
      </c>
    </row>
    <row r="753" spans="1:20" x14ac:dyDescent="0.25">
      <c r="A753" s="1265">
        <v>42131</v>
      </c>
      <c r="B753" s="545">
        <v>20327</v>
      </c>
      <c r="C753" s="1952" t="s">
        <v>2968</v>
      </c>
      <c r="D753" s="2097">
        <v>25732.94</v>
      </c>
      <c r="E753" s="724">
        <v>42137</v>
      </c>
      <c r="F753" s="2116">
        <v>25732.94</v>
      </c>
      <c r="G753" s="1267">
        <f t="shared" si="26"/>
        <v>0</v>
      </c>
      <c r="H753" s="1655" t="s">
        <v>2902</v>
      </c>
      <c r="I753" s="32"/>
      <c r="J753" s="2024"/>
      <c r="K753" s="32"/>
      <c r="M753" s="1265">
        <v>42135</v>
      </c>
      <c r="N753" s="545">
        <v>20690</v>
      </c>
      <c r="O753" s="1952" t="s">
        <v>2852</v>
      </c>
      <c r="P753" s="2097">
        <v>90082.85</v>
      </c>
      <c r="Q753" s="724" t="s">
        <v>3702</v>
      </c>
      <c r="R753" s="2116">
        <f>48458.23+41624.62</f>
        <v>90082.85</v>
      </c>
      <c r="S753" s="1267">
        <f t="shared" si="27"/>
        <v>0</v>
      </c>
      <c r="T753" s="1655" t="s">
        <v>773</v>
      </c>
    </row>
    <row r="754" spans="1:20" x14ac:dyDescent="0.25">
      <c r="A754" s="1265">
        <v>42131</v>
      </c>
      <c r="B754" s="545">
        <v>20328</v>
      </c>
      <c r="C754" s="1952" t="s">
        <v>2927</v>
      </c>
      <c r="D754" s="2097">
        <v>22632.6</v>
      </c>
      <c r="E754" s="724">
        <v>42137</v>
      </c>
      <c r="F754" s="2116">
        <v>22632.6</v>
      </c>
      <c r="G754" s="1267">
        <f t="shared" si="26"/>
        <v>0</v>
      </c>
      <c r="H754" s="1655" t="s">
        <v>2902</v>
      </c>
      <c r="I754" s="32"/>
      <c r="J754" s="2024"/>
      <c r="K754" s="32"/>
      <c r="M754" s="1265">
        <v>42135</v>
      </c>
      <c r="N754" s="545">
        <v>20773</v>
      </c>
      <c r="O754" s="1952" t="s">
        <v>2852</v>
      </c>
      <c r="P754" s="2097">
        <v>22361.62</v>
      </c>
      <c r="Q754" s="724">
        <v>42153</v>
      </c>
      <c r="R754" s="2116">
        <v>22361.62</v>
      </c>
      <c r="S754" s="1267">
        <f t="shared" si="27"/>
        <v>0</v>
      </c>
      <c r="T754" s="1804" t="s">
        <v>2793</v>
      </c>
    </row>
    <row r="755" spans="1:20" x14ac:dyDescent="0.25">
      <c r="A755" s="1265">
        <v>42131</v>
      </c>
      <c r="B755" s="545">
        <v>20329</v>
      </c>
      <c r="C755" s="1952" t="s">
        <v>400</v>
      </c>
      <c r="D755" s="2097">
        <v>1560</v>
      </c>
      <c r="E755" s="724">
        <v>42133</v>
      </c>
      <c r="F755" s="2116">
        <v>1560</v>
      </c>
      <c r="G755" s="1267">
        <f t="shared" si="26"/>
        <v>0</v>
      </c>
      <c r="H755" s="1655" t="s">
        <v>2902</v>
      </c>
      <c r="I755" s="32"/>
      <c r="J755" s="2024"/>
      <c r="K755" s="32"/>
      <c r="M755" s="1265">
        <v>42136</v>
      </c>
      <c r="N755" s="545">
        <v>20794</v>
      </c>
      <c r="O755" s="1952" t="s">
        <v>2852</v>
      </c>
      <c r="P755" s="2097">
        <v>17851.400000000001</v>
      </c>
      <c r="Q755" s="724">
        <v>42153</v>
      </c>
      <c r="R755" s="2116">
        <v>17851.400000000001</v>
      </c>
      <c r="S755" s="1267">
        <f t="shared" si="27"/>
        <v>0</v>
      </c>
      <c r="T755" s="1804" t="s">
        <v>773</v>
      </c>
    </row>
    <row r="756" spans="1:20" x14ac:dyDescent="0.25">
      <c r="A756" s="1265">
        <v>42132</v>
      </c>
      <c r="B756" s="545">
        <v>20330</v>
      </c>
      <c r="C756" s="1952" t="s">
        <v>2928</v>
      </c>
      <c r="D756" s="2097">
        <v>95808.16</v>
      </c>
      <c r="E756" s="724"/>
      <c r="F756" s="2116"/>
      <c r="G756" s="1267">
        <f t="shared" si="26"/>
        <v>95808.16</v>
      </c>
      <c r="H756" s="1655" t="s">
        <v>2938</v>
      </c>
      <c r="I756" s="32"/>
      <c r="J756" s="2024"/>
      <c r="K756" s="32"/>
      <c r="M756" s="1265">
        <v>42136</v>
      </c>
      <c r="N756" s="545">
        <v>20801</v>
      </c>
      <c r="O756" s="1952" t="s">
        <v>2852</v>
      </c>
      <c r="P756" s="2097">
        <v>26809.47</v>
      </c>
      <c r="Q756" s="724">
        <v>42153</v>
      </c>
      <c r="R756" s="2116">
        <v>26809.47</v>
      </c>
      <c r="S756" s="1267">
        <f t="shared" si="27"/>
        <v>0</v>
      </c>
      <c r="T756" s="1655" t="s">
        <v>2793</v>
      </c>
    </row>
    <row r="757" spans="1:20" x14ac:dyDescent="0.25">
      <c r="A757" s="1265">
        <v>42132</v>
      </c>
      <c r="B757" s="545">
        <v>20331</v>
      </c>
      <c r="C757" s="1952" t="s">
        <v>2971</v>
      </c>
      <c r="D757" s="2097">
        <v>16707.8</v>
      </c>
      <c r="E757" s="724">
        <v>42132</v>
      </c>
      <c r="F757" s="2116">
        <v>16707.8</v>
      </c>
      <c r="G757" s="1267">
        <f t="shared" si="26"/>
        <v>0</v>
      </c>
      <c r="H757" s="1655" t="s">
        <v>773</v>
      </c>
      <c r="I757" s="32"/>
      <c r="J757" s="2024"/>
      <c r="K757" s="32"/>
      <c r="M757" s="1265">
        <v>42136</v>
      </c>
      <c r="N757" s="545">
        <v>20865</v>
      </c>
      <c r="O757" s="1952" t="s">
        <v>2852</v>
      </c>
      <c r="P757" s="2097">
        <v>139407.93</v>
      </c>
      <c r="Q757" s="724">
        <v>42153</v>
      </c>
      <c r="R757" s="2116">
        <v>139407.93</v>
      </c>
      <c r="S757" s="1267">
        <f t="shared" si="27"/>
        <v>0</v>
      </c>
      <c r="T757" s="1655" t="s">
        <v>773</v>
      </c>
    </row>
    <row r="758" spans="1:20" x14ac:dyDescent="0.25">
      <c r="A758" s="1265">
        <v>42132</v>
      </c>
      <c r="B758" s="545">
        <v>20332</v>
      </c>
      <c r="C758" s="1952" t="s">
        <v>1472</v>
      </c>
      <c r="D758" s="2097">
        <v>9236.6</v>
      </c>
      <c r="E758" s="724">
        <v>42132</v>
      </c>
      <c r="F758" s="2116">
        <v>9236.6</v>
      </c>
      <c r="G758" s="1267">
        <f t="shared" si="26"/>
        <v>0</v>
      </c>
      <c r="H758" s="1655" t="s">
        <v>773</v>
      </c>
      <c r="I758" s="32"/>
      <c r="J758" s="2024"/>
      <c r="K758" s="32"/>
      <c r="M758" s="1265">
        <v>42137</v>
      </c>
      <c r="N758" s="545">
        <v>20875</v>
      </c>
      <c r="O758" s="1952" t="s">
        <v>2852</v>
      </c>
      <c r="P758" s="2097">
        <v>24013.4</v>
      </c>
      <c r="Q758" s="724">
        <v>42153</v>
      </c>
      <c r="R758" s="2116">
        <v>24013.4</v>
      </c>
      <c r="S758" s="1267">
        <f t="shared" si="27"/>
        <v>0</v>
      </c>
      <c r="T758" s="1655" t="s">
        <v>2793</v>
      </c>
    </row>
    <row r="759" spans="1:20" x14ac:dyDescent="0.25">
      <c r="A759" s="1265">
        <v>42132</v>
      </c>
      <c r="B759" s="545">
        <v>20333</v>
      </c>
      <c r="C759" s="1952" t="s">
        <v>2775</v>
      </c>
      <c r="D759" s="2097">
        <v>10355.200000000001</v>
      </c>
      <c r="E759" s="724">
        <v>42132</v>
      </c>
      <c r="F759" s="2116">
        <v>10355.200000000001</v>
      </c>
      <c r="G759" s="1267">
        <f t="shared" si="26"/>
        <v>0</v>
      </c>
      <c r="H759" s="1655" t="s">
        <v>773</v>
      </c>
      <c r="I759" s="32"/>
      <c r="J759" s="2024"/>
      <c r="K759" s="32"/>
      <c r="M759" s="1265">
        <v>42137</v>
      </c>
      <c r="N759" s="545">
        <v>20937</v>
      </c>
      <c r="O759" s="1952" t="s">
        <v>2852</v>
      </c>
      <c r="P759" s="2097">
        <v>38147.26</v>
      </c>
      <c r="Q759" s="724">
        <v>42153</v>
      </c>
      <c r="R759" s="2116">
        <v>38147.26</v>
      </c>
      <c r="S759" s="1267">
        <f t="shared" si="27"/>
        <v>0</v>
      </c>
      <c r="T759" s="1804" t="s">
        <v>773</v>
      </c>
    </row>
    <row r="760" spans="1:20" x14ac:dyDescent="0.25">
      <c r="A760" s="1265">
        <v>42132</v>
      </c>
      <c r="B760" s="545">
        <v>20334</v>
      </c>
      <c r="C760" s="1952" t="s">
        <v>2852</v>
      </c>
      <c r="D760" s="2097">
        <v>19414.8</v>
      </c>
      <c r="E760" s="724">
        <v>42149</v>
      </c>
      <c r="F760" s="2116">
        <v>19414.8</v>
      </c>
      <c r="G760" s="1267">
        <f t="shared" si="26"/>
        <v>0</v>
      </c>
      <c r="H760" s="1804" t="s">
        <v>2793</v>
      </c>
      <c r="I760" s="32"/>
      <c r="J760" s="2024"/>
      <c r="K760" s="32"/>
      <c r="M760" s="1265">
        <v>42137</v>
      </c>
      <c r="N760" s="545">
        <v>20939</v>
      </c>
      <c r="O760" s="1952" t="s">
        <v>2852</v>
      </c>
      <c r="P760" s="2097">
        <v>405306.8</v>
      </c>
      <c r="Q760" s="724">
        <v>42153</v>
      </c>
      <c r="R760" s="2116">
        <v>405306.8</v>
      </c>
      <c r="S760" s="1267">
        <f t="shared" si="27"/>
        <v>0</v>
      </c>
      <c r="T760" s="1804" t="s">
        <v>773</v>
      </c>
    </row>
    <row r="761" spans="1:20" x14ac:dyDescent="0.25">
      <c r="A761" s="1265">
        <v>42132</v>
      </c>
      <c r="B761" s="545">
        <v>20335</v>
      </c>
      <c r="C761" s="1952" t="s">
        <v>524</v>
      </c>
      <c r="D761" s="2097">
        <v>7291.2</v>
      </c>
      <c r="E761" s="724">
        <v>42132</v>
      </c>
      <c r="F761" s="2116">
        <v>7291.2</v>
      </c>
      <c r="G761" s="1267">
        <f t="shared" si="26"/>
        <v>0</v>
      </c>
      <c r="H761" s="1804" t="s">
        <v>773</v>
      </c>
      <c r="I761" s="32"/>
      <c r="J761" s="2024"/>
      <c r="K761" s="32"/>
      <c r="M761" s="1265">
        <v>42137</v>
      </c>
      <c r="N761" s="545">
        <v>20940</v>
      </c>
      <c r="O761" s="1952" t="s">
        <v>2852</v>
      </c>
      <c r="P761" s="2097">
        <v>115623.46</v>
      </c>
      <c r="Q761" s="724">
        <v>42153</v>
      </c>
      <c r="R761" s="2116">
        <v>115623.46</v>
      </c>
      <c r="S761" s="1267">
        <f t="shared" si="27"/>
        <v>0</v>
      </c>
      <c r="T761" s="1804" t="s">
        <v>773</v>
      </c>
    </row>
    <row r="762" spans="1:20" x14ac:dyDescent="0.25">
      <c r="A762" s="1265">
        <v>42132</v>
      </c>
      <c r="B762" s="545">
        <v>20336</v>
      </c>
      <c r="C762" s="1952" t="s">
        <v>2854</v>
      </c>
      <c r="D762" s="2097">
        <v>4647.5</v>
      </c>
      <c r="E762" s="724">
        <v>42132</v>
      </c>
      <c r="F762" s="2116">
        <v>4647.5</v>
      </c>
      <c r="G762" s="1267">
        <f t="shared" si="26"/>
        <v>0</v>
      </c>
      <c r="H762" s="1804" t="s">
        <v>773</v>
      </c>
      <c r="I762" s="32"/>
      <c r="J762" s="2024"/>
      <c r="K762" s="32"/>
      <c r="M762" s="1265">
        <v>42138</v>
      </c>
      <c r="N762" s="545">
        <v>20965</v>
      </c>
      <c r="O762" s="1952" t="s">
        <v>2852</v>
      </c>
      <c r="P762" s="2097">
        <v>7401.6</v>
      </c>
      <c r="Q762" s="724">
        <v>42153</v>
      </c>
      <c r="R762" s="2116">
        <v>7401.6</v>
      </c>
      <c r="S762" s="1267">
        <f t="shared" si="27"/>
        <v>0</v>
      </c>
      <c r="T762" s="1804" t="s">
        <v>773</v>
      </c>
    </row>
    <row r="763" spans="1:20" x14ac:dyDescent="0.25">
      <c r="A763" s="1265">
        <v>42132</v>
      </c>
      <c r="B763" s="545">
        <v>20337</v>
      </c>
      <c r="C763" s="1952" t="s">
        <v>850</v>
      </c>
      <c r="D763" s="2097">
        <v>2453.1</v>
      </c>
      <c r="E763" s="724">
        <v>42132</v>
      </c>
      <c r="F763" s="2116">
        <v>2453.1</v>
      </c>
      <c r="G763" s="1267">
        <f t="shared" si="26"/>
        <v>0</v>
      </c>
      <c r="H763" s="1804" t="s">
        <v>773</v>
      </c>
      <c r="I763" s="32"/>
      <c r="J763" s="2024"/>
      <c r="K763" s="32"/>
      <c r="M763" s="1265">
        <v>42139</v>
      </c>
      <c r="N763" s="545">
        <v>21096</v>
      </c>
      <c r="O763" s="1952" t="s">
        <v>2852</v>
      </c>
      <c r="P763" s="2097">
        <v>25879.4</v>
      </c>
      <c r="Q763" s="724">
        <v>42153</v>
      </c>
      <c r="R763" s="2116">
        <v>25879.4</v>
      </c>
      <c r="S763" s="1817">
        <f t="shared" si="27"/>
        <v>0</v>
      </c>
      <c r="T763" s="1655" t="s">
        <v>2793</v>
      </c>
    </row>
    <row r="764" spans="1:20" x14ac:dyDescent="0.25">
      <c r="A764" s="1265">
        <v>42132</v>
      </c>
      <c r="B764" s="545">
        <v>20338</v>
      </c>
      <c r="C764" s="1952" t="s">
        <v>2788</v>
      </c>
      <c r="D764" s="2097">
        <v>46195.05</v>
      </c>
      <c r="E764" s="724" t="s">
        <v>3621</v>
      </c>
      <c r="F764" s="2116">
        <f>17000+29195.05</f>
        <v>46195.05</v>
      </c>
      <c r="G764" s="1267">
        <f t="shared" si="26"/>
        <v>0</v>
      </c>
      <c r="H764" s="1804" t="s">
        <v>773</v>
      </c>
      <c r="I764" s="32"/>
      <c r="J764" s="2024"/>
      <c r="K764" s="32"/>
      <c r="M764" s="1265">
        <v>42139</v>
      </c>
      <c r="N764" s="545">
        <v>21136</v>
      </c>
      <c r="O764" s="1952" t="s">
        <v>2852</v>
      </c>
      <c r="P764" s="2097">
        <v>16434.599999999999</v>
      </c>
      <c r="Q764" s="724">
        <v>42153</v>
      </c>
      <c r="R764" s="2116">
        <v>16434.599999999999</v>
      </c>
      <c r="S764" s="1817">
        <f t="shared" si="27"/>
        <v>0</v>
      </c>
      <c r="T764" s="1655" t="s">
        <v>773</v>
      </c>
    </row>
    <row r="765" spans="1:20" x14ac:dyDescent="0.25">
      <c r="A765" s="1265">
        <v>42132</v>
      </c>
      <c r="B765" s="545">
        <v>20339</v>
      </c>
      <c r="C765" s="1952" t="s">
        <v>2899</v>
      </c>
      <c r="D765" s="2097">
        <v>9109.2000000000007</v>
      </c>
      <c r="E765" s="724">
        <v>42132</v>
      </c>
      <c r="F765" s="2116">
        <v>9109.2000000000007</v>
      </c>
      <c r="G765" s="1267">
        <f t="shared" si="26"/>
        <v>0</v>
      </c>
      <c r="H765" s="1804" t="s">
        <v>2799</v>
      </c>
      <c r="I765" s="32"/>
      <c r="J765" s="2024"/>
      <c r="K765" s="32"/>
      <c r="M765" s="1265">
        <v>42140</v>
      </c>
      <c r="N765" s="545">
        <v>21225</v>
      </c>
      <c r="O765" s="1952" t="s">
        <v>2852</v>
      </c>
      <c r="P765" s="2097">
        <v>25797.3</v>
      </c>
      <c r="Q765" s="724">
        <v>42153</v>
      </c>
      <c r="R765" s="2116">
        <v>25797.3</v>
      </c>
      <c r="S765" s="1817">
        <f t="shared" si="27"/>
        <v>0</v>
      </c>
      <c r="T765" s="1655" t="s">
        <v>773</v>
      </c>
    </row>
    <row r="766" spans="1:20" x14ac:dyDescent="0.25">
      <c r="A766" s="1265">
        <v>42132</v>
      </c>
      <c r="B766" s="545">
        <v>20340</v>
      </c>
      <c r="C766" s="1952" t="s">
        <v>2893</v>
      </c>
      <c r="D766" s="2097">
        <v>2755.5</v>
      </c>
      <c r="E766" s="724">
        <v>42132</v>
      </c>
      <c r="F766" s="2116">
        <v>2755.5</v>
      </c>
      <c r="G766" s="1267">
        <f t="shared" si="26"/>
        <v>0</v>
      </c>
      <c r="H766" s="1804" t="s">
        <v>773</v>
      </c>
      <c r="I766" s="32"/>
      <c r="J766" s="2024"/>
      <c r="K766" s="32"/>
      <c r="M766" s="1265">
        <v>42140</v>
      </c>
      <c r="N766" s="545">
        <v>21229</v>
      </c>
      <c r="O766" s="1952" t="s">
        <v>2852</v>
      </c>
      <c r="P766" s="2097">
        <v>19726</v>
      </c>
      <c r="Q766" s="724">
        <v>42153</v>
      </c>
      <c r="R766" s="2116">
        <v>19726</v>
      </c>
      <c r="S766" s="1817">
        <f t="shared" si="27"/>
        <v>0</v>
      </c>
      <c r="T766" s="1655" t="s">
        <v>773</v>
      </c>
    </row>
    <row r="767" spans="1:20" x14ac:dyDescent="0.25">
      <c r="A767" s="1265">
        <v>42132</v>
      </c>
      <c r="B767" s="545">
        <v>20341</v>
      </c>
      <c r="C767" s="1952" t="s">
        <v>1521</v>
      </c>
      <c r="D767" s="2097">
        <v>30899.8</v>
      </c>
      <c r="E767" s="724">
        <v>42132</v>
      </c>
      <c r="F767" s="2116">
        <v>30899.8</v>
      </c>
      <c r="G767" s="1267">
        <f t="shared" si="26"/>
        <v>0</v>
      </c>
      <c r="H767" s="1804" t="s">
        <v>773</v>
      </c>
      <c r="I767" s="32"/>
      <c r="J767" s="2024"/>
      <c r="K767" s="32"/>
      <c r="M767" s="1265">
        <v>42140</v>
      </c>
      <c r="N767" s="545">
        <v>21306</v>
      </c>
      <c r="O767" s="1952" t="s">
        <v>2852</v>
      </c>
      <c r="P767" s="2097">
        <v>246506.31</v>
      </c>
      <c r="Q767" s="724">
        <v>42153</v>
      </c>
      <c r="R767" s="2117">
        <v>246506.31</v>
      </c>
      <c r="S767" s="1267">
        <f t="shared" si="27"/>
        <v>0</v>
      </c>
      <c r="T767" s="716" t="s">
        <v>2412</v>
      </c>
    </row>
    <row r="768" spans="1:20" x14ac:dyDescent="0.25">
      <c r="A768" s="1265">
        <v>42132</v>
      </c>
      <c r="B768" s="545">
        <v>20342</v>
      </c>
      <c r="C768" s="1952" t="s">
        <v>2820</v>
      </c>
      <c r="D768" s="2097">
        <v>667</v>
      </c>
      <c r="E768" s="724">
        <v>42132</v>
      </c>
      <c r="F768" s="2116">
        <v>667</v>
      </c>
      <c r="G768" s="1267">
        <f t="shared" si="26"/>
        <v>0</v>
      </c>
      <c r="H768" s="1804" t="s">
        <v>773</v>
      </c>
      <c r="I768" s="32"/>
      <c r="J768" s="2024"/>
      <c r="K768" s="32"/>
      <c r="M768" s="1265">
        <v>42141</v>
      </c>
      <c r="N768" s="545">
        <v>21349</v>
      </c>
      <c r="O768" s="1952" t="s">
        <v>2852</v>
      </c>
      <c r="P768" s="2097">
        <v>14612.7</v>
      </c>
      <c r="Q768" s="724">
        <v>42153</v>
      </c>
      <c r="R768" s="2117">
        <v>14612.7</v>
      </c>
      <c r="S768" s="1267">
        <f t="shared" si="27"/>
        <v>0</v>
      </c>
      <c r="T768" s="716" t="s">
        <v>773</v>
      </c>
    </row>
    <row r="769" spans="1:20" x14ac:dyDescent="0.25">
      <c r="A769" s="1265">
        <v>42132</v>
      </c>
      <c r="B769" s="545">
        <v>20343</v>
      </c>
      <c r="C769" s="1952" t="s">
        <v>2974</v>
      </c>
      <c r="D769" s="2097">
        <v>2343</v>
      </c>
      <c r="E769" s="724">
        <v>42132</v>
      </c>
      <c r="F769" s="2116">
        <v>2343</v>
      </c>
      <c r="G769" s="1267">
        <f t="shared" si="26"/>
        <v>0</v>
      </c>
      <c r="H769" s="1804" t="s">
        <v>773</v>
      </c>
      <c r="I769" s="32"/>
      <c r="J769" s="2024"/>
      <c r="K769" s="32"/>
      <c r="M769" s="1265">
        <v>42142</v>
      </c>
      <c r="N769" s="545">
        <v>21388</v>
      </c>
      <c r="O769" s="1952" t="s">
        <v>2852</v>
      </c>
      <c r="P769" s="2097">
        <v>14554.3</v>
      </c>
      <c r="Q769" s="724">
        <v>42153</v>
      </c>
      <c r="R769" s="2117">
        <v>14554.3</v>
      </c>
      <c r="S769" s="1267">
        <f t="shared" si="27"/>
        <v>0</v>
      </c>
      <c r="T769" s="1197" t="s">
        <v>2793</v>
      </c>
    </row>
    <row r="770" spans="1:20" x14ac:dyDescent="0.25">
      <c r="A770" s="1265">
        <v>42132</v>
      </c>
      <c r="B770" s="545">
        <v>20344</v>
      </c>
      <c r="C770" s="1952" t="s">
        <v>713</v>
      </c>
      <c r="D770" s="2097">
        <v>1488</v>
      </c>
      <c r="E770" s="724">
        <v>42132</v>
      </c>
      <c r="F770" s="2116">
        <v>1488</v>
      </c>
      <c r="G770" s="1267">
        <f t="shared" si="26"/>
        <v>0</v>
      </c>
      <c r="H770" s="1804" t="s">
        <v>773</v>
      </c>
      <c r="K770" s="32"/>
      <c r="M770" s="1265">
        <v>42142</v>
      </c>
      <c r="N770" s="545">
        <v>21413</v>
      </c>
      <c r="O770" s="1952" t="s">
        <v>2852</v>
      </c>
      <c r="P770" s="2097">
        <v>73857.75</v>
      </c>
      <c r="Q770" s="724">
        <v>42153</v>
      </c>
      <c r="R770" s="2117">
        <v>73857.75</v>
      </c>
      <c r="S770" s="1267">
        <f t="shared" si="27"/>
        <v>0</v>
      </c>
      <c r="T770" s="1197" t="s">
        <v>773</v>
      </c>
    </row>
    <row r="771" spans="1:20" x14ac:dyDescent="0.25">
      <c r="A771" s="1265">
        <v>42132</v>
      </c>
      <c r="B771" s="545">
        <v>20345</v>
      </c>
      <c r="C771" s="1952" t="s">
        <v>2957</v>
      </c>
      <c r="D771" s="2097">
        <v>45518</v>
      </c>
      <c r="E771" s="724">
        <v>42132</v>
      </c>
      <c r="F771" s="2116">
        <v>45518</v>
      </c>
      <c r="G771" s="1267">
        <f t="shared" ref="G771:G834" si="29">D771-F771</f>
        <v>0</v>
      </c>
      <c r="H771" s="1804" t="s">
        <v>773</v>
      </c>
      <c r="K771" s="32"/>
      <c r="M771" s="1265">
        <v>42143</v>
      </c>
      <c r="N771" s="545">
        <v>21539</v>
      </c>
      <c r="O771" s="1952" t="s">
        <v>2852</v>
      </c>
      <c r="P771" s="2097">
        <v>21928.799999999999</v>
      </c>
      <c r="Q771" s="724">
        <v>42153</v>
      </c>
      <c r="R771" s="2117">
        <v>21928.799999999999</v>
      </c>
      <c r="S771" s="1267">
        <f t="shared" ref="S771:S834" si="30">P771-R771</f>
        <v>0</v>
      </c>
      <c r="T771" s="1197" t="s">
        <v>2793</v>
      </c>
    </row>
    <row r="772" spans="1:20" x14ac:dyDescent="0.25">
      <c r="A772" s="1265">
        <v>42132</v>
      </c>
      <c r="B772" s="545">
        <v>20346</v>
      </c>
      <c r="C772" s="1952" t="s">
        <v>2975</v>
      </c>
      <c r="D772" s="2097">
        <v>27207.599999999999</v>
      </c>
      <c r="E772" s="724">
        <v>42132</v>
      </c>
      <c r="F772" s="2116">
        <v>27207.599999999999</v>
      </c>
      <c r="G772" s="1267">
        <f t="shared" si="29"/>
        <v>0</v>
      </c>
      <c r="H772" s="1804" t="s">
        <v>773</v>
      </c>
      <c r="K772" s="32"/>
      <c r="M772" s="1265">
        <v>42143</v>
      </c>
      <c r="N772" s="545">
        <v>21571</v>
      </c>
      <c r="O772" s="2143" t="s">
        <v>2852</v>
      </c>
      <c r="P772" s="2097">
        <v>4699</v>
      </c>
      <c r="Q772" s="724">
        <v>42153</v>
      </c>
      <c r="R772" s="2117">
        <v>4699</v>
      </c>
      <c r="S772" s="1267">
        <f t="shared" si="30"/>
        <v>0</v>
      </c>
      <c r="T772" s="1197" t="s">
        <v>773</v>
      </c>
    </row>
    <row r="773" spans="1:20" x14ac:dyDescent="0.25">
      <c r="A773" s="1265">
        <v>42132</v>
      </c>
      <c r="B773" s="545">
        <v>20347</v>
      </c>
      <c r="C773" s="1952" t="s">
        <v>2802</v>
      </c>
      <c r="D773" s="2097">
        <v>6227.2</v>
      </c>
      <c r="E773" s="724">
        <v>42132</v>
      </c>
      <c r="F773" s="2116">
        <v>6227.2</v>
      </c>
      <c r="G773" s="1267">
        <f t="shared" si="29"/>
        <v>0</v>
      </c>
      <c r="H773" s="1804" t="s">
        <v>773</v>
      </c>
      <c r="K773" s="32"/>
      <c r="M773" s="1265">
        <v>42144</v>
      </c>
      <c r="N773" s="545">
        <v>21615</v>
      </c>
      <c r="O773" s="1952" t="s">
        <v>2852</v>
      </c>
      <c r="P773" s="2097">
        <v>20161.8</v>
      </c>
      <c r="Q773" s="724">
        <v>42153</v>
      </c>
      <c r="R773" s="2117">
        <v>20161.8</v>
      </c>
      <c r="S773" s="1267">
        <f t="shared" si="30"/>
        <v>0</v>
      </c>
      <c r="T773" s="1197" t="s">
        <v>2793</v>
      </c>
    </row>
    <row r="774" spans="1:20" x14ac:dyDescent="0.25">
      <c r="A774" s="1265">
        <v>42132</v>
      </c>
      <c r="B774" s="545">
        <v>20348</v>
      </c>
      <c r="C774" s="1952" t="s">
        <v>2786</v>
      </c>
      <c r="D774" s="2097">
        <v>2541</v>
      </c>
      <c r="E774" s="724">
        <v>42132</v>
      </c>
      <c r="F774" s="2116">
        <v>2541</v>
      </c>
      <c r="G774" s="1267">
        <f t="shared" si="29"/>
        <v>0</v>
      </c>
      <c r="H774" s="1804" t="s">
        <v>773</v>
      </c>
      <c r="K774" s="32"/>
      <c r="M774" s="1265">
        <v>42144</v>
      </c>
      <c r="N774" s="545">
        <v>21685</v>
      </c>
      <c r="O774" s="1952" t="s">
        <v>2852</v>
      </c>
      <c r="P774" s="2097">
        <v>318802.8</v>
      </c>
      <c r="Q774" s="724">
        <v>42153</v>
      </c>
      <c r="R774" s="2117">
        <v>318802.8</v>
      </c>
      <c r="S774" s="1267">
        <f t="shared" si="30"/>
        <v>0</v>
      </c>
      <c r="T774" s="1197" t="s">
        <v>2810</v>
      </c>
    </row>
    <row r="775" spans="1:20" x14ac:dyDescent="0.25">
      <c r="A775" s="1265">
        <v>42132</v>
      </c>
      <c r="B775" s="545">
        <v>20349</v>
      </c>
      <c r="C775" s="2143" t="s">
        <v>377</v>
      </c>
      <c r="D775" s="2097">
        <v>6796.8</v>
      </c>
      <c r="E775" s="724">
        <v>42132</v>
      </c>
      <c r="F775" s="2116">
        <v>6796.8</v>
      </c>
      <c r="G775" s="1267">
        <f t="shared" si="29"/>
        <v>0</v>
      </c>
      <c r="H775" s="1804" t="s">
        <v>773</v>
      </c>
      <c r="K775" s="32"/>
      <c r="M775" s="1265">
        <v>42144</v>
      </c>
      <c r="N775" s="545">
        <v>21686</v>
      </c>
      <c r="O775" s="1952" t="s">
        <v>2852</v>
      </c>
      <c r="P775" s="2097">
        <v>210851.75</v>
      </c>
      <c r="Q775" s="724">
        <v>42153</v>
      </c>
      <c r="R775" s="2117">
        <v>210851.75</v>
      </c>
      <c r="S775" s="1267">
        <f t="shared" si="30"/>
        <v>0</v>
      </c>
      <c r="T775" s="1197" t="s">
        <v>773</v>
      </c>
    </row>
    <row r="776" spans="1:20" x14ac:dyDescent="0.25">
      <c r="A776" s="1265">
        <v>42132</v>
      </c>
      <c r="B776" s="545">
        <v>20350</v>
      </c>
      <c r="C776" s="1952" t="s">
        <v>2805</v>
      </c>
      <c r="D776" s="2097">
        <v>3199.4</v>
      </c>
      <c r="E776" s="724">
        <v>42132</v>
      </c>
      <c r="F776" s="2116">
        <v>3199.4</v>
      </c>
      <c r="G776" s="1267">
        <f t="shared" si="29"/>
        <v>0</v>
      </c>
      <c r="H776" s="1804" t="s">
        <v>773</v>
      </c>
      <c r="K776" s="32"/>
      <c r="M776" s="1265">
        <v>42145</v>
      </c>
      <c r="N776" s="545">
        <v>21723</v>
      </c>
      <c r="O776" s="1952" t="s">
        <v>2852</v>
      </c>
      <c r="P776" s="2097">
        <v>21672.6</v>
      </c>
      <c r="Q776" s="724">
        <v>42153</v>
      </c>
      <c r="R776" s="2116">
        <v>21672.6</v>
      </c>
      <c r="S776" s="1267">
        <f t="shared" si="30"/>
        <v>0</v>
      </c>
      <c r="T776" s="1655" t="s">
        <v>2793</v>
      </c>
    </row>
    <row r="777" spans="1:20" x14ac:dyDescent="0.25">
      <c r="A777" s="1265">
        <v>42132</v>
      </c>
      <c r="B777" s="545">
        <v>20351</v>
      </c>
      <c r="C777" s="1952" t="s">
        <v>1176</v>
      </c>
      <c r="D777" s="2097">
        <v>2255</v>
      </c>
      <c r="E777" s="724">
        <v>42132</v>
      </c>
      <c r="F777" s="2116">
        <v>2255</v>
      </c>
      <c r="G777" s="1267">
        <f t="shared" si="29"/>
        <v>0</v>
      </c>
      <c r="H777" s="1804" t="s">
        <v>773</v>
      </c>
      <c r="K777" s="32"/>
      <c r="M777" s="1265">
        <v>42146</v>
      </c>
      <c r="N777" s="545">
        <v>21838</v>
      </c>
      <c r="O777" s="2030" t="s">
        <v>2852</v>
      </c>
      <c r="P777" s="2113">
        <v>2997.5</v>
      </c>
      <c r="Q777" s="724">
        <v>42153</v>
      </c>
      <c r="R777" s="2117">
        <v>2997.5</v>
      </c>
      <c r="S777" s="1267">
        <f t="shared" si="30"/>
        <v>0</v>
      </c>
      <c r="T777" s="582" t="s">
        <v>2793</v>
      </c>
    </row>
    <row r="778" spans="1:20" x14ac:dyDescent="0.25">
      <c r="A778" s="1265">
        <v>42132</v>
      </c>
      <c r="B778" s="545">
        <v>20352</v>
      </c>
      <c r="C778" s="1952" t="s">
        <v>2781</v>
      </c>
      <c r="D778" s="2097">
        <v>3264</v>
      </c>
      <c r="E778" s="724">
        <v>42132</v>
      </c>
      <c r="F778" s="2116">
        <v>3264</v>
      </c>
      <c r="G778" s="1267">
        <f t="shared" si="29"/>
        <v>0</v>
      </c>
      <c r="H778" s="1804" t="s">
        <v>2908</v>
      </c>
      <c r="J778" s="2073"/>
      <c r="K778" s="32"/>
      <c r="M778" s="1265">
        <v>42146</v>
      </c>
      <c r="N778" s="545">
        <v>21908</v>
      </c>
      <c r="O778" s="1952" t="s">
        <v>2852</v>
      </c>
      <c r="P778" s="2097">
        <v>4191</v>
      </c>
      <c r="Q778" s="724">
        <v>42153</v>
      </c>
      <c r="R778" s="2116">
        <v>4191</v>
      </c>
      <c r="S778" s="1267">
        <f t="shared" si="30"/>
        <v>0</v>
      </c>
      <c r="T778" s="1655" t="s">
        <v>2793</v>
      </c>
    </row>
    <row r="779" spans="1:20" x14ac:dyDescent="0.25">
      <c r="A779" s="1265">
        <v>42132</v>
      </c>
      <c r="B779" s="545">
        <v>20353</v>
      </c>
      <c r="C779" s="2164" t="s">
        <v>2251</v>
      </c>
      <c r="D779" s="2194">
        <v>0</v>
      </c>
      <c r="E779" s="724"/>
      <c r="F779" s="2116"/>
      <c r="G779" s="1267">
        <f t="shared" si="29"/>
        <v>0</v>
      </c>
      <c r="H779" s="1804" t="s">
        <v>135</v>
      </c>
      <c r="K779" s="32"/>
      <c r="M779" s="1265">
        <v>42147</v>
      </c>
      <c r="N779" s="545">
        <v>21976</v>
      </c>
      <c r="O779" s="1952" t="s">
        <v>2852</v>
      </c>
      <c r="P779" s="2097">
        <v>28084.2</v>
      </c>
      <c r="Q779" s="781">
        <v>42153</v>
      </c>
      <c r="R779" s="2116">
        <v>28084.2</v>
      </c>
      <c r="S779" s="1267">
        <f t="shared" si="30"/>
        <v>0</v>
      </c>
      <c r="T779" s="1655" t="s">
        <v>2793</v>
      </c>
    </row>
    <row r="780" spans="1:20" x14ac:dyDescent="0.25">
      <c r="A780" s="1265">
        <v>42132</v>
      </c>
      <c r="B780" s="545">
        <v>20354</v>
      </c>
      <c r="C780" s="1952" t="s">
        <v>2858</v>
      </c>
      <c r="D780" s="2097">
        <v>14829.5</v>
      </c>
      <c r="E780" s="724">
        <v>42132</v>
      </c>
      <c r="F780" s="2116">
        <v>14829.5</v>
      </c>
      <c r="G780" s="1267">
        <f t="shared" si="29"/>
        <v>0</v>
      </c>
      <c r="H780" s="1804" t="s">
        <v>773</v>
      </c>
      <c r="K780" s="32"/>
      <c r="M780" s="1265">
        <v>42148</v>
      </c>
      <c r="N780" s="545">
        <v>22089</v>
      </c>
      <c r="O780" s="1952" t="s">
        <v>2852</v>
      </c>
      <c r="P780" s="2097">
        <v>9062.2000000000007</v>
      </c>
      <c r="Q780" s="781">
        <v>42153</v>
      </c>
      <c r="R780" s="2116">
        <v>9062.2000000000007</v>
      </c>
      <c r="S780" s="1267">
        <f t="shared" si="30"/>
        <v>0</v>
      </c>
      <c r="T780" s="1655" t="s">
        <v>2822</v>
      </c>
    </row>
    <row r="781" spans="1:20" x14ac:dyDescent="0.25">
      <c r="A781" s="1265">
        <v>42132</v>
      </c>
      <c r="B781" s="545">
        <v>20355</v>
      </c>
      <c r="C781" s="1952" t="s">
        <v>2945</v>
      </c>
      <c r="D781" s="2097">
        <v>253</v>
      </c>
      <c r="E781" s="724">
        <v>42132</v>
      </c>
      <c r="F781" s="2116">
        <v>253</v>
      </c>
      <c r="G781" s="1267">
        <f t="shared" si="29"/>
        <v>0</v>
      </c>
      <c r="H781" s="1804" t="s">
        <v>773</v>
      </c>
      <c r="K781" s="32"/>
      <c r="M781" s="1265">
        <v>42149</v>
      </c>
      <c r="N781" s="545">
        <v>22138</v>
      </c>
      <c r="O781" s="1952" t="s">
        <v>2852</v>
      </c>
      <c r="P781" s="2097">
        <v>12922.8</v>
      </c>
      <c r="Q781" s="781">
        <v>42153</v>
      </c>
      <c r="R781" s="2116">
        <v>12922.8</v>
      </c>
      <c r="S781" s="1267">
        <f t="shared" si="30"/>
        <v>0</v>
      </c>
      <c r="T781" s="1655" t="s">
        <v>2793</v>
      </c>
    </row>
    <row r="782" spans="1:20" x14ac:dyDescent="0.25">
      <c r="A782" s="1265">
        <v>42132</v>
      </c>
      <c r="B782" s="545">
        <v>20356</v>
      </c>
      <c r="C782" s="1952" t="s">
        <v>2856</v>
      </c>
      <c r="D782" s="2097">
        <v>10407.4</v>
      </c>
      <c r="E782" s="724">
        <v>42132</v>
      </c>
      <c r="F782" s="2116">
        <v>10407.4</v>
      </c>
      <c r="G782" s="1267">
        <f t="shared" si="29"/>
        <v>0</v>
      </c>
      <c r="H782" s="1804" t="s">
        <v>2796</v>
      </c>
      <c r="K782" s="32"/>
      <c r="M782" s="1265">
        <v>42149</v>
      </c>
      <c r="N782" s="545">
        <v>22142</v>
      </c>
      <c r="O782" s="1952" t="s">
        <v>2852</v>
      </c>
      <c r="P782" s="2097">
        <v>3933.6</v>
      </c>
      <c r="Q782" s="781">
        <v>42153</v>
      </c>
      <c r="R782" s="2116">
        <v>3933.6</v>
      </c>
      <c r="S782" s="1267">
        <f t="shared" si="30"/>
        <v>0</v>
      </c>
      <c r="T782" s="1655" t="s">
        <v>773</v>
      </c>
    </row>
    <row r="783" spans="1:20" x14ac:dyDescent="0.25">
      <c r="A783" s="1265">
        <v>42132</v>
      </c>
      <c r="B783" s="545">
        <v>20357</v>
      </c>
      <c r="C783" s="1952" t="s">
        <v>2976</v>
      </c>
      <c r="D783" s="2097">
        <v>5511.6</v>
      </c>
      <c r="E783" s="724">
        <v>42132</v>
      </c>
      <c r="F783" s="2116">
        <v>5511.6</v>
      </c>
      <c r="G783" s="1267">
        <f t="shared" si="29"/>
        <v>0</v>
      </c>
      <c r="H783" s="1804" t="s">
        <v>773</v>
      </c>
      <c r="K783" s="32"/>
      <c r="M783" s="1265">
        <v>42149</v>
      </c>
      <c r="N783" s="545">
        <v>22173</v>
      </c>
      <c r="O783" s="1952" t="s">
        <v>2852</v>
      </c>
      <c r="P783" s="2097">
        <v>3920.4</v>
      </c>
      <c r="Q783" s="781">
        <v>42153</v>
      </c>
      <c r="R783" s="2116">
        <v>3920.4</v>
      </c>
      <c r="S783" s="1267">
        <f t="shared" si="30"/>
        <v>0</v>
      </c>
      <c r="T783" s="1655" t="s">
        <v>773</v>
      </c>
    </row>
    <row r="784" spans="1:20" x14ac:dyDescent="0.25">
      <c r="A784" s="1265">
        <v>42132</v>
      </c>
      <c r="B784" s="545">
        <v>20358</v>
      </c>
      <c r="C784" s="1952" t="s">
        <v>2803</v>
      </c>
      <c r="D784" s="2097">
        <v>4092.6</v>
      </c>
      <c r="E784" s="724" t="s">
        <v>2990</v>
      </c>
      <c r="F784" s="2116">
        <f>2690+1402.6</f>
        <v>4092.6</v>
      </c>
      <c r="G784" s="1267">
        <f t="shared" si="29"/>
        <v>0</v>
      </c>
      <c r="H784" s="1804" t="s">
        <v>773</v>
      </c>
      <c r="K784" s="32"/>
      <c r="M784" s="1265">
        <v>42149</v>
      </c>
      <c r="N784" s="545">
        <v>22219</v>
      </c>
      <c r="O784" s="1952" t="s">
        <v>2852</v>
      </c>
      <c r="P784" s="2097">
        <v>108324.59</v>
      </c>
      <c r="Q784" s="781" t="s">
        <v>3707</v>
      </c>
      <c r="R784" s="2116">
        <f>2950+105374.59</f>
        <v>108324.59</v>
      </c>
      <c r="S784" s="1267">
        <f t="shared" si="30"/>
        <v>0</v>
      </c>
      <c r="T784" s="1655" t="s">
        <v>773</v>
      </c>
    </row>
    <row r="785" spans="1:20" x14ac:dyDescent="0.25">
      <c r="A785" s="1265">
        <v>42132</v>
      </c>
      <c r="B785" s="545">
        <v>20359</v>
      </c>
      <c r="C785" s="1952" t="s">
        <v>2858</v>
      </c>
      <c r="D785" s="2097">
        <v>252.4</v>
      </c>
      <c r="E785" s="724">
        <v>42132</v>
      </c>
      <c r="F785" s="2116">
        <v>252.4</v>
      </c>
      <c r="G785" s="1267">
        <f t="shared" si="29"/>
        <v>0</v>
      </c>
      <c r="H785" s="1804" t="s">
        <v>773</v>
      </c>
      <c r="K785" s="32"/>
      <c r="M785" s="1265">
        <v>42150</v>
      </c>
      <c r="N785" s="545">
        <v>22254</v>
      </c>
      <c r="O785" s="1952" t="s">
        <v>2852</v>
      </c>
      <c r="P785" s="2097">
        <v>24441.3</v>
      </c>
      <c r="Q785" s="781">
        <v>42153</v>
      </c>
      <c r="R785" s="2116">
        <v>24441.3</v>
      </c>
      <c r="S785" s="1267">
        <f t="shared" si="30"/>
        <v>0</v>
      </c>
      <c r="T785" s="1655" t="s">
        <v>773</v>
      </c>
    </row>
    <row r="786" spans="1:20" x14ac:dyDescent="0.25">
      <c r="A786" s="1265">
        <v>42132</v>
      </c>
      <c r="B786" s="545">
        <v>20360</v>
      </c>
      <c r="C786" s="1952" t="s">
        <v>2976</v>
      </c>
      <c r="D786" s="2097">
        <v>3067.4</v>
      </c>
      <c r="E786" s="724">
        <v>42132</v>
      </c>
      <c r="F786" s="2116">
        <v>3067.4</v>
      </c>
      <c r="G786" s="1267">
        <f t="shared" si="29"/>
        <v>0</v>
      </c>
      <c r="H786" s="1804" t="s">
        <v>773</v>
      </c>
      <c r="K786" s="32"/>
      <c r="M786" s="1265">
        <v>42150</v>
      </c>
      <c r="N786" s="545">
        <v>22255</v>
      </c>
      <c r="O786" s="1952" t="s">
        <v>2852</v>
      </c>
      <c r="P786" s="2097">
        <v>6684.6</v>
      </c>
      <c r="Q786" s="781">
        <v>42153</v>
      </c>
      <c r="R786" s="2116">
        <v>6684.6</v>
      </c>
      <c r="S786" s="1267">
        <f t="shared" si="30"/>
        <v>0</v>
      </c>
      <c r="T786" s="1655" t="s">
        <v>773</v>
      </c>
    </row>
    <row r="787" spans="1:20" x14ac:dyDescent="0.25">
      <c r="A787" s="1265">
        <v>42132</v>
      </c>
      <c r="B787" s="545">
        <v>20361</v>
      </c>
      <c r="C787" s="1952" t="s">
        <v>2824</v>
      </c>
      <c r="D787" s="2097">
        <v>2982</v>
      </c>
      <c r="E787" s="724">
        <v>42134</v>
      </c>
      <c r="F787" s="2116">
        <v>2982</v>
      </c>
      <c r="G787" s="1267">
        <f t="shared" si="29"/>
        <v>0</v>
      </c>
      <c r="H787" s="1804" t="s">
        <v>2938</v>
      </c>
      <c r="J787" s="2073"/>
      <c r="K787" s="32"/>
      <c r="M787" s="1265">
        <v>42151</v>
      </c>
      <c r="N787" s="545">
        <v>22332</v>
      </c>
      <c r="O787" s="1952" t="s">
        <v>2852</v>
      </c>
      <c r="P787" s="2097">
        <v>25972.7</v>
      </c>
      <c r="Q787" s="781">
        <v>42153</v>
      </c>
      <c r="R787" s="2116">
        <v>25972.7</v>
      </c>
      <c r="S787" s="1267">
        <f t="shared" si="30"/>
        <v>0</v>
      </c>
      <c r="T787" s="1655" t="s">
        <v>2793</v>
      </c>
    </row>
    <row r="788" spans="1:20" x14ac:dyDescent="0.25">
      <c r="A788" s="1265">
        <v>42132</v>
      </c>
      <c r="B788" s="545">
        <v>20362</v>
      </c>
      <c r="C788" s="1952" t="s">
        <v>2823</v>
      </c>
      <c r="D788" s="2097">
        <v>8034.6</v>
      </c>
      <c r="E788" s="724">
        <v>42134</v>
      </c>
      <c r="F788" s="2116">
        <v>8034.6</v>
      </c>
      <c r="G788" s="1267">
        <f t="shared" si="29"/>
        <v>0</v>
      </c>
      <c r="H788" s="1804" t="s">
        <v>2822</v>
      </c>
      <c r="K788" s="32"/>
      <c r="M788" s="1265">
        <v>42151</v>
      </c>
      <c r="N788" s="545">
        <v>22353</v>
      </c>
      <c r="O788" s="1952" t="s">
        <v>2852</v>
      </c>
      <c r="P788" s="2097">
        <v>256830.8</v>
      </c>
      <c r="Q788" s="781"/>
      <c r="R788" s="2116"/>
      <c r="S788" s="1267">
        <f t="shared" si="30"/>
        <v>256830.8</v>
      </c>
      <c r="T788" s="1655" t="s">
        <v>773</v>
      </c>
    </row>
    <row r="789" spans="1:20" x14ac:dyDescent="0.25">
      <c r="A789" s="1265">
        <v>42132</v>
      </c>
      <c r="B789" s="545">
        <v>20363</v>
      </c>
      <c r="C789" s="1952" t="s">
        <v>2821</v>
      </c>
      <c r="D789" s="2097">
        <v>6463</v>
      </c>
      <c r="E789" s="724">
        <v>42134</v>
      </c>
      <c r="F789" s="2116">
        <v>6463</v>
      </c>
      <c r="G789" s="1267">
        <f t="shared" si="29"/>
        <v>0</v>
      </c>
      <c r="H789" s="1804" t="s">
        <v>2822</v>
      </c>
      <c r="K789" s="32"/>
      <c r="M789" s="1265">
        <v>42151</v>
      </c>
      <c r="N789" s="545">
        <v>22357</v>
      </c>
      <c r="O789" s="1952" t="s">
        <v>2852</v>
      </c>
      <c r="P789" s="2097">
        <v>266021.84000000003</v>
      </c>
      <c r="Q789" s="781"/>
      <c r="R789" s="2116"/>
      <c r="S789" s="1267">
        <f t="shared" si="30"/>
        <v>266021.84000000003</v>
      </c>
      <c r="T789" s="1655" t="s">
        <v>773</v>
      </c>
    </row>
    <row r="790" spans="1:20" x14ac:dyDescent="0.25">
      <c r="A790" s="1265">
        <v>42132</v>
      </c>
      <c r="B790" s="545">
        <v>20364</v>
      </c>
      <c r="C790" s="1952" t="s">
        <v>1434</v>
      </c>
      <c r="D790" s="2097">
        <v>3588</v>
      </c>
      <c r="E790" s="724">
        <v>42133</v>
      </c>
      <c r="F790" s="2116">
        <v>3588</v>
      </c>
      <c r="G790" s="1267">
        <f t="shared" si="29"/>
        <v>0</v>
      </c>
      <c r="H790" s="1804" t="s">
        <v>773</v>
      </c>
      <c r="K790" s="32"/>
      <c r="M790" s="1265">
        <v>42151</v>
      </c>
      <c r="N790" s="545">
        <v>22413</v>
      </c>
      <c r="O790" s="1952" t="s">
        <v>2852</v>
      </c>
      <c r="P790" s="2097">
        <v>14033.6</v>
      </c>
      <c r="Q790" s="724"/>
      <c r="R790" s="2116"/>
      <c r="S790" s="1267">
        <f t="shared" si="30"/>
        <v>14033.6</v>
      </c>
      <c r="T790" s="1655" t="s">
        <v>2412</v>
      </c>
    </row>
    <row r="791" spans="1:20" x14ac:dyDescent="0.25">
      <c r="A791" s="1265">
        <v>42132</v>
      </c>
      <c r="B791" s="545">
        <v>20365</v>
      </c>
      <c r="C791" s="1952" t="s">
        <v>67</v>
      </c>
      <c r="D791" s="2097">
        <v>34908.050000000003</v>
      </c>
      <c r="E791" s="1828" t="s">
        <v>3645</v>
      </c>
      <c r="F791" s="2116">
        <v>34908.050000000003</v>
      </c>
      <c r="G791" s="1267">
        <f t="shared" si="29"/>
        <v>0</v>
      </c>
      <c r="H791" s="1804" t="s">
        <v>2822</v>
      </c>
      <c r="K791" s="32"/>
      <c r="M791" s="1265">
        <v>42151</v>
      </c>
      <c r="N791" s="545">
        <v>22420</v>
      </c>
      <c r="O791" s="1952" t="s">
        <v>2852</v>
      </c>
      <c r="P791" s="2097">
        <v>39440.550000000003</v>
      </c>
      <c r="Q791" s="724">
        <v>42153</v>
      </c>
      <c r="R791" s="2189">
        <f>11897.89+2950</f>
        <v>14847.89</v>
      </c>
      <c r="S791" s="2190">
        <f t="shared" si="30"/>
        <v>24592.660000000003</v>
      </c>
      <c r="T791" s="1655" t="s">
        <v>773</v>
      </c>
    </row>
    <row r="792" spans="1:20" x14ac:dyDescent="0.25">
      <c r="A792" s="1265">
        <v>42132</v>
      </c>
      <c r="B792" s="545">
        <v>20366</v>
      </c>
      <c r="C792" s="1952" t="s">
        <v>525</v>
      </c>
      <c r="D792" s="2097">
        <v>40463.599999999999</v>
      </c>
      <c r="E792" s="1828" t="s">
        <v>3578</v>
      </c>
      <c r="F792" s="2116">
        <v>40463.599999999999</v>
      </c>
      <c r="G792" s="1267">
        <f t="shared" si="29"/>
        <v>0</v>
      </c>
      <c r="H792" s="1804" t="s">
        <v>773</v>
      </c>
      <c r="K792" s="32"/>
      <c r="M792" s="1265">
        <v>42152</v>
      </c>
      <c r="N792" s="545">
        <v>22431</v>
      </c>
      <c r="O792" s="1952" t="s">
        <v>2852</v>
      </c>
      <c r="P792" s="2097">
        <v>17250.599999999999</v>
      </c>
      <c r="Q792" s="724"/>
      <c r="R792" s="2116"/>
      <c r="S792" s="1267">
        <f t="shared" si="30"/>
        <v>17250.599999999999</v>
      </c>
      <c r="T792" s="1655" t="s">
        <v>773</v>
      </c>
    </row>
    <row r="793" spans="1:20" x14ac:dyDescent="0.25">
      <c r="A793" s="1265">
        <v>42132</v>
      </c>
      <c r="B793" s="545">
        <v>20367</v>
      </c>
      <c r="C793" s="1952" t="s">
        <v>525</v>
      </c>
      <c r="D793" s="2097">
        <v>35930.5</v>
      </c>
      <c r="E793" s="1828" t="s">
        <v>3580</v>
      </c>
      <c r="F793" s="2116">
        <v>35930.5</v>
      </c>
      <c r="G793" s="1267">
        <f t="shared" si="29"/>
        <v>0</v>
      </c>
      <c r="H793" s="1804" t="s">
        <v>2822</v>
      </c>
      <c r="K793" s="32"/>
      <c r="M793" s="1265">
        <v>42153</v>
      </c>
      <c r="N793" s="545">
        <v>22553</v>
      </c>
      <c r="O793" s="1952" t="s">
        <v>2852</v>
      </c>
      <c r="P793" s="2097">
        <v>18196.8</v>
      </c>
      <c r="Q793" s="724"/>
      <c r="R793" s="2116"/>
      <c r="S793" s="1267">
        <f t="shared" si="30"/>
        <v>18196.8</v>
      </c>
      <c r="T793" s="1655" t="s">
        <v>2793</v>
      </c>
    </row>
    <row r="794" spans="1:20" x14ac:dyDescent="0.25">
      <c r="A794" s="1265">
        <v>42132</v>
      </c>
      <c r="B794" s="545">
        <v>20368</v>
      </c>
      <c r="C794" s="1952" t="s">
        <v>2816</v>
      </c>
      <c r="D794" s="2097">
        <v>2464</v>
      </c>
      <c r="E794" s="724">
        <v>42132</v>
      </c>
      <c r="F794" s="2116">
        <v>2464</v>
      </c>
      <c r="G794" s="1267">
        <f t="shared" si="29"/>
        <v>0</v>
      </c>
      <c r="H794" s="1804" t="s">
        <v>773</v>
      </c>
      <c r="K794" s="32"/>
      <c r="M794" s="1265">
        <v>42154</v>
      </c>
      <c r="N794" s="545">
        <v>22678</v>
      </c>
      <c r="O794" s="1952" t="s">
        <v>2852</v>
      </c>
      <c r="P794" s="2097">
        <v>25728.400000000001</v>
      </c>
      <c r="Q794" s="724"/>
      <c r="R794" s="2116"/>
      <c r="S794" s="1267">
        <f t="shared" si="30"/>
        <v>25728.400000000001</v>
      </c>
      <c r="T794" s="1655" t="s">
        <v>773</v>
      </c>
    </row>
    <row r="795" spans="1:20" x14ac:dyDescent="0.25">
      <c r="A795" s="1265">
        <v>42132</v>
      </c>
      <c r="B795" s="545">
        <v>20369</v>
      </c>
      <c r="C795" s="1952" t="s">
        <v>2794</v>
      </c>
      <c r="D795" s="2097">
        <v>666.9</v>
      </c>
      <c r="E795" s="724">
        <v>42134</v>
      </c>
      <c r="F795" s="2116">
        <v>666.9</v>
      </c>
      <c r="G795" s="1267">
        <f t="shared" si="29"/>
        <v>0</v>
      </c>
      <c r="H795" s="1804" t="s">
        <v>2810</v>
      </c>
      <c r="K795" s="32"/>
      <c r="M795" s="1265">
        <v>42154</v>
      </c>
      <c r="N795" s="545">
        <v>22748</v>
      </c>
      <c r="O795" s="1952" t="s">
        <v>2852</v>
      </c>
      <c r="P795" s="2097">
        <v>8673.6</v>
      </c>
      <c r="Q795" s="724"/>
      <c r="R795" s="2116"/>
      <c r="S795" s="1267">
        <f t="shared" si="30"/>
        <v>8673.6</v>
      </c>
      <c r="T795" s="1655" t="s">
        <v>2793</v>
      </c>
    </row>
    <row r="796" spans="1:20" x14ac:dyDescent="0.25">
      <c r="A796" s="1265">
        <v>42132</v>
      </c>
      <c r="B796" s="545">
        <v>20370</v>
      </c>
      <c r="C796" s="1952" t="s">
        <v>2864</v>
      </c>
      <c r="D796" s="2097">
        <v>600</v>
      </c>
      <c r="E796" s="724">
        <v>42134</v>
      </c>
      <c r="F796" s="2116">
        <v>600</v>
      </c>
      <c r="G796" s="1267">
        <f t="shared" si="29"/>
        <v>0</v>
      </c>
      <c r="H796" s="1804" t="s">
        <v>2810</v>
      </c>
      <c r="K796" s="32"/>
      <c r="M796" s="1265">
        <v>42154</v>
      </c>
      <c r="N796" s="545">
        <v>22764</v>
      </c>
      <c r="O796" s="1952" t="s">
        <v>2852</v>
      </c>
      <c r="P796" s="2097">
        <v>167643.5</v>
      </c>
      <c r="Q796" s="724"/>
      <c r="R796" s="2116"/>
      <c r="S796" s="1267">
        <f t="shared" si="30"/>
        <v>167643.5</v>
      </c>
      <c r="T796" s="1655" t="s">
        <v>2902</v>
      </c>
    </row>
    <row r="797" spans="1:20" x14ac:dyDescent="0.25">
      <c r="A797" s="1265">
        <v>42132</v>
      </c>
      <c r="B797" s="545">
        <v>20371</v>
      </c>
      <c r="C797" s="1952" t="s">
        <v>389</v>
      </c>
      <c r="D797" s="2097">
        <v>24734.799999999999</v>
      </c>
      <c r="E797" s="724">
        <v>42133</v>
      </c>
      <c r="F797" s="2116">
        <v>24734.799999999999</v>
      </c>
      <c r="G797" s="1267">
        <f t="shared" si="29"/>
        <v>0</v>
      </c>
      <c r="H797" s="1804" t="s">
        <v>2822</v>
      </c>
      <c r="K797" s="32"/>
      <c r="M797" s="1265">
        <v>42155</v>
      </c>
      <c r="N797" s="545">
        <v>22817</v>
      </c>
      <c r="O797" s="1952" t="s">
        <v>2852</v>
      </c>
      <c r="P797" s="2097">
        <v>18679.8</v>
      </c>
      <c r="Q797" s="724"/>
      <c r="R797" s="2116"/>
      <c r="S797" s="1267">
        <f t="shared" si="30"/>
        <v>18679.8</v>
      </c>
      <c r="T797" s="1655" t="s">
        <v>773</v>
      </c>
    </row>
    <row r="798" spans="1:20" x14ac:dyDescent="0.25">
      <c r="A798" s="1265">
        <v>42132</v>
      </c>
      <c r="B798" s="545">
        <v>20372</v>
      </c>
      <c r="C798" s="1952" t="s">
        <v>2871</v>
      </c>
      <c r="D798" s="2097">
        <v>34419.599999999999</v>
      </c>
      <c r="E798" s="724">
        <v>42133</v>
      </c>
      <c r="F798" s="2116">
        <v>34419.599999999999</v>
      </c>
      <c r="G798" s="1267">
        <f t="shared" si="29"/>
        <v>0</v>
      </c>
      <c r="H798" s="1804" t="s">
        <v>2804</v>
      </c>
      <c r="K798" s="32"/>
      <c r="M798" s="1265">
        <v>42125</v>
      </c>
      <c r="N798" s="545">
        <v>19629</v>
      </c>
      <c r="O798" s="1952" t="s">
        <v>2814</v>
      </c>
      <c r="P798" s="2097">
        <v>80018.06</v>
      </c>
      <c r="Q798" s="724">
        <v>42142</v>
      </c>
      <c r="R798" s="2116">
        <v>80018.06</v>
      </c>
      <c r="S798" s="459">
        <f t="shared" si="30"/>
        <v>0</v>
      </c>
      <c r="T798" s="1804" t="s">
        <v>2815</v>
      </c>
    </row>
    <row r="799" spans="1:20" x14ac:dyDescent="0.25">
      <c r="A799" s="1265">
        <v>42132</v>
      </c>
      <c r="B799" s="545">
        <v>20373</v>
      </c>
      <c r="C799" s="1952" t="s">
        <v>58</v>
      </c>
      <c r="D799" s="2097">
        <v>4582.2</v>
      </c>
      <c r="E799" s="724">
        <v>42133</v>
      </c>
      <c r="F799" s="2116">
        <v>4582.2</v>
      </c>
      <c r="G799" s="1267">
        <f t="shared" si="29"/>
        <v>0</v>
      </c>
      <c r="H799" s="1804" t="s">
        <v>773</v>
      </c>
      <c r="K799" s="32"/>
      <c r="M799" s="1265">
        <v>42126</v>
      </c>
      <c r="N799" s="545">
        <v>19805</v>
      </c>
      <c r="O799" s="2054" t="s">
        <v>2814</v>
      </c>
      <c r="P799" s="2097">
        <v>87032.7</v>
      </c>
      <c r="Q799" s="724">
        <v>42142</v>
      </c>
      <c r="R799" s="2116">
        <v>87032.7</v>
      </c>
      <c r="S799" s="1267">
        <f t="shared" si="30"/>
        <v>0</v>
      </c>
      <c r="T799" s="217" t="s">
        <v>2412</v>
      </c>
    </row>
    <row r="800" spans="1:20" x14ac:dyDescent="0.25">
      <c r="A800" s="1265">
        <v>42132</v>
      </c>
      <c r="B800" s="545">
        <v>20374</v>
      </c>
      <c r="C800" s="1952" t="s">
        <v>2827</v>
      </c>
      <c r="D800" s="2097">
        <v>2502.3000000000002</v>
      </c>
      <c r="E800" s="724">
        <v>42132</v>
      </c>
      <c r="F800" s="2116">
        <v>2502.3000000000002</v>
      </c>
      <c r="G800" s="1267">
        <f t="shared" si="29"/>
        <v>0</v>
      </c>
      <c r="H800" s="1804" t="s">
        <v>773</v>
      </c>
      <c r="K800" s="32"/>
      <c r="M800" s="1265">
        <v>42128</v>
      </c>
      <c r="N800" s="545">
        <v>19973</v>
      </c>
      <c r="O800" s="1952" t="s">
        <v>2814</v>
      </c>
      <c r="P800" s="2097">
        <v>43274.22</v>
      </c>
      <c r="Q800" s="724">
        <v>42142</v>
      </c>
      <c r="R800" s="2116">
        <v>43274.22</v>
      </c>
      <c r="S800" s="1267">
        <f t="shared" si="30"/>
        <v>0</v>
      </c>
      <c r="T800" s="1804" t="s">
        <v>2815</v>
      </c>
    </row>
    <row r="801" spans="1:20" x14ac:dyDescent="0.25">
      <c r="A801" s="1265">
        <v>42132</v>
      </c>
      <c r="B801" s="545">
        <v>20375</v>
      </c>
      <c r="C801" s="1952" t="s">
        <v>2128</v>
      </c>
      <c r="D801" s="2097">
        <v>1349.8</v>
      </c>
      <c r="E801" s="724">
        <v>42133</v>
      </c>
      <c r="F801" s="2116">
        <v>1349.8</v>
      </c>
      <c r="G801" s="1267">
        <f t="shared" si="29"/>
        <v>0</v>
      </c>
      <c r="H801" s="1804" t="s">
        <v>2804</v>
      </c>
      <c r="I801" s="32"/>
      <c r="J801" s="2024"/>
      <c r="K801" s="32"/>
      <c r="M801" s="1265">
        <v>42129</v>
      </c>
      <c r="N801" s="545">
        <v>20072</v>
      </c>
      <c r="O801" s="1952" t="s">
        <v>2814</v>
      </c>
      <c r="P801" s="2097">
        <v>10504.8</v>
      </c>
      <c r="Q801" s="724">
        <v>42142</v>
      </c>
      <c r="R801" s="2116">
        <v>10504.8</v>
      </c>
      <c r="S801" s="1267">
        <f t="shared" si="30"/>
        <v>0</v>
      </c>
      <c r="T801" s="1655" t="s">
        <v>2796</v>
      </c>
    </row>
    <row r="802" spans="1:20" x14ac:dyDescent="0.25">
      <c r="A802" s="1265">
        <v>42132</v>
      </c>
      <c r="B802" s="545">
        <v>20376</v>
      </c>
      <c r="C802" s="1952" t="s">
        <v>2806</v>
      </c>
      <c r="D802" s="2097">
        <v>2468.8000000000002</v>
      </c>
      <c r="E802" s="724">
        <v>42133</v>
      </c>
      <c r="F802" s="2116">
        <v>2468.8000000000002</v>
      </c>
      <c r="G802" s="1267">
        <f t="shared" si="29"/>
        <v>0</v>
      </c>
      <c r="H802" s="1804" t="s">
        <v>2804</v>
      </c>
      <c r="I802" s="32"/>
      <c r="J802" s="2024"/>
      <c r="K802" s="32"/>
      <c r="M802" s="1265">
        <v>42130</v>
      </c>
      <c r="N802" s="545">
        <v>20175</v>
      </c>
      <c r="O802" s="1952" t="s">
        <v>2814</v>
      </c>
      <c r="P802" s="2097">
        <v>54070.51</v>
      </c>
      <c r="Q802" s="724">
        <v>42142</v>
      </c>
      <c r="R802" s="2116">
        <v>54070.51</v>
      </c>
      <c r="S802" s="1267">
        <f t="shared" si="30"/>
        <v>0</v>
      </c>
      <c r="T802" s="1655" t="s">
        <v>2796</v>
      </c>
    </row>
    <row r="803" spans="1:20" x14ac:dyDescent="0.25">
      <c r="A803" s="1265">
        <v>42132</v>
      </c>
      <c r="B803" s="545">
        <v>20377</v>
      </c>
      <c r="C803" s="1952" t="s">
        <v>662</v>
      </c>
      <c r="D803" s="2097">
        <v>2904.2</v>
      </c>
      <c r="E803" s="724">
        <v>42133</v>
      </c>
      <c r="F803" s="2116">
        <v>2904.2</v>
      </c>
      <c r="G803" s="1267">
        <f t="shared" si="29"/>
        <v>0</v>
      </c>
      <c r="H803" s="1804" t="s">
        <v>2804</v>
      </c>
      <c r="I803" s="32"/>
      <c r="J803" s="2024"/>
      <c r="K803" s="32"/>
      <c r="M803" s="1265">
        <v>42131</v>
      </c>
      <c r="N803" s="545">
        <v>20293</v>
      </c>
      <c r="O803" s="1952" t="s">
        <v>2814</v>
      </c>
      <c r="P803" s="2097">
        <v>38110.6</v>
      </c>
      <c r="Q803" s="724">
        <v>42142</v>
      </c>
      <c r="R803" s="2116">
        <v>38110.6</v>
      </c>
      <c r="S803" s="1267">
        <f t="shared" si="30"/>
        <v>0</v>
      </c>
      <c r="T803" s="1804" t="s">
        <v>2938</v>
      </c>
    </row>
    <row r="804" spans="1:20" x14ac:dyDescent="0.25">
      <c r="A804" s="1265">
        <v>42132</v>
      </c>
      <c r="B804" s="545">
        <v>20378</v>
      </c>
      <c r="C804" s="1952" t="s">
        <v>2807</v>
      </c>
      <c r="D804" s="2097">
        <v>1170</v>
      </c>
      <c r="E804" s="724">
        <v>42133</v>
      </c>
      <c r="F804" s="2116">
        <v>1170</v>
      </c>
      <c r="G804" s="1267">
        <f t="shared" si="29"/>
        <v>0</v>
      </c>
      <c r="H804" s="1804" t="s">
        <v>2804</v>
      </c>
      <c r="I804" s="32"/>
      <c r="J804" s="2024"/>
      <c r="K804" s="32"/>
      <c r="M804" s="1265">
        <v>42132</v>
      </c>
      <c r="N804" s="545">
        <v>20383</v>
      </c>
      <c r="O804" s="1952" t="s">
        <v>2814</v>
      </c>
      <c r="P804" s="2097">
        <v>34201.199999999997</v>
      </c>
      <c r="Q804" s="724">
        <v>42142</v>
      </c>
      <c r="R804" s="2116">
        <v>34201.199999999997</v>
      </c>
      <c r="S804" s="1267">
        <f t="shared" si="30"/>
        <v>0</v>
      </c>
      <c r="T804" s="1804" t="s">
        <v>2804</v>
      </c>
    </row>
    <row r="805" spans="1:20" x14ac:dyDescent="0.25">
      <c r="A805" s="1265">
        <v>42132</v>
      </c>
      <c r="B805" s="545">
        <v>20379</v>
      </c>
      <c r="C805" s="1952" t="s">
        <v>2906</v>
      </c>
      <c r="D805" s="2097">
        <v>1404</v>
      </c>
      <c r="E805" s="724">
        <v>42133</v>
      </c>
      <c r="F805" s="2116">
        <v>1404</v>
      </c>
      <c r="G805" s="1817">
        <f t="shared" si="29"/>
        <v>0</v>
      </c>
      <c r="H805" s="1804" t="s">
        <v>2804</v>
      </c>
      <c r="I805" s="32"/>
      <c r="J805" s="2024"/>
      <c r="K805" s="32"/>
      <c r="M805" s="1265">
        <v>42132</v>
      </c>
      <c r="N805" s="545">
        <v>20456</v>
      </c>
      <c r="O805" s="1952" t="s">
        <v>2814</v>
      </c>
      <c r="P805" s="2097">
        <v>74169</v>
      </c>
      <c r="Q805" s="724">
        <v>42142</v>
      </c>
      <c r="R805" s="2116">
        <v>74169</v>
      </c>
      <c r="S805" s="1267">
        <f t="shared" si="30"/>
        <v>0</v>
      </c>
      <c r="T805" s="1804" t="s">
        <v>2412</v>
      </c>
    </row>
    <row r="806" spans="1:20" x14ac:dyDescent="0.25">
      <c r="A806" s="1265">
        <v>42132</v>
      </c>
      <c r="B806" s="545">
        <v>20380</v>
      </c>
      <c r="C806" s="1952" t="s">
        <v>2867</v>
      </c>
      <c r="D806" s="2097">
        <v>2369.8000000000002</v>
      </c>
      <c r="E806" s="724">
        <v>42134</v>
      </c>
      <c r="F806" s="2116">
        <v>2369.8000000000002</v>
      </c>
      <c r="G806" s="1267">
        <f t="shared" si="29"/>
        <v>0</v>
      </c>
      <c r="H806" s="1804" t="s">
        <v>2804</v>
      </c>
      <c r="I806" s="32"/>
      <c r="J806" s="2024"/>
      <c r="K806" s="32"/>
      <c r="M806" s="1265">
        <v>42133</v>
      </c>
      <c r="N806" s="545">
        <v>20585</v>
      </c>
      <c r="O806" s="1952" t="s">
        <v>2814</v>
      </c>
      <c r="P806" s="2097">
        <v>118641.73</v>
      </c>
      <c r="Q806" s="724">
        <v>42142</v>
      </c>
      <c r="R806" s="2116">
        <v>118641.73</v>
      </c>
      <c r="S806" s="1267">
        <f t="shared" si="30"/>
        <v>0</v>
      </c>
      <c r="T806" s="1655" t="s">
        <v>2780</v>
      </c>
    </row>
    <row r="807" spans="1:20" x14ac:dyDescent="0.25">
      <c r="A807" s="1265">
        <v>42132</v>
      </c>
      <c r="B807" s="545">
        <v>20381</v>
      </c>
      <c r="C807" s="1952" t="s">
        <v>2873</v>
      </c>
      <c r="D807" s="2097">
        <v>885.5</v>
      </c>
      <c r="E807" s="724">
        <v>42133</v>
      </c>
      <c r="F807" s="2116">
        <v>885.5</v>
      </c>
      <c r="G807" s="1267">
        <f t="shared" si="29"/>
        <v>0</v>
      </c>
      <c r="H807" s="1804" t="s">
        <v>2804</v>
      </c>
      <c r="I807" s="32"/>
      <c r="J807" s="2024"/>
      <c r="K807" s="32"/>
      <c r="M807" s="1265">
        <v>42135</v>
      </c>
      <c r="N807" s="545">
        <v>20723</v>
      </c>
      <c r="O807" s="1952" t="s">
        <v>2814</v>
      </c>
      <c r="P807" s="2097">
        <v>43037.05</v>
      </c>
      <c r="Q807" s="724">
        <v>42142</v>
      </c>
      <c r="R807" s="2116">
        <v>43037.05</v>
      </c>
      <c r="S807" s="1267">
        <f t="shared" si="30"/>
        <v>0</v>
      </c>
      <c r="T807" s="1804" t="s">
        <v>773</v>
      </c>
    </row>
    <row r="808" spans="1:20" x14ac:dyDescent="0.25">
      <c r="A808" s="1265">
        <v>42132</v>
      </c>
      <c r="B808" s="545">
        <v>20382</v>
      </c>
      <c r="C808" s="1952" t="s">
        <v>2808</v>
      </c>
      <c r="D808" s="2097">
        <v>1174.2</v>
      </c>
      <c r="E808" s="724">
        <v>42133</v>
      </c>
      <c r="F808" s="2116">
        <v>1174.2</v>
      </c>
      <c r="G808" s="1267">
        <f t="shared" si="29"/>
        <v>0</v>
      </c>
      <c r="H808" s="1804" t="s">
        <v>2804</v>
      </c>
      <c r="I808" s="32"/>
      <c r="J808" s="2024"/>
      <c r="K808" s="32"/>
      <c r="M808" s="1265">
        <v>42135</v>
      </c>
      <c r="N808" s="545">
        <v>20751</v>
      </c>
      <c r="O808" s="1952" t="s">
        <v>2814</v>
      </c>
      <c r="P808" s="2097">
        <v>4081</v>
      </c>
      <c r="Q808" s="724">
        <v>42142</v>
      </c>
      <c r="R808" s="2116">
        <v>4081</v>
      </c>
      <c r="S808" s="1267">
        <f t="shared" si="30"/>
        <v>0</v>
      </c>
      <c r="T808" s="1804" t="s">
        <v>773</v>
      </c>
    </row>
    <row r="809" spans="1:20" x14ac:dyDescent="0.25">
      <c r="A809" s="1265">
        <v>42132</v>
      </c>
      <c r="B809" s="545">
        <v>20383</v>
      </c>
      <c r="C809" s="1952" t="s">
        <v>2814</v>
      </c>
      <c r="D809" s="2097">
        <v>34201.199999999997</v>
      </c>
      <c r="E809" s="724">
        <v>42142</v>
      </c>
      <c r="F809" s="2116">
        <v>34201.199999999997</v>
      </c>
      <c r="G809" s="1267">
        <f t="shared" si="29"/>
        <v>0</v>
      </c>
      <c r="H809" s="1804" t="s">
        <v>2804</v>
      </c>
      <c r="I809" s="32"/>
      <c r="J809" s="2024"/>
      <c r="K809" s="32"/>
      <c r="M809" s="1265">
        <v>42136</v>
      </c>
      <c r="N809" s="545">
        <v>20857</v>
      </c>
      <c r="O809" s="1952" t="s">
        <v>2814</v>
      </c>
      <c r="P809" s="2097">
        <v>13150.24</v>
      </c>
      <c r="Q809" s="724">
        <v>42142</v>
      </c>
      <c r="R809" s="2116">
        <v>13150.24</v>
      </c>
      <c r="S809" s="1267">
        <f t="shared" si="30"/>
        <v>0</v>
      </c>
      <c r="T809" s="1655" t="s">
        <v>2776</v>
      </c>
    </row>
    <row r="810" spans="1:20" x14ac:dyDescent="0.25">
      <c r="A810" s="1265">
        <v>42132</v>
      </c>
      <c r="B810" s="545">
        <v>20384</v>
      </c>
      <c r="C810" s="1952" t="s">
        <v>2876</v>
      </c>
      <c r="D810" s="2097">
        <v>564</v>
      </c>
      <c r="E810" s="724">
        <v>42144</v>
      </c>
      <c r="F810" s="2116">
        <v>564</v>
      </c>
      <c r="G810" s="1267">
        <f t="shared" si="29"/>
        <v>0</v>
      </c>
      <c r="H810" s="1804" t="s">
        <v>2804</v>
      </c>
      <c r="I810" s="32"/>
      <c r="J810" s="2024"/>
      <c r="K810" s="32"/>
      <c r="M810" s="1265">
        <v>42137</v>
      </c>
      <c r="N810" s="545">
        <v>20954</v>
      </c>
      <c r="O810" s="1952" t="s">
        <v>2814</v>
      </c>
      <c r="P810" s="2097">
        <v>22984.080000000002</v>
      </c>
      <c r="Q810" s="724">
        <v>42142</v>
      </c>
      <c r="R810" s="2116">
        <v>22984.080000000002</v>
      </c>
      <c r="S810" s="1267">
        <f t="shared" si="30"/>
        <v>0</v>
      </c>
      <c r="T810" s="1804" t="s">
        <v>2776</v>
      </c>
    </row>
    <row r="811" spans="1:20" x14ac:dyDescent="0.25">
      <c r="A811" s="1265">
        <v>42132</v>
      </c>
      <c r="B811" s="545">
        <v>20385</v>
      </c>
      <c r="C811" s="2102">
        <v>105</v>
      </c>
      <c r="D811" s="2097">
        <v>1620</v>
      </c>
      <c r="E811" s="724">
        <v>42134</v>
      </c>
      <c r="F811" s="2116">
        <v>1620</v>
      </c>
      <c r="G811" s="1267">
        <f t="shared" si="29"/>
        <v>0</v>
      </c>
      <c r="H811" s="1804" t="s">
        <v>2804</v>
      </c>
      <c r="I811" s="32"/>
      <c r="J811" s="2024"/>
      <c r="K811" s="32"/>
      <c r="M811" s="1265">
        <v>42138</v>
      </c>
      <c r="N811" s="545">
        <v>20982</v>
      </c>
      <c r="O811" s="1952" t="s">
        <v>2814</v>
      </c>
      <c r="P811" s="2097">
        <v>38860.550000000003</v>
      </c>
      <c r="Q811" s="724">
        <v>42142</v>
      </c>
      <c r="R811" s="2116">
        <v>38860.550000000003</v>
      </c>
      <c r="S811" s="1267">
        <f t="shared" si="30"/>
        <v>0</v>
      </c>
      <c r="T811" s="1804" t="s">
        <v>2938</v>
      </c>
    </row>
    <row r="812" spans="1:20" x14ac:dyDescent="0.25">
      <c r="A812" s="1265">
        <v>42132</v>
      </c>
      <c r="B812" s="545">
        <v>20386</v>
      </c>
      <c r="C812" s="1952" t="s">
        <v>682</v>
      </c>
      <c r="D812" s="2097">
        <v>21922.6</v>
      </c>
      <c r="E812" s="724">
        <v>42134</v>
      </c>
      <c r="F812" s="2116">
        <v>21922.6</v>
      </c>
      <c r="G812" s="1267">
        <f t="shared" si="29"/>
        <v>0</v>
      </c>
      <c r="H812" s="1804" t="s">
        <v>2822</v>
      </c>
      <c r="I812" s="32"/>
      <c r="J812" s="2024"/>
      <c r="K812" s="32"/>
      <c r="M812" s="1265">
        <v>42138</v>
      </c>
      <c r="N812" s="545">
        <v>21049</v>
      </c>
      <c r="O812" s="1952" t="s">
        <v>2814</v>
      </c>
      <c r="P812" s="2097">
        <v>82501.600000000006</v>
      </c>
      <c r="Q812" s="724" t="s">
        <v>3652</v>
      </c>
      <c r="R812" s="2116">
        <f>26745.5+55756.1</f>
        <v>82501.600000000006</v>
      </c>
      <c r="S812" s="1817">
        <f t="shared" si="30"/>
        <v>0</v>
      </c>
      <c r="T812" s="1655" t="s">
        <v>2799</v>
      </c>
    </row>
    <row r="813" spans="1:20" x14ac:dyDescent="0.25">
      <c r="A813" s="1265">
        <v>42132</v>
      </c>
      <c r="B813" s="545">
        <v>20387</v>
      </c>
      <c r="C813" s="1952" t="s">
        <v>2817</v>
      </c>
      <c r="D813" s="2097">
        <v>33158.050000000003</v>
      </c>
      <c r="E813" s="724">
        <v>42132</v>
      </c>
      <c r="F813" s="2116">
        <v>33158.050000000003</v>
      </c>
      <c r="G813" s="1267">
        <f t="shared" si="29"/>
        <v>0</v>
      </c>
      <c r="H813" s="1804" t="s">
        <v>773</v>
      </c>
      <c r="I813" s="32"/>
      <c r="J813" s="2024"/>
      <c r="K813" s="32"/>
      <c r="M813" s="1265">
        <v>42139</v>
      </c>
      <c r="N813" s="545">
        <v>21196</v>
      </c>
      <c r="O813" s="1952" t="s">
        <v>2814</v>
      </c>
      <c r="P813" s="2097">
        <v>59002.8</v>
      </c>
      <c r="Q813" s="724">
        <v>42147</v>
      </c>
      <c r="R813" s="2116">
        <v>59002.8</v>
      </c>
      <c r="S813" s="1817">
        <f t="shared" si="30"/>
        <v>0</v>
      </c>
      <c r="T813" s="1655" t="s">
        <v>2799</v>
      </c>
    </row>
    <row r="814" spans="1:20" x14ac:dyDescent="0.25">
      <c r="A814" s="1265">
        <v>42132</v>
      </c>
      <c r="B814" s="545">
        <v>20388</v>
      </c>
      <c r="C814" s="1952" t="s">
        <v>2813</v>
      </c>
      <c r="D814" s="2097">
        <v>7171.85</v>
      </c>
      <c r="E814" s="724">
        <v>42134</v>
      </c>
      <c r="F814" s="2116">
        <v>7171.85</v>
      </c>
      <c r="G814" s="1267">
        <f t="shared" si="29"/>
        <v>0</v>
      </c>
      <c r="H814" s="1804" t="s">
        <v>2776</v>
      </c>
      <c r="I814" s="32"/>
      <c r="J814" s="2024"/>
      <c r="K814" s="32"/>
      <c r="M814" s="1265">
        <v>42140</v>
      </c>
      <c r="N814" s="545">
        <v>21242</v>
      </c>
      <c r="O814" s="1952" t="s">
        <v>2814</v>
      </c>
      <c r="P814" s="2097">
        <v>24602.959999999999</v>
      </c>
      <c r="Q814" s="724" t="s">
        <v>3652</v>
      </c>
      <c r="R814" s="2116">
        <f>1614.5+22988.46</f>
        <v>24602.959999999999</v>
      </c>
      <c r="S814" s="1817">
        <f t="shared" si="30"/>
        <v>0</v>
      </c>
      <c r="T814" s="1655" t="s">
        <v>2780</v>
      </c>
    </row>
    <row r="815" spans="1:20" x14ac:dyDescent="0.25">
      <c r="A815" s="1265">
        <v>42132</v>
      </c>
      <c r="B815" s="545">
        <v>20389</v>
      </c>
      <c r="C815" s="1952" t="s">
        <v>2852</v>
      </c>
      <c r="D815" s="2097">
        <v>3445.2</v>
      </c>
      <c r="E815" s="724">
        <v>42149</v>
      </c>
      <c r="F815" s="2116">
        <v>3445.2</v>
      </c>
      <c r="G815" s="1267">
        <f t="shared" si="29"/>
        <v>0</v>
      </c>
      <c r="H815" s="1804" t="s">
        <v>2793</v>
      </c>
      <c r="I815" s="32"/>
      <c r="J815" s="2024"/>
      <c r="K815" s="32"/>
      <c r="M815" s="1265">
        <v>42140</v>
      </c>
      <c r="N815" s="545">
        <v>21307</v>
      </c>
      <c r="O815" s="1952" t="s">
        <v>2814</v>
      </c>
      <c r="P815" s="2097">
        <v>26448</v>
      </c>
      <c r="Q815" s="724">
        <v>42147</v>
      </c>
      <c r="R815" s="2117">
        <v>26448</v>
      </c>
      <c r="S815" s="1267">
        <f t="shared" si="30"/>
        <v>0</v>
      </c>
      <c r="T815" s="716" t="s">
        <v>2982</v>
      </c>
    </row>
    <row r="816" spans="1:20" x14ac:dyDescent="0.25">
      <c r="A816" s="1265">
        <v>42132</v>
      </c>
      <c r="B816" s="545">
        <v>20390</v>
      </c>
      <c r="C816" s="1952" t="s">
        <v>2811</v>
      </c>
      <c r="D816" s="2097">
        <v>14252.45</v>
      </c>
      <c r="E816" s="724">
        <v>42135</v>
      </c>
      <c r="F816" s="2116">
        <v>14252.45</v>
      </c>
      <c r="G816" s="1267">
        <f t="shared" si="29"/>
        <v>0</v>
      </c>
      <c r="H816" s="1804" t="s">
        <v>2776</v>
      </c>
      <c r="I816" s="32"/>
      <c r="J816" s="2024"/>
      <c r="K816" s="32"/>
      <c r="M816" s="1265">
        <v>42140</v>
      </c>
      <c r="N816" s="545">
        <v>21311</v>
      </c>
      <c r="O816" s="1952" t="s">
        <v>2814</v>
      </c>
      <c r="P816" s="2097">
        <v>25584.45</v>
      </c>
      <c r="Q816" s="724">
        <v>42147</v>
      </c>
      <c r="R816" s="2117">
        <v>25584.45</v>
      </c>
      <c r="S816" s="1267">
        <f t="shared" si="30"/>
        <v>0</v>
      </c>
      <c r="T816" s="716" t="s">
        <v>773</v>
      </c>
    </row>
    <row r="817" spans="1:20" x14ac:dyDescent="0.25">
      <c r="A817" s="1265">
        <v>42132</v>
      </c>
      <c r="B817" s="545">
        <v>20391</v>
      </c>
      <c r="C817" s="2143" t="s">
        <v>2832</v>
      </c>
      <c r="D817" s="2097">
        <v>7856.8</v>
      </c>
      <c r="E817" s="724">
        <v>42132</v>
      </c>
      <c r="F817" s="2116">
        <v>7856.8</v>
      </c>
      <c r="G817" s="1267">
        <f t="shared" si="29"/>
        <v>0</v>
      </c>
      <c r="H817" s="1804" t="s">
        <v>2776</v>
      </c>
      <c r="J817" s="2073"/>
      <c r="K817" s="32"/>
      <c r="M817" s="1265">
        <v>42141</v>
      </c>
      <c r="N817" s="545">
        <v>21381</v>
      </c>
      <c r="O817" s="1952" t="s">
        <v>2814</v>
      </c>
      <c r="P817" s="2097">
        <v>26114.55</v>
      </c>
      <c r="Q817" s="724">
        <v>42147</v>
      </c>
      <c r="R817" s="2117">
        <v>26114.55</v>
      </c>
      <c r="S817" s="1267">
        <f t="shared" si="30"/>
        <v>0</v>
      </c>
      <c r="T817" s="1197" t="s">
        <v>2822</v>
      </c>
    </row>
    <row r="818" spans="1:20" x14ac:dyDescent="0.25">
      <c r="A818" s="1265">
        <v>42132</v>
      </c>
      <c r="B818" s="545">
        <v>20392</v>
      </c>
      <c r="C818" s="1952" t="s">
        <v>2831</v>
      </c>
      <c r="D818" s="2097">
        <v>2998.8</v>
      </c>
      <c r="E818" s="724">
        <v>42132</v>
      </c>
      <c r="F818" s="2116">
        <v>2998.8</v>
      </c>
      <c r="G818" s="1267">
        <f t="shared" si="29"/>
        <v>0</v>
      </c>
      <c r="H818" s="1804" t="s">
        <v>773</v>
      </c>
      <c r="K818" s="32"/>
      <c r="M818" s="1265">
        <v>42142</v>
      </c>
      <c r="N818" s="545">
        <v>21426</v>
      </c>
      <c r="O818" s="1952" t="s">
        <v>2814</v>
      </c>
      <c r="P818" s="2097">
        <v>31767.93</v>
      </c>
      <c r="Q818" s="724">
        <v>42147</v>
      </c>
      <c r="R818" s="2117">
        <v>31767.93</v>
      </c>
      <c r="S818" s="1267">
        <f t="shared" si="30"/>
        <v>0</v>
      </c>
      <c r="T818" s="1197" t="s">
        <v>2780</v>
      </c>
    </row>
    <row r="819" spans="1:20" x14ac:dyDescent="0.25">
      <c r="A819" s="1265">
        <v>42132</v>
      </c>
      <c r="B819" s="545">
        <v>20393</v>
      </c>
      <c r="C819" s="1952" t="s">
        <v>2831</v>
      </c>
      <c r="D819" s="2097">
        <v>312</v>
      </c>
      <c r="E819" s="724">
        <v>42132</v>
      </c>
      <c r="F819" s="2116">
        <v>312</v>
      </c>
      <c r="G819" s="1267">
        <f t="shared" si="29"/>
        <v>0</v>
      </c>
      <c r="H819" s="1804" t="s">
        <v>2908</v>
      </c>
      <c r="K819" s="32"/>
      <c r="M819" s="1265">
        <v>42144</v>
      </c>
      <c r="N819" s="545">
        <v>21696</v>
      </c>
      <c r="O819" s="1952" t="s">
        <v>2814</v>
      </c>
      <c r="P819" s="2097">
        <v>56804.17</v>
      </c>
      <c r="Q819" s="724">
        <v>42147</v>
      </c>
      <c r="R819" s="2116">
        <v>56804.17</v>
      </c>
      <c r="S819" s="1267">
        <f t="shared" si="30"/>
        <v>0</v>
      </c>
      <c r="T819" s="1655" t="s">
        <v>2412</v>
      </c>
    </row>
    <row r="820" spans="1:20" x14ac:dyDescent="0.25">
      <c r="A820" s="1265">
        <v>42132</v>
      </c>
      <c r="B820" s="545">
        <v>20394</v>
      </c>
      <c r="C820" s="2164" t="s">
        <v>2251</v>
      </c>
      <c r="D820" s="2194">
        <v>0</v>
      </c>
      <c r="E820" s="724"/>
      <c r="F820" s="2116"/>
      <c r="G820" s="1267">
        <f t="shared" si="29"/>
        <v>0</v>
      </c>
      <c r="H820" s="1804" t="s">
        <v>135</v>
      </c>
      <c r="K820" s="32"/>
      <c r="M820" s="1265">
        <v>42145</v>
      </c>
      <c r="N820" s="545">
        <v>21786</v>
      </c>
      <c r="O820" s="2030" t="s">
        <v>2814</v>
      </c>
      <c r="P820" s="2113">
        <v>37543.64</v>
      </c>
      <c r="Q820" s="724" t="s">
        <v>3705</v>
      </c>
      <c r="R820" s="2117">
        <f>35923.64+1620</f>
        <v>37543.64</v>
      </c>
      <c r="S820" s="1267">
        <f t="shared" si="30"/>
        <v>0</v>
      </c>
      <c r="T820" s="582" t="s">
        <v>2799</v>
      </c>
    </row>
    <row r="821" spans="1:20" x14ac:dyDescent="0.25">
      <c r="A821" s="1265">
        <v>42132</v>
      </c>
      <c r="B821" s="545">
        <v>20395</v>
      </c>
      <c r="C821" s="1952" t="s">
        <v>2977</v>
      </c>
      <c r="D821" s="2097">
        <v>2724.8</v>
      </c>
      <c r="E821" s="724">
        <v>42132</v>
      </c>
      <c r="F821" s="2116">
        <v>2724.8</v>
      </c>
      <c r="G821" s="1267">
        <f t="shared" si="29"/>
        <v>0</v>
      </c>
      <c r="H821" s="1804" t="s">
        <v>773</v>
      </c>
      <c r="K821" s="32"/>
      <c r="M821" s="1265">
        <v>42146</v>
      </c>
      <c r="N821" s="545">
        <v>21850</v>
      </c>
      <c r="O821" s="1952" t="s">
        <v>2814</v>
      </c>
      <c r="P821" s="2097">
        <v>95594.240000000005</v>
      </c>
      <c r="Q821" s="724">
        <v>42153</v>
      </c>
      <c r="R821" s="2116">
        <v>95594.240000000005</v>
      </c>
      <c r="S821" s="1267">
        <f t="shared" si="30"/>
        <v>0</v>
      </c>
      <c r="T821" s="1655" t="s">
        <v>818</v>
      </c>
    </row>
    <row r="822" spans="1:20" x14ac:dyDescent="0.25">
      <c r="A822" s="1265">
        <v>42132</v>
      </c>
      <c r="B822" s="545">
        <v>20396</v>
      </c>
      <c r="C822" s="1952" t="s">
        <v>67</v>
      </c>
      <c r="D822" s="2097">
        <v>43856.4</v>
      </c>
      <c r="E822" s="1828" t="s">
        <v>3714</v>
      </c>
      <c r="F822" s="2116">
        <v>43856.4</v>
      </c>
      <c r="G822" s="1267">
        <f t="shared" si="29"/>
        <v>0</v>
      </c>
      <c r="H822" s="1804" t="s">
        <v>2938</v>
      </c>
      <c r="K822" s="32"/>
      <c r="M822" s="1265">
        <v>42147</v>
      </c>
      <c r="N822" s="545">
        <v>22037</v>
      </c>
      <c r="O822" s="1952" t="s">
        <v>2814</v>
      </c>
      <c r="P822" s="2097">
        <v>83094.64</v>
      </c>
      <c r="Q822" s="781">
        <v>42153</v>
      </c>
      <c r="R822" s="2116">
        <v>83094.64</v>
      </c>
      <c r="S822" s="1267">
        <f t="shared" si="30"/>
        <v>0</v>
      </c>
      <c r="T822" s="1655" t="s">
        <v>2780</v>
      </c>
    </row>
    <row r="823" spans="1:20" x14ac:dyDescent="0.25">
      <c r="A823" s="1265">
        <v>42132</v>
      </c>
      <c r="B823" s="545">
        <v>20397</v>
      </c>
      <c r="C823" s="1952" t="s">
        <v>2940</v>
      </c>
      <c r="D823" s="2097">
        <v>4166.3999999999996</v>
      </c>
      <c r="E823" s="724">
        <v>42133</v>
      </c>
      <c r="F823" s="2116">
        <v>4166.3999999999996</v>
      </c>
      <c r="G823" s="1267">
        <f t="shared" si="29"/>
        <v>0</v>
      </c>
      <c r="H823" s="1804" t="s">
        <v>2799</v>
      </c>
      <c r="K823" s="32"/>
      <c r="M823" s="1265">
        <v>42149</v>
      </c>
      <c r="N823" s="545">
        <v>22192</v>
      </c>
      <c r="O823" s="1952" t="s">
        <v>2814</v>
      </c>
      <c r="P823" s="2097">
        <v>9067</v>
      </c>
      <c r="Q823" s="781">
        <v>42153</v>
      </c>
      <c r="R823" s="2116">
        <v>9067</v>
      </c>
      <c r="S823" s="1267">
        <f t="shared" si="30"/>
        <v>0</v>
      </c>
      <c r="T823" s="1655" t="s">
        <v>2938</v>
      </c>
    </row>
    <row r="824" spans="1:20" x14ac:dyDescent="0.25">
      <c r="A824" s="1265">
        <v>42132</v>
      </c>
      <c r="B824" s="545">
        <v>20398</v>
      </c>
      <c r="C824" s="2143" t="s">
        <v>2836</v>
      </c>
      <c r="D824" s="2097">
        <v>3440.8</v>
      </c>
      <c r="E824" s="724">
        <v>42133</v>
      </c>
      <c r="F824" s="2116">
        <v>3440.8</v>
      </c>
      <c r="G824" s="1267">
        <f t="shared" si="29"/>
        <v>0</v>
      </c>
      <c r="H824" s="1804" t="s">
        <v>2799</v>
      </c>
      <c r="K824" s="32"/>
      <c r="M824" s="1265">
        <v>42150</v>
      </c>
      <c r="N824" s="545">
        <v>22314</v>
      </c>
      <c r="O824" s="1952" t="s">
        <v>2814</v>
      </c>
      <c r="P824" s="2097">
        <v>28982</v>
      </c>
      <c r="Q824" s="781">
        <v>42153</v>
      </c>
      <c r="R824" s="2116">
        <v>28982</v>
      </c>
      <c r="S824" s="1267">
        <f t="shared" si="30"/>
        <v>0</v>
      </c>
      <c r="T824" s="1655" t="s">
        <v>2799</v>
      </c>
    </row>
    <row r="825" spans="1:20" x14ac:dyDescent="0.25">
      <c r="A825" s="1265">
        <v>42132</v>
      </c>
      <c r="B825" s="545">
        <v>20399</v>
      </c>
      <c r="C825" s="1952" t="s">
        <v>2840</v>
      </c>
      <c r="D825" s="2097">
        <v>6265.2</v>
      </c>
      <c r="E825" s="1828" t="s">
        <v>3716</v>
      </c>
      <c r="F825" s="2116">
        <v>6265.2</v>
      </c>
      <c r="G825" s="1267">
        <f t="shared" si="29"/>
        <v>0</v>
      </c>
      <c r="H825" s="1804" t="s">
        <v>2822</v>
      </c>
      <c r="K825" s="32"/>
      <c r="M825" s="1265">
        <v>42151</v>
      </c>
      <c r="N825" s="545">
        <v>22408</v>
      </c>
      <c r="O825" s="1952" t="s">
        <v>2814</v>
      </c>
      <c r="P825" s="2097">
        <v>26360.1</v>
      </c>
      <c r="Q825" s="724"/>
      <c r="R825" s="2116"/>
      <c r="S825" s="1267">
        <f t="shared" si="30"/>
        <v>26360.1</v>
      </c>
      <c r="T825" s="1655" t="s">
        <v>2799</v>
      </c>
    </row>
    <row r="826" spans="1:20" x14ac:dyDescent="0.25">
      <c r="A826" s="1265">
        <v>42132</v>
      </c>
      <c r="B826" s="545">
        <v>20400</v>
      </c>
      <c r="C826" s="1952" t="s">
        <v>2963</v>
      </c>
      <c r="D826" s="2097">
        <v>11700</v>
      </c>
      <c r="E826" s="724">
        <v>42133</v>
      </c>
      <c r="F826" s="2116">
        <v>11700</v>
      </c>
      <c r="G826" s="1267">
        <f t="shared" si="29"/>
        <v>0</v>
      </c>
      <c r="H826" s="1804" t="s">
        <v>2780</v>
      </c>
      <c r="K826" s="32"/>
      <c r="M826" s="1265">
        <v>42152</v>
      </c>
      <c r="N826" s="545">
        <v>22443</v>
      </c>
      <c r="O826" s="1952" t="s">
        <v>2814</v>
      </c>
      <c r="P826" s="2097">
        <v>30947.119999999999</v>
      </c>
      <c r="Q826" s="724"/>
      <c r="R826" s="2116"/>
      <c r="S826" s="1267">
        <f t="shared" si="30"/>
        <v>30947.119999999999</v>
      </c>
      <c r="T826" s="1655" t="s">
        <v>2938</v>
      </c>
    </row>
    <row r="827" spans="1:20" x14ac:dyDescent="0.25">
      <c r="A827" s="1265">
        <v>42132</v>
      </c>
      <c r="B827" s="545">
        <v>20401</v>
      </c>
      <c r="C827" s="1952" t="s">
        <v>711</v>
      </c>
      <c r="D827" s="2097">
        <v>1526.04</v>
      </c>
      <c r="E827" s="724">
        <v>42133</v>
      </c>
      <c r="F827" s="2116">
        <v>1526.04</v>
      </c>
      <c r="G827" s="1267">
        <f t="shared" si="29"/>
        <v>0</v>
      </c>
      <c r="H827" s="1804" t="s">
        <v>2780</v>
      </c>
      <c r="K827" s="32"/>
      <c r="M827" s="1265">
        <v>42152</v>
      </c>
      <c r="N827" s="545">
        <v>22444</v>
      </c>
      <c r="O827" s="1952" t="s">
        <v>2814</v>
      </c>
      <c r="P827" s="2097">
        <v>3714.8</v>
      </c>
      <c r="Q827" s="724"/>
      <c r="R827" s="2116"/>
      <c r="S827" s="1267">
        <f t="shared" si="30"/>
        <v>3714.8</v>
      </c>
      <c r="T827" s="1655" t="s">
        <v>2938</v>
      </c>
    </row>
    <row r="828" spans="1:20" x14ac:dyDescent="0.25">
      <c r="A828" s="1265">
        <v>42132</v>
      </c>
      <c r="B828" s="545">
        <v>20402</v>
      </c>
      <c r="C828" s="1952" t="s">
        <v>72</v>
      </c>
      <c r="D828" s="2097">
        <v>20971.349999999999</v>
      </c>
      <c r="E828" s="724">
        <v>42133</v>
      </c>
      <c r="F828" s="2116">
        <v>20971.349999999999</v>
      </c>
      <c r="G828" s="1267">
        <f t="shared" si="29"/>
        <v>0</v>
      </c>
      <c r="H828" s="1804" t="s">
        <v>2780</v>
      </c>
      <c r="J828" s="2073"/>
      <c r="K828" s="32"/>
      <c r="M828" s="1265">
        <v>42152</v>
      </c>
      <c r="N828" s="545">
        <v>22539</v>
      </c>
      <c r="O828" s="1952" t="s">
        <v>2814</v>
      </c>
      <c r="P828" s="2097">
        <v>26917.93</v>
      </c>
      <c r="Q828" s="724"/>
      <c r="R828" s="2116"/>
      <c r="S828" s="1267">
        <f t="shared" si="30"/>
        <v>26917.93</v>
      </c>
      <c r="T828" s="1655" t="s">
        <v>818</v>
      </c>
    </row>
    <row r="829" spans="1:20" x14ac:dyDescent="0.25">
      <c r="A829" s="1265">
        <v>42132</v>
      </c>
      <c r="B829" s="545">
        <v>20403</v>
      </c>
      <c r="C829" s="1952" t="s">
        <v>2787</v>
      </c>
      <c r="D829" s="2097">
        <v>10433.1</v>
      </c>
      <c r="E829" s="724">
        <v>42133</v>
      </c>
      <c r="F829" s="2116">
        <v>10433.1</v>
      </c>
      <c r="G829" s="1267">
        <f t="shared" si="29"/>
        <v>0</v>
      </c>
      <c r="H829" s="1804" t="s">
        <v>2780</v>
      </c>
      <c r="K829" s="32"/>
      <c r="M829" s="1265">
        <v>42153</v>
      </c>
      <c r="N829" s="545">
        <v>22588</v>
      </c>
      <c r="O829" s="1952" t="s">
        <v>2814</v>
      </c>
      <c r="P829" s="2097">
        <v>22200.37</v>
      </c>
      <c r="Q829" s="724"/>
      <c r="R829" s="2116"/>
      <c r="S829" s="1267">
        <f t="shared" si="30"/>
        <v>22200.37</v>
      </c>
      <c r="T829" s="1655" t="s">
        <v>2776</v>
      </c>
    </row>
    <row r="830" spans="1:20" x14ac:dyDescent="0.25">
      <c r="A830" s="1265">
        <v>42132</v>
      </c>
      <c r="B830" s="545">
        <v>20404</v>
      </c>
      <c r="C830" s="1952" t="s">
        <v>2865</v>
      </c>
      <c r="D830" s="2097">
        <v>4254.2</v>
      </c>
      <c r="E830" s="724">
        <v>42133</v>
      </c>
      <c r="F830" s="2116">
        <v>4254.2</v>
      </c>
      <c r="G830" s="1267">
        <f t="shared" si="29"/>
        <v>0</v>
      </c>
      <c r="H830" s="1804" t="s">
        <v>2780</v>
      </c>
      <c r="K830" s="32"/>
      <c r="M830" s="1265">
        <v>42153</v>
      </c>
      <c r="N830" s="545">
        <v>22603</v>
      </c>
      <c r="O830" s="1952" t="s">
        <v>2814</v>
      </c>
      <c r="P830" s="2097">
        <v>30328.78</v>
      </c>
      <c r="Q830" s="724"/>
      <c r="R830" s="2116"/>
      <c r="S830" s="1267">
        <f t="shared" si="30"/>
        <v>30328.78</v>
      </c>
      <c r="T830" s="1655" t="s">
        <v>2799</v>
      </c>
    </row>
    <row r="831" spans="1:20" x14ac:dyDescent="0.25">
      <c r="A831" s="1265">
        <v>42132</v>
      </c>
      <c r="B831" s="545">
        <v>20405</v>
      </c>
      <c r="C831" s="1952" t="s">
        <v>48</v>
      </c>
      <c r="D831" s="2097">
        <v>26160.9</v>
      </c>
      <c r="E831" s="724">
        <v>42136</v>
      </c>
      <c r="F831" s="2116">
        <v>26160.9</v>
      </c>
      <c r="G831" s="1267">
        <f t="shared" si="29"/>
        <v>0</v>
      </c>
      <c r="H831" s="1804" t="s">
        <v>2780</v>
      </c>
      <c r="K831" s="32"/>
      <c r="M831" s="1265">
        <v>42153</v>
      </c>
      <c r="N831" s="545">
        <v>22654</v>
      </c>
      <c r="O831" s="1952" t="s">
        <v>2814</v>
      </c>
      <c r="P831" s="2097">
        <v>29349.599999999999</v>
      </c>
      <c r="Q831" s="724"/>
      <c r="R831" s="2116"/>
      <c r="S831" s="1267">
        <f t="shared" si="30"/>
        <v>29349.599999999999</v>
      </c>
      <c r="T831" s="1655" t="s">
        <v>2412</v>
      </c>
    </row>
    <row r="832" spans="1:20" x14ac:dyDescent="0.25">
      <c r="A832" s="1265">
        <v>42132</v>
      </c>
      <c r="B832" s="545">
        <v>20406</v>
      </c>
      <c r="C832" s="1952" t="s">
        <v>2895</v>
      </c>
      <c r="D832" s="2097">
        <v>9630.65</v>
      </c>
      <c r="E832" s="724">
        <v>42132</v>
      </c>
      <c r="F832" s="2116">
        <v>9630.65</v>
      </c>
      <c r="G832" s="1267">
        <f t="shared" si="29"/>
        <v>0</v>
      </c>
      <c r="H832" s="1804" t="s">
        <v>773</v>
      </c>
      <c r="K832" s="32"/>
      <c r="M832" s="1265">
        <v>42153</v>
      </c>
      <c r="N832" s="545">
        <v>22661</v>
      </c>
      <c r="O832" s="1952" t="s">
        <v>2814</v>
      </c>
      <c r="P832" s="2097">
        <v>53986.400000000001</v>
      </c>
      <c r="Q832" s="724"/>
      <c r="R832" s="2116"/>
      <c r="S832" s="1267">
        <f t="shared" si="30"/>
        <v>53986.400000000001</v>
      </c>
      <c r="T832" s="1655" t="s">
        <v>2412</v>
      </c>
    </row>
    <row r="833" spans="1:20" x14ac:dyDescent="0.25">
      <c r="A833" s="1265">
        <v>42132</v>
      </c>
      <c r="B833" s="545">
        <v>20407</v>
      </c>
      <c r="C833" s="1952" t="s">
        <v>28</v>
      </c>
      <c r="D833" s="2097">
        <v>24817.15</v>
      </c>
      <c r="E833" s="724">
        <v>42133</v>
      </c>
      <c r="F833" s="2116">
        <v>24817.15</v>
      </c>
      <c r="G833" s="1267">
        <f t="shared" si="29"/>
        <v>0</v>
      </c>
      <c r="H833" s="1804" t="s">
        <v>2780</v>
      </c>
      <c r="K833" s="32"/>
      <c r="M833" s="1265">
        <v>42154</v>
      </c>
      <c r="N833" s="545">
        <v>22772</v>
      </c>
      <c r="O833" s="1952" t="s">
        <v>2814</v>
      </c>
      <c r="P833" s="2097">
        <v>66211.100000000006</v>
      </c>
      <c r="Q833" s="724"/>
      <c r="R833" s="2116"/>
      <c r="S833" s="1267">
        <f t="shared" si="30"/>
        <v>66211.100000000006</v>
      </c>
      <c r="T833" s="1655" t="s">
        <v>2799</v>
      </c>
    </row>
    <row r="834" spans="1:20" x14ac:dyDescent="0.25">
      <c r="A834" s="1265">
        <v>42132</v>
      </c>
      <c r="B834" s="545">
        <v>20408</v>
      </c>
      <c r="C834" s="1952" t="s">
        <v>2804</v>
      </c>
      <c r="D834" s="2097">
        <v>4553.2</v>
      </c>
      <c r="E834" s="724">
        <v>42133</v>
      </c>
      <c r="F834" s="2116">
        <v>4553.2</v>
      </c>
      <c r="G834" s="1267">
        <f t="shared" si="29"/>
        <v>0</v>
      </c>
      <c r="H834" s="1804" t="s">
        <v>2780</v>
      </c>
      <c r="I834" s="32"/>
      <c r="J834" s="2024"/>
      <c r="K834" s="32"/>
      <c r="M834" s="1265">
        <v>42155</v>
      </c>
      <c r="N834" s="545">
        <v>22846</v>
      </c>
      <c r="O834" s="1952" t="s">
        <v>2814</v>
      </c>
      <c r="P834" s="2097">
        <v>27190.15</v>
      </c>
      <c r="Q834" s="724"/>
      <c r="R834" s="2116"/>
      <c r="S834" s="1267">
        <f t="shared" si="30"/>
        <v>27190.15</v>
      </c>
      <c r="T834" s="1655" t="s">
        <v>2776</v>
      </c>
    </row>
    <row r="835" spans="1:20" x14ac:dyDescent="0.25">
      <c r="A835" s="1265">
        <v>42132</v>
      </c>
      <c r="B835" s="545">
        <v>20409</v>
      </c>
      <c r="C835" s="1952" t="s">
        <v>48</v>
      </c>
      <c r="D835" s="2097">
        <v>450.8</v>
      </c>
      <c r="E835" s="724">
        <v>42136</v>
      </c>
      <c r="F835" s="2116">
        <v>450.8</v>
      </c>
      <c r="G835" s="1267">
        <f t="shared" ref="G835:G898" si="31">D835-F835</f>
        <v>0</v>
      </c>
      <c r="H835" s="1804" t="s">
        <v>2780</v>
      </c>
      <c r="I835" s="32"/>
      <c r="J835" s="2024"/>
      <c r="K835" s="32"/>
      <c r="M835" s="1265">
        <v>42155</v>
      </c>
      <c r="N835" s="545">
        <v>22847</v>
      </c>
      <c r="O835" s="1952" t="s">
        <v>2814</v>
      </c>
      <c r="P835" s="2097">
        <v>3078.8</v>
      </c>
      <c r="Q835" s="724"/>
      <c r="R835" s="2116"/>
      <c r="S835" s="1267">
        <f t="shared" ref="S835:S898" si="32">P835-R835</f>
        <v>3078.8</v>
      </c>
      <c r="T835" s="1655" t="s">
        <v>2776</v>
      </c>
    </row>
    <row r="836" spans="1:20" x14ac:dyDescent="0.25">
      <c r="A836" s="1265">
        <v>42132</v>
      </c>
      <c r="B836" s="545">
        <v>20410</v>
      </c>
      <c r="C836" s="1952" t="s">
        <v>701</v>
      </c>
      <c r="D836" s="2097">
        <v>5654.4</v>
      </c>
      <c r="E836" s="724">
        <v>42133</v>
      </c>
      <c r="F836" s="2116">
        <v>5654.4</v>
      </c>
      <c r="G836" s="1267">
        <f t="shared" si="31"/>
        <v>0</v>
      </c>
      <c r="H836" s="1804" t="s">
        <v>2780</v>
      </c>
      <c r="I836" s="32"/>
      <c r="J836" s="2024"/>
      <c r="K836" s="32"/>
      <c r="M836" s="1265">
        <v>42125</v>
      </c>
      <c r="N836" s="545">
        <v>19602</v>
      </c>
      <c r="O836" s="1952" t="s">
        <v>2795</v>
      </c>
      <c r="P836" s="2097">
        <v>4815.6000000000004</v>
      </c>
      <c r="Q836" s="724">
        <v>42144</v>
      </c>
      <c r="R836" s="2116">
        <v>4815.6000000000004</v>
      </c>
      <c r="S836" s="459">
        <f t="shared" si="32"/>
        <v>0</v>
      </c>
      <c r="T836" s="1804" t="s">
        <v>2796</v>
      </c>
    </row>
    <row r="837" spans="1:20" x14ac:dyDescent="0.25">
      <c r="A837" s="1265">
        <v>42132</v>
      </c>
      <c r="B837" s="545">
        <v>20411</v>
      </c>
      <c r="C837" s="1952" t="s">
        <v>2823</v>
      </c>
      <c r="D837" s="2097">
        <v>845.2</v>
      </c>
      <c r="E837" s="724">
        <v>42134</v>
      </c>
      <c r="F837" s="2116">
        <v>845.2</v>
      </c>
      <c r="G837" s="1267">
        <f t="shared" si="31"/>
        <v>0</v>
      </c>
      <c r="H837" s="1804" t="s">
        <v>2780</v>
      </c>
      <c r="I837" s="32"/>
      <c r="J837" s="2024"/>
      <c r="K837" s="32"/>
      <c r="M837" s="1265">
        <v>42125</v>
      </c>
      <c r="N837" s="545">
        <v>19612</v>
      </c>
      <c r="O837" s="1952" t="s">
        <v>2795</v>
      </c>
      <c r="P837" s="2097">
        <v>4246.6000000000004</v>
      </c>
      <c r="Q837" s="724">
        <v>42144</v>
      </c>
      <c r="R837" s="2116">
        <v>4246.6000000000004</v>
      </c>
      <c r="S837" s="459">
        <f t="shared" si="32"/>
        <v>0</v>
      </c>
      <c r="T837" s="1804" t="s">
        <v>2796</v>
      </c>
    </row>
    <row r="838" spans="1:20" x14ac:dyDescent="0.25">
      <c r="A838" s="1265">
        <v>42132</v>
      </c>
      <c r="B838" s="545">
        <v>20412</v>
      </c>
      <c r="C838" s="1952" t="s">
        <v>2978</v>
      </c>
      <c r="D838" s="2097">
        <v>6475.7</v>
      </c>
      <c r="E838" s="724">
        <v>42132</v>
      </c>
      <c r="F838" s="2116">
        <v>6475.7</v>
      </c>
      <c r="G838" s="1267">
        <f t="shared" si="31"/>
        <v>0</v>
      </c>
      <c r="H838" s="1804" t="s">
        <v>773</v>
      </c>
      <c r="I838" s="32"/>
      <c r="J838" s="2024"/>
      <c r="K838" s="32"/>
      <c r="M838" s="1265">
        <v>42125</v>
      </c>
      <c r="N838" s="545">
        <v>19623</v>
      </c>
      <c r="O838" s="1952" t="s">
        <v>2795</v>
      </c>
      <c r="P838" s="2097">
        <v>12616.8</v>
      </c>
      <c r="Q838" s="724">
        <v>42144</v>
      </c>
      <c r="R838" s="2116">
        <v>12616.8</v>
      </c>
      <c r="S838" s="459">
        <f t="shared" si="32"/>
        <v>0</v>
      </c>
      <c r="T838" s="1804" t="s">
        <v>2810</v>
      </c>
    </row>
    <row r="839" spans="1:20" x14ac:dyDescent="0.25">
      <c r="A839" s="1265">
        <v>42132</v>
      </c>
      <c r="B839" s="545">
        <v>20413</v>
      </c>
      <c r="C839" s="1952" t="s">
        <v>2835</v>
      </c>
      <c r="D839" s="2097">
        <v>1999.2</v>
      </c>
      <c r="E839" s="724">
        <v>42133</v>
      </c>
      <c r="F839" s="2116">
        <v>1999.2</v>
      </c>
      <c r="G839" s="1267">
        <f t="shared" si="31"/>
        <v>0</v>
      </c>
      <c r="H839" s="1804" t="s">
        <v>2799</v>
      </c>
      <c r="I839" s="32"/>
      <c r="J839" s="2024"/>
      <c r="K839" s="32"/>
      <c r="M839" s="1265">
        <v>42125</v>
      </c>
      <c r="N839" s="545">
        <v>19632</v>
      </c>
      <c r="O839" s="1952" t="s">
        <v>2795</v>
      </c>
      <c r="P839" s="2097">
        <v>1646.4</v>
      </c>
      <c r="Q839" s="724">
        <v>42144</v>
      </c>
      <c r="R839" s="2116">
        <v>1646.4</v>
      </c>
      <c r="S839" s="459">
        <f t="shared" si="32"/>
        <v>0</v>
      </c>
      <c r="T839" s="1804" t="s">
        <v>2810</v>
      </c>
    </row>
    <row r="840" spans="1:20" x14ac:dyDescent="0.25">
      <c r="A840" s="1265">
        <v>42132</v>
      </c>
      <c r="B840" s="545">
        <v>20414</v>
      </c>
      <c r="C840" s="1952" t="s">
        <v>2979</v>
      </c>
      <c r="D840" s="2097">
        <v>79707.44</v>
      </c>
      <c r="E840" s="724">
        <v>42140</v>
      </c>
      <c r="F840" s="2116">
        <v>79707.44</v>
      </c>
      <c r="G840" s="1267">
        <f t="shared" si="31"/>
        <v>0</v>
      </c>
      <c r="H840" s="1804" t="s">
        <v>2815</v>
      </c>
      <c r="I840" s="32"/>
      <c r="J840" s="2024"/>
      <c r="K840" s="32"/>
      <c r="M840" s="1265">
        <v>42125</v>
      </c>
      <c r="N840" s="545">
        <v>19634</v>
      </c>
      <c r="O840" s="1952" t="s">
        <v>2795</v>
      </c>
      <c r="P840" s="2097">
        <v>7575.96</v>
      </c>
      <c r="Q840" s="724">
        <v>42144</v>
      </c>
      <c r="R840" s="2116">
        <v>7575.96</v>
      </c>
      <c r="S840" s="459">
        <f t="shared" si="32"/>
        <v>0</v>
      </c>
      <c r="T840" s="1804" t="s">
        <v>2810</v>
      </c>
    </row>
    <row r="841" spans="1:20" x14ac:dyDescent="0.25">
      <c r="A841" s="1265">
        <v>42132</v>
      </c>
      <c r="B841" s="545">
        <v>20415</v>
      </c>
      <c r="C841" s="1952" t="s">
        <v>2978</v>
      </c>
      <c r="D841" s="2097">
        <v>673.75</v>
      </c>
      <c r="E841" s="724">
        <v>42132</v>
      </c>
      <c r="F841" s="2116">
        <v>673.75</v>
      </c>
      <c r="G841" s="1267">
        <f t="shared" si="31"/>
        <v>0</v>
      </c>
      <c r="H841" s="1804" t="s">
        <v>773</v>
      </c>
      <c r="I841" s="32"/>
      <c r="J841" s="2024"/>
      <c r="K841" s="32"/>
      <c r="M841" s="1265">
        <v>42125</v>
      </c>
      <c r="N841" s="545">
        <v>19696</v>
      </c>
      <c r="O841" s="1952" t="s">
        <v>2795</v>
      </c>
      <c r="P841" s="2097">
        <v>287183.90000000002</v>
      </c>
      <c r="Q841" s="724" t="s">
        <v>3682</v>
      </c>
      <c r="R841" s="2116">
        <f>211526.97+75656.93</f>
        <v>287183.90000000002</v>
      </c>
      <c r="S841" s="459">
        <f t="shared" si="32"/>
        <v>0</v>
      </c>
      <c r="T841" s="1655" t="s">
        <v>2815</v>
      </c>
    </row>
    <row r="842" spans="1:20" x14ac:dyDescent="0.25">
      <c r="A842" s="1265">
        <v>42132</v>
      </c>
      <c r="B842" s="545">
        <v>20416</v>
      </c>
      <c r="C842" s="1952" t="s">
        <v>2978</v>
      </c>
      <c r="D842" s="2097">
        <v>519.79999999999995</v>
      </c>
      <c r="E842" s="724">
        <v>42132</v>
      </c>
      <c r="F842" s="2116">
        <v>519.79999999999995</v>
      </c>
      <c r="G842" s="1267">
        <f t="shared" si="31"/>
        <v>0</v>
      </c>
      <c r="H842" s="1804" t="s">
        <v>773</v>
      </c>
      <c r="I842" s="32"/>
      <c r="J842" s="2024"/>
      <c r="K842" s="32"/>
      <c r="M842" s="1265">
        <v>42125</v>
      </c>
      <c r="N842" s="545">
        <v>19698</v>
      </c>
      <c r="O842" s="1952" t="s">
        <v>2795</v>
      </c>
      <c r="P842" s="2097">
        <v>100500.1</v>
      </c>
      <c r="Q842" s="724">
        <v>42151</v>
      </c>
      <c r="R842" s="2116">
        <v>100500.1</v>
      </c>
      <c r="S842" s="459">
        <f t="shared" si="32"/>
        <v>0</v>
      </c>
      <c r="T842" s="1655" t="s">
        <v>2776</v>
      </c>
    </row>
    <row r="843" spans="1:20" x14ac:dyDescent="0.25">
      <c r="A843" s="1265">
        <v>42132</v>
      </c>
      <c r="B843" s="545">
        <v>20417</v>
      </c>
      <c r="C843" s="1952" t="s">
        <v>2880</v>
      </c>
      <c r="D843" s="2097">
        <v>668.8</v>
      </c>
      <c r="E843" s="724">
        <v>42133</v>
      </c>
      <c r="F843" s="2116">
        <v>668.8</v>
      </c>
      <c r="G843" s="1267">
        <f t="shared" si="31"/>
        <v>0</v>
      </c>
      <c r="H843" s="1804" t="s">
        <v>2799</v>
      </c>
      <c r="I843" s="32"/>
      <c r="J843" s="2024"/>
      <c r="K843" s="32"/>
      <c r="M843" s="1265">
        <v>42127</v>
      </c>
      <c r="N843" s="545">
        <v>19817</v>
      </c>
      <c r="O843" s="2054" t="s">
        <v>2795</v>
      </c>
      <c r="P843" s="2097">
        <v>213399.3</v>
      </c>
      <c r="Q843" s="724">
        <v>42151</v>
      </c>
      <c r="R843" s="2116">
        <v>213399.3</v>
      </c>
      <c r="S843" s="1267">
        <f t="shared" si="32"/>
        <v>0</v>
      </c>
      <c r="T843" s="217" t="s">
        <v>2815</v>
      </c>
    </row>
    <row r="844" spans="1:20" x14ac:dyDescent="0.25">
      <c r="A844" s="1265">
        <v>42132</v>
      </c>
      <c r="B844" s="545">
        <v>20418</v>
      </c>
      <c r="C844" s="1952" t="s">
        <v>2833</v>
      </c>
      <c r="D844" s="2097">
        <v>1623.4</v>
      </c>
      <c r="E844" s="724">
        <v>42133</v>
      </c>
      <c r="F844" s="2116">
        <v>1623.4</v>
      </c>
      <c r="G844" s="1267">
        <f t="shared" si="31"/>
        <v>0</v>
      </c>
      <c r="H844" s="1804" t="s">
        <v>2799</v>
      </c>
      <c r="I844" s="32"/>
      <c r="J844" s="2024"/>
      <c r="K844" s="32"/>
      <c r="M844" s="1265">
        <v>42127</v>
      </c>
      <c r="N844" s="545">
        <v>19818</v>
      </c>
      <c r="O844" s="2054" t="s">
        <v>2795</v>
      </c>
      <c r="P844" s="2097">
        <v>19609.599999999999</v>
      </c>
      <c r="Q844" s="724">
        <v>42151</v>
      </c>
      <c r="R844" s="2116">
        <v>19609.599999999999</v>
      </c>
      <c r="S844" s="1267">
        <f t="shared" si="32"/>
        <v>0</v>
      </c>
      <c r="T844" s="217" t="s">
        <v>2804</v>
      </c>
    </row>
    <row r="845" spans="1:20" x14ac:dyDescent="0.25">
      <c r="A845" s="1265">
        <v>42132</v>
      </c>
      <c r="B845" s="545">
        <v>20419</v>
      </c>
      <c r="C845" s="1952" t="s">
        <v>644</v>
      </c>
      <c r="D845" s="2097">
        <v>3095.9</v>
      </c>
      <c r="E845" s="724">
        <v>42133</v>
      </c>
      <c r="F845" s="2116">
        <v>3095.9</v>
      </c>
      <c r="G845" s="1267">
        <f t="shared" si="31"/>
        <v>0</v>
      </c>
      <c r="H845" s="1804" t="s">
        <v>2799</v>
      </c>
      <c r="I845" s="32"/>
      <c r="J845" s="2024"/>
      <c r="K845" s="32"/>
      <c r="M845" s="1265">
        <v>42127</v>
      </c>
      <c r="N845" s="545">
        <v>19820</v>
      </c>
      <c r="O845" s="2054" t="s">
        <v>2795</v>
      </c>
      <c r="P845" s="2097">
        <v>43073.1</v>
      </c>
      <c r="Q845" s="724">
        <v>42151</v>
      </c>
      <c r="R845" s="2116">
        <v>43073.1</v>
      </c>
      <c r="S845" s="1267">
        <f t="shared" si="32"/>
        <v>0</v>
      </c>
      <c r="T845" s="217" t="s">
        <v>2780</v>
      </c>
    </row>
    <row r="846" spans="1:20" x14ac:dyDescent="0.25">
      <c r="A846" s="1265">
        <v>42132</v>
      </c>
      <c r="B846" s="545">
        <v>20420</v>
      </c>
      <c r="C846" s="1952" t="s">
        <v>947</v>
      </c>
      <c r="D846" s="2097">
        <v>18255.400000000001</v>
      </c>
      <c r="E846" s="724">
        <v>42134</v>
      </c>
      <c r="F846" s="2116">
        <v>18255.400000000001</v>
      </c>
      <c r="G846" s="1267">
        <f t="shared" si="31"/>
        <v>0</v>
      </c>
      <c r="H846" s="1804" t="s">
        <v>2822</v>
      </c>
      <c r="I846" s="32"/>
      <c r="J846" s="2024"/>
      <c r="K846" s="32"/>
      <c r="M846" s="1265">
        <v>42127</v>
      </c>
      <c r="N846" s="545">
        <v>19843</v>
      </c>
      <c r="O846" s="2054" t="s">
        <v>2795</v>
      </c>
      <c r="P846" s="2097">
        <v>33671.1</v>
      </c>
      <c r="Q846" s="724">
        <v>42151</v>
      </c>
      <c r="R846" s="2116">
        <v>33671.1</v>
      </c>
      <c r="S846" s="1267">
        <f t="shared" si="32"/>
        <v>0</v>
      </c>
      <c r="T846" s="217" t="s">
        <v>2780</v>
      </c>
    </row>
    <row r="847" spans="1:20" x14ac:dyDescent="0.25">
      <c r="A847" s="1265">
        <v>42132</v>
      </c>
      <c r="B847" s="545">
        <v>20421</v>
      </c>
      <c r="C847" s="1952" t="s">
        <v>2839</v>
      </c>
      <c r="D847" s="2097">
        <v>6900.2</v>
      </c>
      <c r="E847" s="1828" t="s">
        <v>3582</v>
      </c>
      <c r="F847" s="2116">
        <v>6900.2</v>
      </c>
      <c r="G847" s="1267">
        <f t="shared" si="31"/>
        <v>0</v>
      </c>
      <c r="H847" s="1804" t="s">
        <v>2799</v>
      </c>
      <c r="I847" s="32"/>
      <c r="J847" s="2024"/>
      <c r="K847" s="32"/>
      <c r="M847" s="1265">
        <v>42127</v>
      </c>
      <c r="N847" s="545">
        <v>19853</v>
      </c>
      <c r="O847" s="2054" t="s">
        <v>2795</v>
      </c>
      <c r="P847" s="2097">
        <v>4210.8</v>
      </c>
      <c r="Q847" s="724">
        <v>42151</v>
      </c>
      <c r="R847" s="2116">
        <v>4210.8</v>
      </c>
      <c r="S847" s="1267">
        <f t="shared" si="32"/>
        <v>0</v>
      </c>
      <c r="T847" s="217" t="s">
        <v>773</v>
      </c>
    </row>
    <row r="848" spans="1:20" x14ac:dyDescent="0.25">
      <c r="A848" s="1265">
        <v>42132</v>
      </c>
      <c r="B848" s="545">
        <v>20422</v>
      </c>
      <c r="C848" s="1952" t="s">
        <v>2876</v>
      </c>
      <c r="D848" s="2097">
        <v>954.2</v>
      </c>
      <c r="E848" s="724">
        <v>42132</v>
      </c>
      <c r="F848" s="2116">
        <v>954.2</v>
      </c>
      <c r="G848" s="1267">
        <f t="shared" si="31"/>
        <v>0</v>
      </c>
      <c r="H848" s="1804" t="s">
        <v>773</v>
      </c>
      <c r="I848" s="32"/>
      <c r="J848" s="2024"/>
      <c r="K848" s="32"/>
      <c r="M848" s="1265">
        <v>42128</v>
      </c>
      <c r="N848" s="545">
        <v>19932</v>
      </c>
      <c r="O848" s="1952" t="s">
        <v>2795</v>
      </c>
      <c r="P848" s="2097">
        <v>44511.7</v>
      </c>
      <c r="Q848" s="724">
        <v>42151</v>
      </c>
      <c r="R848" s="2116">
        <v>44511.7</v>
      </c>
      <c r="S848" s="1267">
        <f t="shared" si="32"/>
        <v>0</v>
      </c>
      <c r="T848" s="1804" t="s">
        <v>2810</v>
      </c>
    </row>
    <row r="849" spans="1:20" x14ac:dyDescent="0.25">
      <c r="A849" s="1265">
        <v>42132</v>
      </c>
      <c r="B849" s="545">
        <v>20423</v>
      </c>
      <c r="C849" s="1952" t="s">
        <v>2910</v>
      </c>
      <c r="D849" s="2097">
        <v>466.4</v>
      </c>
      <c r="E849" s="724">
        <v>42132</v>
      </c>
      <c r="F849" s="2116">
        <v>466.4</v>
      </c>
      <c r="G849" s="1267">
        <f t="shared" si="31"/>
        <v>0</v>
      </c>
      <c r="H849" s="1804" t="s">
        <v>773</v>
      </c>
      <c r="I849" s="32"/>
      <c r="J849" s="2024"/>
      <c r="K849" s="32"/>
      <c r="M849" s="1265">
        <v>42128</v>
      </c>
      <c r="N849" s="545">
        <v>19979</v>
      </c>
      <c r="O849" s="1952" t="s">
        <v>2795</v>
      </c>
      <c r="P849" s="2097">
        <v>1332</v>
      </c>
      <c r="Q849" s="724">
        <v>42151</v>
      </c>
      <c r="R849" s="2116">
        <v>1332</v>
      </c>
      <c r="S849" s="1267">
        <f t="shared" si="32"/>
        <v>0</v>
      </c>
      <c r="T849" s="1804" t="s">
        <v>2776</v>
      </c>
    </row>
    <row r="850" spans="1:20" x14ac:dyDescent="0.25">
      <c r="A850" s="1265">
        <v>42132</v>
      </c>
      <c r="B850" s="545">
        <v>20424</v>
      </c>
      <c r="C850" s="1952" t="s">
        <v>2821</v>
      </c>
      <c r="D850" s="2097">
        <v>1799</v>
      </c>
      <c r="E850" s="724">
        <v>42134</v>
      </c>
      <c r="F850" s="2116">
        <v>1799</v>
      </c>
      <c r="G850" s="1267">
        <f t="shared" si="31"/>
        <v>0</v>
      </c>
      <c r="H850" s="1804" t="s">
        <v>2822</v>
      </c>
      <c r="J850" s="2073"/>
      <c r="K850" s="32"/>
      <c r="M850" s="1265">
        <v>42128</v>
      </c>
      <c r="N850" s="545">
        <v>19994</v>
      </c>
      <c r="O850" s="1952" t="s">
        <v>2795</v>
      </c>
      <c r="P850" s="2097">
        <v>117230.26</v>
      </c>
      <c r="Q850" s="724">
        <v>42151</v>
      </c>
      <c r="R850" s="2116">
        <v>117230.26</v>
      </c>
      <c r="S850" s="1267">
        <f t="shared" si="32"/>
        <v>0</v>
      </c>
      <c r="T850" s="1804" t="s">
        <v>2815</v>
      </c>
    </row>
    <row r="851" spans="1:20" x14ac:dyDescent="0.25">
      <c r="A851" s="1265">
        <v>42132</v>
      </c>
      <c r="B851" s="545">
        <v>20425</v>
      </c>
      <c r="C851" s="1952" t="s">
        <v>2818</v>
      </c>
      <c r="D851" s="2097">
        <v>1211.5999999999999</v>
      </c>
      <c r="E851" s="724">
        <v>42132</v>
      </c>
      <c r="F851" s="2116">
        <v>1211.5999999999999</v>
      </c>
      <c r="G851" s="1267">
        <f t="shared" si="31"/>
        <v>0</v>
      </c>
      <c r="H851" s="1804" t="s">
        <v>773</v>
      </c>
      <c r="K851" s="32"/>
      <c r="M851" s="1265">
        <v>42128</v>
      </c>
      <c r="N851" s="545">
        <v>20006</v>
      </c>
      <c r="O851" s="1952" t="s">
        <v>2795</v>
      </c>
      <c r="P851" s="2097">
        <v>33728.9</v>
      </c>
      <c r="Q851" s="724">
        <v>42151</v>
      </c>
      <c r="R851" s="2116">
        <v>33728.9</v>
      </c>
      <c r="S851" s="1267">
        <f t="shared" si="32"/>
        <v>0</v>
      </c>
      <c r="T851" s="1804" t="s">
        <v>2815</v>
      </c>
    </row>
    <row r="852" spans="1:20" x14ac:dyDescent="0.25">
      <c r="A852" s="1265">
        <v>42132</v>
      </c>
      <c r="B852" s="545">
        <v>20426</v>
      </c>
      <c r="C852" s="1952" t="s">
        <v>2840</v>
      </c>
      <c r="D852" s="2097">
        <v>17360</v>
      </c>
      <c r="E852" s="1828" t="s">
        <v>3718</v>
      </c>
      <c r="F852" s="2116">
        <v>17360</v>
      </c>
      <c r="G852" s="1267">
        <f t="shared" si="31"/>
        <v>0</v>
      </c>
      <c r="H852" s="1804" t="s">
        <v>2822</v>
      </c>
      <c r="K852" s="32"/>
      <c r="M852" s="1265">
        <v>42129</v>
      </c>
      <c r="N852" s="545">
        <v>20033</v>
      </c>
      <c r="O852" s="1952" t="s">
        <v>2795</v>
      </c>
      <c r="P852" s="2097">
        <v>36495.4</v>
      </c>
      <c r="Q852" s="724">
        <v>42151</v>
      </c>
      <c r="R852" s="2116">
        <v>36495.4</v>
      </c>
      <c r="S852" s="1267">
        <f t="shared" si="32"/>
        <v>0</v>
      </c>
      <c r="T852" s="1655" t="s">
        <v>2776</v>
      </c>
    </row>
    <row r="853" spans="1:20" x14ac:dyDescent="0.25">
      <c r="A853" s="1265">
        <v>42132</v>
      </c>
      <c r="B853" s="545">
        <v>20427</v>
      </c>
      <c r="C853" s="1952" t="s">
        <v>2980</v>
      </c>
      <c r="D853" s="2097">
        <v>5753</v>
      </c>
      <c r="E853" s="724">
        <v>42133</v>
      </c>
      <c r="F853" s="2116">
        <v>5753</v>
      </c>
      <c r="G853" s="1267">
        <f t="shared" si="31"/>
        <v>0</v>
      </c>
      <c r="H853" s="1804" t="s">
        <v>773</v>
      </c>
      <c r="K853" s="32"/>
      <c r="M853" s="1265">
        <v>42129</v>
      </c>
      <c r="N853" s="545">
        <v>20094</v>
      </c>
      <c r="O853" s="1952" t="s">
        <v>2795</v>
      </c>
      <c r="P853" s="2097">
        <v>112914.8</v>
      </c>
      <c r="Q853" s="724">
        <v>42151</v>
      </c>
      <c r="R853" s="2116">
        <v>112914.8</v>
      </c>
      <c r="S853" s="1267">
        <f t="shared" si="32"/>
        <v>0</v>
      </c>
      <c r="T853" s="1655" t="s">
        <v>2780</v>
      </c>
    </row>
    <row r="854" spans="1:20" x14ac:dyDescent="0.25">
      <c r="A854" s="1265">
        <v>42132</v>
      </c>
      <c r="B854" s="545">
        <v>20428</v>
      </c>
      <c r="C854" s="1952" t="s">
        <v>2867</v>
      </c>
      <c r="D854" s="2097">
        <v>7402.4</v>
      </c>
      <c r="E854" s="724">
        <v>42135</v>
      </c>
      <c r="F854" s="2116">
        <v>7402.4</v>
      </c>
      <c r="G854" s="1267">
        <f t="shared" si="31"/>
        <v>0</v>
      </c>
      <c r="H854" s="1804" t="s">
        <v>2796</v>
      </c>
      <c r="K854" s="32"/>
      <c r="M854" s="1265">
        <v>42129</v>
      </c>
      <c r="N854" s="545">
        <v>20097</v>
      </c>
      <c r="O854" s="1952" t="s">
        <v>2795</v>
      </c>
      <c r="P854" s="2097">
        <v>3660.8</v>
      </c>
      <c r="Q854" s="724">
        <v>42151</v>
      </c>
      <c r="R854" s="2116">
        <v>3660.8</v>
      </c>
      <c r="S854" s="1267">
        <f t="shared" si="32"/>
        <v>0</v>
      </c>
      <c r="T854" s="1655" t="s">
        <v>2780</v>
      </c>
    </row>
    <row r="855" spans="1:20" x14ac:dyDescent="0.25">
      <c r="A855" s="1265">
        <v>42132</v>
      </c>
      <c r="B855" s="545">
        <v>20429</v>
      </c>
      <c r="C855" s="1952" t="s">
        <v>2833</v>
      </c>
      <c r="D855" s="2097">
        <v>459.2</v>
      </c>
      <c r="E855" s="724">
        <v>42133</v>
      </c>
      <c r="F855" s="2116">
        <v>459.2</v>
      </c>
      <c r="G855" s="1267">
        <f t="shared" si="31"/>
        <v>0</v>
      </c>
      <c r="H855" s="1804" t="s">
        <v>2799</v>
      </c>
      <c r="J855" s="2073"/>
      <c r="K855" s="32"/>
      <c r="M855" s="1265">
        <v>42129</v>
      </c>
      <c r="N855" s="545">
        <v>20100</v>
      </c>
      <c r="O855" s="1952" t="s">
        <v>2795</v>
      </c>
      <c r="P855" s="2097">
        <v>80764.12</v>
      </c>
      <c r="Q855" s="724">
        <v>42151</v>
      </c>
      <c r="R855" s="2116">
        <v>80764.12</v>
      </c>
      <c r="S855" s="1267">
        <f t="shared" si="32"/>
        <v>0</v>
      </c>
      <c r="T855" s="1655" t="s">
        <v>2815</v>
      </c>
    </row>
    <row r="856" spans="1:20" x14ac:dyDescent="0.25">
      <c r="A856" s="1265">
        <v>42132</v>
      </c>
      <c r="B856" s="545">
        <v>20430</v>
      </c>
      <c r="C856" s="1952" t="s">
        <v>2819</v>
      </c>
      <c r="D856" s="2097">
        <v>17237.5</v>
      </c>
      <c r="E856" s="724">
        <v>42133</v>
      </c>
      <c r="F856" s="2116">
        <v>17237.5</v>
      </c>
      <c r="G856" s="1267">
        <f t="shared" si="31"/>
        <v>0</v>
      </c>
      <c r="H856" s="1804" t="s">
        <v>773</v>
      </c>
      <c r="K856" s="32"/>
      <c r="M856" s="1265">
        <v>42130</v>
      </c>
      <c r="N856" s="545">
        <v>20118</v>
      </c>
      <c r="O856" s="1952" t="s">
        <v>2795</v>
      </c>
      <c r="P856" s="2097">
        <v>26531.4</v>
      </c>
      <c r="Q856" s="2029">
        <v>42151</v>
      </c>
      <c r="R856" s="2116">
        <v>26531.4</v>
      </c>
      <c r="S856" s="1267">
        <f t="shared" si="32"/>
        <v>0</v>
      </c>
      <c r="T856" s="1655" t="s">
        <v>773</v>
      </c>
    </row>
    <row r="857" spans="1:20" x14ac:dyDescent="0.25">
      <c r="A857" s="1265">
        <v>42132</v>
      </c>
      <c r="B857" s="545">
        <v>20431</v>
      </c>
      <c r="C857" s="1952" t="s">
        <v>2911</v>
      </c>
      <c r="D857" s="2097">
        <v>3281.6</v>
      </c>
      <c r="E857" s="724">
        <v>42133</v>
      </c>
      <c r="F857" s="2116">
        <v>3281.6</v>
      </c>
      <c r="G857" s="1267">
        <f t="shared" si="31"/>
        <v>0</v>
      </c>
      <c r="H857" s="1804" t="s">
        <v>2799</v>
      </c>
      <c r="K857" s="32"/>
      <c r="M857" s="1265">
        <v>42130</v>
      </c>
      <c r="N857" s="545">
        <v>20180</v>
      </c>
      <c r="O857" s="1952" t="s">
        <v>2795</v>
      </c>
      <c r="P857" s="2097">
        <v>14507.2</v>
      </c>
      <c r="Q857" s="724">
        <v>42151</v>
      </c>
      <c r="R857" s="2116">
        <v>14507.2</v>
      </c>
      <c r="S857" s="1267">
        <f t="shared" si="32"/>
        <v>0</v>
      </c>
      <c r="T857" s="1655" t="s">
        <v>773</v>
      </c>
    </row>
    <row r="858" spans="1:20" x14ac:dyDescent="0.25">
      <c r="A858" s="1265">
        <v>42132</v>
      </c>
      <c r="B858" s="545">
        <v>20432</v>
      </c>
      <c r="C858" s="1952" t="s">
        <v>2837</v>
      </c>
      <c r="D858" s="2097">
        <v>6255</v>
      </c>
      <c r="E858" s="724">
        <v>42134</v>
      </c>
      <c r="F858" s="2116">
        <v>6255</v>
      </c>
      <c r="G858" s="1267">
        <f t="shared" si="31"/>
        <v>0</v>
      </c>
      <c r="H858" s="1804" t="s">
        <v>773</v>
      </c>
      <c r="K858" s="32"/>
      <c r="M858" s="1265">
        <v>42130</v>
      </c>
      <c r="N858" s="545">
        <v>20200</v>
      </c>
      <c r="O858" s="1952" t="s">
        <v>2795</v>
      </c>
      <c r="P858" s="2097">
        <v>50473.1</v>
      </c>
      <c r="Q858" s="724">
        <v>42151</v>
      </c>
      <c r="R858" s="2116">
        <v>50473.1</v>
      </c>
      <c r="S858" s="1267">
        <f t="shared" si="32"/>
        <v>0</v>
      </c>
      <c r="T858" s="1655" t="s">
        <v>773</v>
      </c>
    </row>
    <row r="859" spans="1:20" x14ac:dyDescent="0.25">
      <c r="A859" s="1265">
        <v>42132</v>
      </c>
      <c r="B859" s="545">
        <v>20433</v>
      </c>
      <c r="C859" s="1952" t="s">
        <v>1024</v>
      </c>
      <c r="D859" s="2097">
        <v>4042.6</v>
      </c>
      <c r="E859" s="724">
        <v>42132</v>
      </c>
      <c r="F859" s="2116">
        <v>4042.6</v>
      </c>
      <c r="G859" s="1267">
        <f t="shared" si="31"/>
        <v>0</v>
      </c>
      <c r="H859" s="1804" t="s">
        <v>773</v>
      </c>
      <c r="K859" s="32"/>
      <c r="M859" s="1265">
        <v>42130</v>
      </c>
      <c r="N859" s="545">
        <v>20204</v>
      </c>
      <c r="O859" s="1952" t="s">
        <v>2795</v>
      </c>
      <c r="P859" s="2097">
        <v>227402.54</v>
      </c>
      <c r="Q859" s="724">
        <v>42151</v>
      </c>
      <c r="R859" s="2116">
        <v>227402.54</v>
      </c>
      <c r="S859" s="1267">
        <f t="shared" si="32"/>
        <v>0</v>
      </c>
      <c r="T859" s="1655" t="s">
        <v>773</v>
      </c>
    </row>
    <row r="860" spans="1:20" x14ac:dyDescent="0.25">
      <c r="A860" s="1265">
        <v>42132</v>
      </c>
      <c r="B860" s="545">
        <v>20434</v>
      </c>
      <c r="C860" s="1952" t="s">
        <v>525</v>
      </c>
      <c r="D860" s="2097">
        <v>15036.46</v>
      </c>
      <c r="E860" s="1828" t="s">
        <v>3584</v>
      </c>
      <c r="F860" s="2116">
        <v>15036.46</v>
      </c>
      <c r="G860" s="1267">
        <f t="shared" si="31"/>
        <v>0</v>
      </c>
      <c r="H860" s="1804" t="s">
        <v>773</v>
      </c>
      <c r="K860" s="32"/>
      <c r="M860" s="1265">
        <v>42131</v>
      </c>
      <c r="N860" s="545">
        <v>20236</v>
      </c>
      <c r="O860" s="1952" t="s">
        <v>2795</v>
      </c>
      <c r="P860" s="2097">
        <v>6906.6</v>
      </c>
      <c r="Q860" s="724">
        <v>42151</v>
      </c>
      <c r="R860" s="2116">
        <v>6906.6</v>
      </c>
      <c r="S860" s="1267">
        <f t="shared" si="32"/>
        <v>0</v>
      </c>
      <c r="T860" s="1655" t="s">
        <v>773</v>
      </c>
    </row>
    <row r="861" spans="1:20" x14ac:dyDescent="0.25">
      <c r="A861" s="1265">
        <v>42132</v>
      </c>
      <c r="B861" s="545">
        <v>20435</v>
      </c>
      <c r="C861" s="1952" t="s">
        <v>2981</v>
      </c>
      <c r="D861" s="2097">
        <v>4156</v>
      </c>
      <c r="E861" s="724">
        <v>42132</v>
      </c>
      <c r="F861" s="2116">
        <v>4156</v>
      </c>
      <c r="G861" s="1267">
        <f t="shared" si="31"/>
        <v>0</v>
      </c>
      <c r="H861" s="1804" t="s">
        <v>773</v>
      </c>
      <c r="K861" s="32"/>
      <c r="M861" s="1265">
        <v>42131</v>
      </c>
      <c r="N861" s="545">
        <v>20318</v>
      </c>
      <c r="O861" s="1952" t="s">
        <v>2795</v>
      </c>
      <c r="P861" s="2097">
        <v>210138.27</v>
      </c>
      <c r="Q861" s="724">
        <v>42151</v>
      </c>
      <c r="R861" s="2116">
        <v>210138.27</v>
      </c>
      <c r="S861" s="1267">
        <f t="shared" si="32"/>
        <v>0</v>
      </c>
      <c r="T861" s="1655" t="s">
        <v>2815</v>
      </c>
    </row>
    <row r="862" spans="1:20" x14ac:dyDescent="0.25">
      <c r="A862" s="1265">
        <v>42132</v>
      </c>
      <c r="B862" s="545">
        <v>20436</v>
      </c>
      <c r="C862" s="1952" t="s">
        <v>2843</v>
      </c>
      <c r="D862" s="2097">
        <v>1497.8</v>
      </c>
      <c r="E862" s="724">
        <v>42132</v>
      </c>
      <c r="F862" s="2116">
        <v>1497.8</v>
      </c>
      <c r="G862" s="1267">
        <f t="shared" si="31"/>
        <v>0</v>
      </c>
      <c r="H862" s="1804" t="s">
        <v>773</v>
      </c>
      <c r="K862" s="32"/>
      <c r="M862" s="1265">
        <v>42131</v>
      </c>
      <c r="N862" s="545">
        <v>20321</v>
      </c>
      <c r="O862" s="1952" t="s">
        <v>2795</v>
      </c>
      <c r="P862" s="2097">
        <v>102010.96</v>
      </c>
      <c r="Q862" s="724">
        <v>42151</v>
      </c>
      <c r="R862" s="2116">
        <v>102010.96</v>
      </c>
      <c r="S862" s="1267">
        <f t="shared" si="32"/>
        <v>0</v>
      </c>
      <c r="T862" s="1655" t="s">
        <v>2815</v>
      </c>
    </row>
    <row r="863" spans="1:20" x14ac:dyDescent="0.25">
      <c r="A863" s="1265">
        <v>42132</v>
      </c>
      <c r="B863" s="545">
        <v>20437</v>
      </c>
      <c r="C863" s="1952" t="s">
        <v>2866</v>
      </c>
      <c r="D863" s="2097">
        <v>646</v>
      </c>
      <c r="E863" s="724">
        <v>42132</v>
      </c>
      <c r="F863" s="2116">
        <v>646</v>
      </c>
      <c r="G863" s="1267">
        <f t="shared" si="31"/>
        <v>0</v>
      </c>
      <c r="H863" s="1804" t="s">
        <v>773</v>
      </c>
      <c r="K863" s="32"/>
      <c r="M863" s="1265">
        <v>42131</v>
      </c>
      <c r="N863" s="545">
        <v>20325</v>
      </c>
      <c r="O863" s="1952" t="s">
        <v>2795</v>
      </c>
      <c r="P863" s="2097">
        <v>147</v>
      </c>
      <c r="Q863" s="724">
        <v>42151</v>
      </c>
      <c r="R863" s="2116">
        <v>147</v>
      </c>
      <c r="S863" s="1267">
        <f t="shared" si="32"/>
        <v>0</v>
      </c>
      <c r="T863" s="1655" t="s">
        <v>2810</v>
      </c>
    </row>
    <row r="864" spans="1:20" x14ac:dyDescent="0.25">
      <c r="A864" s="1265">
        <v>42132</v>
      </c>
      <c r="B864" s="545">
        <v>20438</v>
      </c>
      <c r="C864" s="1952" t="s">
        <v>2788</v>
      </c>
      <c r="D864" s="2097">
        <v>184</v>
      </c>
      <c r="E864" s="724">
        <v>42137</v>
      </c>
      <c r="F864" s="2116">
        <v>184</v>
      </c>
      <c r="G864" s="1267">
        <f t="shared" si="31"/>
        <v>0</v>
      </c>
      <c r="H864" s="1804" t="s">
        <v>773</v>
      </c>
      <c r="K864" s="32"/>
      <c r="M864" s="1265">
        <v>42132</v>
      </c>
      <c r="N864" s="545">
        <v>20446</v>
      </c>
      <c r="O864" s="1952" t="s">
        <v>2795</v>
      </c>
      <c r="P864" s="2097">
        <v>188497.1</v>
      </c>
      <c r="Q864" s="724">
        <v>42151</v>
      </c>
      <c r="R864" s="2116">
        <v>188497.1</v>
      </c>
      <c r="S864" s="1267">
        <f t="shared" si="32"/>
        <v>0</v>
      </c>
      <c r="T864" s="1804" t="s">
        <v>2815</v>
      </c>
    </row>
    <row r="865" spans="1:20" x14ac:dyDescent="0.25">
      <c r="A865" s="1265">
        <v>42132</v>
      </c>
      <c r="B865" s="545">
        <v>20439</v>
      </c>
      <c r="C865" s="1952" t="s">
        <v>44</v>
      </c>
      <c r="D865" s="2097">
        <v>2474.8000000000002</v>
      </c>
      <c r="E865" s="724">
        <v>42132</v>
      </c>
      <c r="F865" s="2116">
        <v>2474.8000000000002</v>
      </c>
      <c r="G865" s="1267">
        <f t="shared" si="31"/>
        <v>0</v>
      </c>
      <c r="H865" s="1804" t="s">
        <v>773</v>
      </c>
      <c r="K865" s="32"/>
      <c r="M865" s="1265">
        <v>42132</v>
      </c>
      <c r="N865" s="545">
        <v>20447</v>
      </c>
      <c r="O865" s="1952" t="s">
        <v>2795</v>
      </c>
      <c r="P865" s="2097">
        <v>35203.9</v>
      </c>
      <c r="Q865" s="724">
        <v>42151</v>
      </c>
      <c r="R865" s="2116">
        <v>35203.9</v>
      </c>
      <c r="S865" s="1267">
        <f t="shared" si="32"/>
        <v>0</v>
      </c>
      <c r="T865" s="1804" t="s">
        <v>2815</v>
      </c>
    </row>
    <row r="866" spans="1:20" x14ac:dyDescent="0.25">
      <c r="A866" s="1265">
        <v>42132</v>
      </c>
      <c r="B866" s="545">
        <v>20440</v>
      </c>
      <c r="C866" s="1952" t="s">
        <v>45</v>
      </c>
      <c r="D866" s="2097">
        <v>25631.200000000001</v>
      </c>
      <c r="E866" s="724">
        <v>42133</v>
      </c>
      <c r="F866" s="2116">
        <v>25631.200000000001</v>
      </c>
      <c r="G866" s="1267">
        <f t="shared" si="31"/>
        <v>0</v>
      </c>
      <c r="H866" s="1804" t="s">
        <v>2776</v>
      </c>
      <c r="I866" s="32"/>
      <c r="J866" s="2024"/>
      <c r="K866" s="32"/>
      <c r="M866" s="1265">
        <v>42132</v>
      </c>
      <c r="N866" s="545">
        <v>20454</v>
      </c>
      <c r="O866" s="1952" t="s">
        <v>2795</v>
      </c>
      <c r="P866" s="2097">
        <v>81685.8</v>
      </c>
      <c r="Q866" s="724">
        <v>42151</v>
      </c>
      <c r="R866" s="2116">
        <v>81685.8</v>
      </c>
      <c r="S866" s="1267">
        <f t="shared" si="32"/>
        <v>0</v>
      </c>
      <c r="T866" s="1804" t="s">
        <v>2412</v>
      </c>
    </row>
    <row r="867" spans="1:20" x14ac:dyDescent="0.25">
      <c r="A867" s="1265">
        <v>42132</v>
      </c>
      <c r="B867" s="545">
        <v>20441</v>
      </c>
      <c r="C867" s="1952" t="s">
        <v>64</v>
      </c>
      <c r="D867" s="2097">
        <v>25098.15</v>
      </c>
      <c r="E867" s="724">
        <v>42138</v>
      </c>
      <c r="F867" s="2116">
        <v>25098.15</v>
      </c>
      <c r="G867" s="1267">
        <f t="shared" si="31"/>
        <v>0</v>
      </c>
      <c r="H867" s="1804" t="s">
        <v>2776</v>
      </c>
      <c r="I867" s="32"/>
      <c r="J867" s="2024"/>
      <c r="K867" s="32"/>
      <c r="M867" s="1265">
        <v>42133</v>
      </c>
      <c r="N867" s="545">
        <v>20481</v>
      </c>
      <c r="O867" s="1952" t="s">
        <v>2795</v>
      </c>
      <c r="P867" s="2097">
        <v>59948.7</v>
      </c>
      <c r="Q867" s="724" t="s">
        <v>3701</v>
      </c>
      <c r="R867" s="2116">
        <f>58509.46+1439.24</f>
        <v>59948.7</v>
      </c>
      <c r="S867" s="1267">
        <f t="shared" si="32"/>
        <v>0</v>
      </c>
      <c r="T867" s="1655" t="s">
        <v>773</v>
      </c>
    </row>
    <row r="868" spans="1:20" x14ac:dyDescent="0.25">
      <c r="A868" s="1265">
        <v>42132</v>
      </c>
      <c r="B868" s="545">
        <v>20442</v>
      </c>
      <c r="C868" s="1952" t="s">
        <v>1024</v>
      </c>
      <c r="D868" s="2097">
        <v>5754.04</v>
      </c>
      <c r="E868" s="724">
        <v>42132</v>
      </c>
      <c r="F868" s="2116">
        <v>5754.04</v>
      </c>
      <c r="G868" s="1267">
        <f t="shared" si="31"/>
        <v>0</v>
      </c>
      <c r="H868" s="1804" t="s">
        <v>773</v>
      </c>
      <c r="I868" s="32"/>
      <c r="J868" s="2024"/>
      <c r="K868" s="32"/>
      <c r="M868" s="1265">
        <v>42133</v>
      </c>
      <c r="N868" s="545">
        <v>20508</v>
      </c>
      <c r="O868" s="1952" t="s">
        <v>2795</v>
      </c>
      <c r="P868" s="2097">
        <v>61964.3</v>
      </c>
      <c r="Q868" s="724">
        <v>42153</v>
      </c>
      <c r="R868" s="2116">
        <v>61964.3</v>
      </c>
      <c r="S868" s="1267">
        <f t="shared" si="32"/>
        <v>0</v>
      </c>
      <c r="T868" s="1804" t="s">
        <v>773</v>
      </c>
    </row>
    <row r="869" spans="1:20" x14ac:dyDescent="0.25">
      <c r="A869" s="1265">
        <v>42132</v>
      </c>
      <c r="B869" s="545">
        <v>20443</v>
      </c>
      <c r="C869" s="1952" t="s">
        <v>969</v>
      </c>
      <c r="D869" s="2097">
        <v>187960</v>
      </c>
      <c r="E869" s="724">
        <v>42135</v>
      </c>
      <c r="F869" s="2116">
        <v>187960</v>
      </c>
      <c r="G869" s="1267">
        <f t="shared" si="31"/>
        <v>0</v>
      </c>
      <c r="H869" s="1804" t="s">
        <v>773</v>
      </c>
      <c r="I869" s="32"/>
      <c r="J869" s="2024"/>
      <c r="K869" s="32"/>
      <c r="M869" s="1265">
        <v>42133</v>
      </c>
      <c r="N869" s="545">
        <v>20587</v>
      </c>
      <c r="O869" s="1952" t="s">
        <v>2795</v>
      </c>
      <c r="P869" s="2097">
        <v>253170.5</v>
      </c>
      <c r="Q869" s="724">
        <v>42153</v>
      </c>
      <c r="R869" s="2116">
        <v>253170.5</v>
      </c>
      <c r="S869" s="1267">
        <f t="shared" si="32"/>
        <v>0</v>
      </c>
      <c r="T869" s="1655" t="s">
        <v>2815</v>
      </c>
    </row>
    <row r="870" spans="1:20" x14ac:dyDescent="0.25">
      <c r="A870" s="1265">
        <v>42132</v>
      </c>
      <c r="B870" s="545">
        <v>20444</v>
      </c>
      <c r="C870" s="1952" t="s">
        <v>2903</v>
      </c>
      <c r="D870" s="2097">
        <v>2494</v>
      </c>
      <c r="E870" s="724">
        <v>42132</v>
      </c>
      <c r="F870" s="2116">
        <v>2494</v>
      </c>
      <c r="G870" s="1267">
        <f t="shared" si="31"/>
        <v>0</v>
      </c>
      <c r="H870" s="1804" t="s">
        <v>773</v>
      </c>
      <c r="I870" s="32"/>
      <c r="J870" s="2024"/>
      <c r="K870" s="32"/>
      <c r="M870" s="1265">
        <v>42133</v>
      </c>
      <c r="N870" s="545">
        <v>20589</v>
      </c>
      <c r="O870" s="1952" t="s">
        <v>2795</v>
      </c>
      <c r="P870" s="2097">
        <v>58558</v>
      </c>
      <c r="Q870" s="724">
        <v>42153</v>
      </c>
      <c r="R870" s="2116">
        <v>58558</v>
      </c>
      <c r="S870" s="1267">
        <f t="shared" si="32"/>
        <v>0</v>
      </c>
      <c r="T870" s="1655" t="s">
        <v>773</v>
      </c>
    </row>
    <row r="871" spans="1:20" x14ac:dyDescent="0.25">
      <c r="A871" s="1265">
        <v>42132</v>
      </c>
      <c r="B871" s="545">
        <v>20445</v>
      </c>
      <c r="C871" s="1952" t="s">
        <v>2844</v>
      </c>
      <c r="D871" s="2097">
        <v>24175.8</v>
      </c>
      <c r="E871" s="724">
        <v>42132</v>
      </c>
      <c r="F871" s="2116">
        <v>24175.8</v>
      </c>
      <c r="G871" s="1267">
        <f t="shared" si="31"/>
        <v>0</v>
      </c>
      <c r="H871" s="1804" t="s">
        <v>773</v>
      </c>
      <c r="I871" s="32"/>
      <c r="J871" s="2024"/>
      <c r="K871" s="32"/>
      <c r="M871" s="1265">
        <v>42134</v>
      </c>
      <c r="N871" s="545">
        <v>20616</v>
      </c>
      <c r="O871" s="1952" t="s">
        <v>2795</v>
      </c>
      <c r="P871" s="2097">
        <v>2534.4</v>
      </c>
      <c r="Q871" s="724">
        <v>42153</v>
      </c>
      <c r="R871" s="2117">
        <v>2534.4</v>
      </c>
      <c r="S871" s="1267">
        <f t="shared" si="32"/>
        <v>0</v>
      </c>
      <c r="T871" s="1197" t="s">
        <v>773</v>
      </c>
    </row>
    <row r="872" spans="1:20" x14ac:dyDescent="0.25">
      <c r="A872" s="1265">
        <v>42132</v>
      </c>
      <c r="B872" s="545">
        <v>20446</v>
      </c>
      <c r="C872" s="1952" t="s">
        <v>2795</v>
      </c>
      <c r="D872" s="2097">
        <v>188497.1</v>
      </c>
      <c r="E872" s="724">
        <v>42151</v>
      </c>
      <c r="F872" s="2116">
        <v>188497.1</v>
      </c>
      <c r="G872" s="1267">
        <f t="shared" si="31"/>
        <v>0</v>
      </c>
      <c r="H872" s="1804" t="s">
        <v>2815</v>
      </c>
      <c r="I872" s="32"/>
      <c r="J872" s="2024"/>
      <c r="K872" s="32"/>
      <c r="M872" s="1265">
        <v>42134</v>
      </c>
      <c r="N872" s="545">
        <v>20633</v>
      </c>
      <c r="O872" s="1952" t="s">
        <v>2795</v>
      </c>
      <c r="P872" s="2097">
        <v>46569.2</v>
      </c>
      <c r="Q872" s="724">
        <v>42153</v>
      </c>
      <c r="R872" s="2117">
        <v>46569.2</v>
      </c>
      <c r="S872" s="1267">
        <f t="shared" si="32"/>
        <v>0</v>
      </c>
      <c r="T872" s="1197" t="s">
        <v>773</v>
      </c>
    </row>
    <row r="873" spans="1:20" x14ac:dyDescent="0.25">
      <c r="A873" s="1265">
        <v>42132</v>
      </c>
      <c r="B873" s="545">
        <v>20447</v>
      </c>
      <c r="C873" s="1952" t="s">
        <v>2795</v>
      </c>
      <c r="D873" s="2097">
        <v>35203.9</v>
      </c>
      <c r="E873" s="724">
        <v>42151</v>
      </c>
      <c r="F873" s="2116">
        <v>35203.9</v>
      </c>
      <c r="G873" s="1267">
        <f t="shared" si="31"/>
        <v>0</v>
      </c>
      <c r="H873" s="1804" t="s">
        <v>2815</v>
      </c>
      <c r="I873" s="32"/>
      <c r="J873" s="2024"/>
      <c r="K873" s="32"/>
      <c r="M873" s="1265">
        <v>42134</v>
      </c>
      <c r="N873" s="545">
        <v>20665</v>
      </c>
      <c r="O873" s="1952" t="s">
        <v>2795</v>
      </c>
      <c r="P873" s="2097">
        <v>78254.600000000006</v>
      </c>
      <c r="Q873" s="724">
        <v>42153</v>
      </c>
      <c r="R873" s="2116">
        <v>78254.600000000006</v>
      </c>
      <c r="S873" s="1267">
        <f t="shared" si="32"/>
        <v>0</v>
      </c>
      <c r="T873" s="1655" t="s">
        <v>773</v>
      </c>
    </row>
    <row r="874" spans="1:20" x14ac:dyDescent="0.25">
      <c r="A874" s="1265">
        <v>42132</v>
      </c>
      <c r="B874" s="545">
        <v>20448</v>
      </c>
      <c r="C874" s="1952" t="s">
        <v>44</v>
      </c>
      <c r="D874" s="2097">
        <v>2809.6</v>
      </c>
      <c r="E874" s="724">
        <v>42132</v>
      </c>
      <c r="F874" s="2116">
        <v>2809.6</v>
      </c>
      <c r="G874" s="1267">
        <f t="shared" si="31"/>
        <v>0</v>
      </c>
      <c r="H874" s="1804" t="s">
        <v>773</v>
      </c>
      <c r="I874" s="32"/>
      <c r="J874" s="2024"/>
      <c r="K874" s="32"/>
      <c r="M874" s="1265">
        <v>42135</v>
      </c>
      <c r="N874" s="545">
        <v>20696</v>
      </c>
      <c r="O874" s="1952" t="s">
        <v>2795</v>
      </c>
      <c r="P874" s="2097">
        <v>109853.2</v>
      </c>
      <c r="Q874" s="724">
        <v>42153</v>
      </c>
      <c r="R874" s="2116">
        <v>109853.2</v>
      </c>
      <c r="S874" s="1267">
        <f t="shared" si="32"/>
        <v>0</v>
      </c>
      <c r="T874" s="1655" t="s">
        <v>773</v>
      </c>
    </row>
    <row r="875" spans="1:20" x14ac:dyDescent="0.25">
      <c r="A875" s="1265">
        <v>42132</v>
      </c>
      <c r="B875" s="545">
        <v>20449</v>
      </c>
      <c r="C875" s="1952" t="s">
        <v>2830</v>
      </c>
      <c r="D875" s="2097">
        <v>2194.5</v>
      </c>
      <c r="E875" s="724">
        <v>42132</v>
      </c>
      <c r="F875" s="2116">
        <v>2194.5</v>
      </c>
      <c r="G875" s="1267">
        <f t="shared" si="31"/>
        <v>0</v>
      </c>
      <c r="H875" s="1804" t="s">
        <v>773</v>
      </c>
      <c r="I875" s="32"/>
      <c r="J875" s="2024"/>
      <c r="K875" s="32"/>
      <c r="M875" s="1265">
        <v>42135</v>
      </c>
      <c r="N875" s="545">
        <v>20725</v>
      </c>
      <c r="O875" s="1952" t="s">
        <v>2795</v>
      </c>
      <c r="P875" s="2097">
        <v>1406.8</v>
      </c>
      <c r="Q875" s="724">
        <v>42153</v>
      </c>
      <c r="R875" s="2116">
        <v>1406.8</v>
      </c>
      <c r="S875" s="1267">
        <f t="shared" si="32"/>
        <v>0</v>
      </c>
      <c r="T875" s="1804" t="s">
        <v>2938</v>
      </c>
    </row>
    <row r="876" spans="1:20" x14ac:dyDescent="0.25">
      <c r="A876" s="1265">
        <v>42132</v>
      </c>
      <c r="B876" s="545">
        <v>20450</v>
      </c>
      <c r="C876" s="1952" t="s">
        <v>2800</v>
      </c>
      <c r="D876" s="2097">
        <v>37379.300000000003</v>
      </c>
      <c r="E876" s="724">
        <v>42133</v>
      </c>
      <c r="F876" s="2116">
        <v>37379.300000000003</v>
      </c>
      <c r="G876" s="1267">
        <f t="shared" si="31"/>
        <v>0</v>
      </c>
      <c r="H876" s="1804" t="s">
        <v>2982</v>
      </c>
      <c r="I876" s="32"/>
      <c r="J876" s="2024"/>
      <c r="K876" s="32"/>
      <c r="M876" s="1265">
        <v>42135</v>
      </c>
      <c r="N876" s="545">
        <v>20774</v>
      </c>
      <c r="O876" s="1952" t="s">
        <v>2795</v>
      </c>
      <c r="P876" s="2097">
        <v>16155</v>
      </c>
      <c r="Q876" s="724">
        <v>42153</v>
      </c>
      <c r="R876" s="2116">
        <v>16155</v>
      </c>
      <c r="S876" s="1267">
        <f t="shared" si="32"/>
        <v>0</v>
      </c>
      <c r="T876" s="1804" t="s">
        <v>773</v>
      </c>
    </row>
    <row r="877" spans="1:20" x14ac:dyDescent="0.25">
      <c r="A877" s="1265">
        <v>42132</v>
      </c>
      <c r="B877" s="545">
        <v>20451</v>
      </c>
      <c r="C877" s="1952" t="s">
        <v>2890</v>
      </c>
      <c r="D877" s="2097">
        <v>2297.52</v>
      </c>
      <c r="E877" s="724">
        <v>42132</v>
      </c>
      <c r="F877" s="2116">
        <v>2297.52</v>
      </c>
      <c r="G877" s="1267">
        <f t="shared" si="31"/>
        <v>0</v>
      </c>
      <c r="H877" s="1804" t="s">
        <v>773</v>
      </c>
      <c r="I877" s="32"/>
      <c r="J877" s="2024"/>
      <c r="K877" s="32"/>
      <c r="M877" s="1265">
        <v>42136</v>
      </c>
      <c r="N877" s="545">
        <v>20832</v>
      </c>
      <c r="O877" s="1952" t="s">
        <v>2795</v>
      </c>
      <c r="P877" s="2097">
        <v>69318.399999999994</v>
      </c>
      <c r="Q877" s="724">
        <v>42153</v>
      </c>
      <c r="R877" s="2116">
        <v>69318.399999999994</v>
      </c>
      <c r="S877" s="1267">
        <f t="shared" si="32"/>
        <v>0</v>
      </c>
      <c r="T877" s="1655" t="s">
        <v>773</v>
      </c>
    </row>
    <row r="878" spans="1:20" x14ac:dyDescent="0.25">
      <c r="A878" s="1265">
        <v>42132</v>
      </c>
      <c r="B878" s="545">
        <v>20452</v>
      </c>
      <c r="C878" s="1952" t="s">
        <v>2847</v>
      </c>
      <c r="D878" s="2097">
        <v>1482.3</v>
      </c>
      <c r="E878" s="724">
        <v>42133</v>
      </c>
      <c r="F878" s="2116">
        <v>1482.3</v>
      </c>
      <c r="G878" s="1267">
        <f t="shared" si="31"/>
        <v>0</v>
      </c>
      <c r="H878" s="1804" t="s">
        <v>773</v>
      </c>
      <c r="I878" s="32"/>
      <c r="J878" s="2024"/>
      <c r="K878" s="32"/>
      <c r="M878" s="1265">
        <v>42136</v>
      </c>
      <c r="N878" s="545">
        <v>20860</v>
      </c>
      <c r="O878" s="1952" t="s">
        <v>2795</v>
      </c>
      <c r="P878" s="2097">
        <v>110964.48</v>
      </c>
      <c r="Q878" s="724">
        <v>42153</v>
      </c>
      <c r="R878" s="2116">
        <v>110964.48</v>
      </c>
      <c r="S878" s="1267">
        <f t="shared" si="32"/>
        <v>0</v>
      </c>
      <c r="T878" s="1655" t="s">
        <v>2822</v>
      </c>
    </row>
    <row r="879" spans="1:20" x14ac:dyDescent="0.25">
      <c r="A879" s="1265">
        <v>42132</v>
      </c>
      <c r="B879" s="545">
        <v>20453</v>
      </c>
      <c r="C879" s="1952" t="s">
        <v>2849</v>
      </c>
      <c r="D879" s="2097">
        <v>6888.4</v>
      </c>
      <c r="E879" s="724">
        <v>42132</v>
      </c>
      <c r="F879" s="2116">
        <v>6888.4</v>
      </c>
      <c r="G879" s="1267">
        <f t="shared" si="31"/>
        <v>0</v>
      </c>
      <c r="H879" s="1804" t="s">
        <v>773</v>
      </c>
      <c r="I879" s="32"/>
      <c r="J879" s="2024"/>
      <c r="K879" s="32"/>
      <c r="M879" s="1265">
        <v>42136</v>
      </c>
      <c r="N879" s="545">
        <v>20864</v>
      </c>
      <c r="O879" s="1952" t="s">
        <v>2795</v>
      </c>
      <c r="P879" s="2097">
        <v>206752</v>
      </c>
      <c r="Q879" s="724">
        <v>42153</v>
      </c>
      <c r="R879" s="2116">
        <v>206752</v>
      </c>
      <c r="S879" s="1267">
        <f t="shared" si="32"/>
        <v>0</v>
      </c>
      <c r="T879" s="1655" t="s">
        <v>773</v>
      </c>
    </row>
    <row r="880" spans="1:20" x14ac:dyDescent="0.25">
      <c r="A880" s="1265">
        <v>42132</v>
      </c>
      <c r="B880" s="545">
        <v>20454</v>
      </c>
      <c r="C880" s="1952" t="s">
        <v>2795</v>
      </c>
      <c r="D880" s="2097">
        <v>81685.8</v>
      </c>
      <c r="E880" s="724">
        <v>42151</v>
      </c>
      <c r="F880" s="2116">
        <v>81685.8</v>
      </c>
      <c r="G880" s="1267">
        <f t="shared" si="31"/>
        <v>0</v>
      </c>
      <c r="H880" s="1804" t="s">
        <v>2412</v>
      </c>
      <c r="I880" s="32"/>
      <c r="J880" s="2024"/>
      <c r="K880" s="32"/>
      <c r="M880" s="1265">
        <v>42137</v>
      </c>
      <c r="N880" s="545">
        <v>20942</v>
      </c>
      <c r="O880" s="1952" t="s">
        <v>2795</v>
      </c>
      <c r="P880" s="2097">
        <v>20187.599999999999</v>
      </c>
      <c r="Q880" s="724">
        <v>42153</v>
      </c>
      <c r="R880" s="2116">
        <v>20187.599999999999</v>
      </c>
      <c r="S880" s="1267">
        <f t="shared" si="32"/>
        <v>0</v>
      </c>
      <c r="T880" s="1804" t="s">
        <v>2799</v>
      </c>
    </row>
    <row r="881" spans="1:20" x14ac:dyDescent="0.25">
      <c r="A881" s="1265">
        <v>42132</v>
      </c>
      <c r="B881" s="545">
        <v>20455</v>
      </c>
      <c r="C881" s="2143" t="s">
        <v>2830</v>
      </c>
      <c r="D881" s="2097">
        <v>259.60000000000002</v>
      </c>
      <c r="E881" s="724">
        <v>42132</v>
      </c>
      <c r="F881" s="2116">
        <v>259.60000000000002</v>
      </c>
      <c r="G881" s="1267">
        <f t="shared" si="31"/>
        <v>0</v>
      </c>
      <c r="H881" s="1804" t="s">
        <v>773</v>
      </c>
      <c r="I881" s="32"/>
      <c r="J881" s="2024"/>
      <c r="K881" s="32"/>
      <c r="M881" s="1265">
        <v>42137</v>
      </c>
      <c r="N881" s="545">
        <v>20957</v>
      </c>
      <c r="O881" s="1952" t="s">
        <v>2795</v>
      </c>
      <c r="P881" s="2097">
        <v>6000</v>
      </c>
      <c r="Q881" s="724">
        <v>42153</v>
      </c>
      <c r="R881" s="2116">
        <v>6000</v>
      </c>
      <c r="S881" s="1267">
        <f t="shared" si="32"/>
        <v>0</v>
      </c>
      <c r="T881" s="1804" t="s">
        <v>773</v>
      </c>
    </row>
    <row r="882" spans="1:20" x14ac:dyDescent="0.25">
      <c r="A882" s="1265">
        <v>42132</v>
      </c>
      <c r="B882" s="545">
        <v>20456</v>
      </c>
      <c r="C882" s="1952" t="s">
        <v>2814</v>
      </c>
      <c r="D882" s="2097">
        <v>74169</v>
      </c>
      <c r="E882" s="724">
        <v>42142</v>
      </c>
      <c r="F882" s="2116">
        <v>74169</v>
      </c>
      <c r="G882" s="1267">
        <f t="shared" si="31"/>
        <v>0</v>
      </c>
      <c r="H882" s="1804" t="s">
        <v>2412</v>
      </c>
      <c r="K882" s="32"/>
      <c r="M882" s="1265">
        <v>42137</v>
      </c>
      <c r="N882" s="545">
        <v>20959</v>
      </c>
      <c r="O882" s="1952" t="s">
        <v>2795</v>
      </c>
      <c r="P882" s="2097">
        <v>153747.28</v>
      </c>
      <c r="Q882" s="724">
        <v>42153</v>
      </c>
      <c r="R882" s="2116">
        <v>153747.28</v>
      </c>
      <c r="S882" s="1267">
        <f t="shared" si="32"/>
        <v>0</v>
      </c>
      <c r="T882" s="1804" t="s">
        <v>2815</v>
      </c>
    </row>
    <row r="883" spans="1:20" x14ac:dyDescent="0.25">
      <c r="A883" s="1265">
        <v>42132</v>
      </c>
      <c r="B883" s="545">
        <v>20457</v>
      </c>
      <c r="C883" s="1952" t="s">
        <v>967</v>
      </c>
      <c r="D883" s="2097">
        <v>35135.599999999999</v>
      </c>
      <c r="E883" s="724" t="s">
        <v>3538</v>
      </c>
      <c r="F883" s="2116">
        <f>4900+18500+11735.6</f>
        <v>35135.599999999999</v>
      </c>
      <c r="G883" s="1267">
        <f t="shared" si="31"/>
        <v>0</v>
      </c>
      <c r="H883" s="1804" t="s">
        <v>773</v>
      </c>
      <c r="K883" s="32"/>
      <c r="M883" s="1265">
        <v>42138</v>
      </c>
      <c r="N883" s="545">
        <v>20985</v>
      </c>
      <c r="O883" s="1952" t="s">
        <v>2795</v>
      </c>
      <c r="P883" s="2097">
        <v>58446.8</v>
      </c>
      <c r="Q883" s="724">
        <v>42153</v>
      </c>
      <c r="R883" s="2116">
        <v>58446.8</v>
      </c>
      <c r="S883" s="1267">
        <f t="shared" si="32"/>
        <v>0</v>
      </c>
      <c r="T883" s="1804" t="s">
        <v>2810</v>
      </c>
    </row>
    <row r="884" spans="1:20" x14ac:dyDescent="0.25">
      <c r="A884" s="1265">
        <v>42132</v>
      </c>
      <c r="B884" s="545">
        <v>20458</v>
      </c>
      <c r="C884" s="1952" t="s">
        <v>1024</v>
      </c>
      <c r="D884" s="2097">
        <v>17028</v>
      </c>
      <c r="E884" s="724" t="s">
        <v>2998</v>
      </c>
      <c r="F884" s="2116">
        <f>15744.18+1283.82</f>
        <v>17028</v>
      </c>
      <c r="G884" s="1267">
        <f t="shared" si="31"/>
        <v>0</v>
      </c>
      <c r="H884" s="1804" t="s">
        <v>2776</v>
      </c>
      <c r="K884" s="32"/>
      <c r="M884" s="1265">
        <v>42138</v>
      </c>
      <c r="N884" s="545">
        <v>20986</v>
      </c>
      <c r="O884" s="1952" t="s">
        <v>2795</v>
      </c>
      <c r="P884" s="2097">
        <v>3014.4</v>
      </c>
      <c r="Q884" s="724">
        <v>42153</v>
      </c>
      <c r="R884" s="2116">
        <v>3014.4</v>
      </c>
      <c r="S884" s="1267">
        <f t="shared" si="32"/>
        <v>0</v>
      </c>
      <c r="T884" s="1804" t="s">
        <v>2810</v>
      </c>
    </row>
    <row r="885" spans="1:20" x14ac:dyDescent="0.25">
      <c r="A885" s="1265">
        <v>42132</v>
      </c>
      <c r="B885" s="545">
        <v>20459</v>
      </c>
      <c r="C885" s="1952" t="s">
        <v>2896</v>
      </c>
      <c r="D885" s="2097">
        <v>8700.0499999999993</v>
      </c>
      <c r="E885" s="724">
        <v>42133</v>
      </c>
      <c r="F885" s="2116">
        <v>8700.0499999999993</v>
      </c>
      <c r="G885" s="1267">
        <f t="shared" si="31"/>
        <v>0</v>
      </c>
      <c r="H885" s="1804" t="s">
        <v>773</v>
      </c>
      <c r="K885" s="32"/>
      <c r="M885" s="1265">
        <v>42138</v>
      </c>
      <c r="N885" s="545">
        <v>20989</v>
      </c>
      <c r="O885" s="1952" t="s">
        <v>2795</v>
      </c>
      <c r="P885" s="2097">
        <v>1137.5999999999999</v>
      </c>
      <c r="Q885" s="724">
        <v>42153</v>
      </c>
      <c r="R885" s="2116">
        <v>1137.5999999999999</v>
      </c>
      <c r="S885" s="1267">
        <f t="shared" si="32"/>
        <v>0</v>
      </c>
      <c r="T885" s="1804" t="s">
        <v>773</v>
      </c>
    </row>
    <row r="886" spans="1:20" x14ac:dyDescent="0.25">
      <c r="A886" s="1265">
        <v>42132</v>
      </c>
      <c r="B886" s="545">
        <v>20460</v>
      </c>
      <c r="C886" s="1952" t="s">
        <v>2816</v>
      </c>
      <c r="D886" s="2097">
        <v>5185.1000000000004</v>
      </c>
      <c r="E886" s="724">
        <v>42133</v>
      </c>
      <c r="F886" s="2116">
        <v>5185.1000000000004</v>
      </c>
      <c r="G886" s="1267">
        <f t="shared" si="31"/>
        <v>0</v>
      </c>
      <c r="H886" s="1804" t="s">
        <v>773</v>
      </c>
      <c r="K886" s="32"/>
      <c r="M886" s="1265">
        <v>42138</v>
      </c>
      <c r="N886" s="545">
        <v>21061</v>
      </c>
      <c r="O886" s="1952" t="s">
        <v>2795</v>
      </c>
      <c r="P886" s="2097">
        <v>281746.28000000003</v>
      </c>
      <c r="Q886" s="724">
        <v>42153</v>
      </c>
      <c r="R886" s="2116">
        <v>281746.28000000003</v>
      </c>
      <c r="S886" s="1817">
        <f t="shared" si="32"/>
        <v>0</v>
      </c>
      <c r="T886" s="1655" t="s">
        <v>2815</v>
      </c>
    </row>
    <row r="887" spans="1:20" x14ac:dyDescent="0.25">
      <c r="A887" s="1265">
        <v>42132</v>
      </c>
      <c r="B887" s="545">
        <v>20461</v>
      </c>
      <c r="C887" s="1952" t="s">
        <v>2844</v>
      </c>
      <c r="D887" s="2097">
        <v>2654.4</v>
      </c>
      <c r="E887" s="724">
        <v>42133</v>
      </c>
      <c r="F887" s="2116">
        <v>2654.4</v>
      </c>
      <c r="G887" s="1267">
        <f t="shared" si="31"/>
        <v>0</v>
      </c>
      <c r="H887" s="1804" t="s">
        <v>773</v>
      </c>
      <c r="K887" s="32"/>
      <c r="M887" s="1265">
        <v>42138</v>
      </c>
      <c r="N887" s="545">
        <v>21072</v>
      </c>
      <c r="O887" s="1952" t="s">
        <v>2795</v>
      </c>
      <c r="P887" s="2097">
        <v>78241.2</v>
      </c>
      <c r="Q887" s="724">
        <v>42153</v>
      </c>
      <c r="R887" s="2116">
        <v>78241.2</v>
      </c>
      <c r="S887" s="1817">
        <f t="shared" si="32"/>
        <v>0</v>
      </c>
      <c r="T887" s="1655" t="s">
        <v>2799</v>
      </c>
    </row>
    <row r="888" spans="1:20" x14ac:dyDescent="0.25">
      <c r="A888" s="1265">
        <v>42132</v>
      </c>
      <c r="B888" s="545">
        <v>20462</v>
      </c>
      <c r="C888" s="1952" t="s">
        <v>2983</v>
      </c>
      <c r="D888" s="2097">
        <v>115</v>
      </c>
      <c r="E888" s="724">
        <v>42133</v>
      </c>
      <c r="F888" s="2116">
        <v>115</v>
      </c>
      <c r="G888" s="1267">
        <f t="shared" si="31"/>
        <v>0</v>
      </c>
      <c r="H888" s="1804" t="s">
        <v>773</v>
      </c>
      <c r="K888" s="32"/>
      <c r="M888" s="1265">
        <v>42139</v>
      </c>
      <c r="N888" s="545">
        <v>21138</v>
      </c>
      <c r="O888" s="1952" t="s">
        <v>2795</v>
      </c>
      <c r="P888" s="2097">
        <v>9230.1</v>
      </c>
      <c r="Q888" s="724">
        <v>42153</v>
      </c>
      <c r="R888" s="2116">
        <v>9230.1</v>
      </c>
      <c r="S888" s="1817">
        <f t="shared" si="32"/>
        <v>0</v>
      </c>
      <c r="T888" s="1655" t="s">
        <v>2810</v>
      </c>
    </row>
    <row r="889" spans="1:20" x14ac:dyDescent="0.25">
      <c r="A889" s="1265">
        <v>42132</v>
      </c>
      <c r="B889" s="545">
        <v>20463</v>
      </c>
      <c r="C889" s="1952" t="s">
        <v>2929</v>
      </c>
      <c r="D889" s="2097">
        <v>1145.8</v>
      </c>
      <c r="E889" s="724">
        <v>42133</v>
      </c>
      <c r="F889" s="2116">
        <v>1145.8</v>
      </c>
      <c r="G889" s="1267">
        <f t="shared" si="31"/>
        <v>0</v>
      </c>
      <c r="H889" s="1804" t="s">
        <v>2796</v>
      </c>
      <c r="K889" s="32"/>
      <c r="M889" s="1265">
        <v>42139</v>
      </c>
      <c r="N889" s="545">
        <v>21154</v>
      </c>
      <c r="O889" s="1952" t="s">
        <v>2795</v>
      </c>
      <c r="P889" s="2097">
        <v>400</v>
      </c>
      <c r="Q889" s="724">
        <v>42153</v>
      </c>
      <c r="R889" s="2116">
        <v>400</v>
      </c>
      <c r="S889" s="1817">
        <f t="shared" si="32"/>
        <v>0</v>
      </c>
      <c r="T889" s="1655" t="s">
        <v>773</v>
      </c>
    </row>
    <row r="890" spans="1:20" x14ac:dyDescent="0.25">
      <c r="A890" s="1265">
        <v>42132</v>
      </c>
      <c r="B890" s="545">
        <v>20464</v>
      </c>
      <c r="C890" s="1952" t="s">
        <v>2848</v>
      </c>
      <c r="D890" s="2097">
        <v>5883.2</v>
      </c>
      <c r="E890" s="724">
        <v>42133</v>
      </c>
      <c r="F890" s="2116">
        <v>5883.2</v>
      </c>
      <c r="G890" s="1267">
        <f t="shared" si="31"/>
        <v>0</v>
      </c>
      <c r="H890" s="1804" t="s">
        <v>773</v>
      </c>
      <c r="K890" s="32"/>
      <c r="M890" s="1265">
        <v>42139</v>
      </c>
      <c r="N890" s="545">
        <v>21191</v>
      </c>
      <c r="O890" s="1952" t="s">
        <v>2795</v>
      </c>
      <c r="P890" s="2097">
        <v>19035.099999999999</v>
      </c>
      <c r="Q890" s="724">
        <v>42153</v>
      </c>
      <c r="R890" s="2116">
        <v>19035.099999999999</v>
      </c>
      <c r="S890" s="1817">
        <f t="shared" si="32"/>
        <v>0</v>
      </c>
      <c r="T890" s="1655" t="s">
        <v>773</v>
      </c>
    </row>
    <row r="891" spans="1:20" x14ac:dyDescent="0.25">
      <c r="A891" s="1265">
        <v>42132</v>
      </c>
      <c r="B891" s="545">
        <v>20465</v>
      </c>
      <c r="C891" s="1952" t="s">
        <v>2915</v>
      </c>
      <c r="D891" s="2097">
        <v>387.6</v>
      </c>
      <c r="E891" s="724">
        <v>42133</v>
      </c>
      <c r="F891" s="2116">
        <v>387.6</v>
      </c>
      <c r="G891" s="1267">
        <f t="shared" si="31"/>
        <v>0</v>
      </c>
      <c r="H891" s="1804" t="s">
        <v>773</v>
      </c>
      <c r="K891" s="32"/>
      <c r="M891" s="1265">
        <v>42139</v>
      </c>
      <c r="N891" s="545">
        <v>21194</v>
      </c>
      <c r="O891" s="1952" t="s">
        <v>2795</v>
      </c>
      <c r="P891" s="2097">
        <v>15391.8</v>
      </c>
      <c r="Q891" s="724">
        <v>42153</v>
      </c>
      <c r="R891" s="2116">
        <v>15391.8</v>
      </c>
      <c r="S891" s="1817">
        <f t="shared" si="32"/>
        <v>0</v>
      </c>
      <c r="T891" s="1655" t="s">
        <v>2776</v>
      </c>
    </row>
    <row r="892" spans="1:20" x14ac:dyDescent="0.25">
      <c r="A892" s="1265">
        <v>42132</v>
      </c>
      <c r="B892" s="545">
        <v>20466</v>
      </c>
      <c r="C892" s="1952" t="s">
        <v>2943</v>
      </c>
      <c r="D892" s="2097">
        <v>128.80000000000001</v>
      </c>
      <c r="E892" s="724">
        <v>42133</v>
      </c>
      <c r="F892" s="2116">
        <v>128.80000000000001</v>
      </c>
      <c r="G892" s="1267">
        <f t="shared" si="31"/>
        <v>0</v>
      </c>
      <c r="H892" s="1804" t="s">
        <v>773</v>
      </c>
      <c r="J892" s="2073"/>
      <c r="K892" s="32"/>
      <c r="M892" s="1265">
        <v>42139</v>
      </c>
      <c r="N892" s="545">
        <v>21208</v>
      </c>
      <c r="O892" s="1952" t="s">
        <v>2795</v>
      </c>
      <c r="P892" s="2097">
        <v>285646.65000000002</v>
      </c>
      <c r="Q892" s="724">
        <v>42153</v>
      </c>
      <c r="R892" s="2116">
        <v>285646.65000000002</v>
      </c>
      <c r="S892" s="1817">
        <f t="shared" si="32"/>
        <v>0</v>
      </c>
      <c r="T892" s="1655" t="s">
        <v>2804</v>
      </c>
    </row>
    <row r="893" spans="1:20" x14ac:dyDescent="0.25">
      <c r="A893" s="1265">
        <v>42133</v>
      </c>
      <c r="B893" s="545">
        <v>20467</v>
      </c>
      <c r="C893" s="1952" t="s">
        <v>2845</v>
      </c>
      <c r="D893" s="2097">
        <v>15650.3</v>
      </c>
      <c r="E893" s="724">
        <v>42133</v>
      </c>
      <c r="F893" s="2116">
        <v>15650.3</v>
      </c>
      <c r="G893" s="1267">
        <f t="shared" si="31"/>
        <v>0</v>
      </c>
      <c r="H893" s="1804" t="s">
        <v>773</v>
      </c>
      <c r="K893" s="32"/>
      <c r="M893" s="1265">
        <v>42140</v>
      </c>
      <c r="N893" s="545">
        <v>21286</v>
      </c>
      <c r="O893" s="1952" t="s">
        <v>2795</v>
      </c>
      <c r="P893" s="2097">
        <v>7219.2</v>
      </c>
      <c r="Q893" s="724">
        <v>42153</v>
      </c>
      <c r="R893" s="2117">
        <v>7219.2</v>
      </c>
      <c r="S893" s="1267">
        <f t="shared" si="32"/>
        <v>0</v>
      </c>
      <c r="T893" s="716" t="s">
        <v>2780</v>
      </c>
    </row>
    <row r="894" spans="1:20" x14ac:dyDescent="0.25">
      <c r="A894" s="1265">
        <v>42133</v>
      </c>
      <c r="B894" s="545">
        <v>20468</v>
      </c>
      <c r="C894" s="1952" t="s">
        <v>2991</v>
      </c>
      <c r="D894" s="2097">
        <v>4603.2</v>
      </c>
      <c r="E894" s="724">
        <v>42133</v>
      </c>
      <c r="F894" s="2116">
        <v>4603.2</v>
      </c>
      <c r="G894" s="1267">
        <f t="shared" si="31"/>
        <v>0</v>
      </c>
      <c r="H894" s="1804" t="s">
        <v>773</v>
      </c>
      <c r="K894" s="32"/>
      <c r="M894" s="1265">
        <v>42140</v>
      </c>
      <c r="N894" s="545">
        <v>21316</v>
      </c>
      <c r="O894" s="1952" t="s">
        <v>2795</v>
      </c>
      <c r="P894" s="2097">
        <v>378670.7</v>
      </c>
      <c r="Q894" s="724">
        <v>42153</v>
      </c>
      <c r="R894" s="2197">
        <v>350165.82</v>
      </c>
      <c r="S894" s="2190">
        <f t="shared" si="32"/>
        <v>28504.880000000005</v>
      </c>
      <c r="T894" s="716" t="s">
        <v>2815</v>
      </c>
    </row>
    <row r="895" spans="1:20" x14ac:dyDescent="0.25">
      <c r="A895" s="1265">
        <v>42133</v>
      </c>
      <c r="B895" s="545">
        <v>20469</v>
      </c>
      <c r="C895" s="1952" t="s">
        <v>592</v>
      </c>
      <c r="D895" s="2097">
        <v>2492</v>
      </c>
      <c r="E895" s="724">
        <v>42133</v>
      </c>
      <c r="F895" s="2116">
        <v>2492</v>
      </c>
      <c r="G895" s="1267">
        <f t="shared" si="31"/>
        <v>0</v>
      </c>
      <c r="H895" s="1655" t="s">
        <v>773</v>
      </c>
      <c r="K895" s="32"/>
      <c r="M895" s="1265">
        <v>42140</v>
      </c>
      <c r="N895" s="545">
        <v>21318</v>
      </c>
      <c r="O895" s="1952" t="s">
        <v>2795</v>
      </c>
      <c r="P895" s="2097">
        <v>13923.4</v>
      </c>
      <c r="Q895" s="724"/>
      <c r="R895" s="2117"/>
      <c r="S895" s="1267">
        <f t="shared" si="32"/>
        <v>13923.4</v>
      </c>
      <c r="T895" s="716" t="s">
        <v>2815</v>
      </c>
    </row>
    <row r="896" spans="1:20" x14ac:dyDescent="0.25">
      <c r="A896" s="1265">
        <v>42133</v>
      </c>
      <c r="B896" s="545">
        <v>20470</v>
      </c>
      <c r="C896" s="1952" t="s">
        <v>524</v>
      </c>
      <c r="D896" s="2097">
        <v>16888.8</v>
      </c>
      <c r="E896" s="724">
        <v>42133</v>
      </c>
      <c r="F896" s="2116">
        <v>16888.8</v>
      </c>
      <c r="G896" s="1267">
        <f t="shared" si="31"/>
        <v>0</v>
      </c>
      <c r="H896" s="1655" t="s">
        <v>773</v>
      </c>
      <c r="K896" s="32"/>
      <c r="M896" s="1265">
        <v>42141</v>
      </c>
      <c r="N896" s="545">
        <v>21383</v>
      </c>
      <c r="O896" s="1952" t="s">
        <v>2795</v>
      </c>
      <c r="P896" s="2097">
        <v>25724.400000000001</v>
      </c>
      <c r="Q896" s="724"/>
      <c r="R896" s="2117"/>
      <c r="S896" s="1267">
        <f t="shared" si="32"/>
        <v>25724.400000000001</v>
      </c>
      <c r="T896" s="1197" t="s">
        <v>773</v>
      </c>
    </row>
    <row r="897" spans="1:20" x14ac:dyDescent="0.25">
      <c r="A897" s="1265">
        <v>42133</v>
      </c>
      <c r="B897" s="545">
        <v>20471</v>
      </c>
      <c r="C897" s="1952" t="s">
        <v>2797</v>
      </c>
      <c r="D897" s="2097">
        <v>8525.2999999999993</v>
      </c>
      <c r="E897" s="724">
        <v>42133</v>
      </c>
      <c r="F897" s="2116">
        <v>8525.2999999999993</v>
      </c>
      <c r="G897" s="1267">
        <f t="shared" si="31"/>
        <v>0</v>
      </c>
      <c r="H897" s="1655" t="s">
        <v>773</v>
      </c>
      <c r="K897" s="32"/>
      <c r="M897" s="1265">
        <v>42142</v>
      </c>
      <c r="N897" s="545">
        <v>21394</v>
      </c>
      <c r="O897" s="1952" t="s">
        <v>2795</v>
      </c>
      <c r="P897" s="2097">
        <v>35079.65</v>
      </c>
      <c r="Q897" s="724"/>
      <c r="R897" s="2117"/>
      <c r="S897" s="1267">
        <f t="shared" si="32"/>
        <v>35079.65</v>
      </c>
      <c r="T897" s="1197" t="s">
        <v>2776</v>
      </c>
    </row>
    <row r="898" spans="1:20" x14ac:dyDescent="0.25">
      <c r="A898" s="1265">
        <v>42133</v>
      </c>
      <c r="B898" s="545">
        <v>20472</v>
      </c>
      <c r="C898" s="1952" t="s">
        <v>419</v>
      </c>
      <c r="D898" s="2097">
        <v>10752</v>
      </c>
      <c r="E898" s="724">
        <v>42133</v>
      </c>
      <c r="F898" s="2116">
        <v>10752</v>
      </c>
      <c r="G898" s="1267">
        <f t="shared" si="31"/>
        <v>0</v>
      </c>
      <c r="H898" s="1655" t="s">
        <v>773</v>
      </c>
      <c r="I898" s="32"/>
      <c r="J898" s="2024"/>
      <c r="K898" s="32"/>
      <c r="M898" s="1265">
        <v>42142</v>
      </c>
      <c r="N898" s="545">
        <v>21412</v>
      </c>
      <c r="O898" s="1952" t="s">
        <v>2795</v>
      </c>
      <c r="P898" s="2097">
        <v>23361.8</v>
      </c>
      <c r="Q898" s="724"/>
      <c r="R898" s="2117"/>
      <c r="S898" s="1267">
        <f t="shared" si="32"/>
        <v>23361.8</v>
      </c>
      <c r="T898" s="1197" t="s">
        <v>2780</v>
      </c>
    </row>
    <row r="899" spans="1:20" x14ac:dyDescent="0.25">
      <c r="A899" s="1265">
        <v>42133</v>
      </c>
      <c r="B899" s="545">
        <v>20473</v>
      </c>
      <c r="C899" s="1952" t="s">
        <v>2852</v>
      </c>
      <c r="D899" s="2097">
        <v>22565.599999999999</v>
      </c>
      <c r="E899" s="724">
        <v>42149</v>
      </c>
      <c r="F899" s="2116">
        <v>22565.599999999999</v>
      </c>
      <c r="G899" s="1267">
        <f t="shared" ref="G899:G962" si="33">D899-F899</f>
        <v>0</v>
      </c>
      <c r="H899" s="1655" t="s">
        <v>773</v>
      </c>
      <c r="I899" s="32"/>
      <c r="J899" s="2024"/>
      <c r="K899" s="32"/>
      <c r="M899" s="1265">
        <v>42142</v>
      </c>
      <c r="N899" s="545">
        <v>21480</v>
      </c>
      <c r="O899" s="1952" t="s">
        <v>2795</v>
      </c>
      <c r="P899" s="2097">
        <v>9490.5</v>
      </c>
      <c r="Q899" s="781"/>
      <c r="R899" s="2116"/>
      <c r="S899" s="1267">
        <f t="shared" ref="S899:S962" si="34">P899-R899</f>
        <v>9490.5</v>
      </c>
      <c r="T899" s="1804" t="s">
        <v>2938</v>
      </c>
    </row>
    <row r="900" spans="1:20" x14ac:dyDescent="0.25">
      <c r="A900" s="1265">
        <v>42133</v>
      </c>
      <c r="B900" s="545">
        <v>20474</v>
      </c>
      <c r="C900" s="1952" t="s">
        <v>2786</v>
      </c>
      <c r="D900" s="2097">
        <v>3007.2</v>
      </c>
      <c r="E900" s="724">
        <v>42133</v>
      </c>
      <c r="F900" s="2116">
        <v>3007.2</v>
      </c>
      <c r="G900" s="1267">
        <f t="shared" si="33"/>
        <v>0</v>
      </c>
      <c r="H900" s="1655" t="s">
        <v>773</v>
      </c>
      <c r="I900" s="32"/>
      <c r="J900" s="2024"/>
      <c r="K900" s="32"/>
      <c r="M900" s="1265">
        <v>42142</v>
      </c>
      <c r="N900" s="545">
        <v>21524</v>
      </c>
      <c r="O900" s="1952" t="s">
        <v>2795</v>
      </c>
      <c r="P900" s="2097">
        <v>51426.9</v>
      </c>
      <c r="Q900" s="724"/>
      <c r="R900" s="2117"/>
      <c r="S900" s="1267">
        <f t="shared" si="34"/>
        <v>51426.9</v>
      </c>
      <c r="T900" s="1197" t="s">
        <v>2810</v>
      </c>
    </row>
    <row r="901" spans="1:20" x14ac:dyDescent="0.25">
      <c r="A901" s="1265">
        <v>42133</v>
      </c>
      <c r="B901" s="545">
        <v>20475</v>
      </c>
      <c r="C901" s="1952" t="s">
        <v>681</v>
      </c>
      <c r="D901" s="2097">
        <v>11578.55</v>
      </c>
      <c r="E901" s="724">
        <v>42133</v>
      </c>
      <c r="F901" s="2116">
        <v>11578.55</v>
      </c>
      <c r="G901" s="1267">
        <f t="shared" si="33"/>
        <v>0</v>
      </c>
      <c r="H901" s="1655" t="s">
        <v>2938</v>
      </c>
      <c r="I901" s="32"/>
      <c r="J901" s="2024"/>
      <c r="K901" s="32"/>
      <c r="M901" s="1265">
        <v>42142</v>
      </c>
      <c r="N901" s="545">
        <v>21527</v>
      </c>
      <c r="O901" s="1952" t="s">
        <v>2795</v>
      </c>
      <c r="P901" s="2097">
        <v>4812</v>
      </c>
      <c r="Q901" s="724"/>
      <c r="R901" s="2117"/>
      <c r="S901" s="1267">
        <f t="shared" si="34"/>
        <v>4812</v>
      </c>
      <c r="T901" s="1197" t="s">
        <v>2776</v>
      </c>
    </row>
    <row r="902" spans="1:20" x14ac:dyDescent="0.25">
      <c r="A902" s="1265">
        <v>42133</v>
      </c>
      <c r="B902" s="545">
        <v>20476</v>
      </c>
      <c r="C902" s="1952" t="s">
        <v>2974</v>
      </c>
      <c r="D902" s="2097">
        <v>5521.1</v>
      </c>
      <c r="E902" s="724">
        <v>42133</v>
      </c>
      <c r="F902" s="2116">
        <v>5521.1</v>
      </c>
      <c r="G902" s="1267">
        <f t="shared" si="33"/>
        <v>0</v>
      </c>
      <c r="H902" s="1655" t="s">
        <v>773</v>
      </c>
      <c r="I902" s="32"/>
      <c r="J902" s="2024"/>
      <c r="K902" s="32"/>
      <c r="M902" s="1265">
        <v>42142</v>
      </c>
      <c r="N902" s="545">
        <v>21531</v>
      </c>
      <c r="O902" s="1952" t="s">
        <v>2795</v>
      </c>
      <c r="P902" s="2097">
        <v>113047.3</v>
      </c>
      <c r="Q902" s="724"/>
      <c r="R902" s="2117"/>
      <c r="S902" s="1267">
        <f t="shared" si="34"/>
        <v>113047.3</v>
      </c>
      <c r="T902" s="1197" t="s">
        <v>773</v>
      </c>
    </row>
    <row r="903" spans="1:20" x14ac:dyDescent="0.25">
      <c r="A903" s="1265">
        <v>42133</v>
      </c>
      <c r="B903" s="545">
        <v>20477</v>
      </c>
      <c r="C903" s="1952" t="s">
        <v>2805</v>
      </c>
      <c r="D903" s="2097">
        <v>2628.5</v>
      </c>
      <c r="E903" s="724">
        <v>42133</v>
      </c>
      <c r="F903" s="2116">
        <v>2628.5</v>
      </c>
      <c r="G903" s="1267">
        <f t="shared" si="33"/>
        <v>0</v>
      </c>
      <c r="H903" s="1655" t="s">
        <v>773</v>
      </c>
      <c r="I903" s="32"/>
      <c r="J903" s="2024"/>
      <c r="K903" s="32"/>
      <c r="M903" s="1265">
        <v>42143</v>
      </c>
      <c r="N903" s="545">
        <v>21588</v>
      </c>
      <c r="O903" s="1952" t="s">
        <v>2795</v>
      </c>
      <c r="P903" s="2097">
        <v>19909.5</v>
      </c>
      <c r="Q903" s="724"/>
      <c r="R903" s="2117"/>
      <c r="S903" s="1267">
        <f t="shared" si="34"/>
        <v>19909.5</v>
      </c>
      <c r="T903" s="1197" t="s">
        <v>773</v>
      </c>
    </row>
    <row r="904" spans="1:20" x14ac:dyDescent="0.25">
      <c r="A904" s="1265">
        <v>42133</v>
      </c>
      <c r="B904" s="545">
        <v>20478</v>
      </c>
      <c r="C904" s="1952" t="s">
        <v>2945</v>
      </c>
      <c r="D904" s="2097">
        <v>4189.2</v>
      </c>
      <c r="E904" s="724">
        <v>42133</v>
      </c>
      <c r="F904" s="2116">
        <v>4189.2</v>
      </c>
      <c r="G904" s="1267">
        <f t="shared" si="33"/>
        <v>0</v>
      </c>
      <c r="H904" s="1655" t="s">
        <v>773</v>
      </c>
      <c r="I904" s="32"/>
      <c r="J904" s="2024"/>
      <c r="K904" s="32"/>
      <c r="M904" s="1265">
        <v>42143</v>
      </c>
      <c r="N904" s="545">
        <v>21589</v>
      </c>
      <c r="O904" s="1952" t="s">
        <v>2795</v>
      </c>
      <c r="P904" s="2097">
        <v>6260.6</v>
      </c>
      <c r="Q904" s="724"/>
      <c r="R904" s="2117"/>
      <c r="S904" s="1267">
        <f t="shared" si="34"/>
        <v>6260.6</v>
      </c>
      <c r="T904" s="1197" t="s">
        <v>773</v>
      </c>
    </row>
    <row r="905" spans="1:20" x14ac:dyDescent="0.25">
      <c r="A905" s="1265">
        <v>42133</v>
      </c>
      <c r="B905" s="545">
        <v>20479</v>
      </c>
      <c r="C905" s="1952" t="s">
        <v>2992</v>
      </c>
      <c r="D905" s="2097">
        <v>8844.7000000000007</v>
      </c>
      <c r="E905" s="724">
        <v>42135</v>
      </c>
      <c r="F905" s="2116">
        <v>8844.7000000000007</v>
      </c>
      <c r="G905" s="1267">
        <f t="shared" si="33"/>
        <v>0</v>
      </c>
      <c r="H905" s="1655" t="s">
        <v>2799</v>
      </c>
      <c r="I905" s="32"/>
      <c r="J905" s="2024"/>
      <c r="K905" s="32"/>
      <c r="M905" s="1265">
        <v>42143</v>
      </c>
      <c r="N905" s="545">
        <v>21604</v>
      </c>
      <c r="O905" s="1952" t="s">
        <v>2795</v>
      </c>
      <c r="P905" s="2097">
        <v>76168</v>
      </c>
      <c r="Q905" s="724"/>
      <c r="R905" s="2117"/>
      <c r="S905" s="1267">
        <f t="shared" si="34"/>
        <v>76168</v>
      </c>
      <c r="T905" s="1197" t="s">
        <v>2815</v>
      </c>
    </row>
    <row r="906" spans="1:20" x14ac:dyDescent="0.25">
      <c r="A906" s="1265">
        <v>42133</v>
      </c>
      <c r="B906" s="545">
        <v>20480</v>
      </c>
      <c r="C906" s="1952" t="s">
        <v>2945</v>
      </c>
      <c r="D906" s="2097">
        <v>519.20000000000005</v>
      </c>
      <c r="E906" s="724">
        <v>42133</v>
      </c>
      <c r="F906" s="2116">
        <v>519.20000000000005</v>
      </c>
      <c r="G906" s="1267">
        <f t="shared" si="33"/>
        <v>0</v>
      </c>
      <c r="H906" s="1655" t="s">
        <v>773</v>
      </c>
      <c r="I906" s="32"/>
      <c r="J906" s="2024"/>
      <c r="K906" s="32"/>
      <c r="M906" s="1265">
        <v>42143</v>
      </c>
      <c r="N906" s="545">
        <v>21605</v>
      </c>
      <c r="O906" s="1952" t="s">
        <v>2795</v>
      </c>
      <c r="P906" s="2097">
        <v>84796.800000000003</v>
      </c>
      <c r="Q906" s="724"/>
      <c r="R906" s="2117"/>
      <c r="S906" s="1267">
        <f t="shared" si="34"/>
        <v>84796.800000000003</v>
      </c>
      <c r="T906" s="1197" t="s">
        <v>2815</v>
      </c>
    </row>
    <row r="907" spans="1:20" x14ac:dyDescent="0.25">
      <c r="A907" s="1265">
        <v>42133</v>
      </c>
      <c r="B907" s="545">
        <v>20481</v>
      </c>
      <c r="C907" s="1952" t="s">
        <v>2795</v>
      </c>
      <c r="D907" s="2097">
        <v>59948.7</v>
      </c>
      <c r="E907" s="724" t="s">
        <v>3701</v>
      </c>
      <c r="F907" s="2116">
        <f>58509.46+1439.24</f>
        <v>59948.7</v>
      </c>
      <c r="G907" s="1267">
        <f t="shared" si="33"/>
        <v>0</v>
      </c>
      <c r="H907" s="1655" t="s">
        <v>773</v>
      </c>
      <c r="I907" s="32"/>
      <c r="J907" s="2024"/>
      <c r="K907" s="32"/>
      <c r="M907" s="1265">
        <v>42143</v>
      </c>
      <c r="N907" s="545">
        <v>21607</v>
      </c>
      <c r="O907" s="1952" t="s">
        <v>2795</v>
      </c>
      <c r="P907" s="2097">
        <v>1313</v>
      </c>
      <c r="Q907" s="724"/>
      <c r="R907" s="2117"/>
      <c r="S907" s="1267">
        <f t="shared" si="34"/>
        <v>1313</v>
      </c>
      <c r="T907" s="1197" t="s">
        <v>2799</v>
      </c>
    </row>
    <row r="908" spans="1:20" x14ac:dyDescent="0.25">
      <c r="A908" s="1265">
        <v>42133</v>
      </c>
      <c r="B908" s="545">
        <v>20482</v>
      </c>
      <c r="C908" s="1952" t="s">
        <v>2800</v>
      </c>
      <c r="D908" s="2097">
        <v>11791.2</v>
      </c>
      <c r="E908" s="724">
        <v>42133</v>
      </c>
      <c r="F908" s="2116">
        <v>11791.2</v>
      </c>
      <c r="G908" s="1267">
        <f t="shared" si="33"/>
        <v>0</v>
      </c>
      <c r="H908" s="1655" t="s">
        <v>773</v>
      </c>
      <c r="I908" s="32"/>
      <c r="J908" s="2024"/>
      <c r="K908" s="32"/>
      <c r="M908" s="1265">
        <v>42143</v>
      </c>
      <c r="N908" s="545">
        <v>21609</v>
      </c>
      <c r="O908" s="1952" t="s">
        <v>2795</v>
      </c>
      <c r="P908" s="2097">
        <v>5508</v>
      </c>
      <c r="Q908" s="724"/>
      <c r="R908" s="2117"/>
      <c r="S908" s="1267">
        <f t="shared" si="34"/>
        <v>5508</v>
      </c>
      <c r="T908" s="1197" t="s">
        <v>2804</v>
      </c>
    </row>
    <row r="909" spans="1:20" x14ac:dyDescent="0.25">
      <c r="A909" s="1265">
        <v>42133</v>
      </c>
      <c r="B909" s="545">
        <v>20483</v>
      </c>
      <c r="C909" s="1952" t="s">
        <v>1808</v>
      </c>
      <c r="D909" s="2097">
        <v>42036.7</v>
      </c>
      <c r="E909" s="724">
        <v>42133</v>
      </c>
      <c r="F909" s="2116">
        <v>42036.7</v>
      </c>
      <c r="G909" s="1267">
        <f t="shared" si="33"/>
        <v>0</v>
      </c>
      <c r="H909" s="1655" t="s">
        <v>773</v>
      </c>
      <c r="I909" s="32"/>
      <c r="J909" s="2024"/>
      <c r="K909" s="32"/>
      <c r="M909" s="1265">
        <v>42144</v>
      </c>
      <c r="N909" s="545">
        <v>21678</v>
      </c>
      <c r="O909" s="1952" t="s">
        <v>2795</v>
      </c>
      <c r="P909" s="2097">
        <v>6868.5</v>
      </c>
      <c r="Q909" s="724"/>
      <c r="R909" s="2117"/>
      <c r="S909" s="1267">
        <f t="shared" si="34"/>
        <v>6868.5</v>
      </c>
      <c r="T909" s="716" t="s">
        <v>2810</v>
      </c>
    </row>
    <row r="910" spans="1:20" x14ac:dyDescent="0.25">
      <c r="A910" s="1265">
        <v>42133</v>
      </c>
      <c r="B910" s="545">
        <v>20484</v>
      </c>
      <c r="C910" s="1952" t="s">
        <v>2957</v>
      </c>
      <c r="D910" s="2097">
        <v>21945</v>
      </c>
      <c r="E910" s="724">
        <v>42133</v>
      </c>
      <c r="F910" s="2116">
        <v>21945</v>
      </c>
      <c r="G910" s="1267">
        <f t="shared" si="33"/>
        <v>0</v>
      </c>
      <c r="H910" s="1804" t="s">
        <v>773</v>
      </c>
      <c r="I910" s="32"/>
      <c r="J910" s="2024"/>
      <c r="K910" s="32"/>
      <c r="M910" s="1265">
        <v>42144</v>
      </c>
      <c r="N910" s="545">
        <v>21705</v>
      </c>
      <c r="O910" s="1952" t="s">
        <v>2795</v>
      </c>
      <c r="P910" s="2097">
        <v>81782.2</v>
      </c>
      <c r="Q910" s="724"/>
      <c r="R910" s="2116"/>
      <c r="S910" s="1267">
        <f t="shared" si="34"/>
        <v>81782.2</v>
      </c>
      <c r="T910" s="1655" t="s">
        <v>2938</v>
      </c>
    </row>
    <row r="911" spans="1:20" x14ac:dyDescent="0.25">
      <c r="A911" s="1265">
        <v>42133</v>
      </c>
      <c r="B911" s="545">
        <v>20485</v>
      </c>
      <c r="C911" s="1952" t="s">
        <v>2846</v>
      </c>
      <c r="D911" s="2097">
        <v>11018.1</v>
      </c>
      <c r="E911" s="724">
        <v>42133</v>
      </c>
      <c r="F911" s="2116">
        <v>11018.1</v>
      </c>
      <c r="G911" s="1267">
        <f t="shared" si="33"/>
        <v>0</v>
      </c>
      <c r="H911" s="1804" t="s">
        <v>773</v>
      </c>
      <c r="I911" s="32"/>
      <c r="J911" s="2024"/>
      <c r="K911" s="32"/>
      <c r="M911" s="1265">
        <v>42144</v>
      </c>
      <c r="N911" s="545">
        <v>21707</v>
      </c>
      <c r="O911" s="1952" t="s">
        <v>2795</v>
      </c>
      <c r="P911" s="2097">
        <v>8002</v>
      </c>
      <c r="Q911" s="724"/>
      <c r="R911" s="2116"/>
      <c r="S911" s="1267">
        <f t="shared" si="34"/>
        <v>8002</v>
      </c>
      <c r="T911" s="1655" t="s">
        <v>773</v>
      </c>
    </row>
    <row r="912" spans="1:20" x14ac:dyDescent="0.25">
      <c r="A912" s="1265">
        <v>42133</v>
      </c>
      <c r="B912" s="545">
        <v>20486</v>
      </c>
      <c r="C912" s="2164" t="s">
        <v>2251</v>
      </c>
      <c r="D912" s="2194">
        <v>0</v>
      </c>
      <c r="E912" s="724"/>
      <c r="F912" s="2116"/>
      <c r="G912" s="1267">
        <f t="shared" si="33"/>
        <v>0</v>
      </c>
      <c r="H912" s="1804" t="s">
        <v>135</v>
      </c>
      <c r="I912" s="32"/>
      <c r="J912" s="2024"/>
      <c r="K912" s="32"/>
      <c r="M912" s="1265">
        <v>42144</v>
      </c>
      <c r="N912" s="545">
        <v>21711</v>
      </c>
      <c r="O912" s="1952" t="s">
        <v>2795</v>
      </c>
      <c r="P912" s="2097">
        <v>237925.82</v>
      </c>
      <c r="Q912" s="724"/>
      <c r="R912" s="2116"/>
      <c r="S912" s="1267">
        <f t="shared" si="34"/>
        <v>237925.82</v>
      </c>
      <c r="T912" s="1655" t="s">
        <v>2815</v>
      </c>
    </row>
    <row r="913" spans="1:20" x14ac:dyDescent="0.25">
      <c r="A913" s="1265">
        <v>42133</v>
      </c>
      <c r="B913" s="545">
        <v>20487</v>
      </c>
      <c r="C913" s="1952" t="s">
        <v>2993</v>
      </c>
      <c r="D913" s="2097">
        <v>4391.2</v>
      </c>
      <c r="E913" s="724">
        <v>42133</v>
      </c>
      <c r="F913" s="2116">
        <v>4391.2</v>
      </c>
      <c r="G913" s="1267">
        <f t="shared" si="33"/>
        <v>0</v>
      </c>
      <c r="H913" s="1804" t="s">
        <v>773</v>
      </c>
      <c r="I913" s="32"/>
      <c r="J913" s="2024"/>
      <c r="K913" s="32"/>
      <c r="M913" s="1265">
        <v>42145</v>
      </c>
      <c r="N913" s="545">
        <v>21724</v>
      </c>
      <c r="O913" s="1952" t="s">
        <v>2795</v>
      </c>
      <c r="P913" s="2097">
        <v>68974</v>
      </c>
      <c r="Q913" s="1827"/>
      <c r="R913" s="2116"/>
      <c r="S913" s="1267">
        <f t="shared" si="34"/>
        <v>68974</v>
      </c>
      <c r="T913" s="1655" t="s">
        <v>2822</v>
      </c>
    </row>
    <row r="914" spans="1:20" x14ac:dyDescent="0.25">
      <c r="A914" s="1265">
        <v>42133</v>
      </c>
      <c r="B914" s="545">
        <v>20488</v>
      </c>
      <c r="C914" s="1952" t="s">
        <v>2979</v>
      </c>
      <c r="D914" s="2097">
        <v>18032</v>
      </c>
      <c r="E914" s="724">
        <v>42140</v>
      </c>
      <c r="F914" s="2116">
        <v>18032</v>
      </c>
      <c r="G914" s="1267">
        <f t="shared" si="33"/>
        <v>0</v>
      </c>
      <c r="H914" s="1804" t="s">
        <v>2776</v>
      </c>
      <c r="K914" s="32"/>
      <c r="M914" s="1265">
        <v>42145</v>
      </c>
      <c r="N914" s="545">
        <v>21773</v>
      </c>
      <c r="O914" s="2030" t="s">
        <v>2795</v>
      </c>
      <c r="P914" s="2113">
        <v>7376.4</v>
      </c>
      <c r="Q914" s="724"/>
      <c r="R914" s="2117"/>
      <c r="S914" s="1267">
        <f t="shared" si="34"/>
        <v>7376.4</v>
      </c>
      <c r="T914" s="582" t="s">
        <v>2822</v>
      </c>
    </row>
    <row r="915" spans="1:20" x14ac:dyDescent="0.25">
      <c r="A915" s="1265">
        <v>42133</v>
      </c>
      <c r="B915" s="545">
        <v>20489</v>
      </c>
      <c r="C915" s="1952" t="s">
        <v>2854</v>
      </c>
      <c r="D915" s="2097">
        <v>6728</v>
      </c>
      <c r="E915" s="724">
        <v>42134</v>
      </c>
      <c r="F915" s="2116">
        <v>6728</v>
      </c>
      <c r="G915" s="1267">
        <f t="shared" si="33"/>
        <v>0</v>
      </c>
      <c r="H915" s="1804" t="s">
        <v>773</v>
      </c>
      <c r="K915" s="32"/>
      <c r="M915" s="1265">
        <v>42145</v>
      </c>
      <c r="N915" s="545">
        <v>21795</v>
      </c>
      <c r="O915" s="2030" t="s">
        <v>2795</v>
      </c>
      <c r="P915" s="2113">
        <v>246805.93</v>
      </c>
      <c r="Q915" s="724"/>
      <c r="R915" s="2117"/>
      <c r="S915" s="1267">
        <f t="shared" si="34"/>
        <v>246805.93</v>
      </c>
      <c r="T915" s="582" t="s">
        <v>2815</v>
      </c>
    </row>
    <row r="916" spans="1:20" x14ac:dyDescent="0.25">
      <c r="A916" s="1265">
        <v>42133</v>
      </c>
      <c r="B916" s="545">
        <v>20490</v>
      </c>
      <c r="C916" s="1952" t="s">
        <v>2788</v>
      </c>
      <c r="D916" s="2097">
        <v>26617.25</v>
      </c>
      <c r="E916" s="724">
        <v>42133</v>
      </c>
      <c r="F916" s="2116">
        <v>26617.25</v>
      </c>
      <c r="G916" s="1267">
        <f t="shared" si="33"/>
        <v>0</v>
      </c>
      <c r="H916" s="1804" t="s">
        <v>773</v>
      </c>
      <c r="K916" s="32"/>
      <c r="M916" s="1265">
        <v>42145</v>
      </c>
      <c r="N916" s="545">
        <v>21797</v>
      </c>
      <c r="O916" s="2030" t="s">
        <v>2795</v>
      </c>
      <c r="P916" s="2113">
        <v>78103.600000000006</v>
      </c>
      <c r="Q916" s="724"/>
      <c r="R916" s="2117"/>
      <c r="S916" s="1267">
        <f t="shared" si="34"/>
        <v>78103.600000000006</v>
      </c>
      <c r="T916" s="582" t="s">
        <v>2815</v>
      </c>
    </row>
    <row r="917" spans="1:20" x14ac:dyDescent="0.25">
      <c r="A917" s="1265">
        <v>42133</v>
      </c>
      <c r="B917" s="545">
        <v>20491</v>
      </c>
      <c r="C917" s="1952" t="s">
        <v>2802</v>
      </c>
      <c r="D917" s="2097">
        <v>8917.6</v>
      </c>
      <c r="E917" s="724">
        <v>42133</v>
      </c>
      <c r="F917" s="2116">
        <v>8917.6</v>
      </c>
      <c r="G917" s="1267">
        <f t="shared" si="33"/>
        <v>0</v>
      </c>
      <c r="H917" s="1804" t="s">
        <v>773</v>
      </c>
      <c r="K917" s="32"/>
      <c r="M917" s="1265">
        <v>42145</v>
      </c>
      <c r="N917" s="545">
        <v>21827</v>
      </c>
      <c r="O917" s="2030" t="s">
        <v>2795</v>
      </c>
      <c r="P917" s="2113">
        <v>6000</v>
      </c>
      <c r="Q917" s="724"/>
      <c r="R917" s="2117"/>
      <c r="S917" s="1267">
        <f t="shared" si="34"/>
        <v>6000</v>
      </c>
      <c r="T917" s="582" t="s">
        <v>773</v>
      </c>
    </row>
    <row r="918" spans="1:20" x14ac:dyDescent="0.25">
      <c r="A918" s="1265">
        <v>42133</v>
      </c>
      <c r="B918" s="545">
        <v>20492</v>
      </c>
      <c r="C918" s="1952" t="s">
        <v>2866</v>
      </c>
      <c r="D918" s="2097">
        <v>7168.4</v>
      </c>
      <c r="E918" s="724">
        <v>42133</v>
      </c>
      <c r="F918" s="2116">
        <v>7168.4</v>
      </c>
      <c r="G918" s="1267">
        <f t="shared" si="33"/>
        <v>0</v>
      </c>
      <c r="H918" s="1804" t="s">
        <v>773</v>
      </c>
      <c r="K918" s="32"/>
      <c r="M918" s="1265">
        <v>42146</v>
      </c>
      <c r="N918" s="545">
        <v>21889</v>
      </c>
      <c r="O918" s="1952" t="s">
        <v>2795</v>
      </c>
      <c r="P918" s="2097">
        <v>15016.05</v>
      </c>
      <c r="Q918" s="724"/>
      <c r="R918" s="2116"/>
      <c r="S918" s="1267">
        <f t="shared" si="34"/>
        <v>15016.05</v>
      </c>
      <c r="T918" s="1655" t="s">
        <v>2810</v>
      </c>
    </row>
    <row r="919" spans="1:20" x14ac:dyDescent="0.25">
      <c r="A919" s="1265">
        <v>42133</v>
      </c>
      <c r="B919" s="545">
        <v>20493</v>
      </c>
      <c r="C919" s="1952" t="s">
        <v>2788</v>
      </c>
      <c r="D919" s="2097">
        <v>156</v>
      </c>
      <c r="E919" s="724">
        <v>42143</v>
      </c>
      <c r="F919" s="2116">
        <v>156</v>
      </c>
      <c r="G919" s="1267">
        <f t="shared" si="33"/>
        <v>0</v>
      </c>
      <c r="H919" s="1804" t="s">
        <v>773</v>
      </c>
      <c r="K919" s="32"/>
      <c r="M919" s="1265">
        <v>42146</v>
      </c>
      <c r="N919" s="545">
        <v>21932</v>
      </c>
      <c r="O919" s="1952" t="s">
        <v>2795</v>
      </c>
      <c r="P919" s="2097">
        <v>147208.70000000001</v>
      </c>
      <c r="Q919" s="724"/>
      <c r="R919" s="2116"/>
      <c r="S919" s="1267">
        <f t="shared" si="34"/>
        <v>147208.70000000001</v>
      </c>
      <c r="T919" s="1655" t="s">
        <v>2815</v>
      </c>
    </row>
    <row r="920" spans="1:20" x14ac:dyDescent="0.25">
      <c r="A920" s="1265">
        <v>42133</v>
      </c>
      <c r="B920" s="545">
        <v>20494</v>
      </c>
      <c r="C920" s="1952" t="s">
        <v>768</v>
      </c>
      <c r="D920" s="2097">
        <v>3357.2</v>
      </c>
      <c r="E920" s="724">
        <v>42133</v>
      </c>
      <c r="F920" s="2116">
        <v>3357.2</v>
      </c>
      <c r="G920" s="1267">
        <f t="shared" si="33"/>
        <v>0</v>
      </c>
      <c r="H920" s="1804" t="s">
        <v>773</v>
      </c>
      <c r="J920" s="2073"/>
      <c r="K920" s="32"/>
      <c r="M920" s="1265">
        <v>42146</v>
      </c>
      <c r="N920" s="545">
        <v>21933</v>
      </c>
      <c r="O920" s="1952" t="s">
        <v>2795</v>
      </c>
      <c r="P920" s="2097">
        <v>100985.3</v>
      </c>
      <c r="Q920" s="724"/>
      <c r="R920" s="2116"/>
      <c r="S920" s="1817">
        <f t="shared" si="34"/>
        <v>100985.3</v>
      </c>
      <c r="T920" s="1655" t="s">
        <v>2810</v>
      </c>
    </row>
    <row r="921" spans="1:20" x14ac:dyDescent="0.25">
      <c r="A921" s="1265">
        <v>42133</v>
      </c>
      <c r="B921" s="545">
        <v>20495</v>
      </c>
      <c r="C921" s="1952" t="s">
        <v>1449</v>
      </c>
      <c r="D921" s="2097">
        <v>1744.35</v>
      </c>
      <c r="E921" s="724">
        <v>42133</v>
      </c>
      <c r="F921" s="2116">
        <v>1744.35</v>
      </c>
      <c r="G921" s="1267">
        <f t="shared" si="33"/>
        <v>0</v>
      </c>
      <c r="H921" s="1804" t="s">
        <v>773</v>
      </c>
      <c r="J921" s="2073"/>
      <c r="K921" s="32"/>
      <c r="M921" s="1265">
        <v>42146</v>
      </c>
      <c r="N921" s="545">
        <v>21953</v>
      </c>
      <c r="O921" s="1952" t="s">
        <v>2795</v>
      </c>
      <c r="P921" s="2097">
        <v>100893.7</v>
      </c>
      <c r="Q921" s="724"/>
      <c r="R921" s="2116"/>
      <c r="S921" s="1267">
        <f t="shared" si="34"/>
        <v>100893.7</v>
      </c>
      <c r="T921" s="1655" t="s">
        <v>773</v>
      </c>
    </row>
    <row r="922" spans="1:20" x14ac:dyDescent="0.25">
      <c r="A922" s="1265">
        <v>42133</v>
      </c>
      <c r="B922" s="545">
        <v>20496</v>
      </c>
      <c r="C922" s="1952" t="s">
        <v>2791</v>
      </c>
      <c r="D922" s="2097">
        <v>2486.4</v>
      </c>
      <c r="E922" s="724">
        <v>42133</v>
      </c>
      <c r="F922" s="2116">
        <v>2486.4</v>
      </c>
      <c r="G922" s="1267">
        <f t="shared" si="33"/>
        <v>0</v>
      </c>
      <c r="H922" s="1804" t="s">
        <v>773</v>
      </c>
      <c r="K922" s="32"/>
      <c r="M922" s="1265">
        <v>42146</v>
      </c>
      <c r="N922" s="545">
        <v>21965</v>
      </c>
      <c r="O922" s="1952" t="s">
        <v>2795</v>
      </c>
      <c r="P922" s="2097">
        <v>17721.8</v>
      </c>
      <c r="Q922" s="781"/>
      <c r="R922" s="2116"/>
      <c r="S922" s="1267">
        <f t="shared" si="34"/>
        <v>17721.8</v>
      </c>
      <c r="T922" s="1655" t="s">
        <v>773</v>
      </c>
    </row>
    <row r="923" spans="1:20" x14ac:dyDescent="0.25">
      <c r="A923" s="1265">
        <v>42133</v>
      </c>
      <c r="B923" s="545">
        <v>20497</v>
      </c>
      <c r="C923" s="1952" t="s">
        <v>2856</v>
      </c>
      <c r="D923" s="2097">
        <v>10390.4</v>
      </c>
      <c r="E923" s="724">
        <v>42133</v>
      </c>
      <c r="F923" s="2116">
        <v>10390.4</v>
      </c>
      <c r="G923" s="1267">
        <f t="shared" si="33"/>
        <v>0</v>
      </c>
      <c r="H923" s="1804" t="s">
        <v>773</v>
      </c>
      <c r="K923" s="32"/>
      <c r="M923" s="1265">
        <v>42147</v>
      </c>
      <c r="N923" s="545">
        <v>22025</v>
      </c>
      <c r="O923" s="1952" t="s">
        <v>2795</v>
      </c>
      <c r="P923" s="2097">
        <v>271497.34999999998</v>
      </c>
      <c r="Q923" s="781"/>
      <c r="R923" s="2116"/>
      <c r="S923" s="1267">
        <f t="shared" si="34"/>
        <v>271497.34999999998</v>
      </c>
      <c r="T923" s="1655" t="s">
        <v>2815</v>
      </c>
    </row>
    <row r="924" spans="1:20" x14ac:dyDescent="0.25">
      <c r="A924" s="1265">
        <v>42133</v>
      </c>
      <c r="B924" s="545">
        <v>20498</v>
      </c>
      <c r="C924" s="1952" t="s">
        <v>2781</v>
      </c>
      <c r="D924" s="2097">
        <v>2720</v>
      </c>
      <c r="E924" s="724">
        <v>42133</v>
      </c>
      <c r="F924" s="2116">
        <v>2720</v>
      </c>
      <c r="G924" s="1267">
        <f t="shared" si="33"/>
        <v>0</v>
      </c>
      <c r="H924" s="1804" t="s">
        <v>773</v>
      </c>
      <c r="K924" s="32"/>
      <c r="M924" s="1265">
        <v>42147</v>
      </c>
      <c r="N924" s="545">
        <v>22026</v>
      </c>
      <c r="O924" s="1952" t="s">
        <v>2795</v>
      </c>
      <c r="P924" s="2097">
        <v>34906.400000000001</v>
      </c>
      <c r="Q924" s="781"/>
      <c r="R924" s="2116"/>
      <c r="S924" s="1267">
        <f t="shared" si="34"/>
        <v>34906.400000000001</v>
      </c>
      <c r="T924" s="1655" t="s">
        <v>2815</v>
      </c>
    </row>
    <row r="925" spans="1:20" x14ac:dyDescent="0.25">
      <c r="A925" s="1265">
        <v>42133</v>
      </c>
      <c r="B925" s="545">
        <v>20499</v>
      </c>
      <c r="C925" s="1952" t="s">
        <v>2858</v>
      </c>
      <c r="D925" s="2097">
        <v>6231.2</v>
      </c>
      <c r="E925" s="724">
        <v>42133</v>
      </c>
      <c r="F925" s="2116">
        <v>6231.2</v>
      </c>
      <c r="G925" s="1267">
        <f t="shared" si="33"/>
        <v>0</v>
      </c>
      <c r="H925" s="1804" t="s">
        <v>773</v>
      </c>
      <c r="K925" s="32"/>
      <c r="M925" s="1265">
        <v>42147</v>
      </c>
      <c r="N925" s="545">
        <v>22059</v>
      </c>
      <c r="O925" s="1952" t="s">
        <v>2795</v>
      </c>
      <c r="P925" s="2097">
        <v>9384</v>
      </c>
      <c r="Q925" s="781"/>
      <c r="R925" s="2116"/>
      <c r="S925" s="1267">
        <f t="shared" si="34"/>
        <v>9384</v>
      </c>
      <c r="T925" s="1655" t="s">
        <v>2412</v>
      </c>
    </row>
    <row r="926" spans="1:20" x14ac:dyDescent="0.25">
      <c r="A926" s="1265">
        <v>42133</v>
      </c>
      <c r="B926" s="545">
        <v>20500</v>
      </c>
      <c r="C926" s="1952" t="s">
        <v>665</v>
      </c>
      <c r="D926" s="2097">
        <v>2791.95</v>
      </c>
      <c r="E926" s="724">
        <v>42133</v>
      </c>
      <c r="F926" s="2116">
        <v>2791.95</v>
      </c>
      <c r="G926" s="1267">
        <f t="shared" si="33"/>
        <v>0</v>
      </c>
      <c r="H926" s="1804" t="s">
        <v>773</v>
      </c>
      <c r="K926" s="32"/>
      <c r="M926" s="1265">
        <v>42147</v>
      </c>
      <c r="N926" s="545">
        <v>22061</v>
      </c>
      <c r="O926" s="1952" t="s">
        <v>2795</v>
      </c>
      <c r="P926" s="2097">
        <v>28755.8</v>
      </c>
      <c r="Q926" s="781"/>
      <c r="R926" s="2116"/>
      <c r="S926" s="1267">
        <f t="shared" si="34"/>
        <v>28755.8</v>
      </c>
      <c r="T926" s="1655" t="s">
        <v>2776</v>
      </c>
    </row>
    <row r="927" spans="1:20" x14ac:dyDescent="0.25">
      <c r="A927" s="1265">
        <v>42133</v>
      </c>
      <c r="B927" s="545">
        <v>20501</v>
      </c>
      <c r="C927" s="1952" t="s">
        <v>2858</v>
      </c>
      <c r="D927" s="2097">
        <v>367.2</v>
      </c>
      <c r="E927" s="724">
        <v>42133</v>
      </c>
      <c r="F927" s="2116">
        <v>367.2</v>
      </c>
      <c r="G927" s="1267">
        <f t="shared" si="33"/>
        <v>0</v>
      </c>
      <c r="H927" s="1804" t="s">
        <v>773</v>
      </c>
      <c r="K927" s="32"/>
      <c r="M927" s="1265">
        <v>42148</v>
      </c>
      <c r="N927" s="545">
        <v>22105</v>
      </c>
      <c r="O927" s="1952" t="s">
        <v>2795</v>
      </c>
      <c r="P927" s="2097">
        <v>9352.4</v>
      </c>
      <c r="Q927" s="781"/>
      <c r="R927" s="2116"/>
      <c r="S927" s="1267">
        <f t="shared" si="34"/>
        <v>9352.4</v>
      </c>
      <c r="T927" s="1655" t="s">
        <v>2810</v>
      </c>
    </row>
    <row r="928" spans="1:20" x14ac:dyDescent="0.25">
      <c r="A928" s="1265">
        <v>42133</v>
      </c>
      <c r="B928" s="545">
        <v>20502</v>
      </c>
      <c r="C928" s="1952" t="s">
        <v>2102</v>
      </c>
      <c r="D928" s="2097">
        <v>7588.8</v>
      </c>
      <c r="E928" s="724">
        <v>42134</v>
      </c>
      <c r="F928" s="2116">
        <v>7588.8</v>
      </c>
      <c r="G928" s="1267">
        <f t="shared" si="33"/>
        <v>0</v>
      </c>
      <c r="H928" s="1804" t="s">
        <v>2804</v>
      </c>
      <c r="K928" s="32"/>
      <c r="M928" s="1265">
        <v>42148</v>
      </c>
      <c r="N928" s="545">
        <v>22117</v>
      </c>
      <c r="O928" s="1952" t="s">
        <v>2795</v>
      </c>
      <c r="P928" s="2097">
        <v>1416</v>
      </c>
      <c r="Q928" s="781"/>
      <c r="R928" s="2116"/>
      <c r="S928" s="1267">
        <f t="shared" si="34"/>
        <v>1416</v>
      </c>
      <c r="T928" s="1655" t="s">
        <v>773</v>
      </c>
    </row>
    <row r="929" spans="1:20" x14ac:dyDescent="0.25">
      <c r="A929" s="1265">
        <v>42133</v>
      </c>
      <c r="B929" s="545">
        <v>20503</v>
      </c>
      <c r="C929" s="1952" t="s">
        <v>1434</v>
      </c>
      <c r="D929" s="2097">
        <v>2809.6</v>
      </c>
      <c r="E929" s="724">
        <v>42134</v>
      </c>
      <c r="F929" s="2116">
        <v>2809.6</v>
      </c>
      <c r="G929" s="1267">
        <f t="shared" si="33"/>
        <v>0</v>
      </c>
      <c r="H929" s="1804" t="s">
        <v>773</v>
      </c>
      <c r="K929" s="32"/>
      <c r="M929" s="1265">
        <v>42148</v>
      </c>
      <c r="N929" s="545">
        <v>22132</v>
      </c>
      <c r="O929" s="1952" t="s">
        <v>2795</v>
      </c>
      <c r="P929" s="2097">
        <v>67618.8</v>
      </c>
      <c r="Q929" s="781"/>
      <c r="R929" s="2116"/>
      <c r="S929" s="1267">
        <f t="shared" si="34"/>
        <v>67618.8</v>
      </c>
      <c r="T929" s="1655" t="s">
        <v>818</v>
      </c>
    </row>
    <row r="930" spans="1:20" x14ac:dyDescent="0.25">
      <c r="A930" s="1265">
        <v>42133</v>
      </c>
      <c r="B930" s="545">
        <v>20504</v>
      </c>
      <c r="C930" s="1952" t="s">
        <v>2860</v>
      </c>
      <c r="D930" s="2097">
        <v>2526.1999999999998</v>
      </c>
      <c r="E930" s="724">
        <v>42133</v>
      </c>
      <c r="F930" s="2116">
        <v>2526.1999999999998</v>
      </c>
      <c r="G930" s="1267">
        <f t="shared" si="33"/>
        <v>0</v>
      </c>
      <c r="H930" s="1804" t="s">
        <v>773</v>
      </c>
      <c r="J930" s="2073"/>
      <c r="K930" s="32"/>
      <c r="M930" s="1265">
        <v>42149</v>
      </c>
      <c r="N930" s="545">
        <v>22222</v>
      </c>
      <c r="O930" s="1952" t="s">
        <v>2795</v>
      </c>
      <c r="P930" s="2097">
        <v>196068.75</v>
      </c>
      <c r="Q930" s="781"/>
      <c r="R930" s="2116"/>
      <c r="S930" s="1267">
        <f t="shared" si="34"/>
        <v>196068.75</v>
      </c>
      <c r="T930" s="1655" t="s">
        <v>2804</v>
      </c>
    </row>
    <row r="931" spans="1:20" x14ac:dyDescent="0.25">
      <c r="A931" s="1265">
        <v>42133</v>
      </c>
      <c r="B931" s="545">
        <v>20505</v>
      </c>
      <c r="C931" s="1952" t="s">
        <v>2825</v>
      </c>
      <c r="D931" s="2097">
        <v>2739.8</v>
      </c>
      <c r="E931" s="724">
        <v>42133</v>
      </c>
      <c r="F931" s="2116">
        <v>2739.8</v>
      </c>
      <c r="G931" s="1267">
        <f t="shared" si="33"/>
        <v>0</v>
      </c>
      <c r="H931" s="1804" t="s">
        <v>2796</v>
      </c>
      <c r="K931" s="32"/>
      <c r="M931" s="1265">
        <v>42150</v>
      </c>
      <c r="N931" s="545">
        <v>22249</v>
      </c>
      <c r="O931" s="2205" t="s">
        <v>2795</v>
      </c>
      <c r="P931" s="2206">
        <v>13574.4</v>
      </c>
      <c r="Q931" s="781"/>
      <c r="R931" s="2116"/>
      <c r="S931" s="1267">
        <f t="shared" si="34"/>
        <v>13574.4</v>
      </c>
      <c r="T931" s="1655" t="s">
        <v>2938</v>
      </c>
    </row>
    <row r="932" spans="1:20" x14ac:dyDescent="0.25">
      <c r="A932" s="1265">
        <v>42133</v>
      </c>
      <c r="B932" s="545">
        <v>20506</v>
      </c>
      <c r="C932" s="1952" t="s">
        <v>2828</v>
      </c>
      <c r="D932" s="2097">
        <v>952</v>
      </c>
      <c r="E932" s="724">
        <v>42133</v>
      </c>
      <c r="F932" s="2116">
        <v>952</v>
      </c>
      <c r="G932" s="1267">
        <f t="shared" si="33"/>
        <v>0</v>
      </c>
      <c r="H932" s="1804" t="s">
        <v>773</v>
      </c>
      <c r="K932" s="32"/>
      <c r="M932" s="1265">
        <v>42150</v>
      </c>
      <c r="N932" s="545">
        <v>22270</v>
      </c>
      <c r="O932" s="1952" t="s">
        <v>2795</v>
      </c>
      <c r="P932" s="2097">
        <v>19896.8</v>
      </c>
      <c r="Q932" s="781"/>
      <c r="R932" s="2116"/>
      <c r="S932" s="1267">
        <f t="shared" si="34"/>
        <v>19896.8</v>
      </c>
      <c r="T932" s="1655" t="s">
        <v>2780</v>
      </c>
    </row>
    <row r="933" spans="1:20" x14ac:dyDescent="0.25">
      <c r="A933" s="1265">
        <v>42133</v>
      </c>
      <c r="B933" s="545">
        <v>20507</v>
      </c>
      <c r="C933" s="1952" t="s">
        <v>2864</v>
      </c>
      <c r="D933" s="2097">
        <v>986</v>
      </c>
      <c r="E933" s="724">
        <v>42133</v>
      </c>
      <c r="F933" s="2116">
        <v>986</v>
      </c>
      <c r="G933" s="1267">
        <f t="shared" si="33"/>
        <v>0</v>
      </c>
      <c r="H933" s="1804" t="s">
        <v>773</v>
      </c>
      <c r="K933" s="32"/>
      <c r="M933" s="1265">
        <v>42150</v>
      </c>
      <c r="N933" s="545">
        <v>22321</v>
      </c>
      <c r="O933" s="1952" t="s">
        <v>2795</v>
      </c>
      <c r="P933" s="2097">
        <v>58520.4</v>
      </c>
      <c r="Q933" s="781"/>
      <c r="R933" s="2116"/>
      <c r="S933" s="1267">
        <f t="shared" si="34"/>
        <v>58520.4</v>
      </c>
      <c r="T933" s="1655" t="s">
        <v>818</v>
      </c>
    </row>
    <row r="934" spans="1:20" x14ac:dyDescent="0.25">
      <c r="A934" s="1265">
        <v>42133</v>
      </c>
      <c r="B934" s="545">
        <v>20508</v>
      </c>
      <c r="C934" s="1952" t="s">
        <v>2795</v>
      </c>
      <c r="D934" s="2097">
        <v>61964.3</v>
      </c>
      <c r="E934" s="724">
        <v>42153</v>
      </c>
      <c r="F934" s="2116">
        <v>61964.3</v>
      </c>
      <c r="G934" s="1267">
        <f t="shared" si="33"/>
        <v>0</v>
      </c>
      <c r="H934" s="1804" t="s">
        <v>773</v>
      </c>
      <c r="K934" s="32"/>
      <c r="M934" s="1265">
        <v>42150</v>
      </c>
      <c r="N934" s="545">
        <v>22322</v>
      </c>
      <c r="O934" s="1952" t="s">
        <v>2795</v>
      </c>
      <c r="P934" s="2097">
        <v>202131.42</v>
      </c>
      <c r="Q934" s="781"/>
      <c r="R934" s="2116"/>
      <c r="S934" s="1267">
        <f t="shared" si="34"/>
        <v>202131.42</v>
      </c>
      <c r="T934" s="1655" t="s">
        <v>818</v>
      </c>
    </row>
    <row r="935" spans="1:20" x14ac:dyDescent="0.25">
      <c r="A935" s="1265">
        <v>42133</v>
      </c>
      <c r="B935" s="545">
        <v>20509</v>
      </c>
      <c r="C935" s="1952" t="s">
        <v>2867</v>
      </c>
      <c r="D935" s="2097">
        <v>693</v>
      </c>
      <c r="E935" s="724">
        <v>42134</v>
      </c>
      <c r="F935" s="2116">
        <v>693</v>
      </c>
      <c r="G935" s="1267">
        <f t="shared" si="33"/>
        <v>0</v>
      </c>
      <c r="H935" s="1804" t="s">
        <v>2804</v>
      </c>
      <c r="K935" s="32"/>
      <c r="M935" s="1265">
        <v>42151</v>
      </c>
      <c r="N935" s="545">
        <v>22356</v>
      </c>
      <c r="O935" s="1952" t="s">
        <v>2795</v>
      </c>
      <c r="P935" s="2097">
        <v>9051.6</v>
      </c>
      <c r="Q935" s="781"/>
      <c r="R935" s="2116"/>
      <c r="S935" s="1267">
        <f t="shared" si="34"/>
        <v>9051.6</v>
      </c>
      <c r="T935" s="1655" t="s">
        <v>2780</v>
      </c>
    </row>
    <row r="936" spans="1:20" x14ac:dyDescent="0.25">
      <c r="A936" s="1265">
        <v>42133</v>
      </c>
      <c r="B936" s="545">
        <v>20510</v>
      </c>
      <c r="C936" s="1952" t="s">
        <v>984</v>
      </c>
      <c r="D936" s="2097">
        <v>390</v>
      </c>
      <c r="E936" s="724">
        <v>42134</v>
      </c>
      <c r="F936" s="2116">
        <v>390</v>
      </c>
      <c r="G936" s="1267">
        <f t="shared" si="33"/>
        <v>0</v>
      </c>
      <c r="H936" s="1804" t="s">
        <v>2804</v>
      </c>
      <c r="K936" s="32"/>
      <c r="M936" s="1265">
        <v>42151</v>
      </c>
      <c r="N936" s="545">
        <v>22423</v>
      </c>
      <c r="O936" s="1952" t="s">
        <v>2795</v>
      </c>
      <c r="P936" s="2097">
        <v>34758.339999999997</v>
      </c>
      <c r="Q936" s="724"/>
      <c r="R936" s="2116"/>
      <c r="S936" s="1267">
        <f t="shared" si="34"/>
        <v>34758.339999999997</v>
      </c>
      <c r="T936" s="1655" t="s">
        <v>773</v>
      </c>
    </row>
    <row r="937" spans="1:20" x14ac:dyDescent="0.25">
      <c r="A937" s="1265">
        <v>42133</v>
      </c>
      <c r="B937" s="545">
        <v>20511</v>
      </c>
      <c r="C937" s="1952" t="s">
        <v>2806</v>
      </c>
      <c r="D937" s="2097">
        <v>1740.6</v>
      </c>
      <c r="E937" s="724">
        <v>42134</v>
      </c>
      <c r="F937" s="2116">
        <v>1740.6</v>
      </c>
      <c r="G937" s="1267">
        <f t="shared" si="33"/>
        <v>0</v>
      </c>
      <c r="H937" s="1804" t="s">
        <v>2804</v>
      </c>
      <c r="K937" s="32"/>
      <c r="M937" s="1265">
        <v>42152</v>
      </c>
      <c r="N937" s="545">
        <v>22433</v>
      </c>
      <c r="O937" s="1952" t="s">
        <v>2795</v>
      </c>
      <c r="P937" s="2097">
        <v>62658</v>
      </c>
      <c r="Q937" s="724"/>
      <c r="R937" s="2116"/>
      <c r="S937" s="1267">
        <f t="shared" si="34"/>
        <v>62658</v>
      </c>
      <c r="T937" s="1655" t="s">
        <v>773</v>
      </c>
    </row>
    <row r="938" spans="1:20" x14ac:dyDescent="0.25">
      <c r="A938" s="1265">
        <v>42133</v>
      </c>
      <c r="B938" s="545">
        <v>20512</v>
      </c>
      <c r="C938" s="1952" t="s">
        <v>2807</v>
      </c>
      <c r="D938" s="2097">
        <v>1177.8</v>
      </c>
      <c r="E938" s="724">
        <v>42134</v>
      </c>
      <c r="F938" s="2116">
        <v>1177.8</v>
      </c>
      <c r="G938" s="1267">
        <f t="shared" si="33"/>
        <v>0</v>
      </c>
      <c r="H938" s="1804" t="s">
        <v>2804</v>
      </c>
      <c r="K938" s="32"/>
      <c r="M938" s="1265">
        <v>42152</v>
      </c>
      <c r="N938" s="545">
        <v>22463</v>
      </c>
      <c r="O938" s="1952" t="s">
        <v>2795</v>
      </c>
      <c r="P938" s="2097">
        <v>33576.5</v>
      </c>
      <c r="Q938" s="724"/>
      <c r="R938" s="2116"/>
      <c r="S938" s="1267">
        <f t="shared" si="34"/>
        <v>33576.5</v>
      </c>
      <c r="T938" s="1655" t="s">
        <v>773</v>
      </c>
    </row>
    <row r="939" spans="1:20" x14ac:dyDescent="0.25">
      <c r="A939" s="1265">
        <v>42133</v>
      </c>
      <c r="B939" s="545">
        <v>20513</v>
      </c>
      <c r="C939" s="1952" t="s">
        <v>2876</v>
      </c>
      <c r="D939" s="2097">
        <v>6182.6</v>
      </c>
      <c r="E939" s="724">
        <v>42144</v>
      </c>
      <c r="F939" s="2116">
        <v>6182.6</v>
      </c>
      <c r="G939" s="1267">
        <f t="shared" si="33"/>
        <v>0</v>
      </c>
      <c r="H939" s="1804" t="s">
        <v>2804</v>
      </c>
      <c r="J939" s="2073"/>
      <c r="K939" s="32"/>
      <c r="M939" s="1265">
        <v>42152</v>
      </c>
      <c r="N939" s="545">
        <v>22499</v>
      </c>
      <c r="O939" s="1952" t="s">
        <v>2795</v>
      </c>
      <c r="P939" s="2097">
        <v>176348.1</v>
      </c>
      <c r="Q939" s="724"/>
      <c r="R939" s="2116"/>
      <c r="S939" s="1267">
        <f t="shared" si="34"/>
        <v>176348.1</v>
      </c>
      <c r="T939" s="1655" t="s">
        <v>2412</v>
      </c>
    </row>
    <row r="940" spans="1:20" x14ac:dyDescent="0.25">
      <c r="A940" s="1265">
        <v>42133</v>
      </c>
      <c r="B940" s="545">
        <v>20514</v>
      </c>
      <c r="C940" s="1952" t="s">
        <v>28</v>
      </c>
      <c r="D940" s="2097">
        <v>24088.5</v>
      </c>
      <c r="E940" s="724">
        <v>42133</v>
      </c>
      <c r="F940" s="2116">
        <v>24088.5</v>
      </c>
      <c r="G940" s="1267">
        <f t="shared" si="33"/>
        <v>0</v>
      </c>
      <c r="H940" s="1804" t="s">
        <v>2780</v>
      </c>
      <c r="K940" s="32"/>
      <c r="M940" s="1265">
        <v>42152</v>
      </c>
      <c r="N940" s="545">
        <v>22533</v>
      </c>
      <c r="O940" s="1952" t="s">
        <v>2795</v>
      </c>
      <c r="P940" s="2097">
        <v>76880.5</v>
      </c>
      <c r="Q940" s="724"/>
      <c r="R940" s="2116"/>
      <c r="S940" s="1267">
        <f t="shared" si="34"/>
        <v>76880.5</v>
      </c>
      <c r="T940" s="1655" t="s">
        <v>2815</v>
      </c>
    </row>
    <row r="941" spans="1:20" x14ac:dyDescent="0.25">
      <c r="A941" s="1265">
        <v>42133</v>
      </c>
      <c r="B941" s="545">
        <v>20515</v>
      </c>
      <c r="C941" s="1952" t="s">
        <v>28</v>
      </c>
      <c r="D941" s="2097">
        <v>525</v>
      </c>
      <c r="E941" s="724">
        <v>42133</v>
      </c>
      <c r="F941" s="2116">
        <v>525</v>
      </c>
      <c r="G941" s="1267">
        <f t="shared" si="33"/>
        <v>0</v>
      </c>
      <c r="H941" s="1804" t="s">
        <v>2780</v>
      </c>
      <c r="K941" s="32"/>
      <c r="M941" s="1265">
        <v>42152</v>
      </c>
      <c r="N941" s="545">
        <v>22537</v>
      </c>
      <c r="O941" s="1952" t="s">
        <v>2795</v>
      </c>
      <c r="P941" s="2097">
        <v>5661</v>
      </c>
      <c r="Q941" s="724"/>
      <c r="R941" s="2116"/>
      <c r="S941" s="1267">
        <f t="shared" si="34"/>
        <v>5661</v>
      </c>
      <c r="T941" s="1655" t="s">
        <v>2815</v>
      </c>
    </row>
    <row r="942" spans="1:20" x14ac:dyDescent="0.25">
      <c r="A942" s="1265">
        <v>42133</v>
      </c>
      <c r="B942" s="545">
        <v>20516</v>
      </c>
      <c r="C942" s="1952" t="s">
        <v>1024</v>
      </c>
      <c r="D942" s="2097">
        <v>6546.4</v>
      </c>
      <c r="E942" s="724">
        <v>42133</v>
      </c>
      <c r="F942" s="2116">
        <v>6546.4</v>
      </c>
      <c r="G942" s="1267">
        <f t="shared" si="33"/>
        <v>0</v>
      </c>
      <c r="H942" s="1804" t="s">
        <v>773</v>
      </c>
      <c r="K942" s="32"/>
      <c r="M942" s="1265">
        <v>42152</v>
      </c>
      <c r="N942" s="545">
        <v>22545</v>
      </c>
      <c r="O942" s="1952" t="s">
        <v>2795</v>
      </c>
      <c r="P942" s="2097">
        <v>10082.4</v>
      </c>
      <c r="Q942" s="724"/>
      <c r="R942" s="2116"/>
      <c r="S942" s="1267">
        <f t="shared" si="34"/>
        <v>10082.4</v>
      </c>
      <c r="T942" s="1655" t="s">
        <v>773</v>
      </c>
    </row>
    <row r="943" spans="1:20" x14ac:dyDescent="0.25">
      <c r="A943" s="1265">
        <v>42133</v>
      </c>
      <c r="B943" s="545">
        <v>20517</v>
      </c>
      <c r="C943" s="1952" t="s">
        <v>701</v>
      </c>
      <c r="D943" s="2097">
        <v>8284</v>
      </c>
      <c r="E943" s="724">
        <v>42133</v>
      </c>
      <c r="F943" s="2116">
        <v>8284</v>
      </c>
      <c r="G943" s="1267">
        <f t="shared" si="33"/>
        <v>0</v>
      </c>
      <c r="H943" s="1804" t="s">
        <v>2780</v>
      </c>
      <c r="K943" s="32"/>
      <c r="M943" s="1265">
        <v>42153</v>
      </c>
      <c r="N943" s="545">
        <v>22600</v>
      </c>
      <c r="O943" s="1952" t="s">
        <v>2795</v>
      </c>
      <c r="P943" s="2097">
        <v>3154.4</v>
      </c>
      <c r="Q943" s="724"/>
      <c r="R943" s="2116"/>
      <c r="S943" s="1267">
        <f t="shared" si="34"/>
        <v>3154.4</v>
      </c>
      <c r="T943" s="1655" t="s">
        <v>773</v>
      </c>
    </row>
    <row r="944" spans="1:20" x14ac:dyDescent="0.25">
      <c r="A944" s="1265">
        <v>42133</v>
      </c>
      <c r="B944" s="545">
        <v>20518</v>
      </c>
      <c r="C944" s="1952" t="s">
        <v>2939</v>
      </c>
      <c r="D944" s="2097">
        <v>2958.3</v>
      </c>
      <c r="E944" s="724">
        <v>42135</v>
      </c>
      <c r="F944" s="2116">
        <v>2958.3</v>
      </c>
      <c r="G944" s="1267">
        <f t="shared" si="33"/>
        <v>0</v>
      </c>
      <c r="H944" s="1804" t="s">
        <v>2780</v>
      </c>
      <c r="K944" s="32"/>
      <c r="M944" s="1265">
        <v>42153</v>
      </c>
      <c r="N944" s="545">
        <v>22658</v>
      </c>
      <c r="O944" s="1952" t="s">
        <v>2795</v>
      </c>
      <c r="P944" s="2097">
        <v>223209.2</v>
      </c>
      <c r="Q944" s="724"/>
      <c r="R944" s="2116"/>
      <c r="S944" s="1267">
        <f t="shared" si="34"/>
        <v>223209.2</v>
      </c>
      <c r="T944" s="1655" t="s">
        <v>2815</v>
      </c>
    </row>
    <row r="945" spans="1:20" x14ac:dyDescent="0.25">
      <c r="A945" s="1265">
        <v>42133</v>
      </c>
      <c r="B945" s="545">
        <v>20519</v>
      </c>
      <c r="C945" s="1952" t="s">
        <v>2787</v>
      </c>
      <c r="D945" s="2097">
        <v>8762.6</v>
      </c>
      <c r="E945" s="724">
        <v>42133</v>
      </c>
      <c r="F945" s="2116">
        <v>8762.6</v>
      </c>
      <c r="G945" s="1267">
        <f t="shared" si="33"/>
        <v>0</v>
      </c>
      <c r="H945" s="1804" t="s">
        <v>2780</v>
      </c>
      <c r="K945" s="32"/>
      <c r="M945" s="1265">
        <v>42153</v>
      </c>
      <c r="N945" s="545">
        <v>22664</v>
      </c>
      <c r="O945" s="1952" t="s">
        <v>2795</v>
      </c>
      <c r="P945" s="2097">
        <v>186433.9</v>
      </c>
      <c r="Q945" s="724"/>
      <c r="R945" s="2116"/>
      <c r="S945" s="1267">
        <f t="shared" si="34"/>
        <v>186433.9</v>
      </c>
      <c r="T945" s="1655" t="s">
        <v>2982</v>
      </c>
    </row>
    <row r="946" spans="1:20" x14ac:dyDescent="0.25">
      <c r="A946" s="1265">
        <v>42133</v>
      </c>
      <c r="B946" s="545">
        <v>20520</v>
      </c>
      <c r="C946" s="1952" t="s">
        <v>48</v>
      </c>
      <c r="D946" s="2097">
        <v>23939.1</v>
      </c>
      <c r="E946" s="724">
        <v>42136</v>
      </c>
      <c r="F946" s="2116">
        <v>23939.1</v>
      </c>
      <c r="G946" s="1267">
        <f t="shared" si="33"/>
        <v>0</v>
      </c>
      <c r="H946" s="1804" t="s">
        <v>2780</v>
      </c>
      <c r="I946" s="32"/>
      <c r="J946" s="2024"/>
      <c r="K946" s="32"/>
      <c r="M946" s="1265">
        <v>42154</v>
      </c>
      <c r="N946" s="545">
        <v>22734</v>
      </c>
      <c r="O946" s="1952" t="s">
        <v>2795</v>
      </c>
      <c r="P946" s="2097">
        <v>15339.8</v>
      </c>
      <c r="Q946" s="724"/>
      <c r="R946" s="2116"/>
      <c r="S946" s="1267">
        <f t="shared" si="34"/>
        <v>15339.8</v>
      </c>
      <c r="T946" s="1655" t="s">
        <v>2793</v>
      </c>
    </row>
    <row r="947" spans="1:20" x14ac:dyDescent="0.25">
      <c r="A947" s="1265">
        <v>42133</v>
      </c>
      <c r="B947" s="545">
        <v>20521</v>
      </c>
      <c r="C947" s="1952" t="s">
        <v>48</v>
      </c>
      <c r="D947" s="2097">
        <v>618.70000000000005</v>
      </c>
      <c r="E947" s="724">
        <v>42136</v>
      </c>
      <c r="F947" s="2116">
        <v>618.70000000000005</v>
      </c>
      <c r="G947" s="1267">
        <f t="shared" si="33"/>
        <v>0</v>
      </c>
      <c r="H947" s="1804" t="s">
        <v>2780</v>
      </c>
      <c r="I947" s="32"/>
      <c r="J947" s="2024"/>
      <c r="K947" s="32"/>
      <c r="M947" s="1265">
        <v>42154</v>
      </c>
      <c r="N947" s="545">
        <v>22737</v>
      </c>
      <c r="O947" s="1952" t="s">
        <v>2795</v>
      </c>
      <c r="P947" s="2097">
        <v>2620.46</v>
      </c>
      <c r="Q947" s="724"/>
      <c r="R947" s="2116"/>
      <c r="S947" s="1267">
        <f t="shared" si="34"/>
        <v>2620.46</v>
      </c>
      <c r="T947" s="1655" t="s">
        <v>773</v>
      </c>
    </row>
    <row r="948" spans="1:20" x14ac:dyDescent="0.25">
      <c r="A948" s="1265">
        <v>42133</v>
      </c>
      <c r="B948" s="545">
        <v>20522</v>
      </c>
      <c r="C948" s="1952" t="s">
        <v>2829</v>
      </c>
      <c r="D948" s="2097">
        <v>1180.8</v>
      </c>
      <c r="E948" s="724">
        <v>42133</v>
      </c>
      <c r="F948" s="2116">
        <v>1180.8</v>
      </c>
      <c r="G948" s="1267">
        <f t="shared" si="33"/>
        <v>0</v>
      </c>
      <c r="H948" s="1804" t="s">
        <v>773</v>
      </c>
      <c r="I948" s="32"/>
      <c r="J948" s="2024"/>
      <c r="K948" s="32"/>
      <c r="M948" s="1265">
        <v>42154</v>
      </c>
      <c r="N948" s="545">
        <v>22762</v>
      </c>
      <c r="O948" s="1952" t="s">
        <v>2795</v>
      </c>
      <c r="P948" s="2097">
        <v>17805.8</v>
      </c>
      <c r="Q948" s="724"/>
      <c r="R948" s="2116"/>
      <c r="S948" s="1267">
        <f t="shared" si="34"/>
        <v>17805.8</v>
      </c>
      <c r="T948" s="1655" t="s">
        <v>773</v>
      </c>
    </row>
    <row r="949" spans="1:20" x14ac:dyDescent="0.25">
      <c r="A949" s="1265">
        <v>42133</v>
      </c>
      <c r="B949" s="545">
        <v>20523</v>
      </c>
      <c r="C949" s="1952" t="s">
        <v>58</v>
      </c>
      <c r="D949" s="2097">
        <v>2577</v>
      </c>
      <c r="E949" s="724">
        <v>42134</v>
      </c>
      <c r="F949" s="2116">
        <v>2577</v>
      </c>
      <c r="G949" s="1267">
        <f t="shared" si="33"/>
        <v>0</v>
      </c>
      <c r="H949" s="1804" t="s">
        <v>2804</v>
      </c>
      <c r="I949" s="32"/>
      <c r="J949" s="2024"/>
      <c r="K949" s="32"/>
      <c r="M949" s="1265">
        <v>42154</v>
      </c>
      <c r="N949" s="545">
        <v>22767</v>
      </c>
      <c r="O949" s="1952" t="s">
        <v>2795</v>
      </c>
      <c r="P949" s="2097">
        <v>273495.59999999998</v>
      </c>
      <c r="Q949" s="724"/>
      <c r="R949" s="2116"/>
      <c r="S949" s="1267">
        <f t="shared" si="34"/>
        <v>273495.59999999998</v>
      </c>
      <c r="T949" s="1655" t="s">
        <v>2815</v>
      </c>
    </row>
    <row r="950" spans="1:20" x14ac:dyDescent="0.25">
      <c r="A950" s="1265">
        <v>42133</v>
      </c>
      <c r="B950" s="545">
        <v>20524</v>
      </c>
      <c r="C950" s="1952" t="s">
        <v>2128</v>
      </c>
      <c r="D950" s="2097">
        <v>2502.4</v>
      </c>
      <c r="E950" s="724">
        <v>42138</v>
      </c>
      <c r="F950" s="2116">
        <v>2502.4</v>
      </c>
      <c r="G950" s="1267">
        <f t="shared" si="33"/>
        <v>0</v>
      </c>
      <c r="H950" s="1804" t="s">
        <v>2804</v>
      </c>
      <c r="I950" s="32"/>
      <c r="J950" s="2024"/>
      <c r="K950" s="32"/>
      <c r="M950" s="1265">
        <v>42154</v>
      </c>
      <c r="N950" s="545">
        <v>22775</v>
      </c>
      <c r="O950" s="1952" t="s">
        <v>2795</v>
      </c>
      <c r="P950" s="2097">
        <v>173626.76</v>
      </c>
      <c r="Q950" s="724"/>
      <c r="R950" s="2116"/>
      <c r="S950" s="1267">
        <f t="shared" si="34"/>
        <v>173626.76</v>
      </c>
      <c r="T950" s="1655" t="s">
        <v>2412</v>
      </c>
    </row>
    <row r="951" spans="1:20" x14ac:dyDescent="0.25">
      <c r="A951" s="1265">
        <v>42133</v>
      </c>
      <c r="B951" s="545">
        <v>20525</v>
      </c>
      <c r="C951" s="1952" t="s">
        <v>2778</v>
      </c>
      <c r="D951" s="2097">
        <v>501.95</v>
      </c>
      <c r="E951" s="724">
        <v>42133</v>
      </c>
      <c r="F951" s="2116">
        <v>501.95</v>
      </c>
      <c r="G951" s="1267">
        <f t="shared" si="33"/>
        <v>0</v>
      </c>
      <c r="H951" s="1804" t="s">
        <v>773</v>
      </c>
      <c r="I951" s="32"/>
      <c r="J951" s="2024"/>
      <c r="K951" s="32"/>
      <c r="M951" s="1265">
        <v>42154</v>
      </c>
      <c r="N951" s="545">
        <v>22789</v>
      </c>
      <c r="O951" s="1952" t="s">
        <v>2795</v>
      </c>
      <c r="P951" s="2097">
        <v>8010</v>
      </c>
      <c r="Q951" s="724"/>
      <c r="R951" s="2116"/>
      <c r="S951" s="1267">
        <f t="shared" si="34"/>
        <v>8010</v>
      </c>
      <c r="T951" s="1655" t="s">
        <v>773</v>
      </c>
    </row>
    <row r="952" spans="1:20" x14ac:dyDescent="0.25">
      <c r="A952" s="1265">
        <v>42133</v>
      </c>
      <c r="B952" s="545">
        <v>20526</v>
      </c>
      <c r="C952" s="1952" t="s">
        <v>25</v>
      </c>
      <c r="D952" s="2097">
        <v>855.2</v>
      </c>
      <c r="E952" s="724">
        <v>42133</v>
      </c>
      <c r="F952" s="2116">
        <v>855.2</v>
      </c>
      <c r="G952" s="1267">
        <f t="shared" si="33"/>
        <v>0</v>
      </c>
      <c r="H952" s="1804" t="s">
        <v>773</v>
      </c>
      <c r="I952" s="32"/>
      <c r="J952" s="2024"/>
      <c r="K952" s="32"/>
      <c r="M952" s="1265">
        <v>42155</v>
      </c>
      <c r="N952" s="545">
        <v>22848</v>
      </c>
      <c r="O952" s="1952" t="s">
        <v>2795</v>
      </c>
      <c r="P952" s="2097">
        <v>13212.6</v>
      </c>
      <c r="Q952" s="724"/>
      <c r="R952" s="2116"/>
      <c r="S952" s="1267">
        <f t="shared" si="34"/>
        <v>13212.6</v>
      </c>
      <c r="T952" s="1655" t="s">
        <v>773</v>
      </c>
    </row>
    <row r="953" spans="1:20" x14ac:dyDescent="0.25">
      <c r="A953" s="1265">
        <v>42133</v>
      </c>
      <c r="B953" s="545">
        <v>20527</v>
      </c>
      <c r="C953" s="1952" t="s">
        <v>25</v>
      </c>
      <c r="D953" s="2097">
        <v>390</v>
      </c>
      <c r="E953" s="724">
        <v>42133</v>
      </c>
      <c r="F953" s="2116">
        <v>390</v>
      </c>
      <c r="G953" s="1267">
        <f t="shared" si="33"/>
        <v>0</v>
      </c>
      <c r="H953" s="1804" t="s">
        <v>773</v>
      </c>
      <c r="I953" s="32"/>
      <c r="J953" s="2024"/>
      <c r="K953" s="32"/>
      <c r="M953" s="1265">
        <v>42155</v>
      </c>
      <c r="N953" s="545">
        <v>22857</v>
      </c>
      <c r="O953" s="1952" t="s">
        <v>2795</v>
      </c>
      <c r="P953" s="2097">
        <v>8408.4</v>
      </c>
      <c r="Q953" s="724"/>
      <c r="R953" s="2116"/>
      <c r="S953" s="1267">
        <f t="shared" si="34"/>
        <v>8408.4</v>
      </c>
      <c r="T953" s="1655" t="s">
        <v>2804</v>
      </c>
    </row>
    <row r="954" spans="1:20" x14ac:dyDescent="0.25">
      <c r="A954" s="1265">
        <v>42133</v>
      </c>
      <c r="B954" s="545">
        <v>20528</v>
      </c>
      <c r="C954" s="1952" t="s">
        <v>2304</v>
      </c>
      <c r="D954" s="2097">
        <v>69346.8</v>
      </c>
      <c r="E954" s="724">
        <v>42140</v>
      </c>
      <c r="F954" s="2116">
        <v>69346.8</v>
      </c>
      <c r="G954" s="1267">
        <f t="shared" si="33"/>
        <v>0</v>
      </c>
      <c r="H954" s="1804" t="s">
        <v>773</v>
      </c>
      <c r="I954" s="32"/>
      <c r="J954" s="2024"/>
      <c r="K954" s="32"/>
      <c r="M954" s="1265">
        <v>42125</v>
      </c>
      <c r="N954" s="545">
        <v>19662</v>
      </c>
      <c r="O954" s="1952" t="s">
        <v>2831</v>
      </c>
      <c r="P954" s="2097">
        <v>2415.8000000000002</v>
      </c>
      <c r="Q954" s="724">
        <v>42125</v>
      </c>
      <c r="R954" s="2116">
        <v>2415.8000000000002</v>
      </c>
      <c r="S954" s="459">
        <f t="shared" si="34"/>
        <v>0</v>
      </c>
      <c r="T954" s="1655" t="s">
        <v>2799</v>
      </c>
    </row>
    <row r="955" spans="1:20" x14ac:dyDescent="0.25">
      <c r="A955" s="1265">
        <v>42133</v>
      </c>
      <c r="B955" s="545">
        <v>20529</v>
      </c>
      <c r="C955" s="1952" t="s">
        <v>2811</v>
      </c>
      <c r="D955" s="2097">
        <v>11405.7</v>
      </c>
      <c r="E955" s="724">
        <v>42133</v>
      </c>
      <c r="F955" s="2116">
        <v>11405.7</v>
      </c>
      <c r="G955" s="1267">
        <f t="shared" si="33"/>
        <v>0</v>
      </c>
      <c r="H955" s="1804" t="s">
        <v>773</v>
      </c>
      <c r="I955" s="32"/>
      <c r="J955" s="2024"/>
      <c r="K955" s="32"/>
      <c r="M955" s="1265">
        <v>42126</v>
      </c>
      <c r="N955" s="545">
        <v>19778</v>
      </c>
      <c r="O955" s="2054" t="s">
        <v>2831</v>
      </c>
      <c r="P955" s="2097">
        <v>2978.4</v>
      </c>
      <c r="Q955" s="724">
        <v>42126</v>
      </c>
      <c r="R955" s="2116">
        <v>2978.4</v>
      </c>
      <c r="S955" s="459">
        <f t="shared" si="34"/>
        <v>0</v>
      </c>
      <c r="T955" s="217" t="s">
        <v>2796</v>
      </c>
    </row>
    <row r="956" spans="1:20" x14ac:dyDescent="0.25">
      <c r="A956" s="1265">
        <v>42133</v>
      </c>
      <c r="B956" s="545">
        <v>20530</v>
      </c>
      <c r="C956" s="1952" t="s">
        <v>2803</v>
      </c>
      <c r="D956" s="2097">
        <v>6339.4</v>
      </c>
      <c r="E956" s="724">
        <v>42133</v>
      </c>
      <c r="F956" s="2116">
        <v>6339.4</v>
      </c>
      <c r="G956" s="1267">
        <f t="shared" si="33"/>
        <v>0</v>
      </c>
      <c r="H956" s="1804" t="s">
        <v>773</v>
      </c>
      <c r="I956" s="32"/>
      <c r="J956" s="2024"/>
      <c r="K956" s="32"/>
      <c r="M956" s="1265">
        <v>42127</v>
      </c>
      <c r="N956" s="545">
        <v>19867</v>
      </c>
      <c r="O956" s="2054" t="s">
        <v>2831</v>
      </c>
      <c r="P956" s="2097">
        <v>4468.3999999999996</v>
      </c>
      <c r="Q956" s="724">
        <v>42127</v>
      </c>
      <c r="R956" s="2116">
        <v>4468.3999999999996</v>
      </c>
      <c r="S956" s="1267">
        <f t="shared" si="34"/>
        <v>0</v>
      </c>
      <c r="T956" s="217" t="s">
        <v>2822</v>
      </c>
    </row>
    <row r="957" spans="1:20" x14ac:dyDescent="0.25">
      <c r="A957" s="1265">
        <v>42133</v>
      </c>
      <c r="B957" s="545">
        <v>20531</v>
      </c>
      <c r="C957" s="1952" t="s">
        <v>2813</v>
      </c>
      <c r="D957" s="2097">
        <v>5203.1000000000004</v>
      </c>
      <c r="E957" s="724">
        <v>42133</v>
      </c>
      <c r="F957" s="2116">
        <v>5203.1000000000004</v>
      </c>
      <c r="G957" s="1267">
        <f t="shared" si="33"/>
        <v>0</v>
      </c>
      <c r="H957" s="1804" t="s">
        <v>2412</v>
      </c>
      <c r="I957" s="32"/>
      <c r="J957" s="2024"/>
      <c r="K957" s="32"/>
      <c r="M957" s="1265">
        <v>42129</v>
      </c>
      <c r="N957" s="545">
        <v>20057</v>
      </c>
      <c r="O957" s="1952" t="s">
        <v>2831</v>
      </c>
      <c r="P957" s="2097">
        <v>2008.8</v>
      </c>
      <c r="Q957" s="724">
        <v>42129</v>
      </c>
      <c r="R957" s="2116">
        <v>2008.8</v>
      </c>
      <c r="S957" s="1267">
        <f t="shared" si="34"/>
        <v>0</v>
      </c>
      <c r="T957" s="1655" t="s">
        <v>2799</v>
      </c>
    </row>
    <row r="958" spans="1:20" x14ac:dyDescent="0.25">
      <c r="A958" s="1265">
        <v>42133</v>
      </c>
      <c r="B958" s="545">
        <v>20532</v>
      </c>
      <c r="C958" s="1952" t="s">
        <v>2994</v>
      </c>
      <c r="D958" s="2097">
        <v>1938</v>
      </c>
      <c r="E958" s="724">
        <v>42133</v>
      </c>
      <c r="F958" s="2116">
        <v>1938</v>
      </c>
      <c r="G958" s="1267">
        <f t="shared" si="33"/>
        <v>0</v>
      </c>
      <c r="H958" s="1804" t="s">
        <v>773</v>
      </c>
      <c r="I958" s="32"/>
      <c r="J958" s="2024"/>
      <c r="K958" s="32"/>
      <c r="M958" s="1265">
        <v>42132</v>
      </c>
      <c r="N958" s="545">
        <v>20392</v>
      </c>
      <c r="O958" s="1952" t="s">
        <v>2831</v>
      </c>
      <c r="P958" s="2097">
        <v>2998.8</v>
      </c>
      <c r="Q958" s="724">
        <v>42132</v>
      </c>
      <c r="R958" s="2116">
        <v>2998.8</v>
      </c>
      <c r="S958" s="1267">
        <f t="shared" si="34"/>
        <v>0</v>
      </c>
      <c r="T958" s="1804" t="s">
        <v>773</v>
      </c>
    </row>
    <row r="959" spans="1:20" x14ac:dyDescent="0.25">
      <c r="A959" s="1265">
        <v>42133</v>
      </c>
      <c r="B959" s="545">
        <v>20533</v>
      </c>
      <c r="C959" s="1952" t="s">
        <v>2788</v>
      </c>
      <c r="D959" s="2097">
        <v>1960</v>
      </c>
      <c r="E959" s="724">
        <v>42135</v>
      </c>
      <c r="F959" s="2116">
        <v>1960</v>
      </c>
      <c r="G959" s="1267">
        <f t="shared" si="33"/>
        <v>0</v>
      </c>
      <c r="H959" s="1804" t="s">
        <v>773</v>
      </c>
      <c r="I959" s="32"/>
      <c r="J959" s="2024"/>
      <c r="K959" s="32"/>
      <c r="M959" s="1265">
        <v>42132</v>
      </c>
      <c r="N959" s="545">
        <v>20393</v>
      </c>
      <c r="O959" s="1952" t="s">
        <v>2831</v>
      </c>
      <c r="P959" s="2097">
        <v>312</v>
      </c>
      <c r="Q959" s="724">
        <v>42132</v>
      </c>
      <c r="R959" s="2116">
        <v>312</v>
      </c>
      <c r="S959" s="1267">
        <f t="shared" si="34"/>
        <v>0</v>
      </c>
      <c r="T959" s="1804" t="s">
        <v>2908</v>
      </c>
    </row>
    <row r="960" spans="1:20" x14ac:dyDescent="0.25">
      <c r="A960" s="1265">
        <v>42133</v>
      </c>
      <c r="B960" s="545">
        <v>20534</v>
      </c>
      <c r="C960" s="1952" t="s">
        <v>2834</v>
      </c>
      <c r="D960" s="2097">
        <v>6000</v>
      </c>
      <c r="E960" s="724">
        <v>42135</v>
      </c>
      <c r="F960" s="2116">
        <v>6000</v>
      </c>
      <c r="G960" s="1267">
        <f t="shared" si="33"/>
        <v>0</v>
      </c>
      <c r="H960" s="1804" t="s">
        <v>2799</v>
      </c>
      <c r="I960" s="32"/>
      <c r="J960" s="2024"/>
      <c r="K960" s="32"/>
      <c r="M960" s="1265">
        <v>42133</v>
      </c>
      <c r="N960" s="545">
        <v>20543</v>
      </c>
      <c r="O960" s="1952" t="s">
        <v>2831</v>
      </c>
      <c r="P960" s="2097">
        <v>2835.4</v>
      </c>
      <c r="Q960" s="724">
        <v>42135</v>
      </c>
      <c r="R960" s="2116">
        <v>2835.4</v>
      </c>
      <c r="S960" s="1267">
        <f t="shared" si="34"/>
        <v>0</v>
      </c>
      <c r="T960" s="1804" t="s">
        <v>2799</v>
      </c>
    </row>
    <row r="961" spans="1:20" x14ac:dyDescent="0.25">
      <c r="A961" s="1265">
        <v>42133</v>
      </c>
      <c r="B961" s="545">
        <v>20535</v>
      </c>
      <c r="C961" s="1952" t="s">
        <v>377</v>
      </c>
      <c r="D961" s="2097">
        <v>4863.3999999999996</v>
      </c>
      <c r="E961" s="724">
        <v>42133</v>
      </c>
      <c r="F961" s="2116">
        <v>4863.3999999999996</v>
      </c>
      <c r="G961" s="1267">
        <f t="shared" si="33"/>
        <v>0</v>
      </c>
      <c r="H961" s="1804" t="s">
        <v>773</v>
      </c>
      <c r="I961" s="32"/>
      <c r="J961" s="2024"/>
      <c r="K961" s="32"/>
      <c r="M961" s="1265">
        <v>42134</v>
      </c>
      <c r="N961" s="545">
        <v>20618</v>
      </c>
      <c r="O961" s="1952" t="s">
        <v>2831</v>
      </c>
      <c r="P961" s="2097">
        <v>1468.8</v>
      </c>
      <c r="Q961" s="724">
        <v>42134</v>
      </c>
      <c r="R961" s="2117">
        <v>1468.8</v>
      </c>
      <c r="S961" s="1267">
        <f t="shared" si="34"/>
        <v>0</v>
      </c>
      <c r="T961" s="1197" t="s">
        <v>773</v>
      </c>
    </row>
    <row r="962" spans="1:20" x14ac:dyDescent="0.25">
      <c r="A962" s="1265">
        <v>42133</v>
      </c>
      <c r="B962" s="545">
        <v>20536</v>
      </c>
      <c r="C962" s="1952" t="s">
        <v>2946</v>
      </c>
      <c r="D962" s="2097">
        <v>407.4</v>
      </c>
      <c r="E962" s="724">
        <v>42133</v>
      </c>
      <c r="F962" s="2116">
        <v>407.4</v>
      </c>
      <c r="G962" s="1267">
        <f t="shared" si="33"/>
        <v>0</v>
      </c>
      <c r="H962" s="1804" t="s">
        <v>773</v>
      </c>
      <c r="K962" s="32"/>
      <c r="M962" s="1265">
        <v>42138</v>
      </c>
      <c r="N962" s="545">
        <v>21014</v>
      </c>
      <c r="O962" s="1952" t="s">
        <v>2831</v>
      </c>
      <c r="P962" s="2097">
        <v>3180.6</v>
      </c>
      <c r="Q962" s="724">
        <v>42138</v>
      </c>
      <c r="R962" s="2116">
        <v>3180.6</v>
      </c>
      <c r="S962" s="1817">
        <f t="shared" si="34"/>
        <v>0</v>
      </c>
      <c r="T962" s="1655" t="s">
        <v>2796</v>
      </c>
    </row>
    <row r="963" spans="1:20" x14ac:dyDescent="0.25">
      <c r="A963" s="1265">
        <v>42133</v>
      </c>
      <c r="B963" s="545">
        <v>20537</v>
      </c>
      <c r="C963" s="1952" t="s">
        <v>2827</v>
      </c>
      <c r="D963" s="2097">
        <v>2157.6</v>
      </c>
      <c r="E963" s="724">
        <v>42133</v>
      </c>
      <c r="F963" s="2116">
        <v>2157.6</v>
      </c>
      <c r="G963" s="1267">
        <f t="shared" ref="G963:G1026" si="35">D963-F963</f>
        <v>0</v>
      </c>
      <c r="H963" s="1804" t="s">
        <v>773</v>
      </c>
      <c r="K963" s="32"/>
      <c r="M963" s="1265">
        <v>42139</v>
      </c>
      <c r="N963" s="545">
        <v>21110</v>
      </c>
      <c r="O963" s="1952" t="s">
        <v>2831</v>
      </c>
      <c r="P963" s="2097">
        <v>413.4</v>
      </c>
      <c r="Q963" s="724">
        <v>42139</v>
      </c>
      <c r="R963" s="2116">
        <v>413.4</v>
      </c>
      <c r="S963" s="1817">
        <f t="shared" ref="S963:S1026" si="36">P963-R963</f>
        <v>0</v>
      </c>
      <c r="T963" s="1655" t="s">
        <v>2799</v>
      </c>
    </row>
    <row r="964" spans="1:20" x14ac:dyDescent="0.25">
      <c r="A964" s="1265">
        <v>42133</v>
      </c>
      <c r="B964" s="545">
        <v>20538</v>
      </c>
      <c r="C964" s="1952" t="s">
        <v>1176</v>
      </c>
      <c r="D964" s="2097">
        <v>2341.0500000000002</v>
      </c>
      <c r="E964" s="724">
        <v>42133</v>
      </c>
      <c r="F964" s="2116">
        <v>2341.0500000000002</v>
      </c>
      <c r="G964" s="1267">
        <f t="shared" si="35"/>
        <v>0</v>
      </c>
      <c r="H964" s="1804" t="s">
        <v>773</v>
      </c>
      <c r="J964" s="2073"/>
      <c r="K964" s="32"/>
      <c r="M964" s="1265">
        <v>42140</v>
      </c>
      <c r="N964" s="545">
        <v>21264</v>
      </c>
      <c r="O964" s="1952" t="s">
        <v>2831</v>
      </c>
      <c r="P964" s="2097">
        <v>2485.1999999999998</v>
      </c>
      <c r="Q964" s="724">
        <v>42140</v>
      </c>
      <c r="R964" s="2116">
        <v>2485.1999999999998</v>
      </c>
      <c r="S964" s="1267">
        <f t="shared" si="36"/>
        <v>0</v>
      </c>
      <c r="T964" s="1804" t="s">
        <v>2799</v>
      </c>
    </row>
    <row r="965" spans="1:20" x14ac:dyDescent="0.25">
      <c r="A965" s="1265">
        <v>42133</v>
      </c>
      <c r="B965" s="545">
        <v>20539</v>
      </c>
      <c r="C965" s="1952" t="s">
        <v>259</v>
      </c>
      <c r="D965" s="2097">
        <v>5216.3999999999996</v>
      </c>
      <c r="E965" s="724">
        <v>42149</v>
      </c>
      <c r="F965" s="2116">
        <v>5216.3999999999996</v>
      </c>
      <c r="G965" s="1267">
        <f t="shared" si="35"/>
        <v>0</v>
      </c>
      <c r="H965" s="1804" t="s">
        <v>773</v>
      </c>
      <c r="K965" s="32"/>
      <c r="M965" s="1265">
        <v>42141</v>
      </c>
      <c r="N965" s="545">
        <v>21351</v>
      </c>
      <c r="O965" s="1952" t="s">
        <v>2831</v>
      </c>
      <c r="P965" s="2097">
        <v>1368</v>
      </c>
      <c r="Q965" s="724">
        <v>42142</v>
      </c>
      <c r="R965" s="2117">
        <v>1368</v>
      </c>
      <c r="S965" s="1267">
        <f t="shared" si="36"/>
        <v>0</v>
      </c>
      <c r="T965" s="716" t="s">
        <v>2776</v>
      </c>
    </row>
    <row r="966" spans="1:20" x14ac:dyDescent="0.25">
      <c r="A966" s="1265">
        <v>42133</v>
      </c>
      <c r="B966" s="545">
        <v>20540</v>
      </c>
      <c r="C966" s="1952" t="s">
        <v>2832</v>
      </c>
      <c r="D966" s="2097">
        <v>3431.6</v>
      </c>
      <c r="E966" s="724">
        <v>42133</v>
      </c>
      <c r="F966" s="2116">
        <v>3431.6</v>
      </c>
      <c r="G966" s="1267">
        <f t="shared" si="35"/>
        <v>0</v>
      </c>
      <c r="H966" s="1804" t="s">
        <v>773</v>
      </c>
      <c r="K966" s="32"/>
      <c r="M966" s="1265">
        <v>42142</v>
      </c>
      <c r="N966" s="545">
        <v>21427</v>
      </c>
      <c r="O966" s="1952" t="s">
        <v>2831</v>
      </c>
      <c r="P966" s="2097">
        <v>704.6</v>
      </c>
      <c r="Q966" s="724">
        <v>42142</v>
      </c>
      <c r="R966" s="2117">
        <v>704.6</v>
      </c>
      <c r="S966" s="1267">
        <f t="shared" si="36"/>
        <v>0</v>
      </c>
      <c r="T966" s="1197" t="s">
        <v>2799</v>
      </c>
    </row>
    <row r="967" spans="1:20" x14ac:dyDescent="0.25">
      <c r="A967" s="1265">
        <v>42133</v>
      </c>
      <c r="B967" s="545">
        <v>20541</v>
      </c>
      <c r="C967" s="1952" t="s">
        <v>2859</v>
      </c>
      <c r="D967" s="2097">
        <v>20392.8</v>
      </c>
      <c r="E967" s="724">
        <v>42133</v>
      </c>
      <c r="F967" s="2116">
        <v>20392.8</v>
      </c>
      <c r="G967" s="1267">
        <f t="shared" si="35"/>
        <v>0</v>
      </c>
      <c r="H967" s="1804" t="s">
        <v>2776</v>
      </c>
      <c r="K967" s="32"/>
      <c r="M967" s="1265">
        <v>42143</v>
      </c>
      <c r="N967" s="545">
        <v>21592</v>
      </c>
      <c r="O967" s="1952" t="s">
        <v>2831</v>
      </c>
      <c r="P967" s="2097">
        <v>2287.6</v>
      </c>
      <c r="Q967" s="724">
        <v>42143</v>
      </c>
      <c r="R967" s="2117">
        <v>2287.6</v>
      </c>
      <c r="S967" s="1267">
        <f t="shared" si="36"/>
        <v>0</v>
      </c>
      <c r="T967" s="1197" t="s">
        <v>2799</v>
      </c>
    </row>
    <row r="968" spans="1:20" x14ac:dyDescent="0.25">
      <c r="A968" s="1265">
        <v>42133</v>
      </c>
      <c r="B968" s="545">
        <v>20542</v>
      </c>
      <c r="C968" s="1952" t="s">
        <v>2851</v>
      </c>
      <c r="D968" s="2097">
        <v>2037.75</v>
      </c>
      <c r="E968" s="724">
        <v>42142</v>
      </c>
      <c r="F968" s="2116">
        <v>2037.75</v>
      </c>
      <c r="G968" s="1267">
        <f t="shared" si="35"/>
        <v>0</v>
      </c>
      <c r="H968" s="1804" t="s">
        <v>773</v>
      </c>
      <c r="J968" s="2073"/>
      <c r="K968" s="32"/>
      <c r="M968" s="1265">
        <v>42146</v>
      </c>
      <c r="N968" s="545">
        <v>21931</v>
      </c>
      <c r="O968" s="1952" t="s">
        <v>2831</v>
      </c>
      <c r="P968" s="2097">
        <v>2053.1999999999998</v>
      </c>
      <c r="Q968" s="724">
        <v>42147</v>
      </c>
      <c r="R968" s="2116">
        <v>2053.1999999999998</v>
      </c>
      <c r="S968" s="1267">
        <f t="shared" si="36"/>
        <v>0</v>
      </c>
      <c r="T968" s="1655" t="s">
        <v>2799</v>
      </c>
    </row>
    <row r="969" spans="1:20" x14ac:dyDescent="0.25">
      <c r="A969" s="1265">
        <v>42133</v>
      </c>
      <c r="B969" s="545">
        <v>20543</v>
      </c>
      <c r="C969" s="1952" t="s">
        <v>2831</v>
      </c>
      <c r="D969" s="2097">
        <v>2835.4</v>
      </c>
      <c r="E969" s="724">
        <v>42135</v>
      </c>
      <c r="F969" s="2116">
        <v>2835.4</v>
      </c>
      <c r="G969" s="1267">
        <f t="shared" si="35"/>
        <v>0</v>
      </c>
      <c r="H969" s="1804" t="s">
        <v>2799</v>
      </c>
      <c r="K969" s="32"/>
      <c r="M969" s="1265">
        <v>42147</v>
      </c>
      <c r="N969" s="545">
        <v>22031</v>
      </c>
      <c r="O969" s="1952" t="s">
        <v>2831</v>
      </c>
      <c r="P969" s="2097">
        <v>4394.3</v>
      </c>
      <c r="Q969" s="781">
        <v>42153</v>
      </c>
      <c r="R969" s="2116">
        <v>4394.3</v>
      </c>
      <c r="S969" s="1267">
        <f t="shared" si="36"/>
        <v>0</v>
      </c>
      <c r="T969" s="1655" t="s">
        <v>2938</v>
      </c>
    </row>
    <row r="970" spans="1:20" x14ac:dyDescent="0.25">
      <c r="A970" s="1265">
        <v>42133</v>
      </c>
      <c r="B970" s="545">
        <v>20544</v>
      </c>
      <c r="C970" s="1952" t="s">
        <v>2836</v>
      </c>
      <c r="D970" s="2097">
        <v>2448</v>
      </c>
      <c r="E970" s="724">
        <v>42135</v>
      </c>
      <c r="F970" s="2116">
        <v>2448</v>
      </c>
      <c r="G970" s="1267">
        <f t="shared" si="35"/>
        <v>0</v>
      </c>
      <c r="H970" s="1804" t="s">
        <v>2799</v>
      </c>
      <c r="K970" s="32"/>
      <c r="M970" s="1265">
        <v>42149</v>
      </c>
      <c r="N970" s="545">
        <v>22209</v>
      </c>
      <c r="O970" s="1952" t="s">
        <v>2831</v>
      </c>
      <c r="P970" s="2097">
        <v>1879.8</v>
      </c>
      <c r="Q970" s="781">
        <v>42150</v>
      </c>
      <c r="R970" s="2116">
        <v>1879.8</v>
      </c>
      <c r="S970" s="1267">
        <f t="shared" si="36"/>
        <v>0</v>
      </c>
      <c r="T970" s="1655" t="s">
        <v>2799</v>
      </c>
    </row>
    <row r="971" spans="1:20" x14ac:dyDescent="0.25">
      <c r="A971" s="1265">
        <v>42133</v>
      </c>
      <c r="B971" s="545">
        <v>20545</v>
      </c>
      <c r="C971" s="1952" t="s">
        <v>2835</v>
      </c>
      <c r="D971" s="2097">
        <v>5763</v>
      </c>
      <c r="E971" s="724">
        <v>42135</v>
      </c>
      <c r="F971" s="2116">
        <v>5763</v>
      </c>
      <c r="G971" s="1267">
        <f t="shared" si="35"/>
        <v>0</v>
      </c>
      <c r="H971" s="1804" t="s">
        <v>2799</v>
      </c>
      <c r="J971" s="2073"/>
      <c r="K971" s="32"/>
      <c r="M971" s="1265">
        <v>42152</v>
      </c>
      <c r="N971" s="545">
        <v>22491</v>
      </c>
      <c r="O971" s="1952" t="s">
        <v>2831</v>
      </c>
      <c r="P971" s="2097">
        <v>2945.6</v>
      </c>
      <c r="Q971" s="724">
        <v>42153</v>
      </c>
      <c r="R971" s="2116">
        <v>2945.6</v>
      </c>
      <c r="S971" s="1267">
        <f t="shared" si="36"/>
        <v>0</v>
      </c>
      <c r="T971" s="1655" t="s">
        <v>2799</v>
      </c>
    </row>
    <row r="972" spans="1:20" x14ac:dyDescent="0.25">
      <c r="A972" s="1265">
        <v>42133</v>
      </c>
      <c r="B972" s="545">
        <v>20546</v>
      </c>
      <c r="C972" s="1952" t="s">
        <v>2852</v>
      </c>
      <c r="D972" s="2097">
        <v>13685.2</v>
      </c>
      <c r="E972" s="724">
        <v>42149</v>
      </c>
      <c r="F972" s="2116">
        <v>13685.2</v>
      </c>
      <c r="G972" s="1267">
        <f t="shared" si="35"/>
        <v>0</v>
      </c>
      <c r="H972" s="1804" t="s">
        <v>773</v>
      </c>
      <c r="K972" s="32"/>
      <c r="M972" s="1265">
        <v>42153</v>
      </c>
      <c r="N972" s="545">
        <v>22599</v>
      </c>
      <c r="O972" s="1952" t="s">
        <v>2831</v>
      </c>
      <c r="P972" s="2097">
        <v>2363.4</v>
      </c>
      <c r="Q972" s="724">
        <v>42153</v>
      </c>
      <c r="R972" s="2116">
        <v>2363.4</v>
      </c>
      <c r="S972" s="1267">
        <f t="shared" si="36"/>
        <v>0</v>
      </c>
      <c r="T972" s="1655" t="s">
        <v>2776</v>
      </c>
    </row>
    <row r="973" spans="1:20" x14ac:dyDescent="0.25">
      <c r="A973" s="1265">
        <v>42133</v>
      </c>
      <c r="B973" s="545">
        <v>20547</v>
      </c>
      <c r="C973" s="1952" t="s">
        <v>2995</v>
      </c>
      <c r="D973" s="2097">
        <v>3944.4</v>
      </c>
      <c r="E973" s="724">
        <v>42135</v>
      </c>
      <c r="F973" s="2116">
        <v>3944.4</v>
      </c>
      <c r="G973" s="1267">
        <f t="shared" si="35"/>
        <v>0</v>
      </c>
      <c r="H973" s="1804" t="s">
        <v>2799</v>
      </c>
      <c r="K973" s="32"/>
      <c r="M973" s="1265">
        <v>42154</v>
      </c>
      <c r="N973" s="545">
        <v>22756</v>
      </c>
      <c r="O973" s="1952" t="s">
        <v>2831</v>
      </c>
      <c r="P973" s="2097">
        <v>3510</v>
      </c>
      <c r="Q973" s="724"/>
      <c r="R973" s="2116"/>
      <c r="S973" s="1267">
        <f t="shared" si="36"/>
        <v>3510</v>
      </c>
      <c r="T973" s="1655" t="s">
        <v>2799</v>
      </c>
    </row>
    <row r="974" spans="1:20" x14ac:dyDescent="0.25">
      <c r="A974" s="1265">
        <v>42133</v>
      </c>
      <c r="B974" s="545">
        <v>20548</v>
      </c>
      <c r="C974" s="1952" t="s">
        <v>403</v>
      </c>
      <c r="D974" s="2097">
        <v>99516.6</v>
      </c>
      <c r="E974" s="724">
        <v>42135</v>
      </c>
      <c r="F974" s="2116">
        <v>99516.6</v>
      </c>
      <c r="G974" s="1267">
        <f t="shared" si="35"/>
        <v>0</v>
      </c>
      <c r="H974" s="1804" t="s">
        <v>773</v>
      </c>
      <c r="K974" s="32"/>
      <c r="M974" s="1265">
        <v>42154</v>
      </c>
      <c r="N974" s="545">
        <v>22758</v>
      </c>
      <c r="O974" s="1952" t="s">
        <v>2831</v>
      </c>
      <c r="P974" s="2097">
        <v>1412.8</v>
      </c>
      <c r="Q974" s="724"/>
      <c r="R974" s="2116"/>
      <c r="S974" s="1267">
        <f t="shared" si="36"/>
        <v>1412.8</v>
      </c>
      <c r="T974" s="1655" t="s">
        <v>2799</v>
      </c>
    </row>
    <row r="975" spans="1:20" x14ac:dyDescent="0.25">
      <c r="A975" s="1265">
        <v>42133</v>
      </c>
      <c r="B975" s="545">
        <v>20549</v>
      </c>
      <c r="C975" s="1952" t="s">
        <v>2788</v>
      </c>
      <c r="D975" s="2097">
        <v>30140.799999999999</v>
      </c>
      <c r="E975" s="714" t="s">
        <v>3001</v>
      </c>
      <c r="F975" s="2116">
        <f>20140.8+10000</f>
        <v>30140.799999999999</v>
      </c>
      <c r="G975" s="1267">
        <f t="shared" si="35"/>
        <v>0</v>
      </c>
      <c r="H975" s="1804" t="s">
        <v>2799</v>
      </c>
      <c r="K975" s="32"/>
      <c r="M975" s="1265">
        <v>42138</v>
      </c>
      <c r="N975" s="545">
        <v>21063</v>
      </c>
      <c r="O975" s="1952" t="s">
        <v>3559</v>
      </c>
      <c r="P975" s="2097">
        <v>1032</v>
      </c>
      <c r="Q975" s="724">
        <v>42138</v>
      </c>
      <c r="R975" s="2116">
        <v>1032</v>
      </c>
      <c r="S975" s="1817">
        <f t="shared" si="36"/>
        <v>0</v>
      </c>
      <c r="T975" s="1655" t="s">
        <v>773</v>
      </c>
    </row>
    <row r="976" spans="1:20" x14ac:dyDescent="0.25">
      <c r="A976" s="1265">
        <v>42133</v>
      </c>
      <c r="B976" s="545">
        <v>20550</v>
      </c>
      <c r="C976" s="1952" t="s">
        <v>2950</v>
      </c>
      <c r="D976" s="2097">
        <v>2282.8000000000002</v>
      </c>
      <c r="E976" s="724">
        <v>42133</v>
      </c>
      <c r="F976" s="2116">
        <v>2282.8000000000002</v>
      </c>
      <c r="G976" s="1267">
        <f t="shared" si="35"/>
        <v>0</v>
      </c>
      <c r="H976" s="1804" t="s">
        <v>773</v>
      </c>
      <c r="K976" s="32"/>
      <c r="M976" s="1265">
        <v>42145</v>
      </c>
      <c r="N976" s="545">
        <v>21810</v>
      </c>
      <c r="O976" s="2030" t="s">
        <v>3559</v>
      </c>
      <c r="P976" s="2113">
        <v>1207.2</v>
      </c>
      <c r="Q976" s="724">
        <v>42145</v>
      </c>
      <c r="R976" s="2117">
        <v>1207.2</v>
      </c>
      <c r="S976" s="1267">
        <f t="shared" si="36"/>
        <v>0</v>
      </c>
      <c r="T976" s="582" t="s">
        <v>773</v>
      </c>
    </row>
    <row r="977" spans="1:20" x14ac:dyDescent="0.25">
      <c r="A977" s="1265">
        <v>42133</v>
      </c>
      <c r="B977" s="545">
        <v>20551</v>
      </c>
      <c r="C977" s="1952" t="s">
        <v>2818</v>
      </c>
      <c r="D977" s="2097">
        <v>3571.4</v>
      </c>
      <c r="E977" s="724">
        <v>42133</v>
      </c>
      <c r="F977" s="2116">
        <v>3571.4</v>
      </c>
      <c r="G977" s="1267">
        <f t="shared" si="35"/>
        <v>0</v>
      </c>
      <c r="H977" s="1804" t="s">
        <v>773</v>
      </c>
      <c r="K977" s="32"/>
      <c r="M977" s="1265">
        <v>42152</v>
      </c>
      <c r="N977" s="545">
        <v>22536</v>
      </c>
      <c r="O977" s="1952" t="s">
        <v>3559</v>
      </c>
      <c r="P977" s="2097">
        <v>1519.2</v>
      </c>
      <c r="Q977" s="724">
        <v>42152</v>
      </c>
      <c r="R977" s="2116">
        <v>1519.2</v>
      </c>
      <c r="S977" s="1267">
        <f t="shared" si="36"/>
        <v>0</v>
      </c>
      <c r="T977" s="1655" t="s">
        <v>773</v>
      </c>
    </row>
    <row r="978" spans="1:20" x14ac:dyDescent="0.25">
      <c r="A978" s="1265">
        <v>42133</v>
      </c>
      <c r="B978" s="545">
        <v>20552</v>
      </c>
      <c r="C978" s="1952" t="s">
        <v>2830</v>
      </c>
      <c r="D978" s="2097">
        <v>314.89999999999998</v>
      </c>
      <c r="E978" s="724">
        <v>42133</v>
      </c>
      <c r="F978" s="2116">
        <v>314.89999999999998</v>
      </c>
      <c r="G978" s="1267">
        <f t="shared" si="35"/>
        <v>0</v>
      </c>
      <c r="H978" s="1804" t="s">
        <v>773</v>
      </c>
      <c r="I978" s="32"/>
      <c r="J978" s="2024"/>
      <c r="K978" s="32"/>
      <c r="M978" s="1265">
        <v>42125</v>
      </c>
      <c r="N978" s="545">
        <v>19628</v>
      </c>
      <c r="O978" s="1952" t="s">
        <v>1041</v>
      </c>
      <c r="P978" s="2097">
        <v>2241</v>
      </c>
      <c r="Q978" s="724">
        <v>42128</v>
      </c>
      <c r="R978" s="2116">
        <v>2241</v>
      </c>
      <c r="S978" s="459">
        <f t="shared" si="36"/>
        <v>0</v>
      </c>
      <c r="T978" s="1804" t="s">
        <v>2776</v>
      </c>
    </row>
    <row r="979" spans="1:20" x14ac:dyDescent="0.25">
      <c r="A979" s="1265">
        <v>42133</v>
      </c>
      <c r="B979" s="545">
        <v>20553</v>
      </c>
      <c r="C979" s="1952" t="s">
        <v>2911</v>
      </c>
      <c r="D979" s="2097">
        <v>6771.2</v>
      </c>
      <c r="E979" s="724">
        <v>42134</v>
      </c>
      <c r="F979" s="2116">
        <v>6771.2</v>
      </c>
      <c r="G979" s="1267">
        <f t="shared" si="35"/>
        <v>0</v>
      </c>
      <c r="H979" s="1804" t="s">
        <v>773</v>
      </c>
      <c r="I979" s="32"/>
      <c r="J979" s="2024"/>
      <c r="K979" s="32"/>
      <c r="M979" s="1265">
        <v>42127</v>
      </c>
      <c r="N979" s="545">
        <v>19838</v>
      </c>
      <c r="O979" s="2054" t="s">
        <v>1041</v>
      </c>
      <c r="P979" s="2097">
        <v>4468.8</v>
      </c>
      <c r="Q979" s="724">
        <v>42128</v>
      </c>
      <c r="R979" s="2116">
        <v>4468.8</v>
      </c>
      <c r="S979" s="1267">
        <f t="shared" si="36"/>
        <v>0</v>
      </c>
      <c r="T979" s="217" t="s">
        <v>773</v>
      </c>
    </row>
    <row r="980" spans="1:20" x14ac:dyDescent="0.25">
      <c r="A980" s="1265">
        <v>42133</v>
      </c>
      <c r="B980" s="545">
        <v>20554</v>
      </c>
      <c r="C980" s="1952" t="s">
        <v>2879</v>
      </c>
      <c r="D980" s="2097">
        <v>38019</v>
      </c>
      <c r="E980" s="724">
        <v>42137</v>
      </c>
      <c r="F980" s="2116">
        <v>38019</v>
      </c>
      <c r="G980" s="1267">
        <f t="shared" si="35"/>
        <v>0</v>
      </c>
      <c r="H980" s="1804" t="s">
        <v>2938</v>
      </c>
      <c r="I980" s="32"/>
      <c r="J980" s="2024"/>
      <c r="K980" s="32"/>
      <c r="M980" s="1265">
        <v>42127</v>
      </c>
      <c r="N980" s="545">
        <v>19839</v>
      </c>
      <c r="O980" s="2054" t="s">
        <v>1041</v>
      </c>
      <c r="P980" s="2097">
        <v>24605.25</v>
      </c>
      <c r="Q980" s="724">
        <v>42128</v>
      </c>
      <c r="R980" s="2116">
        <v>24605.25</v>
      </c>
      <c r="S980" s="1267">
        <f t="shared" si="36"/>
        <v>0</v>
      </c>
      <c r="T980" s="217" t="s">
        <v>773</v>
      </c>
    </row>
    <row r="981" spans="1:20" x14ac:dyDescent="0.25">
      <c r="A981" s="1265">
        <v>42133</v>
      </c>
      <c r="B981" s="545">
        <v>20555</v>
      </c>
      <c r="C981" s="1952" t="s">
        <v>681</v>
      </c>
      <c r="D981" s="2097">
        <v>982.8</v>
      </c>
      <c r="E981" s="724">
        <v>42133</v>
      </c>
      <c r="F981" s="2116">
        <v>982.8</v>
      </c>
      <c r="G981" s="1267">
        <f t="shared" si="35"/>
        <v>0</v>
      </c>
      <c r="H981" s="1804" t="s">
        <v>773</v>
      </c>
      <c r="I981" s="32"/>
      <c r="J981" s="2024"/>
      <c r="K981" s="32"/>
      <c r="M981" s="1265">
        <v>42128</v>
      </c>
      <c r="N981" s="545">
        <v>19978</v>
      </c>
      <c r="O981" s="1952" t="s">
        <v>1041</v>
      </c>
      <c r="P981" s="2097">
        <v>22832.5</v>
      </c>
      <c r="Q981" s="724">
        <v>42128</v>
      </c>
      <c r="R981" s="2116">
        <v>22832.5</v>
      </c>
      <c r="S981" s="1267">
        <f t="shared" si="36"/>
        <v>0</v>
      </c>
      <c r="T981" s="1804" t="s">
        <v>2776</v>
      </c>
    </row>
    <row r="982" spans="1:20" x14ac:dyDescent="0.25">
      <c r="A982" s="1265">
        <v>42133</v>
      </c>
      <c r="B982" s="545">
        <v>20556</v>
      </c>
      <c r="C982" s="1952" t="s">
        <v>711</v>
      </c>
      <c r="D982" s="2097">
        <v>24785.45</v>
      </c>
      <c r="E982" s="724">
        <v>42133</v>
      </c>
      <c r="F982" s="2116">
        <v>24785.45</v>
      </c>
      <c r="G982" s="1267">
        <f t="shared" si="35"/>
        <v>0</v>
      </c>
      <c r="H982" s="1804" t="s">
        <v>2815</v>
      </c>
      <c r="I982" s="32"/>
      <c r="J982" s="2024"/>
      <c r="K982" s="32"/>
      <c r="M982" s="1265">
        <v>42135</v>
      </c>
      <c r="N982" s="545">
        <v>20711</v>
      </c>
      <c r="O982" s="2143" t="s">
        <v>1041</v>
      </c>
      <c r="P982" s="2097">
        <v>16958.400000000001</v>
      </c>
      <c r="Q982" s="724">
        <v>42135</v>
      </c>
      <c r="R982" s="2116">
        <v>16958.400000000001</v>
      </c>
      <c r="S982" s="1267">
        <f t="shared" si="36"/>
        <v>0</v>
      </c>
      <c r="T982" s="1804" t="s">
        <v>2776</v>
      </c>
    </row>
    <row r="983" spans="1:20" x14ac:dyDescent="0.25">
      <c r="A983" s="1265">
        <v>42133</v>
      </c>
      <c r="B983" s="545">
        <v>20557</v>
      </c>
      <c r="C983" s="1952" t="s">
        <v>2861</v>
      </c>
      <c r="D983" s="2097">
        <v>4828</v>
      </c>
      <c r="E983" s="724">
        <v>42137</v>
      </c>
      <c r="F983" s="2116">
        <v>4828</v>
      </c>
      <c r="G983" s="1267">
        <f t="shared" si="35"/>
        <v>0</v>
      </c>
      <c r="H983" s="1804" t="s">
        <v>2938</v>
      </c>
      <c r="I983" s="32"/>
      <c r="J983" s="2024"/>
      <c r="K983" s="32"/>
      <c r="M983" s="1265">
        <v>42136</v>
      </c>
      <c r="N983" s="545">
        <v>20852</v>
      </c>
      <c r="O983" s="1952" t="s">
        <v>1041</v>
      </c>
      <c r="P983" s="2097">
        <v>22144.400000000001</v>
      </c>
      <c r="Q983" s="724">
        <v>42139</v>
      </c>
      <c r="R983" s="2116">
        <v>22144.400000000001</v>
      </c>
      <c r="S983" s="1267">
        <f t="shared" si="36"/>
        <v>0</v>
      </c>
      <c r="T983" s="1655" t="s">
        <v>773</v>
      </c>
    </row>
    <row r="984" spans="1:20" x14ac:dyDescent="0.25">
      <c r="A984" s="1265">
        <v>42133</v>
      </c>
      <c r="B984" s="545">
        <v>20558</v>
      </c>
      <c r="C984" s="1952" t="s">
        <v>2843</v>
      </c>
      <c r="D984" s="2097">
        <v>7840</v>
      </c>
      <c r="E984" s="724">
        <v>42133</v>
      </c>
      <c r="F984" s="2116">
        <v>7840</v>
      </c>
      <c r="G984" s="1267">
        <f t="shared" si="35"/>
        <v>0</v>
      </c>
      <c r="H984" s="1804" t="s">
        <v>773</v>
      </c>
      <c r="I984" s="32"/>
      <c r="J984" s="2024"/>
      <c r="K984" s="32"/>
      <c r="M984" s="1265">
        <v>42142</v>
      </c>
      <c r="N984" s="545">
        <v>21465</v>
      </c>
      <c r="O984" s="1952" t="s">
        <v>1041</v>
      </c>
      <c r="P984" s="2097">
        <v>7851.2</v>
      </c>
      <c r="Q984" s="781">
        <v>42142</v>
      </c>
      <c r="R984" s="2116">
        <v>7851.2</v>
      </c>
      <c r="S984" s="1267">
        <f t="shared" si="36"/>
        <v>0</v>
      </c>
      <c r="T984" s="1804" t="s">
        <v>2796</v>
      </c>
    </row>
    <row r="985" spans="1:20" x14ac:dyDescent="0.25">
      <c r="A985" s="1265">
        <v>42133</v>
      </c>
      <c r="B985" s="545">
        <v>20559</v>
      </c>
      <c r="C985" s="1952" t="s">
        <v>2794</v>
      </c>
      <c r="D985" s="2097">
        <v>506</v>
      </c>
      <c r="E985" s="724">
        <v>42133</v>
      </c>
      <c r="F985" s="2116">
        <v>506</v>
      </c>
      <c r="G985" s="1267">
        <f t="shared" si="35"/>
        <v>0</v>
      </c>
      <c r="H985" s="1804" t="s">
        <v>2796</v>
      </c>
      <c r="I985" s="32"/>
      <c r="J985" s="2024"/>
      <c r="K985" s="32"/>
      <c r="M985" s="1265">
        <v>42142</v>
      </c>
      <c r="N985" s="545">
        <v>21475</v>
      </c>
      <c r="O985" s="1952" t="s">
        <v>1041</v>
      </c>
      <c r="P985" s="2097">
        <v>13153.5</v>
      </c>
      <c r="Q985" s="781">
        <v>42142</v>
      </c>
      <c r="R985" s="2116">
        <v>13153.5</v>
      </c>
      <c r="S985" s="1267">
        <f t="shared" si="36"/>
        <v>0</v>
      </c>
      <c r="T985" s="1804" t="s">
        <v>773</v>
      </c>
    </row>
    <row r="986" spans="1:20" x14ac:dyDescent="0.25">
      <c r="A986" s="1265">
        <v>42133</v>
      </c>
      <c r="B986" s="545">
        <v>20560</v>
      </c>
      <c r="C986" s="1952" t="s">
        <v>45</v>
      </c>
      <c r="D986" s="2097">
        <v>4264</v>
      </c>
      <c r="E986" s="724">
        <v>42133</v>
      </c>
      <c r="F986" s="2116">
        <v>4264</v>
      </c>
      <c r="G986" s="1267">
        <f t="shared" si="35"/>
        <v>0</v>
      </c>
      <c r="H986" s="1804" t="s">
        <v>2796</v>
      </c>
      <c r="I986" s="32"/>
      <c r="J986" s="2024"/>
      <c r="K986" s="32"/>
      <c r="M986" s="1265">
        <v>42145</v>
      </c>
      <c r="N986" s="545">
        <v>21769</v>
      </c>
      <c r="O986" s="2204" t="s">
        <v>1041</v>
      </c>
      <c r="P986" s="2113">
        <v>2018.48</v>
      </c>
      <c r="Q986" s="724">
        <v>42145</v>
      </c>
      <c r="R986" s="2117">
        <v>2018.48</v>
      </c>
      <c r="S986" s="1267">
        <f t="shared" si="36"/>
        <v>0</v>
      </c>
      <c r="T986" s="582" t="s">
        <v>2776</v>
      </c>
    </row>
    <row r="987" spans="1:20" x14ac:dyDescent="0.25">
      <c r="A987" s="1265">
        <v>42133</v>
      </c>
      <c r="B987" s="545">
        <v>20561</v>
      </c>
      <c r="C987" s="2164" t="s">
        <v>2251</v>
      </c>
      <c r="D987" s="2194">
        <v>0</v>
      </c>
      <c r="E987" s="724"/>
      <c r="F987" s="2116"/>
      <c r="G987" s="1267">
        <f t="shared" si="35"/>
        <v>0</v>
      </c>
      <c r="H987" s="1804" t="s">
        <v>135</v>
      </c>
      <c r="I987" s="32"/>
      <c r="J987" s="2024"/>
      <c r="K987" s="32"/>
      <c r="M987" s="1265">
        <v>42146</v>
      </c>
      <c r="N987" s="545">
        <v>21948</v>
      </c>
      <c r="O987" s="1952" t="s">
        <v>1041</v>
      </c>
      <c r="P987" s="2097">
        <v>13390.6</v>
      </c>
      <c r="Q987" s="724">
        <v>42149</v>
      </c>
      <c r="R987" s="2116">
        <v>13390.6</v>
      </c>
      <c r="S987" s="1267">
        <f t="shared" si="36"/>
        <v>0</v>
      </c>
      <c r="T987" s="1655" t="s">
        <v>2804</v>
      </c>
    </row>
    <row r="988" spans="1:20" x14ac:dyDescent="0.25">
      <c r="A988" s="1265">
        <v>42133</v>
      </c>
      <c r="B988" s="545">
        <v>20562</v>
      </c>
      <c r="C988" s="2173" t="s">
        <v>2251</v>
      </c>
      <c r="D988" s="2194">
        <v>0</v>
      </c>
      <c r="E988" s="724"/>
      <c r="F988" s="2116"/>
      <c r="G988" s="1267">
        <f t="shared" si="35"/>
        <v>0</v>
      </c>
      <c r="H988" s="1804" t="s">
        <v>135</v>
      </c>
      <c r="I988" s="32"/>
      <c r="J988" s="2024"/>
      <c r="K988" s="32"/>
      <c r="M988" s="1265">
        <v>42152</v>
      </c>
      <c r="N988" s="545">
        <v>22479</v>
      </c>
      <c r="O988" s="1952" t="s">
        <v>1041</v>
      </c>
      <c r="P988" s="2097">
        <v>13212</v>
      </c>
      <c r="Q988" s="724">
        <v>42152</v>
      </c>
      <c r="R988" s="2116">
        <v>13212</v>
      </c>
      <c r="S988" s="1267">
        <f t="shared" si="36"/>
        <v>0</v>
      </c>
      <c r="T988" s="1655" t="s">
        <v>2776</v>
      </c>
    </row>
    <row r="989" spans="1:20" x14ac:dyDescent="0.25">
      <c r="A989" s="1265">
        <v>42133</v>
      </c>
      <c r="B989" s="545">
        <v>20563</v>
      </c>
      <c r="C989" s="1952" t="s">
        <v>2996</v>
      </c>
      <c r="D989" s="2097">
        <v>3720.5</v>
      </c>
      <c r="E989" s="724">
        <v>42133</v>
      </c>
      <c r="F989" s="2116">
        <v>3720.5</v>
      </c>
      <c r="G989" s="1267">
        <f t="shared" si="35"/>
        <v>0</v>
      </c>
      <c r="H989" s="1804" t="s">
        <v>2796</v>
      </c>
      <c r="I989" s="32"/>
      <c r="J989" s="2024"/>
      <c r="K989" s="32"/>
      <c r="M989" s="1265">
        <v>42128</v>
      </c>
      <c r="N989" s="545">
        <v>20017</v>
      </c>
      <c r="O989" s="1952" t="s">
        <v>400</v>
      </c>
      <c r="P989" s="2097">
        <v>142071.06</v>
      </c>
      <c r="Q989" s="1828" t="s">
        <v>2988</v>
      </c>
      <c r="R989" s="2116">
        <v>142071.06</v>
      </c>
      <c r="S989" s="1267">
        <f t="shared" si="36"/>
        <v>0</v>
      </c>
      <c r="T989" s="1804" t="s">
        <v>2902</v>
      </c>
    </row>
    <row r="990" spans="1:20" x14ac:dyDescent="0.25">
      <c r="A990" s="1265">
        <v>42133</v>
      </c>
      <c r="B990" s="545">
        <v>20564</v>
      </c>
      <c r="C990" s="1952" t="s">
        <v>44</v>
      </c>
      <c r="D990" s="2097">
        <v>2511.6</v>
      </c>
      <c r="E990" s="724">
        <v>42133</v>
      </c>
      <c r="F990" s="2116">
        <v>2511.6</v>
      </c>
      <c r="G990" s="1267">
        <f t="shared" si="35"/>
        <v>0</v>
      </c>
      <c r="H990" s="1804" t="s">
        <v>773</v>
      </c>
      <c r="I990" s="32"/>
      <c r="J990" s="2024"/>
      <c r="K990" s="32"/>
      <c r="M990" s="1265">
        <v>42131</v>
      </c>
      <c r="N990" s="545">
        <v>20326</v>
      </c>
      <c r="O990" s="1952" t="s">
        <v>400</v>
      </c>
      <c r="P990" s="2097">
        <v>132913.39000000001</v>
      </c>
      <c r="Q990" s="1828" t="s">
        <v>3561</v>
      </c>
      <c r="R990" s="2116">
        <v>132913.39000000001</v>
      </c>
      <c r="S990" s="1267">
        <f t="shared" si="36"/>
        <v>0</v>
      </c>
      <c r="T990" s="1655" t="s">
        <v>2902</v>
      </c>
    </row>
    <row r="991" spans="1:20" x14ac:dyDescent="0.25">
      <c r="A991" s="1265">
        <v>42133</v>
      </c>
      <c r="B991" s="545">
        <v>20565</v>
      </c>
      <c r="C991" s="1952" t="s">
        <v>970</v>
      </c>
      <c r="D991" s="2097">
        <v>33751.25</v>
      </c>
      <c r="E991" s="724" t="s">
        <v>3553</v>
      </c>
      <c r="F991" s="2116">
        <f>50.25+33701</f>
        <v>33751.25</v>
      </c>
      <c r="G991" s="1267">
        <f t="shared" si="35"/>
        <v>0</v>
      </c>
      <c r="H991" s="1804" t="s">
        <v>2412</v>
      </c>
      <c r="I991" s="32"/>
      <c r="J991" s="2024"/>
      <c r="K991" s="32"/>
      <c r="M991" s="1265">
        <v>42131</v>
      </c>
      <c r="N991" s="545">
        <v>20329</v>
      </c>
      <c r="O991" s="1952" t="s">
        <v>400</v>
      </c>
      <c r="P991" s="2097">
        <v>1560</v>
      </c>
      <c r="Q991" s="724">
        <v>42133</v>
      </c>
      <c r="R991" s="2116">
        <v>1560</v>
      </c>
      <c r="S991" s="1267">
        <f t="shared" si="36"/>
        <v>0</v>
      </c>
      <c r="T991" s="1655" t="s">
        <v>2902</v>
      </c>
    </row>
    <row r="992" spans="1:20" x14ac:dyDescent="0.25">
      <c r="A992" s="1265">
        <v>42133</v>
      </c>
      <c r="B992" s="545">
        <v>20566</v>
      </c>
      <c r="C992" s="1952" t="s">
        <v>2878</v>
      </c>
      <c r="D992" s="2097">
        <v>2350.6</v>
      </c>
      <c r="E992" s="724">
        <v>42133</v>
      </c>
      <c r="F992" s="2116">
        <v>2350.6</v>
      </c>
      <c r="G992" s="1267">
        <f t="shared" si="35"/>
        <v>0</v>
      </c>
      <c r="H992" s="1804" t="s">
        <v>773</v>
      </c>
      <c r="I992" s="32"/>
      <c r="J992" s="2024"/>
      <c r="K992" s="32"/>
      <c r="M992" s="1265">
        <v>42135</v>
      </c>
      <c r="N992" s="545">
        <v>20777</v>
      </c>
      <c r="O992" s="1952" t="s">
        <v>400</v>
      </c>
      <c r="P992" s="2097">
        <v>158680.97</v>
      </c>
      <c r="Q992" s="1828" t="s">
        <v>3563</v>
      </c>
      <c r="R992" s="2116">
        <v>158680.97</v>
      </c>
      <c r="S992" s="1267">
        <f t="shared" si="36"/>
        <v>0</v>
      </c>
      <c r="T992" s="1804" t="s">
        <v>2902</v>
      </c>
    </row>
    <row r="993" spans="1:20" x14ac:dyDescent="0.25">
      <c r="A993" s="1265">
        <v>42133</v>
      </c>
      <c r="B993" s="545">
        <v>20567</v>
      </c>
      <c r="C993" s="1952" t="s">
        <v>2877</v>
      </c>
      <c r="D993" s="2097">
        <v>18841.599999999999</v>
      </c>
      <c r="E993" s="724">
        <v>42133</v>
      </c>
      <c r="F993" s="2116">
        <v>18841.599999999999</v>
      </c>
      <c r="G993" s="1267">
        <f t="shared" si="35"/>
        <v>0</v>
      </c>
      <c r="H993" s="1804" t="s">
        <v>773</v>
      </c>
      <c r="I993" s="32"/>
      <c r="J993" s="2024"/>
      <c r="K993" s="32"/>
      <c r="M993" s="1265">
        <v>42138</v>
      </c>
      <c r="N993" s="545">
        <v>21071</v>
      </c>
      <c r="O993" s="1952" t="s">
        <v>400</v>
      </c>
      <c r="P993" s="2097">
        <v>137904.16</v>
      </c>
      <c r="Q993" s="1828" t="s">
        <v>3598</v>
      </c>
      <c r="R993" s="2116">
        <v>137904.16</v>
      </c>
      <c r="S993" s="1817">
        <f t="shared" si="36"/>
        <v>0</v>
      </c>
      <c r="T993" s="1655" t="s">
        <v>2902</v>
      </c>
    </row>
    <row r="994" spans="1:20" x14ac:dyDescent="0.25">
      <c r="A994" s="1265">
        <v>42133</v>
      </c>
      <c r="B994" s="545">
        <v>20568</v>
      </c>
      <c r="C994" s="1952" t="s">
        <v>965</v>
      </c>
      <c r="D994" s="2097">
        <v>4297.1000000000004</v>
      </c>
      <c r="E994" s="724">
        <v>42133</v>
      </c>
      <c r="F994" s="2116">
        <v>4297.1000000000004</v>
      </c>
      <c r="G994" s="1267">
        <f t="shared" si="35"/>
        <v>0</v>
      </c>
      <c r="H994" s="1804" t="s">
        <v>773</v>
      </c>
      <c r="K994" s="32"/>
      <c r="M994" s="1265">
        <v>42142</v>
      </c>
      <c r="N994" s="545">
        <v>21513</v>
      </c>
      <c r="O994" s="1952" t="s">
        <v>400</v>
      </c>
      <c r="P994" s="2097">
        <v>158276.14000000001</v>
      </c>
      <c r="Q994" s="724">
        <v>42149</v>
      </c>
      <c r="R994" s="2117">
        <v>158276.14000000001</v>
      </c>
      <c r="S994" s="1267">
        <f t="shared" si="36"/>
        <v>0</v>
      </c>
      <c r="T994" s="1197" t="s">
        <v>2902</v>
      </c>
    </row>
    <row r="995" spans="1:20" x14ac:dyDescent="0.25">
      <c r="A995" s="1265">
        <v>42133</v>
      </c>
      <c r="B995" s="545">
        <v>20569</v>
      </c>
      <c r="C995" s="1952" t="s">
        <v>969</v>
      </c>
      <c r="D995" s="2097">
        <v>299512</v>
      </c>
      <c r="E995" s="724">
        <v>42140</v>
      </c>
      <c r="F995" s="2116">
        <v>299512</v>
      </c>
      <c r="G995" s="1267">
        <f t="shared" si="35"/>
        <v>0</v>
      </c>
      <c r="H995" s="1804" t="s">
        <v>773</v>
      </c>
      <c r="K995" s="32"/>
      <c r="M995" s="1265">
        <v>42145</v>
      </c>
      <c r="N995" s="545">
        <v>21829</v>
      </c>
      <c r="O995" s="2030" t="s">
        <v>400</v>
      </c>
      <c r="P995" s="2113">
        <v>135955.53</v>
      </c>
      <c r="Q995" s="724">
        <v>42149</v>
      </c>
      <c r="R995" s="2117">
        <v>135955.53</v>
      </c>
      <c r="S995" s="1267">
        <f t="shared" si="36"/>
        <v>0</v>
      </c>
      <c r="T995" s="582" t="s">
        <v>2902</v>
      </c>
    </row>
    <row r="996" spans="1:20" x14ac:dyDescent="0.25">
      <c r="A996" s="1265">
        <v>42133</v>
      </c>
      <c r="B996" s="545">
        <v>20570</v>
      </c>
      <c r="C996" s="1952" t="s">
        <v>2882</v>
      </c>
      <c r="D996" s="2097">
        <v>15673.2</v>
      </c>
      <c r="E996" s="724">
        <v>42140</v>
      </c>
      <c r="F996" s="2116">
        <v>15673.2</v>
      </c>
      <c r="G996" s="1267">
        <f t="shared" si="35"/>
        <v>0</v>
      </c>
      <c r="H996" s="1804" t="s">
        <v>773</v>
      </c>
      <c r="K996" s="32"/>
      <c r="M996" s="1265">
        <v>42146</v>
      </c>
      <c r="N996" s="545">
        <v>21834</v>
      </c>
      <c r="O996" s="2030" t="s">
        <v>400</v>
      </c>
      <c r="P996" s="2113">
        <v>20398</v>
      </c>
      <c r="Q996" s="724">
        <v>42149</v>
      </c>
      <c r="R996" s="2117">
        <v>20398</v>
      </c>
      <c r="S996" s="1267">
        <f t="shared" si="36"/>
        <v>0</v>
      </c>
      <c r="T996" s="582" t="s">
        <v>2780</v>
      </c>
    </row>
    <row r="997" spans="1:20" x14ac:dyDescent="0.25">
      <c r="A997" s="1265">
        <v>42133</v>
      </c>
      <c r="B997" s="545">
        <v>20571</v>
      </c>
      <c r="C997" s="1952" t="s">
        <v>967</v>
      </c>
      <c r="D997" s="2097">
        <v>18196.8</v>
      </c>
      <c r="E997" s="724">
        <v>42136</v>
      </c>
      <c r="F997" s="2116">
        <v>18196.8</v>
      </c>
      <c r="G997" s="1267">
        <f t="shared" si="35"/>
        <v>0</v>
      </c>
      <c r="H997" s="1804" t="s">
        <v>773</v>
      </c>
      <c r="K997" s="32"/>
      <c r="M997" s="1265">
        <v>42149</v>
      </c>
      <c r="N997" s="545">
        <v>22232</v>
      </c>
      <c r="O997" s="1952" t="s">
        <v>400</v>
      </c>
      <c r="P997" s="2097">
        <v>157658.62</v>
      </c>
      <c r="Q997" s="781">
        <v>42151</v>
      </c>
      <c r="R997" s="2116">
        <v>157658.62</v>
      </c>
      <c r="S997" s="1267">
        <f t="shared" si="36"/>
        <v>0</v>
      </c>
      <c r="T997" s="1655" t="s">
        <v>2902</v>
      </c>
    </row>
    <row r="998" spans="1:20" x14ac:dyDescent="0.25">
      <c r="A998" s="1265">
        <v>42133</v>
      </c>
      <c r="B998" s="545">
        <v>20572</v>
      </c>
      <c r="C998" s="1952" t="s">
        <v>2885</v>
      </c>
      <c r="D998" s="2097">
        <v>15453.6</v>
      </c>
      <c r="E998" s="724">
        <v>42134</v>
      </c>
      <c r="F998" s="2116">
        <v>15453.6</v>
      </c>
      <c r="G998" s="1267">
        <f t="shared" si="35"/>
        <v>0</v>
      </c>
      <c r="H998" s="1804" t="s">
        <v>2776</v>
      </c>
      <c r="K998" s="32"/>
      <c r="M998" s="1265">
        <v>42152</v>
      </c>
      <c r="N998" s="545">
        <v>22524</v>
      </c>
      <c r="O998" s="1952" t="s">
        <v>400</v>
      </c>
      <c r="P998" s="2097">
        <v>141038.28</v>
      </c>
      <c r="Q998" s="1828" t="s">
        <v>4408</v>
      </c>
      <c r="R998" s="2116">
        <v>141038.28</v>
      </c>
      <c r="S998" s="1267">
        <f t="shared" si="36"/>
        <v>0</v>
      </c>
      <c r="T998" s="1655" t="s">
        <v>2902</v>
      </c>
    </row>
    <row r="999" spans="1:20" x14ac:dyDescent="0.25">
      <c r="A999" s="1265">
        <v>42133</v>
      </c>
      <c r="B999" s="545">
        <v>20573</v>
      </c>
      <c r="C999" s="1952" t="s">
        <v>2884</v>
      </c>
      <c r="D999" s="2097">
        <v>13827</v>
      </c>
      <c r="E999" s="724">
        <v>42133</v>
      </c>
      <c r="F999" s="2116">
        <v>13827</v>
      </c>
      <c r="G999" s="1267">
        <f t="shared" si="35"/>
        <v>0</v>
      </c>
      <c r="H999" s="1804" t="s">
        <v>773</v>
      </c>
      <c r="J999" s="2073"/>
      <c r="K999" s="32"/>
      <c r="M999" s="1265">
        <v>42152</v>
      </c>
      <c r="N999" s="545">
        <v>22526</v>
      </c>
      <c r="O999" s="1952" t="s">
        <v>400</v>
      </c>
      <c r="P999" s="2097">
        <v>2439</v>
      </c>
      <c r="Q999" s="1828" t="s">
        <v>4408</v>
      </c>
      <c r="R999" s="2116">
        <v>2439</v>
      </c>
      <c r="S999" s="1267">
        <f t="shared" si="36"/>
        <v>0</v>
      </c>
      <c r="T999" s="1655" t="s">
        <v>2902</v>
      </c>
    </row>
    <row r="1000" spans="1:20" x14ac:dyDescent="0.25">
      <c r="A1000" s="1265">
        <v>42133</v>
      </c>
      <c r="B1000" s="545">
        <v>20574</v>
      </c>
      <c r="C1000" s="1952" t="s">
        <v>2871</v>
      </c>
      <c r="D1000" s="2097">
        <v>25180.2</v>
      </c>
      <c r="E1000" s="724">
        <v>42134</v>
      </c>
      <c r="F1000" s="2116">
        <v>25180.2</v>
      </c>
      <c r="G1000" s="1267">
        <f t="shared" si="35"/>
        <v>0</v>
      </c>
      <c r="H1000" s="1804" t="s">
        <v>2804</v>
      </c>
      <c r="J1000" s="2073"/>
      <c r="K1000" s="32"/>
      <c r="M1000" s="1265">
        <v>42132</v>
      </c>
      <c r="N1000" s="545">
        <v>20343</v>
      </c>
      <c r="O1000" s="1952" t="s">
        <v>2974</v>
      </c>
      <c r="P1000" s="2097">
        <v>2343</v>
      </c>
      <c r="Q1000" s="724">
        <v>42132</v>
      </c>
      <c r="R1000" s="2116">
        <v>2343</v>
      </c>
      <c r="S1000" s="1267">
        <f t="shared" si="36"/>
        <v>0</v>
      </c>
      <c r="T1000" s="1804" t="s">
        <v>773</v>
      </c>
    </row>
    <row r="1001" spans="1:20" x14ac:dyDescent="0.25">
      <c r="A1001" s="1265">
        <v>42133</v>
      </c>
      <c r="B1001" s="545">
        <v>20575</v>
      </c>
      <c r="C1001" s="1952" t="s">
        <v>595</v>
      </c>
      <c r="D1001" s="2097">
        <v>2016.3</v>
      </c>
      <c r="E1001" s="724">
        <v>42136</v>
      </c>
      <c r="F1001" s="2116">
        <v>2016.3</v>
      </c>
      <c r="G1001" s="1267">
        <f t="shared" si="35"/>
        <v>0</v>
      </c>
      <c r="H1001" s="1804" t="s">
        <v>2776</v>
      </c>
      <c r="K1001" s="32"/>
      <c r="M1001" s="1265">
        <v>42133</v>
      </c>
      <c r="N1001" s="545">
        <v>20476</v>
      </c>
      <c r="O1001" s="1952" t="s">
        <v>2974</v>
      </c>
      <c r="P1001" s="2097">
        <v>5521.1</v>
      </c>
      <c r="Q1001" s="724">
        <v>42133</v>
      </c>
      <c r="R1001" s="2116">
        <v>5521.1</v>
      </c>
      <c r="S1001" s="1267">
        <f t="shared" si="36"/>
        <v>0</v>
      </c>
      <c r="T1001" s="1655" t="s">
        <v>773</v>
      </c>
    </row>
    <row r="1002" spans="1:20" x14ac:dyDescent="0.25">
      <c r="A1002" s="1265">
        <v>42133</v>
      </c>
      <c r="B1002" s="545">
        <v>20576</v>
      </c>
      <c r="C1002" s="1952" t="s">
        <v>2845</v>
      </c>
      <c r="D1002" s="2097">
        <v>470.4</v>
      </c>
      <c r="E1002" s="724">
        <v>42133</v>
      </c>
      <c r="F1002" s="2116">
        <v>470.4</v>
      </c>
      <c r="G1002" s="1267">
        <f t="shared" si="35"/>
        <v>0</v>
      </c>
      <c r="H1002" s="1804" t="s">
        <v>773</v>
      </c>
      <c r="K1002" s="32"/>
      <c r="M1002" s="1265">
        <v>42137</v>
      </c>
      <c r="N1002" s="545">
        <v>20874</v>
      </c>
      <c r="O1002" s="1952" t="s">
        <v>2974</v>
      </c>
      <c r="P1002" s="2097">
        <v>2227.1999999999998</v>
      </c>
      <c r="Q1002" s="724">
        <v>42137</v>
      </c>
      <c r="R1002" s="2116">
        <v>2227.1999999999998</v>
      </c>
      <c r="S1002" s="1267">
        <f t="shared" si="36"/>
        <v>0</v>
      </c>
      <c r="T1002" s="1655" t="s">
        <v>773</v>
      </c>
    </row>
    <row r="1003" spans="1:20" x14ac:dyDescent="0.25">
      <c r="A1003" s="1265">
        <v>42133</v>
      </c>
      <c r="B1003" s="545">
        <v>20577</v>
      </c>
      <c r="C1003" s="1952" t="s">
        <v>2979</v>
      </c>
      <c r="D1003" s="2097">
        <v>64622.239999999998</v>
      </c>
      <c r="E1003" s="724">
        <v>42140</v>
      </c>
      <c r="F1003" s="2116">
        <v>64622.239999999998</v>
      </c>
      <c r="G1003" s="1267">
        <f t="shared" si="35"/>
        <v>0</v>
      </c>
      <c r="H1003" s="1804" t="s">
        <v>2804</v>
      </c>
      <c r="K1003" s="32"/>
      <c r="M1003" s="1265">
        <v>42125</v>
      </c>
      <c r="N1003" s="545">
        <v>19638</v>
      </c>
      <c r="O1003" s="1952" t="s">
        <v>2819</v>
      </c>
      <c r="P1003" s="2097">
        <v>379427.4</v>
      </c>
      <c r="Q1003" s="724">
        <v>42135</v>
      </c>
      <c r="R1003" s="2116">
        <v>379427.4</v>
      </c>
      <c r="S1003" s="459">
        <f t="shared" si="36"/>
        <v>0</v>
      </c>
      <c r="T1003" s="1804" t="s">
        <v>2412</v>
      </c>
    </row>
    <row r="1004" spans="1:20" x14ac:dyDescent="0.25">
      <c r="A1004" s="1265">
        <v>42133</v>
      </c>
      <c r="B1004" s="545">
        <v>20578</v>
      </c>
      <c r="C1004" s="1952" t="s">
        <v>2884</v>
      </c>
      <c r="D1004" s="2097">
        <v>534.6</v>
      </c>
      <c r="E1004" s="724">
        <v>42133</v>
      </c>
      <c r="F1004" s="2116">
        <v>534.6</v>
      </c>
      <c r="G1004" s="1267">
        <f t="shared" si="35"/>
        <v>0</v>
      </c>
      <c r="H1004" s="1804" t="s">
        <v>773</v>
      </c>
      <c r="K1004" s="32"/>
      <c r="M1004" s="1265">
        <v>42127</v>
      </c>
      <c r="N1004" s="545">
        <v>19819</v>
      </c>
      <c r="O1004" s="2054" t="s">
        <v>2819</v>
      </c>
      <c r="P1004" s="2097">
        <v>10481</v>
      </c>
      <c r="Q1004" s="724">
        <v>42127</v>
      </c>
      <c r="R1004" s="2116">
        <v>10481</v>
      </c>
      <c r="S1004" s="1267">
        <f t="shared" si="36"/>
        <v>0</v>
      </c>
      <c r="T1004" s="217" t="s">
        <v>773</v>
      </c>
    </row>
    <row r="1005" spans="1:20" x14ac:dyDescent="0.25">
      <c r="A1005" s="1265">
        <v>42133</v>
      </c>
      <c r="B1005" s="545">
        <v>20579</v>
      </c>
      <c r="C1005" s="1952" t="s">
        <v>1472</v>
      </c>
      <c r="D1005" s="2097">
        <v>2646</v>
      </c>
      <c r="E1005" s="724">
        <v>42133</v>
      </c>
      <c r="F1005" s="2116">
        <v>2646</v>
      </c>
      <c r="G1005" s="1267">
        <f t="shared" si="35"/>
        <v>0</v>
      </c>
      <c r="H1005" s="1804" t="s">
        <v>773</v>
      </c>
      <c r="K1005" s="32"/>
      <c r="M1005" s="1265">
        <v>42130</v>
      </c>
      <c r="N1005" s="545">
        <v>20195</v>
      </c>
      <c r="O1005" s="1952" t="s">
        <v>2819</v>
      </c>
      <c r="P1005" s="2097">
        <v>31885.01</v>
      </c>
      <c r="Q1005" s="724">
        <v>42135</v>
      </c>
      <c r="R1005" s="2116">
        <v>31885.01</v>
      </c>
      <c r="S1005" s="1267">
        <f t="shared" si="36"/>
        <v>0</v>
      </c>
      <c r="T1005" s="1655" t="s">
        <v>773</v>
      </c>
    </row>
    <row r="1006" spans="1:20" x14ac:dyDescent="0.25">
      <c r="A1006" s="1265">
        <v>42133</v>
      </c>
      <c r="B1006" s="545">
        <v>20580</v>
      </c>
      <c r="C1006" s="1952" t="s">
        <v>72</v>
      </c>
      <c r="D1006" s="2097">
        <v>22476.11</v>
      </c>
      <c r="E1006" s="724">
        <v>42135</v>
      </c>
      <c r="F1006" s="2116">
        <v>22476.11</v>
      </c>
      <c r="G1006" s="1267">
        <f t="shared" si="35"/>
        <v>0</v>
      </c>
      <c r="H1006" s="1804" t="s">
        <v>2776</v>
      </c>
      <c r="K1006" s="32"/>
      <c r="M1006" s="1265">
        <v>42132</v>
      </c>
      <c r="N1006" s="545">
        <v>20430</v>
      </c>
      <c r="O1006" s="1952" t="s">
        <v>2819</v>
      </c>
      <c r="P1006" s="2097">
        <v>17237.5</v>
      </c>
      <c r="Q1006" s="724">
        <v>42133</v>
      </c>
      <c r="R1006" s="2116">
        <v>17237.5</v>
      </c>
      <c r="S1006" s="1267">
        <f t="shared" si="36"/>
        <v>0</v>
      </c>
      <c r="T1006" s="1804" t="s">
        <v>773</v>
      </c>
    </row>
    <row r="1007" spans="1:20" x14ac:dyDescent="0.25">
      <c r="A1007" s="1265">
        <v>42133</v>
      </c>
      <c r="B1007" s="545">
        <v>20581</v>
      </c>
      <c r="C1007" s="1952" t="s">
        <v>2804</v>
      </c>
      <c r="D1007" s="2097">
        <v>138.6</v>
      </c>
      <c r="E1007" s="724">
        <v>42135</v>
      </c>
      <c r="F1007" s="2116">
        <v>138.6</v>
      </c>
      <c r="G1007" s="1267">
        <f t="shared" si="35"/>
        <v>0</v>
      </c>
      <c r="H1007" s="1655" t="s">
        <v>773</v>
      </c>
      <c r="K1007" s="32"/>
      <c r="M1007" s="1265">
        <v>42133</v>
      </c>
      <c r="N1007" s="545">
        <v>20588</v>
      </c>
      <c r="O1007" s="1952" t="s">
        <v>2819</v>
      </c>
      <c r="P1007" s="2097">
        <v>26063.8</v>
      </c>
      <c r="Q1007" s="724">
        <v>42135</v>
      </c>
      <c r="R1007" s="2116">
        <v>26063.8</v>
      </c>
      <c r="S1007" s="1267">
        <f t="shared" si="36"/>
        <v>0</v>
      </c>
      <c r="T1007" s="1655" t="s">
        <v>2902</v>
      </c>
    </row>
    <row r="1008" spans="1:20" x14ac:dyDescent="0.25">
      <c r="A1008" s="1265">
        <v>42133</v>
      </c>
      <c r="B1008" s="545">
        <v>20582</v>
      </c>
      <c r="C1008" s="1952" t="s">
        <v>2997</v>
      </c>
      <c r="D1008" s="2097">
        <v>15903.63</v>
      </c>
      <c r="E1008" s="724">
        <v>42133</v>
      </c>
      <c r="F1008" s="2116">
        <v>15903.63</v>
      </c>
      <c r="G1008" s="1267">
        <f t="shared" si="35"/>
        <v>0</v>
      </c>
      <c r="H1008" s="1655" t="s">
        <v>773</v>
      </c>
      <c r="K1008" s="32"/>
      <c r="M1008" s="1265">
        <v>42138</v>
      </c>
      <c r="N1008" s="545">
        <v>21022</v>
      </c>
      <c r="O1008" s="1952" t="s">
        <v>2819</v>
      </c>
      <c r="P1008" s="2097">
        <v>11158</v>
      </c>
      <c r="Q1008" s="724">
        <v>42138</v>
      </c>
      <c r="R1008" s="2116">
        <v>11158</v>
      </c>
      <c r="S1008" s="1817">
        <f t="shared" si="36"/>
        <v>0</v>
      </c>
      <c r="T1008" s="1655" t="s">
        <v>773</v>
      </c>
    </row>
    <row r="1009" spans="1:20" x14ac:dyDescent="0.25">
      <c r="A1009" s="1265">
        <v>42133</v>
      </c>
      <c r="B1009" s="545">
        <v>20583</v>
      </c>
      <c r="C1009" s="1952" t="s">
        <v>28</v>
      </c>
      <c r="D1009" s="2097">
        <v>25597</v>
      </c>
      <c r="E1009" s="724">
        <v>42134</v>
      </c>
      <c r="F1009" s="2116">
        <v>25597</v>
      </c>
      <c r="G1009" s="1267">
        <f t="shared" si="35"/>
        <v>0</v>
      </c>
      <c r="H1009" s="1655" t="s">
        <v>2780</v>
      </c>
      <c r="K1009" s="32"/>
      <c r="M1009" s="1265">
        <v>42139</v>
      </c>
      <c r="N1009" s="545">
        <v>21097</v>
      </c>
      <c r="O1009" s="1952" t="s">
        <v>2819</v>
      </c>
      <c r="P1009" s="2097">
        <v>7462</v>
      </c>
      <c r="Q1009" s="724">
        <v>42139</v>
      </c>
      <c r="R1009" s="2116">
        <v>7462</v>
      </c>
      <c r="S1009" s="1817">
        <f t="shared" si="36"/>
        <v>0</v>
      </c>
      <c r="T1009" s="1655" t="s">
        <v>2793</v>
      </c>
    </row>
    <row r="1010" spans="1:20" x14ac:dyDescent="0.25">
      <c r="A1010" s="1265">
        <v>42133</v>
      </c>
      <c r="B1010" s="545">
        <v>20584</v>
      </c>
      <c r="C1010" s="1952" t="s">
        <v>167</v>
      </c>
      <c r="D1010" s="2097">
        <v>5979</v>
      </c>
      <c r="E1010" s="724">
        <v>42133</v>
      </c>
      <c r="F1010" s="2116">
        <v>5979</v>
      </c>
      <c r="G1010" s="1267">
        <f t="shared" si="35"/>
        <v>0</v>
      </c>
      <c r="H1010" s="1655" t="s">
        <v>773</v>
      </c>
      <c r="K1010" s="32"/>
      <c r="M1010" s="1265">
        <v>42139</v>
      </c>
      <c r="N1010" s="545">
        <v>21199</v>
      </c>
      <c r="O1010" s="1952" t="s">
        <v>2819</v>
      </c>
      <c r="P1010" s="2097">
        <v>71250.899999999994</v>
      </c>
      <c r="Q1010" s="724">
        <v>42140</v>
      </c>
      <c r="R1010" s="2116">
        <v>71250.899999999994</v>
      </c>
      <c r="S1010" s="1817">
        <f t="shared" si="36"/>
        <v>0</v>
      </c>
      <c r="T1010" s="1655" t="s">
        <v>2804</v>
      </c>
    </row>
    <row r="1011" spans="1:20" x14ac:dyDescent="0.25">
      <c r="A1011" s="1265">
        <v>42133</v>
      </c>
      <c r="B1011" s="545">
        <v>20585</v>
      </c>
      <c r="C1011" s="1952" t="s">
        <v>2814</v>
      </c>
      <c r="D1011" s="2097">
        <v>118641.73</v>
      </c>
      <c r="E1011" s="724">
        <v>42142</v>
      </c>
      <c r="F1011" s="2116">
        <v>118641.73</v>
      </c>
      <c r="G1011" s="1267">
        <f t="shared" si="35"/>
        <v>0</v>
      </c>
      <c r="H1011" s="1655" t="s">
        <v>2780</v>
      </c>
      <c r="K1011" s="32"/>
      <c r="M1011" s="1265">
        <v>42140</v>
      </c>
      <c r="N1011" s="545">
        <v>21287</v>
      </c>
      <c r="O1011" s="1952" t="s">
        <v>2819</v>
      </c>
      <c r="P1011" s="2097">
        <v>59583</v>
      </c>
      <c r="Q1011" s="724">
        <v>42140</v>
      </c>
      <c r="R1011" s="2197">
        <v>32000</v>
      </c>
      <c r="S1011" s="2190">
        <f t="shared" si="36"/>
        <v>27583</v>
      </c>
      <c r="T1011" s="716" t="s">
        <v>2776</v>
      </c>
    </row>
    <row r="1012" spans="1:20" x14ac:dyDescent="0.25">
      <c r="A1012" s="1265">
        <v>42133</v>
      </c>
      <c r="B1012" s="545">
        <v>20586</v>
      </c>
      <c r="C1012" s="1952" t="s">
        <v>2099</v>
      </c>
      <c r="D1012" s="2097">
        <v>13843.2</v>
      </c>
      <c r="E1012" s="724" t="s">
        <v>3683</v>
      </c>
      <c r="F1012" s="2116">
        <f>478.8+13364.4</f>
        <v>13843.199999999999</v>
      </c>
      <c r="G1012" s="1267">
        <f t="shared" si="35"/>
        <v>0</v>
      </c>
      <c r="H1012" s="1655" t="s">
        <v>2796</v>
      </c>
      <c r="K1012" s="32"/>
      <c r="M1012" s="1265">
        <v>42142</v>
      </c>
      <c r="N1012" s="545">
        <v>21497</v>
      </c>
      <c r="O1012" s="1952" t="s">
        <v>2819</v>
      </c>
      <c r="P1012" s="2097">
        <v>4166.3999999999996</v>
      </c>
      <c r="Q1012" s="724">
        <v>42142</v>
      </c>
      <c r="R1012" s="2116">
        <v>4166.3999999999996</v>
      </c>
      <c r="S1012" s="1267">
        <f t="shared" si="36"/>
        <v>0</v>
      </c>
      <c r="T1012" s="1804" t="s">
        <v>2796</v>
      </c>
    </row>
    <row r="1013" spans="1:20" x14ac:dyDescent="0.25">
      <c r="A1013" s="1265">
        <v>42133</v>
      </c>
      <c r="B1013" s="545">
        <v>20587</v>
      </c>
      <c r="C1013" s="1952" t="s">
        <v>2795</v>
      </c>
      <c r="D1013" s="2097">
        <v>253170.5</v>
      </c>
      <c r="E1013" s="724">
        <v>42153</v>
      </c>
      <c r="F1013" s="2116">
        <v>253170.5</v>
      </c>
      <c r="G1013" s="1267">
        <f t="shared" si="35"/>
        <v>0</v>
      </c>
      <c r="H1013" s="1655" t="s">
        <v>2815</v>
      </c>
      <c r="K1013" s="32"/>
      <c r="M1013" s="1265">
        <v>42142</v>
      </c>
      <c r="N1013" s="545">
        <v>21499</v>
      </c>
      <c r="O1013" s="1952" t="s">
        <v>2819</v>
      </c>
      <c r="P1013" s="2097">
        <v>4394</v>
      </c>
      <c r="Q1013" s="724">
        <v>42142</v>
      </c>
      <c r="R1013" s="2116">
        <v>4394</v>
      </c>
      <c r="S1013" s="1267">
        <f t="shared" si="36"/>
        <v>0</v>
      </c>
      <c r="T1013" s="1804" t="s">
        <v>2796</v>
      </c>
    </row>
    <row r="1014" spans="1:20" x14ac:dyDescent="0.25">
      <c r="A1014" s="1265">
        <v>42133</v>
      </c>
      <c r="B1014" s="545">
        <v>20588</v>
      </c>
      <c r="C1014" s="1952" t="s">
        <v>2819</v>
      </c>
      <c r="D1014" s="2097">
        <v>26063.8</v>
      </c>
      <c r="E1014" s="724">
        <v>42135</v>
      </c>
      <c r="F1014" s="2116">
        <v>26063.8</v>
      </c>
      <c r="G1014" s="1267">
        <f t="shared" si="35"/>
        <v>0</v>
      </c>
      <c r="H1014" s="1655" t="s">
        <v>2902</v>
      </c>
      <c r="K1014" s="32"/>
      <c r="M1014" s="1265">
        <v>42144</v>
      </c>
      <c r="N1014" s="545">
        <v>21690</v>
      </c>
      <c r="O1014" s="1952" t="s">
        <v>2819</v>
      </c>
      <c r="P1014" s="2097">
        <v>9500</v>
      </c>
      <c r="Q1014" s="724">
        <v>42144</v>
      </c>
      <c r="R1014" s="2116">
        <v>9500</v>
      </c>
      <c r="S1014" s="1267">
        <f t="shared" si="36"/>
        <v>0</v>
      </c>
      <c r="T1014" s="1655" t="s">
        <v>2799</v>
      </c>
    </row>
    <row r="1015" spans="1:20" x14ac:dyDescent="0.25">
      <c r="A1015" s="1265">
        <v>42133</v>
      </c>
      <c r="B1015" s="545">
        <v>20589</v>
      </c>
      <c r="C1015" s="1952" t="s">
        <v>2795</v>
      </c>
      <c r="D1015" s="2097">
        <v>58558</v>
      </c>
      <c r="E1015" s="724">
        <v>42153</v>
      </c>
      <c r="F1015" s="2116">
        <v>58558</v>
      </c>
      <c r="G1015" s="1267">
        <f t="shared" si="35"/>
        <v>0</v>
      </c>
      <c r="H1015" s="1655" t="s">
        <v>773</v>
      </c>
      <c r="K1015" s="32"/>
      <c r="M1015" s="1265">
        <v>42146</v>
      </c>
      <c r="N1015" s="545">
        <v>21930</v>
      </c>
      <c r="O1015" s="1952" t="s">
        <v>2819</v>
      </c>
      <c r="P1015" s="2097">
        <v>23411</v>
      </c>
      <c r="Q1015" s="724">
        <v>42147</v>
      </c>
      <c r="R1015" s="2116">
        <v>23411</v>
      </c>
      <c r="S1015" s="1267">
        <f t="shared" si="36"/>
        <v>0</v>
      </c>
      <c r="T1015" s="1655" t="s">
        <v>2799</v>
      </c>
    </row>
    <row r="1016" spans="1:20" x14ac:dyDescent="0.25">
      <c r="A1016" s="1265">
        <v>42134</v>
      </c>
      <c r="B1016" s="545">
        <v>20590</v>
      </c>
      <c r="C1016" s="1952" t="s">
        <v>2915</v>
      </c>
      <c r="D1016" s="2097">
        <v>421.6</v>
      </c>
      <c r="E1016" s="2029">
        <v>42134</v>
      </c>
      <c r="F1016" s="2116">
        <v>421.6</v>
      </c>
      <c r="G1016" s="1267">
        <f t="shared" si="35"/>
        <v>0</v>
      </c>
      <c r="H1016" s="1655" t="s">
        <v>773</v>
      </c>
      <c r="K1016" s="32"/>
      <c r="M1016" s="1265">
        <v>42147</v>
      </c>
      <c r="N1016" s="545">
        <v>22060</v>
      </c>
      <c r="O1016" s="1952" t="s">
        <v>2819</v>
      </c>
      <c r="P1016" s="2097">
        <v>101213.5</v>
      </c>
      <c r="Q1016" s="781"/>
      <c r="R1016" s="2116"/>
      <c r="S1016" s="1267">
        <f t="shared" si="36"/>
        <v>101213.5</v>
      </c>
      <c r="T1016" s="1655" t="s">
        <v>2412</v>
      </c>
    </row>
    <row r="1017" spans="1:20" x14ac:dyDescent="0.25">
      <c r="A1017" s="1265">
        <v>42134</v>
      </c>
      <c r="B1017" s="545">
        <v>20591</v>
      </c>
      <c r="C1017" s="2143" t="s">
        <v>2848</v>
      </c>
      <c r="D1017" s="2097">
        <v>5914.4</v>
      </c>
      <c r="E1017" s="724">
        <v>42134</v>
      </c>
      <c r="F1017" s="2116">
        <v>5914.4</v>
      </c>
      <c r="G1017" s="1267">
        <f t="shared" si="35"/>
        <v>0</v>
      </c>
      <c r="H1017" s="1655" t="s">
        <v>773</v>
      </c>
      <c r="K1017" s="32"/>
      <c r="M1017" s="1265">
        <v>42153</v>
      </c>
      <c r="N1017" s="545">
        <v>22662</v>
      </c>
      <c r="O1017" s="1952" t="s">
        <v>2819</v>
      </c>
      <c r="P1017" s="2097">
        <v>6253</v>
      </c>
      <c r="Q1017" s="724">
        <v>42154</v>
      </c>
      <c r="R1017" s="2116">
        <v>6253</v>
      </c>
      <c r="S1017" s="1267">
        <f t="shared" si="36"/>
        <v>0</v>
      </c>
      <c r="T1017" s="1655" t="s">
        <v>773</v>
      </c>
    </row>
    <row r="1018" spans="1:20" x14ac:dyDescent="0.25">
      <c r="A1018" s="1265">
        <v>42134</v>
      </c>
      <c r="B1018" s="545">
        <v>20592</v>
      </c>
      <c r="C1018" s="1952" t="s">
        <v>592</v>
      </c>
      <c r="D1018" s="2097">
        <v>2926.95</v>
      </c>
      <c r="E1018" s="724">
        <v>42134</v>
      </c>
      <c r="F1018" s="2116">
        <v>2926.95</v>
      </c>
      <c r="G1018" s="1267">
        <f t="shared" si="35"/>
        <v>0</v>
      </c>
      <c r="H1018" s="1655" t="s">
        <v>773</v>
      </c>
      <c r="K1018" s="32"/>
      <c r="M1018" s="1265">
        <v>42153</v>
      </c>
      <c r="N1018" s="545">
        <v>22668</v>
      </c>
      <c r="O1018" s="1952" t="s">
        <v>2819</v>
      </c>
      <c r="P1018" s="2097">
        <v>7000</v>
      </c>
      <c r="Q1018" s="724"/>
      <c r="R1018" s="2116"/>
      <c r="S1018" s="1267">
        <f t="shared" si="36"/>
        <v>7000</v>
      </c>
      <c r="T1018" s="1655" t="s">
        <v>773</v>
      </c>
    </row>
    <row r="1019" spans="1:20" x14ac:dyDescent="0.25">
      <c r="A1019" s="1265">
        <v>42134</v>
      </c>
      <c r="B1019" s="545">
        <v>20593</v>
      </c>
      <c r="C1019" s="1952" t="s">
        <v>1472</v>
      </c>
      <c r="D1019" s="2097">
        <v>5426.4</v>
      </c>
      <c r="E1019" s="724">
        <v>42134</v>
      </c>
      <c r="F1019" s="2116">
        <v>5426.4</v>
      </c>
      <c r="G1019" s="1267">
        <f t="shared" si="35"/>
        <v>0</v>
      </c>
      <c r="H1019" s="1655" t="s">
        <v>773</v>
      </c>
      <c r="K1019" s="32"/>
      <c r="M1019" s="1265">
        <v>42128</v>
      </c>
      <c r="N1019" s="545">
        <v>19964</v>
      </c>
      <c r="O1019" s="1952" t="s">
        <v>2911</v>
      </c>
      <c r="P1019" s="2097">
        <v>25758.400000000001</v>
      </c>
      <c r="Q1019" s="724">
        <v>42128</v>
      </c>
      <c r="R1019" s="2116">
        <v>25758.400000000001</v>
      </c>
      <c r="S1019" s="1267">
        <f t="shared" si="36"/>
        <v>0</v>
      </c>
      <c r="T1019" s="1804" t="s">
        <v>2799</v>
      </c>
    </row>
    <row r="1020" spans="1:20" x14ac:dyDescent="0.25">
      <c r="A1020" s="1265">
        <v>42134</v>
      </c>
      <c r="B1020" s="545">
        <v>20594</v>
      </c>
      <c r="C1020" s="1952" t="s">
        <v>524</v>
      </c>
      <c r="D1020" s="2097">
        <v>13066.5</v>
      </c>
      <c r="E1020" s="724">
        <v>42134</v>
      </c>
      <c r="F1020" s="2116">
        <v>13066.5</v>
      </c>
      <c r="G1020" s="1267">
        <f t="shared" si="35"/>
        <v>0</v>
      </c>
      <c r="H1020" s="1197" t="s">
        <v>773</v>
      </c>
      <c r="K1020" s="32"/>
      <c r="M1020" s="1265">
        <v>42128</v>
      </c>
      <c r="N1020" s="545">
        <v>19996</v>
      </c>
      <c r="O1020" s="1952" t="s">
        <v>2911</v>
      </c>
      <c r="P1020" s="2097">
        <v>3822</v>
      </c>
      <c r="Q1020" s="724">
        <v>42131</v>
      </c>
      <c r="R1020" s="2116">
        <v>3822</v>
      </c>
      <c r="S1020" s="1267">
        <f t="shared" si="36"/>
        <v>0</v>
      </c>
      <c r="T1020" s="1804" t="s">
        <v>773</v>
      </c>
    </row>
    <row r="1021" spans="1:20" x14ac:dyDescent="0.25">
      <c r="A1021" s="1265">
        <v>42134</v>
      </c>
      <c r="B1021" s="545">
        <v>20595</v>
      </c>
      <c r="C1021" s="1952" t="s">
        <v>2778</v>
      </c>
      <c r="D1021" s="2097">
        <v>310.3</v>
      </c>
      <c r="E1021" s="724">
        <v>42134</v>
      </c>
      <c r="F1021" s="2116">
        <v>310.3</v>
      </c>
      <c r="G1021" s="1267">
        <f t="shared" si="35"/>
        <v>0</v>
      </c>
      <c r="H1021" s="1655" t="s">
        <v>773</v>
      </c>
      <c r="K1021" s="32"/>
      <c r="M1021" s="1265">
        <v>42129</v>
      </c>
      <c r="N1021" s="545">
        <v>20079</v>
      </c>
      <c r="O1021" s="1952" t="s">
        <v>2911</v>
      </c>
      <c r="P1021" s="2097">
        <v>14637.6</v>
      </c>
      <c r="Q1021" s="724">
        <v>42129</v>
      </c>
      <c r="R1021" s="2116">
        <v>14637.6</v>
      </c>
      <c r="S1021" s="1267">
        <f t="shared" si="36"/>
        <v>0</v>
      </c>
      <c r="T1021" s="1655" t="s">
        <v>2938</v>
      </c>
    </row>
    <row r="1022" spans="1:20" x14ac:dyDescent="0.25">
      <c r="A1022" s="1265">
        <v>42134</v>
      </c>
      <c r="B1022" s="545">
        <v>20596</v>
      </c>
      <c r="C1022" s="1952" t="s">
        <v>2805</v>
      </c>
      <c r="D1022" s="2097">
        <v>3047.3</v>
      </c>
      <c r="E1022" s="724">
        <v>42134</v>
      </c>
      <c r="F1022" s="2116">
        <v>3047.3</v>
      </c>
      <c r="G1022" s="1267">
        <f t="shared" si="35"/>
        <v>0</v>
      </c>
      <c r="H1022" s="1197" t="s">
        <v>773</v>
      </c>
      <c r="J1022" s="2073"/>
      <c r="K1022" s="32"/>
      <c r="M1022" s="1265">
        <v>42130</v>
      </c>
      <c r="N1022" s="545">
        <v>20187</v>
      </c>
      <c r="O1022" s="1952" t="s">
        <v>2911</v>
      </c>
      <c r="P1022" s="2097">
        <v>2795.6</v>
      </c>
      <c r="Q1022" s="724">
        <v>42131</v>
      </c>
      <c r="R1022" s="2116">
        <v>2795.6</v>
      </c>
      <c r="S1022" s="1267">
        <f t="shared" si="36"/>
        <v>0</v>
      </c>
      <c r="T1022" s="1655" t="s">
        <v>773</v>
      </c>
    </row>
    <row r="1023" spans="1:20" x14ac:dyDescent="0.25">
      <c r="A1023" s="1265">
        <v>42134</v>
      </c>
      <c r="B1023" s="545">
        <v>20597</v>
      </c>
      <c r="C1023" s="1952" t="s">
        <v>850</v>
      </c>
      <c r="D1023" s="2097">
        <v>513.4</v>
      </c>
      <c r="E1023" s="724">
        <v>42134</v>
      </c>
      <c r="F1023" s="2116">
        <v>513.4</v>
      </c>
      <c r="G1023" s="1267">
        <f t="shared" si="35"/>
        <v>0</v>
      </c>
      <c r="H1023" s="1197" t="s">
        <v>773</v>
      </c>
      <c r="J1023" s="2073"/>
      <c r="K1023" s="32"/>
      <c r="M1023" s="1265">
        <v>42131</v>
      </c>
      <c r="N1023" s="545">
        <v>20297</v>
      </c>
      <c r="O1023" s="1952" t="s">
        <v>2911</v>
      </c>
      <c r="P1023" s="2097">
        <v>21586.2</v>
      </c>
      <c r="Q1023" s="724">
        <v>42131</v>
      </c>
      <c r="R1023" s="2116">
        <v>21586.2</v>
      </c>
      <c r="S1023" s="1267">
        <f t="shared" si="36"/>
        <v>0</v>
      </c>
      <c r="T1023" s="1804" t="s">
        <v>2776</v>
      </c>
    </row>
    <row r="1024" spans="1:20" x14ac:dyDescent="0.25">
      <c r="A1024" s="1265">
        <v>42134</v>
      </c>
      <c r="B1024" s="545">
        <v>20598</v>
      </c>
      <c r="C1024" s="1952" t="s">
        <v>2845</v>
      </c>
      <c r="D1024" s="2097">
        <v>10468.200000000001</v>
      </c>
      <c r="E1024" s="724">
        <v>42134</v>
      </c>
      <c r="F1024" s="2116">
        <v>10468.200000000001</v>
      </c>
      <c r="G1024" s="1267">
        <f t="shared" si="35"/>
        <v>0</v>
      </c>
      <c r="H1024" s="1197" t="s">
        <v>773</v>
      </c>
      <c r="K1024" s="32"/>
      <c r="M1024" s="1265">
        <v>42132</v>
      </c>
      <c r="N1024" s="545">
        <v>20431</v>
      </c>
      <c r="O1024" s="1952" t="s">
        <v>2911</v>
      </c>
      <c r="P1024" s="2097">
        <v>3281.6</v>
      </c>
      <c r="Q1024" s="724">
        <v>42133</v>
      </c>
      <c r="R1024" s="2116">
        <v>3281.6</v>
      </c>
      <c r="S1024" s="1267">
        <f t="shared" si="36"/>
        <v>0</v>
      </c>
      <c r="T1024" s="1804" t="s">
        <v>2799</v>
      </c>
    </row>
    <row r="1025" spans="1:20" x14ac:dyDescent="0.25">
      <c r="A1025" s="1265">
        <v>42134</v>
      </c>
      <c r="B1025" s="545">
        <v>20599</v>
      </c>
      <c r="C1025" s="1952" t="s">
        <v>2852</v>
      </c>
      <c r="D1025" s="2097">
        <v>14088.5</v>
      </c>
      <c r="E1025" s="724">
        <v>42149</v>
      </c>
      <c r="F1025" s="2116">
        <v>14088.5</v>
      </c>
      <c r="G1025" s="1267">
        <f t="shared" si="35"/>
        <v>0</v>
      </c>
      <c r="H1025" s="1197" t="s">
        <v>773</v>
      </c>
      <c r="K1025" s="32"/>
      <c r="M1025" s="1265">
        <v>42133</v>
      </c>
      <c r="N1025" s="545">
        <v>20553</v>
      </c>
      <c r="O1025" s="1952" t="s">
        <v>2911</v>
      </c>
      <c r="P1025" s="2097">
        <v>6771.2</v>
      </c>
      <c r="Q1025" s="724">
        <v>42134</v>
      </c>
      <c r="R1025" s="2116">
        <v>6771.2</v>
      </c>
      <c r="S1025" s="1267">
        <f t="shared" si="36"/>
        <v>0</v>
      </c>
      <c r="T1025" s="1804" t="s">
        <v>773</v>
      </c>
    </row>
    <row r="1026" spans="1:20" x14ac:dyDescent="0.25">
      <c r="A1026" s="1265">
        <v>42134</v>
      </c>
      <c r="B1026" s="545">
        <v>20600</v>
      </c>
      <c r="C1026" s="1952" t="s">
        <v>2893</v>
      </c>
      <c r="D1026" s="2097">
        <v>1219.2</v>
      </c>
      <c r="E1026" s="724">
        <v>42134</v>
      </c>
      <c r="F1026" s="2116">
        <v>1219.2</v>
      </c>
      <c r="G1026" s="1267">
        <f t="shared" si="35"/>
        <v>0</v>
      </c>
      <c r="H1026" s="1197" t="s">
        <v>773</v>
      </c>
      <c r="I1026" s="32"/>
      <c r="J1026" s="2024"/>
      <c r="K1026" s="32"/>
      <c r="M1026" s="1265">
        <v>42135</v>
      </c>
      <c r="N1026" s="545">
        <v>20728</v>
      </c>
      <c r="O1026" s="1952" t="s">
        <v>2911</v>
      </c>
      <c r="P1026" s="2097">
        <v>30608.400000000001</v>
      </c>
      <c r="Q1026" s="724" t="s">
        <v>3585</v>
      </c>
      <c r="R1026" s="2116">
        <f>29400+1208.4</f>
        <v>30608.400000000001</v>
      </c>
      <c r="S1026" s="1817">
        <f t="shared" si="36"/>
        <v>0</v>
      </c>
      <c r="T1026" s="1804" t="s">
        <v>2799</v>
      </c>
    </row>
    <row r="1027" spans="1:20" x14ac:dyDescent="0.25">
      <c r="A1027" s="1265">
        <v>42134</v>
      </c>
      <c r="B1027" s="545">
        <v>20601</v>
      </c>
      <c r="C1027" s="1952" t="s">
        <v>768</v>
      </c>
      <c r="D1027" s="2097">
        <v>10489.6</v>
      </c>
      <c r="E1027" s="724">
        <v>42134</v>
      </c>
      <c r="F1027" s="2117">
        <v>10489.6</v>
      </c>
      <c r="G1027" s="1267">
        <f t="shared" ref="G1027:G1090" si="37">D1027-F1027</f>
        <v>0</v>
      </c>
      <c r="H1027" s="1197" t="s">
        <v>773</v>
      </c>
      <c r="I1027" s="32"/>
      <c r="J1027" s="2024"/>
      <c r="K1027" s="32"/>
      <c r="M1027" s="1265">
        <v>42136</v>
      </c>
      <c r="N1027" s="545">
        <v>20843</v>
      </c>
      <c r="O1027" s="2143" t="s">
        <v>2911</v>
      </c>
      <c r="P1027" s="2097">
        <v>9826.4</v>
      </c>
      <c r="Q1027" s="724">
        <v>42137</v>
      </c>
      <c r="R1027" s="2116">
        <v>9826.4</v>
      </c>
      <c r="S1027" s="1267">
        <f t="shared" ref="S1027:S1090" si="38">P1027-R1027</f>
        <v>0</v>
      </c>
      <c r="T1027" s="1655" t="s">
        <v>2938</v>
      </c>
    </row>
    <row r="1028" spans="1:20" x14ac:dyDescent="0.25">
      <c r="A1028" s="1265">
        <v>42134</v>
      </c>
      <c r="B1028" s="545">
        <v>20602</v>
      </c>
      <c r="C1028" s="1952" t="s">
        <v>1418</v>
      </c>
      <c r="D1028" s="2097">
        <v>50172.45</v>
      </c>
      <c r="E1028" s="714" t="s">
        <v>3675</v>
      </c>
      <c r="F1028" s="2117">
        <f>24555.76+25616.69</f>
        <v>50172.45</v>
      </c>
      <c r="G1028" s="1267">
        <f t="shared" si="37"/>
        <v>0</v>
      </c>
      <c r="H1028" s="1197" t="s">
        <v>2780</v>
      </c>
      <c r="I1028" s="32"/>
      <c r="J1028" s="2024"/>
      <c r="K1028" s="32"/>
      <c r="M1028" s="1265">
        <v>42137</v>
      </c>
      <c r="N1028" s="545">
        <v>20953</v>
      </c>
      <c r="O1028" s="1952" t="s">
        <v>2911</v>
      </c>
      <c r="P1028" s="2097">
        <v>57078.1</v>
      </c>
      <c r="Q1028" s="724" t="s">
        <v>3587</v>
      </c>
      <c r="R1028" s="2116">
        <f>50000+7078.1</f>
        <v>57078.1</v>
      </c>
      <c r="S1028" s="1267">
        <f t="shared" si="38"/>
        <v>0</v>
      </c>
      <c r="T1028" s="1804" t="s">
        <v>2938</v>
      </c>
    </row>
    <row r="1029" spans="1:20" x14ac:dyDescent="0.25">
      <c r="A1029" s="1265">
        <v>42134</v>
      </c>
      <c r="B1029" s="545">
        <v>20603</v>
      </c>
      <c r="C1029" s="1952" t="s">
        <v>45</v>
      </c>
      <c r="D1029" s="2097">
        <v>7660.8</v>
      </c>
      <c r="E1029" s="724">
        <v>42134</v>
      </c>
      <c r="F1029" s="2117">
        <v>7660.8</v>
      </c>
      <c r="G1029" s="1267">
        <f t="shared" si="37"/>
        <v>0</v>
      </c>
      <c r="H1029" s="1197" t="s">
        <v>2780</v>
      </c>
      <c r="I1029" s="32"/>
      <c r="J1029" s="2024"/>
      <c r="K1029" s="32"/>
      <c r="M1029" s="1265">
        <v>42138</v>
      </c>
      <c r="N1029" s="545">
        <v>21028</v>
      </c>
      <c r="O1029" s="1952" t="s">
        <v>2911</v>
      </c>
      <c r="P1029" s="2097">
        <v>21768.2</v>
      </c>
      <c r="Q1029" s="724">
        <v>42142</v>
      </c>
      <c r="R1029" s="2116">
        <v>21768.2</v>
      </c>
      <c r="S1029" s="1817">
        <f t="shared" si="38"/>
        <v>0</v>
      </c>
      <c r="T1029" s="1655" t="s">
        <v>773</v>
      </c>
    </row>
    <row r="1030" spans="1:20" x14ac:dyDescent="0.25">
      <c r="A1030" s="1265">
        <v>42134</v>
      </c>
      <c r="B1030" s="545">
        <v>20604</v>
      </c>
      <c r="C1030" s="1952" t="s">
        <v>2866</v>
      </c>
      <c r="D1030" s="2097">
        <v>4746</v>
      </c>
      <c r="E1030" s="724">
        <v>42134</v>
      </c>
      <c r="F1030" s="2117">
        <v>4746</v>
      </c>
      <c r="G1030" s="1267">
        <f t="shared" si="37"/>
        <v>0</v>
      </c>
      <c r="H1030" s="1197" t="s">
        <v>773</v>
      </c>
      <c r="I1030" s="32"/>
      <c r="J1030" s="2024"/>
      <c r="K1030" s="32"/>
      <c r="M1030" s="1265">
        <v>42139</v>
      </c>
      <c r="N1030" s="545">
        <v>21190</v>
      </c>
      <c r="O1030" s="1952" t="s">
        <v>2911</v>
      </c>
      <c r="P1030" s="2097">
        <v>1867.6</v>
      </c>
      <c r="Q1030" s="724">
        <v>42139</v>
      </c>
      <c r="R1030" s="2116">
        <v>1867.6</v>
      </c>
      <c r="S1030" s="1817">
        <f t="shared" si="38"/>
        <v>0</v>
      </c>
      <c r="T1030" s="1655" t="s">
        <v>773</v>
      </c>
    </row>
    <row r="1031" spans="1:20" x14ac:dyDescent="0.25">
      <c r="A1031" s="1265">
        <v>42134</v>
      </c>
      <c r="B1031" s="545">
        <v>20605</v>
      </c>
      <c r="C1031" s="1952" t="s">
        <v>2775</v>
      </c>
      <c r="D1031" s="2097">
        <v>10124.799999999999</v>
      </c>
      <c r="E1031" s="724">
        <v>42134</v>
      </c>
      <c r="F1031" s="2117">
        <v>10124.799999999999</v>
      </c>
      <c r="G1031" s="1267">
        <f t="shared" si="37"/>
        <v>0</v>
      </c>
      <c r="H1031" s="1197" t="s">
        <v>2776</v>
      </c>
      <c r="I1031" s="32"/>
      <c r="J1031" s="2024"/>
      <c r="K1031" s="32"/>
      <c r="M1031" s="1265">
        <v>42142</v>
      </c>
      <c r="N1031" s="545">
        <v>21509</v>
      </c>
      <c r="O1031" s="1952" t="s">
        <v>2911</v>
      </c>
      <c r="P1031" s="2097">
        <v>545.6</v>
      </c>
      <c r="Q1031" s="724">
        <v>42142</v>
      </c>
      <c r="R1031" s="2116">
        <v>545.6</v>
      </c>
      <c r="S1031" s="1267">
        <f t="shared" si="38"/>
        <v>0</v>
      </c>
      <c r="T1031" s="1655" t="s">
        <v>773</v>
      </c>
    </row>
    <row r="1032" spans="1:20" x14ac:dyDescent="0.25">
      <c r="A1032" s="1265">
        <v>42134</v>
      </c>
      <c r="B1032" s="545">
        <v>20606</v>
      </c>
      <c r="C1032" s="1952" t="s">
        <v>2775</v>
      </c>
      <c r="D1032" s="2097">
        <v>147.6</v>
      </c>
      <c r="E1032" s="724">
        <v>42134</v>
      </c>
      <c r="F1032" s="2117">
        <v>147.6</v>
      </c>
      <c r="G1032" s="1267">
        <f t="shared" si="37"/>
        <v>0</v>
      </c>
      <c r="H1032" s="1197" t="s">
        <v>2776</v>
      </c>
      <c r="I1032" s="32"/>
      <c r="J1032" s="2024"/>
      <c r="K1032" s="32"/>
      <c r="M1032" s="1265">
        <v>42144</v>
      </c>
      <c r="N1032" s="545">
        <v>21691</v>
      </c>
      <c r="O1032" s="2143" t="s">
        <v>2911</v>
      </c>
      <c r="P1032" s="2097">
        <v>58841.72</v>
      </c>
      <c r="Q1032" s="724">
        <v>42144</v>
      </c>
      <c r="R1032" s="2116">
        <v>58841.72</v>
      </c>
      <c r="S1032" s="1267">
        <f t="shared" si="38"/>
        <v>0</v>
      </c>
      <c r="T1032" s="1655" t="s">
        <v>2815</v>
      </c>
    </row>
    <row r="1033" spans="1:20" x14ac:dyDescent="0.25">
      <c r="A1033" s="1265">
        <v>42134</v>
      </c>
      <c r="B1033" s="545">
        <v>20607</v>
      </c>
      <c r="C1033" s="1952" t="s">
        <v>2854</v>
      </c>
      <c r="D1033" s="2097">
        <v>2982</v>
      </c>
      <c r="E1033" s="724">
        <v>42134</v>
      </c>
      <c r="F1033" s="2117">
        <v>2982</v>
      </c>
      <c r="G1033" s="1267">
        <f t="shared" si="37"/>
        <v>0</v>
      </c>
      <c r="H1033" s="1197" t="s">
        <v>773</v>
      </c>
      <c r="I1033" s="32"/>
      <c r="J1033" s="2024"/>
      <c r="K1033" s="32"/>
      <c r="M1033" s="1265">
        <v>42145</v>
      </c>
      <c r="N1033" s="545">
        <v>21784</v>
      </c>
      <c r="O1033" s="2030" t="s">
        <v>2911</v>
      </c>
      <c r="P1033" s="2113">
        <v>31185.200000000001</v>
      </c>
      <c r="Q1033" s="724">
        <v>42147</v>
      </c>
      <c r="R1033" s="2117">
        <v>31185.200000000001</v>
      </c>
      <c r="S1033" s="1267">
        <f t="shared" si="38"/>
        <v>0</v>
      </c>
      <c r="T1033" s="582" t="s">
        <v>2938</v>
      </c>
    </row>
    <row r="1034" spans="1:20" x14ac:dyDescent="0.25">
      <c r="A1034" s="1265">
        <v>42134</v>
      </c>
      <c r="B1034" s="545">
        <v>20608</v>
      </c>
      <c r="C1034" s="1952" t="s">
        <v>1024</v>
      </c>
      <c r="D1034" s="2097">
        <v>8389.6</v>
      </c>
      <c r="E1034" s="724">
        <v>42134</v>
      </c>
      <c r="F1034" s="2117">
        <f>5450+2939.6</f>
        <v>8389.6</v>
      </c>
      <c r="G1034" s="1267">
        <f t="shared" si="37"/>
        <v>0</v>
      </c>
      <c r="H1034" s="1197" t="s">
        <v>773</v>
      </c>
      <c r="I1034" s="32"/>
      <c r="J1034" s="2024"/>
      <c r="K1034" s="32"/>
      <c r="M1034" s="1265">
        <v>42146</v>
      </c>
      <c r="N1034" s="545">
        <v>21935</v>
      </c>
      <c r="O1034" s="1952" t="s">
        <v>2911</v>
      </c>
      <c r="P1034" s="2097">
        <v>19796.8</v>
      </c>
      <c r="Q1034" s="724">
        <v>42147</v>
      </c>
      <c r="R1034" s="2116">
        <v>19796.8</v>
      </c>
      <c r="S1034" s="1267">
        <f t="shared" si="38"/>
        <v>0</v>
      </c>
      <c r="T1034" s="1655" t="s">
        <v>2938</v>
      </c>
    </row>
    <row r="1035" spans="1:20" x14ac:dyDescent="0.25">
      <c r="A1035" s="1265">
        <v>42134</v>
      </c>
      <c r="B1035" s="545">
        <v>20609</v>
      </c>
      <c r="C1035" s="1952" t="s">
        <v>1024</v>
      </c>
      <c r="D1035" s="2097">
        <v>1728.8</v>
      </c>
      <c r="E1035" s="724">
        <v>42134</v>
      </c>
      <c r="F1035" s="2117">
        <v>1728.8</v>
      </c>
      <c r="G1035" s="1267">
        <f t="shared" si="37"/>
        <v>0</v>
      </c>
      <c r="H1035" s="1197" t="s">
        <v>773</v>
      </c>
      <c r="I1035" s="32"/>
      <c r="J1035" s="2024"/>
      <c r="K1035" s="32"/>
      <c r="M1035" s="1265">
        <v>42147</v>
      </c>
      <c r="N1035" s="545">
        <v>22033</v>
      </c>
      <c r="O1035" s="1952" t="s">
        <v>2911</v>
      </c>
      <c r="P1035" s="2097">
        <v>3919.68</v>
      </c>
      <c r="Q1035" s="781">
        <v>42149</v>
      </c>
      <c r="R1035" s="2116">
        <v>3919.68</v>
      </c>
      <c r="S1035" s="1267">
        <f t="shared" si="38"/>
        <v>0</v>
      </c>
      <c r="T1035" s="1655" t="s">
        <v>2793</v>
      </c>
    </row>
    <row r="1036" spans="1:20" x14ac:dyDescent="0.25">
      <c r="A1036" s="1265">
        <v>42134</v>
      </c>
      <c r="B1036" s="545">
        <v>20610</v>
      </c>
      <c r="C1036" s="1952" t="s">
        <v>1499</v>
      </c>
      <c r="D1036" s="2097">
        <v>1404.2</v>
      </c>
      <c r="E1036" s="724">
        <v>42134</v>
      </c>
      <c r="F1036" s="2117">
        <v>1404.2</v>
      </c>
      <c r="G1036" s="1267">
        <f t="shared" si="37"/>
        <v>0</v>
      </c>
      <c r="H1036" s="1197" t="s">
        <v>773</v>
      </c>
      <c r="I1036" s="32"/>
      <c r="J1036" s="2024"/>
      <c r="K1036" s="32"/>
      <c r="M1036" s="1265">
        <v>42154</v>
      </c>
      <c r="N1036" s="545">
        <v>22788</v>
      </c>
      <c r="O1036" s="1952" t="s">
        <v>2911</v>
      </c>
      <c r="P1036" s="2097">
        <v>9414.6</v>
      </c>
      <c r="Q1036" s="724"/>
      <c r="R1036" s="2116"/>
      <c r="S1036" s="1267">
        <f t="shared" si="38"/>
        <v>9414.6</v>
      </c>
      <c r="T1036" s="1655" t="s">
        <v>773</v>
      </c>
    </row>
    <row r="1037" spans="1:20" x14ac:dyDescent="0.25">
      <c r="A1037" s="1265">
        <v>42134</v>
      </c>
      <c r="B1037" s="545">
        <v>20611</v>
      </c>
      <c r="C1037" s="2164" t="s">
        <v>2251</v>
      </c>
      <c r="D1037" s="2194">
        <v>0</v>
      </c>
      <c r="E1037" s="724"/>
      <c r="F1037" s="2117"/>
      <c r="G1037" s="1267">
        <f t="shared" si="37"/>
        <v>0</v>
      </c>
      <c r="H1037" s="1197" t="s">
        <v>135</v>
      </c>
      <c r="I1037" s="32"/>
      <c r="J1037" s="2024"/>
      <c r="K1037" s="32"/>
      <c r="M1037" s="1265">
        <v>42149</v>
      </c>
      <c r="N1037" s="545">
        <v>22201</v>
      </c>
      <c r="O1037" s="1952" t="s">
        <v>3668</v>
      </c>
      <c r="P1037" s="2097">
        <v>10389.200000000001</v>
      </c>
      <c r="Q1037" s="781"/>
      <c r="R1037" s="2116"/>
      <c r="S1037" s="1267">
        <f t="shared" si="38"/>
        <v>10389.200000000001</v>
      </c>
      <c r="T1037" s="1655" t="s">
        <v>2799</v>
      </c>
    </row>
    <row r="1038" spans="1:20" x14ac:dyDescent="0.25">
      <c r="A1038" s="1265">
        <v>42134</v>
      </c>
      <c r="B1038" s="545">
        <v>20612</v>
      </c>
      <c r="C1038" s="1952" t="s">
        <v>2788</v>
      </c>
      <c r="D1038" s="2097">
        <v>11638</v>
      </c>
      <c r="E1038" s="724">
        <v>42134</v>
      </c>
      <c r="F1038" s="2117">
        <v>11638</v>
      </c>
      <c r="G1038" s="1267">
        <f t="shared" si="37"/>
        <v>0</v>
      </c>
      <c r="H1038" s="1197" t="s">
        <v>773</v>
      </c>
      <c r="I1038" s="32"/>
      <c r="J1038" s="2024"/>
      <c r="K1038" s="32"/>
      <c r="M1038" s="1265">
        <v>42150</v>
      </c>
      <c r="N1038" s="545">
        <v>22313</v>
      </c>
      <c r="O1038" s="1952" t="s">
        <v>3668</v>
      </c>
      <c r="P1038" s="2097">
        <v>21605.5</v>
      </c>
      <c r="Q1038" s="781">
        <v>42151</v>
      </c>
      <c r="R1038" s="2116">
        <v>21605.5</v>
      </c>
      <c r="S1038" s="1267">
        <f t="shared" si="38"/>
        <v>0</v>
      </c>
      <c r="T1038" s="1655" t="s">
        <v>2938</v>
      </c>
    </row>
    <row r="1039" spans="1:20" x14ac:dyDescent="0.25">
      <c r="A1039" s="1265">
        <v>42134</v>
      </c>
      <c r="B1039" s="545">
        <v>20613</v>
      </c>
      <c r="C1039" s="1952" t="s">
        <v>2813</v>
      </c>
      <c r="D1039" s="2097">
        <v>8336.4</v>
      </c>
      <c r="E1039" s="724">
        <v>42134</v>
      </c>
      <c r="F1039" s="2117">
        <v>8336.4</v>
      </c>
      <c r="G1039" s="1267">
        <f t="shared" si="37"/>
        <v>0</v>
      </c>
      <c r="H1039" s="1197" t="s">
        <v>2776</v>
      </c>
      <c r="I1039" s="32"/>
      <c r="J1039" s="2024"/>
      <c r="K1039" s="32"/>
      <c r="M1039" s="1265">
        <v>42152</v>
      </c>
      <c r="N1039" s="545">
        <v>22504</v>
      </c>
      <c r="O1039" s="1952" t="s">
        <v>3668</v>
      </c>
      <c r="P1039" s="2097">
        <v>74056.399999999994</v>
      </c>
      <c r="Q1039" s="724"/>
      <c r="R1039" s="2116"/>
      <c r="S1039" s="1267">
        <f t="shared" si="38"/>
        <v>74056.399999999994</v>
      </c>
      <c r="T1039" s="1655" t="s">
        <v>2938</v>
      </c>
    </row>
    <row r="1040" spans="1:20" x14ac:dyDescent="0.25">
      <c r="A1040" s="1265">
        <v>42134</v>
      </c>
      <c r="B1040" s="545">
        <v>20614</v>
      </c>
      <c r="C1040" s="1952" t="s">
        <v>2811</v>
      </c>
      <c r="D1040" s="2097">
        <v>9980.7000000000007</v>
      </c>
      <c r="E1040" s="724">
        <v>42135</v>
      </c>
      <c r="F1040" s="2117">
        <v>9980.7000000000007</v>
      </c>
      <c r="G1040" s="1267">
        <f t="shared" si="37"/>
        <v>0</v>
      </c>
      <c r="H1040" s="1197" t="s">
        <v>2776</v>
      </c>
      <c r="I1040" s="32"/>
      <c r="J1040" s="2024"/>
      <c r="K1040" s="32"/>
      <c r="M1040" s="1265">
        <v>42150</v>
      </c>
      <c r="N1040" s="545">
        <v>22301</v>
      </c>
      <c r="O1040" s="1952" t="s">
        <v>10</v>
      </c>
      <c r="P1040" s="2097">
        <v>7614</v>
      </c>
      <c r="Q1040" s="781">
        <v>42151</v>
      </c>
      <c r="R1040" s="2116">
        <v>7614</v>
      </c>
      <c r="S1040" s="1267">
        <f t="shared" si="38"/>
        <v>0</v>
      </c>
      <c r="T1040" s="1655" t="s">
        <v>773</v>
      </c>
    </row>
    <row r="1041" spans="1:20" x14ac:dyDescent="0.25">
      <c r="A1041" s="1265">
        <v>42134</v>
      </c>
      <c r="B1041" s="545">
        <v>20615</v>
      </c>
      <c r="C1041" s="1952" t="s">
        <v>2868</v>
      </c>
      <c r="D1041" s="2097">
        <v>2394</v>
      </c>
      <c r="E1041" s="724">
        <v>42135</v>
      </c>
      <c r="F1041" s="2117">
        <v>2394</v>
      </c>
      <c r="G1041" s="1267">
        <f t="shared" si="37"/>
        <v>0</v>
      </c>
      <c r="H1041" s="1197" t="s">
        <v>2776</v>
      </c>
      <c r="I1041" s="32"/>
      <c r="J1041" s="2024"/>
      <c r="K1041" s="32"/>
      <c r="M1041" s="1265">
        <v>42140</v>
      </c>
      <c r="N1041" s="545">
        <v>21304</v>
      </c>
      <c r="O1041" s="1952" t="s">
        <v>3605</v>
      </c>
      <c r="P1041" s="2097">
        <v>21880.799999999999</v>
      </c>
      <c r="Q1041" s="724">
        <v>42142</v>
      </c>
      <c r="R1041" s="2117">
        <v>21880.799999999999</v>
      </c>
      <c r="S1041" s="1267">
        <f t="shared" si="38"/>
        <v>0</v>
      </c>
      <c r="T1041" s="716" t="s">
        <v>2938</v>
      </c>
    </row>
    <row r="1042" spans="1:20" x14ac:dyDescent="0.25">
      <c r="A1042" s="1265">
        <v>42134</v>
      </c>
      <c r="B1042" s="545">
        <v>20616</v>
      </c>
      <c r="C1042" s="1952" t="s">
        <v>2795</v>
      </c>
      <c r="D1042" s="2097">
        <v>2534.4</v>
      </c>
      <c r="E1042" s="724">
        <v>42153</v>
      </c>
      <c r="F1042" s="2117">
        <v>2534.4</v>
      </c>
      <c r="G1042" s="1267">
        <f t="shared" si="37"/>
        <v>0</v>
      </c>
      <c r="H1042" s="1197" t="s">
        <v>773</v>
      </c>
      <c r="K1042" s="32"/>
      <c r="M1042" s="1265">
        <v>42126</v>
      </c>
      <c r="N1042" s="545">
        <v>19809</v>
      </c>
      <c r="O1042" s="2054" t="s">
        <v>2885</v>
      </c>
      <c r="P1042" s="2097">
        <v>18139.5</v>
      </c>
      <c r="Q1042" s="724">
        <v>42127</v>
      </c>
      <c r="R1042" s="2116">
        <v>18139.5</v>
      </c>
      <c r="S1042" s="1267">
        <f t="shared" si="38"/>
        <v>0</v>
      </c>
      <c r="T1042" s="217" t="s">
        <v>2780</v>
      </c>
    </row>
    <row r="1043" spans="1:20" x14ac:dyDescent="0.25">
      <c r="A1043" s="1265">
        <v>42134</v>
      </c>
      <c r="B1043" s="545">
        <v>20617</v>
      </c>
      <c r="C1043" s="1952" t="s">
        <v>1778</v>
      </c>
      <c r="D1043" s="2097">
        <v>401.2</v>
      </c>
      <c r="E1043" s="724">
        <v>42134</v>
      </c>
      <c r="F1043" s="2117">
        <v>401.2</v>
      </c>
      <c r="G1043" s="1267">
        <f t="shared" si="37"/>
        <v>0</v>
      </c>
      <c r="H1043" s="1197" t="s">
        <v>2776</v>
      </c>
      <c r="K1043" s="32"/>
      <c r="M1043" s="1265">
        <v>42133</v>
      </c>
      <c r="N1043" s="545">
        <v>20572</v>
      </c>
      <c r="O1043" s="1952" t="s">
        <v>2885</v>
      </c>
      <c r="P1043" s="2097">
        <v>15453.6</v>
      </c>
      <c r="Q1043" s="724">
        <v>42134</v>
      </c>
      <c r="R1043" s="2116">
        <v>15453.6</v>
      </c>
      <c r="S1043" s="1267">
        <f t="shared" si="38"/>
        <v>0</v>
      </c>
      <c r="T1043" s="1804" t="s">
        <v>2776</v>
      </c>
    </row>
    <row r="1044" spans="1:20" x14ac:dyDescent="0.25">
      <c r="A1044" s="1265">
        <v>42134</v>
      </c>
      <c r="B1044" s="545">
        <v>20618</v>
      </c>
      <c r="C1044" s="1952" t="s">
        <v>2831</v>
      </c>
      <c r="D1044" s="2097">
        <v>1468.8</v>
      </c>
      <c r="E1044" s="724">
        <v>42134</v>
      </c>
      <c r="F1044" s="2117">
        <v>1468.8</v>
      </c>
      <c r="G1044" s="1267">
        <f t="shared" si="37"/>
        <v>0</v>
      </c>
      <c r="H1044" s="1197" t="s">
        <v>773</v>
      </c>
      <c r="K1044" s="32"/>
      <c r="M1044" s="1265">
        <v>42140</v>
      </c>
      <c r="N1044" s="545">
        <v>21285</v>
      </c>
      <c r="O1044" s="2143" t="s">
        <v>2885</v>
      </c>
      <c r="P1044" s="2097">
        <v>16998.400000000001</v>
      </c>
      <c r="Q1044" s="724">
        <v>42141</v>
      </c>
      <c r="R1044" s="2117">
        <v>16998.400000000001</v>
      </c>
      <c r="S1044" s="1267">
        <f t="shared" si="38"/>
        <v>0</v>
      </c>
      <c r="T1044" s="716" t="s">
        <v>2780</v>
      </c>
    </row>
    <row r="1045" spans="1:20" x14ac:dyDescent="0.25">
      <c r="A1045" s="1265">
        <v>42134</v>
      </c>
      <c r="B1045" s="545">
        <v>20619</v>
      </c>
      <c r="C1045" s="1952" t="s">
        <v>2859</v>
      </c>
      <c r="D1045" s="2097">
        <v>27674.9</v>
      </c>
      <c r="E1045" s="724">
        <v>42134</v>
      </c>
      <c r="F1045" s="2117">
        <v>27674.9</v>
      </c>
      <c r="G1045" s="1267">
        <f t="shared" si="37"/>
        <v>0</v>
      </c>
      <c r="H1045" s="1197" t="s">
        <v>2776</v>
      </c>
      <c r="K1045" s="32"/>
      <c r="M1045" s="1265">
        <v>42147</v>
      </c>
      <c r="N1045" s="545">
        <v>22052</v>
      </c>
      <c r="O1045" s="1952" t="s">
        <v>2885</v>
      </c>
      <c r="P1045" s="2097">
        <v>15464.4</v>
      </c>
      <c r="Q1045" s="781">
        <v>42148</v>
      </c>
      <c r="R1045" s="2116">
        <v>15464.4</v>
      </c>
      <c r="S1045" s="1267">
        <f t="shared" si="38"/>
        <v>0</v>
      </c>
      <c r="T1045" s="1655" t="s">
        <v>2780</v>
      </c>
    </row>
    <row r="1046" spans="1:20" x14ac:dyDescent="0.25">
      <c r="A1046" s="1265">
        <v>42134</v>
      </c>
      <c r="B1046" s="545">
        <v>20620</v>
      </c>
      <c r="C1046" s="1952" t="s">
        <v>2812</v>
      </c>
      <c r="D1046" s="2097">
        <v>2631</v>
      </c>
      <c r="E1046" s="724">
        <v>42134</v>
      </c>
      <c r="F1046" s="2117">
        <v>2631</v>
      </c>
      <c r="G1046" s="1267">
        <f t="shared" si="37"/>
        <v>0</v>
      </c>
      <c r="H1046" s="1197" t="s">
        <v>773</v>
      </c>
      <c r="K1046" s="32"/>
      <c r="M1046" s="1265">
        <v>42132</v>
      </c>
      <c r="N1046" s="545">
        <v>20412</v>
      </c>
      <c r="O1046" s="1952" t="s">
        <v>2978</v>
      </c>
      <c r="P1046" s="2097">
        <v>6475.7</v>
      </c>
      <c r="Q1046" s="724">
        <v>42132</v>
      </c>
      <c r="R1046" s="2116">
        <v>6475.7</v>
      </c>
      <c r="S1046" s="1267">
        <f t="shared" si="38"/>
        <v>0</v>
      </c>
      <c r="T1046" s="1804" t="s">
        <v>773</v>
      </c>
    </row>
    <row r="1047" spans="1:20" x14ac:dyDescent="0.25">
      <c r="A1047" s="1265">
        <v>42134</v>
      </c>
      <c r="B1047" s="545">
        <v>20621</v>
      </c>
      <c r="C1047" s="1952" t="s">
        <v>2979</v>
      </c>
      <c r="D1047" s="2097">
        <v>6029.64</v>
      </c>
      <c r="E1047" s="724">
        <v>42140</v>
      </c>
      <c r="F1047" s="2117">
        <v>6029.64</v>
      </c>
      <c r="G1047" s="1267">
        <f t="shared" si="37"/>
        <v>0</v>
      </c>
      <c r="H1047" s="1197" t="s">
        <v>2804</v>
      </c>
      <c r="K1047" s="32"/>
      <c r="M1047" s="1265">
        <v>42132</v>
      </c>
      <c r="N1047" s="545">
        <v>20415</v>
      </c>
      <c r="O1047" s="1952" t="s">
        <v>2978</v>
      </c>
      <c r="P1047" s="2097">
        <v>673.75</v>
      </c>
      <c r="Q1047" s="724">
        <v>42132</v>
      </c>
      <c r="R1047" s="2116">
        <v>673.75</v>
      </c>
      <c r="S1047" s="1267">
        <f t="shared" si="38"/>
        <v>0</v>
      </c>
      <c r="T1047" s="1804" t="s">
        <v>773</v>
      </c>
    </row>
    <row r="1048" spans="1:20" x14ac:dyDescent="0.25">
      <c r="A1048" s="1265">
        <v>42134</v>
      </c>
      <c r="B1048" s="545">
        <v>20622</v>
      </c>
      <c r="C1048" s="1952" t="s">
        <v>786</v>
      </c>
      <c r="D1048" s="2097">
        <v>9426.6</v>
      </c>
      <c r="E1048" s="724">
        <v>42134</v>
      </c>
      <c r="F1048" s="2117">
        <v>9426.6</v>
      </c>
      <c r="G1048" s="1267">
        <f t="shared" si="37"/>
        <v>0</v>
      </c>
      <c r="H1048" s="1197" t="s">
        <v>2804</v>
      </c>
      <c r="J1048" s="2073"/>
      <c r="K1048" s="32"/>
      <c r="M1048" s="1265">
        <v>42132</v>
      </c>
      <c r="N1048" s="545">
        <v>20416</v>
      </c>
      <c r="O1048" s="1952" t="s">
        <v>2978</v>
      </c>
      <c r="P1048" s="2097">
        <v>519.79999999999995</v>
      </c>
      <c r="Q1048" s="724">
        <v>42132</v>
      </c>
      <c r="R1048" s="2116">
        <v>519.79999999999995</v>
      </c>
      <c r="S1048" s="1267">
        <f t="shared" si="38"/>
        <v>0</v>
      </c>
      <c r="T1048" s="1804" t="s">
        <v>773</v>
      </c>
    </row>
    <row r="1049" spans="1:20" x14ac:dyDescent="0.25">
      <c r="A1049" s="1265">
        <v>42134</v>
      </c>
      <c r="B1049" s="545">
        <v>20623</v>
      </c>
      <c r="C1049" s="1952" t="s">
        <v>2808</v>
      </c>
      <c r="D1049" s="2097">
        <v>1306.2</v>
      </c>
      <c r="E1049" s="724">
        <v>42134</v>
      </c>
      <c r="F1049" s="2117">
        <v>1306.2</v>
      </c>
      <c r="G1049" s="1267">
        <f t="shared" si="37"/>
        <v>0</v>
      </c>
      <c r="H1049" s="1197" t="s">
        <v>2804</v>
      </c>
      <c r="K1049" s="32"/>
      <c r="M1049" s="1265">
        <v>42131</v>
      </c>
      <c r="N1049" s="545">
        <v>20303</v>
      </c>
      <c r="O1049" s="1952" t="s">
        <v>2969</v>
      </c>
      <c r="P1049" s="2097">
        <v>2383.1999999999998</v>
      </c>
      <c r="Q1049" s="724">
        <v>42132</v>
      </c>
      <c r="R1049" s="2116">
        <v>2383.1999999999998</v>
      </c>
      <c r="S1049" s="1267">
        <f t="shared" si="38"/>
        <v>0</v>
      </c>
      <c r="T1049" s="1804" t="s">
        <v>2799</v>
      </c>
    </row>
    <row r="1050" spans="1:20" x14ac:dyDescent="0.25">
      <c r="A1050" s="1265">
        <v>42134</v>
      </c>
      <c r="B1050" s="545">
        <v>20624</v>
      </c>
      <c r="C1050" s="1952" t="s">
        <v>44</v>
      </c>
      <c r="D1050" s="2097">
        <v>2279.1999999999998</v>
      </c>
      <c r="E1050" s="724">
        <v>42134</v>
      </c>
      <c r="F1050" s="2117">
        <v>2279.1999999999998</v>
      </c>
      <c r="G1050" s="1267">
        <f t="shared" si="37"/>
        <v>0</v>
      </c>
      <c r="H1050" s="1197" t="s">
        <v>773</v>
      </c>
      <c r="K1050" s="32"/>
      <c r="M1050" s="1265">
        <v>42130</v>
      </c>
      <c r="N1050" s="545">
        <v>20182</v>
      </c>
      <c r="O1050" s="1952" t="s">
        <v>2952</v>
      </c>
      <c r="P1050" s="2097">
        <v>24416</v>
      </c>
      <c r="Q1050" s="724">
        <v>42131</v>
      </c>
      <c r="R1050" s="2116">
        <v>24416</v>
      </c>
      <c r="S1050" s="1267">
        <f t="shared" si="38"/>
        <v>0</v>
      </c>
      <c r="T1050" s="1655" t="s">
        <v>2799</v>
      </c>
    </row>
    <row r="1051" spans="1:20" x14ac:dyDescent="0.25">
      <c r="A1051" s="1265">
        <v>42134</v>
      </c>
      <c r="B1051" s="545">
        <v>20625</v>
      </c>
      <c r="C1051" s="1952" t="s">
        <v>499</v>
      </c>
      <c r="D1051" s="2097">
        <v>4730.3999999999996</v>
      </c>
      <c r="E1051" s="724">
        <v>42134</v>
      </c>
      <c r="F1051" s="2117">
        <v>4730.3999999999996</v>
      </c>
      <c r="G1051" s="1267">
        <f t="shared" si="37"/>
        <v>0</v>
      </c>
      <c r="H1051" s="1197" t="s">
        <v>773</v>
      </c>
      <c r="K1051" s="32"/>
      <c r="M1051" s="1265">
        <v>42131</v>
      </c>
      <c r="N1051" s="545">
        <v>20283</v>
      </c>
      <c r="O1051" s="1952" t="s">
        <v>2952</v>
      </c>
      <c r="P1051" s="2097">
        <v>4116</v>
      </c>
      <c r="Q1051" s="724">
        <v>42131</v>
      </c>
      <c r="R1051" s="2116">
        <v>4116</v>
      </c>
      <c r="S1051" s="1267">
        <f t="shared" si="38"/>
        <v>0</v>
      </c>
      <c r="T1051" s="1804" t="s">
        <v>2796</v>
      </c>
    </row>
    <row r="1052" spans="1:20" x14ac:dyDescent="0.25">
      <c r="A1052" s="1265">
        <v>42134</v>
      </c>
      <c r="B1052" s="545">
        <v>20626</v>
      </c>
      <c r="C1052" s="1952" t="s">
        <v>2961</v>
      </c>
      <c r="D1052" s="2097">
        <v>495.3</v>
      </c>
      <c r="E1052" s="724">
        <v>42134</v>
      </c>
      <c r="F1052" s="2117">
        <v>495.3</v>
      </c>
      <c r="G1052" s="1267">
        <f t="shared" si="37"/>
        <v>0</v>
      </c>
      <c r="H1052" s="1197" t="s">
        <v>2804</v>
      </c>
      <c r="K1052" s="32"/>
      <c r="M1052" s="1265">
        <v>42137</v>
      </c>
      <c r="N1052" s="545">
        <v>20951</v>
      </c>
      <c r="O1052" s="1952" t="s">
        <v>2952</v>
      </c>
      <c r="P1052" s="2097">
        <v>22576.400000000001</v>
      </c>
      <c r="Q1052" s="724">
        <v>42138</v>
      </c>
      <c r="R1052" s="2116">
        <v>22576.400000000001</v>
      </c>
      <c r="S1052" s="1267">
        <f t="shared" si="38"/>
        <v>0</v>
      </c>
      <c r="T1052" s="1804" t="s">
        <v>2938</v>
      </c>
    </row>
    <row r="1053" spans="1:20" x14ac:dyDescent="0.25">
      <c r="A1053" s="1265">
        <v>42134</v>
      </c>
      <c r="B1053" s="545">
        <v>20627</v>
      </c>
      <c r="C1053" s="1952" t="s">
        <v>58</v>
      </c>
      <c r="D1053" s="2097">
        <v>2375.1</v>
      </c>
      <c r="E1053" s="724">
        <v>42134</v>
      </c>
      <c r="F1053" s="2117">
        <v>2375.1</v>
      </c>
      <c r="G1053" s="1267">
        <f t="shared" si="37"/>
        <v>0</v>
      </c>
      <c r="H1053" s="1197" t="s">
        <v>2804</v>
      </c>
      <c r="K1053" s="32"/>
      <c r="M1053" s="1265">
        <v>42145</v>
      </c>
      <c r="N1053" s="545">
        <v>21775</v>
      </c>
      <c r="O1053" s="2030" t="s">
        <v>2952</v>
      </c>
      <c r="P1053" s="2113">
        <v>25172</v>
      </c>
      <c r="Q1053" s="724">
        <v>42146</v>
      </c>
      <c r="R1053" s="2117">
        <v>25172</v>
      </c>
      <c r="S1053" s="1267">
        <f t="shared" si="38"/>
        <v>0</v>
      </c>
      <c r="T1053" s="582" t="s">
        <v>2938</v>
      </c>
    </row>
    <row r="1054" spans="1:20" x14ac:dyDescent="0.25">
      <c r="A1054" s="1265">
        <v>42134</v>
      </c>
      <c r="B1054" s="545">
        <v>20628</v>
      </c>
      <c r="C1054" s="1952" t="s">
        <v>1434</v>
      </c>
      <c r="D1054" s="2097">
        <v>5260.2</v>
      </c>
      <c r="E1054" s="724">
        <v>42136</v>
      </c>
      <c r="F1054" s="2117">
        <v>5260.2</v>
      </c>
      <c r="G1054" s="1267">
        <f t="shared" si="37"/>
        <v>0</v>
      </c>
      <c r="H1054" s="1197" t="s">
        <v>773</v>
      </c>
      <c r="K1054" s="32"/>
      <c r="M1054" s="1265">
        <v>42151</v>
      </c>
      <c r="N1054" s="545">
        <v>22411</v>
      </c>
      <c r="O1054" s="1952" t="s">
        <v>3687</v>
      </c>
      <c r="P1054" s="2097">
        <v>29422</v>
      </c>
      <c r="Q1054" s="724">
        <v>42152</v>
      </c>
      <c r="R1054" s="2116">
        <v>29422</v>
      </c>
      <c r="S1054" s="1267">
        <f t="shared" si="38"/>
        <v>0</v>
      </c>
      <c r="T1054" s="1655" t="s">
        <v>2938</v>
      </c>
    </row>
    <row r="1055" spans="1:20" x14ac:dyDescent="0.25">
      <c r="A1055" s="1265">
        <v>42134</v>
      </c>
      <c r="B1055" s="545">
        <v>20629</v>
      </c>
      <c r="C1055" s="1952" t="s">
        <v>2781</v>
      </c>
      <c r="D1055" s="2097">
        <v>2194</v>
      </c>
      <c r="E1055" s="724">
        <v>42134</v>
      </c>
      <c r="F1055" s="2117">
        <v>2194</v>
      </c>
      <c r="G1055" s="1267">
        <f t="shared" si="37"/>
        <v>0</v>
      </c>
      <c r="H1055" s="1197" t="s">
        <v>773</v>
      </c>
      <c r="K1055" s="32"/>
      <c r="M1055" s="1265">
        <v>42139</v>
      </c>
      <c r="N1055" s="545">
        <v>21182</v>
      </c>
      <c r="O1055" s="1952" t="s">
        <v>3594</v>
      </c>
      <c r="P1055" s="2097">
        <v>10179</v>
      </c>
      <c r="Q1055" s="724">
        <v>42140</v>
      </c>
      <c r="R1055" s="2116">
        <v>10179</v>
      </c>
      <c r="S1055" s="1817">
        <f t="shared" si="38"/>
        <v>0</v>
      </c>
      <c r="T1055" s="1655" t="s">
        <v>2938</v>
      </c>
    </row>
    <row r="1056" spans="1:20" x14ac:dyDescent="0.25">
      <c r="A1056" s="1265">
        <v>42134</v>
      </c>
      <c r="B1056" s="545">
        <v>20630</v>
      </c>
      <c r="C1056" s="1952" t="s">
        <v>1024</v>
      </c>
      <c r="D1056" s="2097">
        <v>4754.3999999999996</v>
      </c>
      <c r="E1056" s="724">
        <v>42136</v>
      </c>
      <c r="F1056" s="2117">
        <v>4754.3999999999996</v>
      </c>
      <c r="G1056" s="1267">
        <f t="shared" si="37"/>
        <v>0</v>
      </c>
      <c r="H1056" s="1197" t="s">
        <v>773</v>
      </c>
      <c r="K1056" s="32"/>
      <c r="M1056" s="1265">
        <v>42140</v>
      </c>
      <c r="N1056" s="545">
        <v>21294</v>
      </c>
      <c r="O1056" s="1952" t="s">
        <v>3594</v>
      </c>
      <c r="P1056" s="2097">
        <v>4872</v>
      </c>
      <c r="Q1056" s="724">
        <v>42142</v>
      </c>
      <c r="R1056" s="2117">
        <v>4872</v>
      </c>
      <c r="S1056" s="1267">
        <f t="shared" si="38"/>
        <v>0</v>
      </c>
      <c r="T1056" s="716" t="s">
        <v>2938</v>
      </c>
    </row>
    <row r="1057" spans="1:20" x14ac:dyDescent="0.25">
      <c r="A1057" s="1265">
        <v>42134</v>
      </c>
      <c r="B1057" s="545">
        <v>20631</v>
      </c>
      <c r="C1057" s="1952" t="s">
        <v>259</v>
      </c>
      <c r="D1057" s="2097">
        <v>470.8</v>
      </c>
      <c r="E1057" s="724">
        <v>42134</v>
      </c>
      <c r="F1057" s="2117">
        <v>470.8</v>
      </c>
      <c r="G1057" s="1267">
        <f t="shared" si="37"/>
        <v>0</v>
      </c>
      <c r="H1057" s="1197" t="s">
        <v>773</v>
      </c>
      <c r="K1057" s="32"/>
      <c r="M1057" s="1265">
        <v>42141</v>
      </c>
      <c r="N1057" s="545">
        <v>21327</v>
      </c>
      <c r="O1057" s="1952" t="s">
        <v>3611</v>
      </c>
      <c r="P1057" s="2097">
        <v>5144.6000000000004</v>
      </c>
      <c r="Q1057" s="724">
        <v>42141</v>
      </c>
      <c r="R1057" s="2117">
        <v>5144.6000000000004</v>
      </c>
      <c r="S1057" s="1267">
        <f t="shared" si="38"/>
        <v>0</v>
      </c>
      <c r="T1057" s="716" t="s">
        <v>773</v>
      </c>
    </row>
    <row r="1058" spans="1:20" x14ac:dyDescent="0.25">
      <c r="A1058" s="1265">
        <v>42134</v>
      </c>
      <c r="B1058" s="545">
        <v>20632</v>
      </c>
      <c r="C1058" s="1952" t="s">
        <v>2304</v>
      </c>
      <c r="D1058" s="2097">
        <v>58452.3</v>
      </c>
      <c r="E1058" s="724">
        <v>42140</v>
      </c>
      <c r="F1058" s="2117">
        <v>58452.3</v>
      </c>
      <c r="G1058" s="1267">
        <f t="shared" si="37"/>
        <v>0</v>
      </c>
      <c r="H1058" s="1197" t="s">
        <v>773</v>
      </c>
      <c r="I1058" s="32"/>
      <c r="J1058" s="2024"/>
      <c r="K1058" s="32"/>
      <c r="M1058" s="1265">
        <v>42125</v>
      </c>
      <c r="N1058" s="545">
        <v>19616</v>
      </c>
      <c r="O1058" s="1952" t="s">
        <v>2805</v>
      </c>
      <c r="P1058" s="2097">
        <v>1162.8</v>
      </c>
      <c r="Q1058" s="724">
        <v>42125</v>
      </c>
      <c r="R1058" s="2116">
        <v>1162.8</v>
      </c>
      <c r="S1058" s="459">
        <f t="shared" si="38"/>
        <v>0</v>
      </c>
      <c r="T1058" s="1804" t="s">
        <v>773</v>
      </c>
    </row>
    <row r="1059" spans="1:20" x14ac:dyDescent="0.25">
      <c r="A1059" s="1265">
        <v>42134</v>
      </c>
      <c r="B1059" s="545">
        <v>20633</v>
      </c>
      <c r="C1059" s="1952" t="s">
        <v>2795</v>
      </c>
      <c r="D1059" s="2097">
        <v>46569.2</v>
      </c>
      <c r="E1059" s="724">
        <v>42153</v>
      </c>
      <c r="F1059" s="2117">
        <v>46569.2</v>
      </c>
      <c r="G1059" s="1267">
        <f t="shared" si="37"/>
        <v>0</v>
      </c>
      <c r="H1059" s="1197" t="s">
        <v>773</v>
      </c>
      <c r="I1059" s="32"/>
      <c r="J1059" s="2024"/>
      <c r="K1059" s="32"/>
      <c r="M1059" s="1265">
        <v>42126</v>
      </c>
      <c r="N1059" s="545">
        <v>19701</v>
      </c>
      <c r="O1059" s="2054" t="s">
        <v>2805</v>
      </c>
      <c r="P1059" s="2097">
        <v>2208.8000000000002</v>
      </c>
      <c r="Q1059" s="724">
        <v>42126</v>
      </c>
      <c r="R1059" s="2116">
        <v>2208.8000000000002</v>
      </c>
      <c r="S1059" s="459">
        <f t="shared" si="38"/>
        <v>0</v>
      </c>
      <c r="T1059" s="217" t="s">
        <v>773</v>
      </c>
    </row>
    <row r="1060" spans="1:20" x14ac:dyDescent="0.25">
      <c r="A1060" s="1265">
        <v>42134</v>
      </c>
      <c r="B1060" s="545">
        <v>20634</v>
      </c>
      <c r="C1060" s="1952" t="s">
        <v>2958</v>
      </c>
      <c r="D1060" s="2097">
        <v>2844.3</v>
      </c>
      <c r="E1060" s="724">
        <v>42134</v>
      </c>
      <c r="F1060" s="2117">
        <v>2844.3</v>
      </c>
      <c r="G1060" s="1267">
        <f t="shared" si="37"/>
        <v>0</v>
      </c>
      <c r="H1060" s="1197" t="s">
        <v>773</v>
      </c>
      <c r="I1060" s="32"/>
      <c r="J1060" s="2024"/>
      <c r="K1060" s="32"/>
      <c r="M1060" s="1265">
        <v>42127</v>
      </c>
      <c r="N1060" s="545">
        <v>19886</v>
      </c>
      <c r="O1060" s="1952" t="s">
        <v>2805</v>
      </c>
      <c r="P1060" s="2097">
        <v>597.6</v>
      </c>
      <c r="Q1060" s="724">
        <v>42127</v>
      </c>
      <c r="R1060" s="2116">
        <v>597.6</v>
      </c>
      <c r="S1060" s="1267">
        <f t="shared" si="38"/>
        <v>0</v>
      </c>
      <c r="T1060" s="1804" t="s">
        <v>773</v>
      </c>
    </row>
    <row r="1061" spans="1:20" x14ac:dyDescent="0.25">
      <c r="A1061" s="1265">
        <v>42134</v>
      </c>
      <c r="B1061" s="545">
        <v>20635</v>
      </c>
      <c r="C1061" s="1952" t="s">
        <v>2903</v>
      </c>
      <c r="D1061" s="2097">
        <v>2575.1999999999998</v>
      </c>
      <c r="E1061" s="724">
        <v>42134</v>
      </c>
      <c r="F1061" s="2117">
        <v>2575.1999999999998</v>
      </c>
      <c r="G1061" s="1267">
        <f t="shared" si="37"/>
        <v>0</v>
      </c>
      <c r="H1061" s="1197" t="s">
        <v>773</v>
      </c>
      <c r="I1061" s="32"/>
      <c r="J1061" s="2024"/>
      <c r="K1061" s="32"/>
      <c r="M1061" s="1265">
        <v>42128</v>
      </c>
      <c r="N1061" s="545">
        <v>19898</v>
      </c>
      <c r="O1061" s="1952" t="s">
        <v>2805</v>
      </c>
      <c r="P1061" s="2097">
        <v>2163.6</v>
      </c>
      <c r="Q1061" s="724">
        <v>42128</v>
      </c>
      <c r="R1061" s="2116">
        <v>2163.6</v>
      </c>
      <c r="S1061" s="1267">
        <f t="shared" si="38"/>
        <v>0</v>
      </c>
      <c r="T1061" s="1804" t="s">
        <v>773</v>
      </c>
    </row>
    <row r="1062" spans="1:20" x14ac:dyDescent="0.25">
      <c r="A1062" s="1265">
        <v>42134</v>
      </c>
      <c r="B1062" s="545">
        <v>20636</v>
      </c>
      <c r="C1062" s="1952" t="s">
        <v>2950</v>
      </c>
      <c r="D1062" s="2097">
        <v>2684.5</v>
      </c>
      <c r="E1062" s="724">
        <v>42134</v>
      </c>
      <c r="F1062" s="2117">
        <v>2684.5</v>
      </c>
      <c r="G1062" s="1267">
        <f t="shared" si="37"/>
        <v>0</v>
      </c>
      <c r="H1062" s="1197" t="s">
        <v>773</v>
      </c>
      <c r="I1062" s="32"/>
      <c r="J1062" s="2024"/>
      <c r="K1062" s="32"/>
      <c r="M1062" s="1265">
        <v>42129</v>
      </c>
      <c r="N1062" s="545">
        <v>20034</v>
      </c>
      <c r="O1062" s="1952" t="s">
        <v>2805</v>
      </c>
      <c r="P1062" s="2097">
        <v>2725.6</v>
      </c>
      <c r="Q1062" s="724">
        <v>42129</v>
      </c>
      <c r="R1062" s="2116">
        <v>2725.6</v>
      </c>
      <c r="S1062" s="1267">
        <f t="shared" si="38"/>
        <v>0</v>
      </c>
      <c r="T1062" s="1655" t="s">
        <v>773</v>
      </c>
    </row>
    <row r="1063" spans="1:20" x14ac:dyDescent="0.25">
      <c r="A1063" s="1265">
        <v>42134</v>
      </c>
      <c r="B1063" s="545">
        <v>20637</v>
      </c>
      <c r="C1063" s="1952" t="s">
        <v>2890</v>
      </c>
      <c r="D1063" s="2097">
        <v>1768</v>
      </c>
      <c r="E1063" s="2029">
        <v>42134</v>
      </c>
      <c r="F1063" s="2117">
        <v>1768</v>
      </c>
      <c r="G1063" s="1267">
        <f t="shared" si="37"/>
        <v>0</v>
      </c>
      <c r="H1063" s="1197" t="s">
        <v>773</v>
      </c>
      <c r="I1063" s="32"/>
      <c r="J1063" s="2024"/>
      <c r="K1063" s="32"/>
      <c r="M1063" s="1265">
        <v>42132</v>
      </c>
      <c r="N1063" s="545">
        <v>20350</v>
      </c>
      <c r="O1063" s="1952" t="s">
        <v>2805</v>
      </c>
      <c r="P1063" s="2097">
        <v>3199.4</v>
      </c>
      <c r="Q1063" s="724">
        <v>42132</v>
      </c>
      <c r="R1063" s="2116">
        <v>3199.4</v>
      </c>
      <c r="S1063" s="1267">
        <f t="shared" si="38"/>
        <v>0</v>
      </c>
      <c r="T1063" s="1804" t="s">
        <v>773</v>
      </c>
    </row>
    <row r="1064" spans="1:20" x14ac:dyDescent="0.25">
      <c r="A1064" s="1265">
        <v>42134</v>
      </c>
      <c r="B1064" s="545">
        <v>20638</v>
      </c>
      <c r="C1064" s="1952" t="s">
        <v>2999</v>
      </c>
      <c r="D1064" s="2097">
        <v>14592</v>
      </c>
      <c r="E1064" s="724">
        <v>42135</v>
      </c>
      <c r="F1064" s="2117">
        <v>14592</v>
      </c>
      <c r="G1064" s="1267">
        <f t="shared" si="37"/>
        <v>0</v>
      </c>
      <c r="H1064" s="1197" t="s">
        <v>2780</v>
      </c>
      <c r="I1064" s="32"/>
      <c r="J1064" s="2024"/>
      <c r="K1064" s="32"/>
      <c r="M1064" s="1265">
        <v>42133</v>
      </c>
      <c r="N1064" s="545">
        <v>20477</v>
      </c>
      <c r="O1064" s="1952" t="s">
        <v>2805</v>
      </c>
      <c r="P1064" s="2097">
        <v>2628.5</v>
      </c>
      <c r="Q1064" s="724">
        <v>42133</v>
      </c>
      <c r="R1064" s="2116">
        <v>2628.5</v>
      </c>
      <c r="S1064" s="1267">
        <f t="shared" si="38"/>
        <v>0</v>
      </c>
      <c r="T1064" s="1655" t="s">
        <v>773</v>
      </c>
    </row>
    <row r="1065" spans="1:20" x14ac:dyDescent="0.25">
      <c r="A1065" s="1265">
        <v>42134</v>
      </c>
      <c r="B1065" s="545">
        <v>20639</v>
      </c>
      <c r="C1065" s="2143" t="s">
        <v>2787</v>
      </c>
      <c r="D1065" s="2097">
        <v>8497.7000000000007</v>
      </c>
      <c r="E1065" s="724">
        <v>42135</v>
      </c>
      <c r="F1065" s="2117">
        <v>8497.7000000000007</v>
      </c>
      <c r="G1065" s="1267">
        <f t="shared" si="37"/>
        <v>0</v>
      </c>
      <c r="H1065" s="1197" t="s">
        <v>2780</v>
      </c>
      <c r="I1065" s="32"/>
      <c r="J1065" s="2024"/>
      <c r="K1065" s="32"/>
      <c r="M1065" s="1265">
        <v>42134</v>
      </c>
      <c r="N1065" s="545">
        <v>20596</v>
      </c>
      <c r="O1065" s="1952" t="s">
        <v>2805</v>
      </c>
      <c r="P1065" s="2097">
        <v>3047.3</v>
      </c>
      <c r="Q1065" s="724">
        <v>42134</v>
      </c>
      <c r="R1065" s="2116">
        <v>3047.3</v>
      </c>
      <c r="S1065" s="1267">
        <f t="shared" si="38"/>
        <v>0</v>
      </c>
      <c r="T1065" s="1197" t="s">
        <v>773</v>
      </c>
    </row>
    <row r="1066" spans="1:20" x14ac:dyDescent="0.25">
      <c r="A1066" s="1265">
        <v>42134</v>
      </c>
      <c r="B1066" s="545">
        <v>20640</v>
      </c>
      <c r="C1066" s="1952" t="s">
        <v>701</v>
      </c>
      <c r="D1066" s="2097">
        <v>5758.8</v>
      </c>
      <c r="E1066" s="724">
        <v>42135</v>
      </c>
      <c r="F1066" s="2116">
        <v>5758.8</v>
      </c>
      <c r="G1066" s="1267">
        <f t="shared" si="37"/>
        <v>0</v>
      </c>
      <c r="H1066" s="1655" t="s">
        <v>2780</v>
      </c>
      <c r="I1066" s="32"/>
      <c r="J1066" s="2024"/>
      <c r="K1066" s="32"/>
      <c r="M1066" s="1265">
        <v>42136</v>
      </c>
      <c r="N1066" s="545">
        <v>20797</v>
      </c>
      <c r="O1066" s="1952" t="s">
        <v>2805</v>
      </c>
      <c r="P1066" s="2097">
        <v>2584.8000000000002</v>
      </c>
      <c r="Q1066" s="724">
        <v>42136</v>
      </c>
      <c r="R1066" s="2116">
        <v>2584.8000000000002</v>
      </c>
      <c r="S1066" s="1267">
        <f t="shared" si="38"/>
        <v>0</v>
      </c>
      <c r="T1066" s="1804" t="s">
        <v>773</v>
      </c>
    </row>
    <row r="1067" spans="1:20" x14ac:dyDescent="0.25">
      <c r="A1067" s="1265">
        <v>42134</v>
      </c>
      <c r="B1067" s="545">
        <v>20641</v>
      </c>
      <c r="C1067" s="1952" t="s">
        <v>28</v>
      </c>
      <c r="D1067" s="2097">
        <v>25470.5</v>
      </c>
      <c r="E1067" s="724">
        <v>42135</v>
      </c>
      <c r="F1067" s="2116">
        <v>25470.5</v>
      </c>
      <c r="G1067" s="1267">
        <f t="shared" si="37"/>
        <v>0</v>
      </c>
      <c r="H1067" s="1655" t="s">
        <v>773</v>
      </c>
      <c r="I1067" s="32"/>
      <c r="J1067" s="2024"/>
      <c r="K1067" s="32"/>
      <c r="M1067" s="1265">
        <v>42137</v>
      </c>
      <c r="N1067" s="545">
        <v>20947</v>
      </c>
      <c r="O1067" s="1952" t="s">
        <v>2805</v>
      </c>
      <c r="P1067" s="2097">
        <v>2590.6</v>
      </c>
      <c r="Q1067" s="724">
        <v>42137</v>
      </c>
      <c r="R1067" s="2116">
        <v>2590.6</v>
      </c>
      <c r="S1067" s="1267">
        <f t="shared" si="38"/>
        <v>0</v>
      </c>
      <c r="T1067" s="1804" t="s">
        <v>773</v>
      </c>
    </row>
    <row r="1068" spans="1:20" x14ac:dyDescent="0.25">
      <c r="A1068" s="1265">
        <v>42134</v>
      </c>
      <c r="B1068" s="545">
        <v>20642</v>
      </c>
      <c r="C1068" s="1952" t="s">
        <v>711</v>
      </c>
      <c r="D1068" s="2097">
        <v>24972.75</v>
      </c>
      <c r="E1068" s="724">
        <v>42134</v>
      </c>
      <c r="F1068" s="2116">
        <v>24972.75</v>
      </c>
      <c r="G1068" s="1267">
        <f t="shared" si="37"/>
        <v>0</v>
      </c>
      <c r="H1068" s="1655" t="s">
        <v>773</v>
      </c>
      <c r="I1068" s="32"/>
      <c r="J1068" s="2024"/>
      <c r="K1068" s="32"/>
      <c r="M1068" s="1265">
        <v>42139</v>
      </c>
      <c r="N1068" s="545">
        <v>21086</v>
      </c>
      <c r="O1068" s="1952" t="s">
        <v>2805</v>
      </c>
      <c r="P1068" s="2097">
        <v>2774.4</v>
      </c>
      <c r="Q1068" s="724">
        <v>42139</v>
      </c>
      <c r="R1068" s="2116">
        <v>2774.4</v>
      </c>
      <c r="S1068" s="1817">
        <f t="shared" si="38"/>
        <v>0</v>
      </c>
      <c r="T1068" s="1655" t="s">
        <v>773</v>
      </c>
    </row>
    <row r="1069" spans="1:20" x14ac:dyDescent="0.25">
      <c r="A1069" s="1265">
        <v>42134</v>
      </c>
      <c r="B1069" s="545">
        <v>20643</v>
      </c>
      <c r="C1069" s="2164" t="s">
        <v>2251</v>
      </c>
      <c r="D1069" s="2194">
        <v>0</v>
      </c>
      <c r="E1069" s="724"/>
      <c r="F1069" s="2116"/>
      <c r="G1069" s="1267">
        <f t="shared" si="37"/>
        <v>0</v>
      </c>
      <c r="H1069" s="1655" t="s">
        <v>135</v>
      </c>
      <c r="I1069" s="32"/>
      <c r="J1069" s="2024"/>
      <c r="K1069" s="32"/>
      <c r="M1069" s="1265">
        <v>42140</v>
      </c>
      <c r="N1069" s="545">
        <v>21221</v>
      </c>
      <c r="O1069" s="1952" t="s">
        <v>2805</v>
      </c>
      <c r="P1069" s="2097">
        <v>2406</v>
      </c>
      <c r="Q1069" s="724">
        <v>42140</v>
      </c>
      <c r="R1069" s="2116">
        <v>2406</v>
      </c>
      <c r="S1069" s="1817">
        <f t="shared" si="38"/>
        <v>0</v>
      </c>
      <c r="T1069" s="1655" t="s">
        <v>773</v>
      </c>
    </row>
    <row r="1070" spans="1:20" x14ac:dyDescent="0.25">
      <c r="A1070" s="1265">
        <v>42134</v>
      </c>
      <c r="B1070" s="545">
        <v>20644</v>
      </c>
      <c r="C1070" s="1952" t="s">
        <v>2797</v>
      </c>
      <c r="D1070" s="2097">
        <v>5350</v>
      </c>
      <c r="E1070" s="724">
        <v>42134</v>
      </c>
      <c r="F1070" s="2116">
        <v>5350</v>
      </c>
      <c r="G1070" s="1267">
        <f t="shared" si="37"/>
        <v>0</v>
      </c>
      <c r="H1070" s="1655" t="s">
        <v>773</v>
      </c>
      <c r="I1070" s="32"/>
      <c r="J1070" s="2024"/>
      <c r="K1070" s="32"/>
      <c r="M1070" s="1265">
        <v>42142</v>
      </c>
      <c r="N1070" s="545">
        <v>21400</v>
      </c>
      <c r="O1070" s="1952" t="s">
        <v>2805</v>
      </c>
      <c r="P1070" s="2097">
        <v>2745</v>
      </c>
      <c r="Q1070" s="724">
        <v>42142</v>
      </c>
      <c r="R1070" s="2117">
        <v>2745</v>
      </c>
      <c r="S1070" s="1267">
        <f t="shared" si="38"/>
        <v>0</v>
      </c>
      <c r="T1070" s="1197" t="s">
        <v>773</v>
      </c>
    </row>
    <row r="1071" spans="1:20" x14ac:dyDescent="0.25">
      <c r="A1071" s="1265">
        <v>42134</v>
      </c>
      <c r="B1071" s="545">
        <v>20645</v>
      </c>
      <c r="C1071" s="1952" t="s">
        <v>2797</v>
      </c>
      <c r="D1071" s="2097">
        <v>390</v>
      </c>
      <c r="E1071" s="724">
        <v>42134</v>
      </c>
      <c r="F1071" s="2116">
        <v>390</v>
      </c>
      <c r="G1071" s="1267">
        <f t="shared" si="37"/>
        <v>0</v>
      </c>
      <c r="H1071" s="1655" t="s">
        <v>773</v>
      </c>
      <c r="I1071" s="32"/>
      <c r="J1071" s="2024"/>
      <c r="K1071" s="32"/>
      <c r="M1071" s="1265">
        <v>42142</v>
      </c>
      <c r="N1071" s="545">
        <v>21401</v>
      </c>
      <c r="O1071" s="1952" t="s">
        <v>2805</v>
      </c>
      <c r="P1071" s="2097">
        <v>108</v>
      </c>
      <c r="Q1071" s="724">
        <v>42142</v>
      </c>
      <c r="R1071" s="2117">
        <v>108</v>
      </c>
      <c r="S1071" s="1267">
        <f t="shared" si="38"/>
        <v>0</v>
      </c>
      <c r="T1071" s="1197" t="s">
        <v>773</v>
      </c>
    </row>
    <row r="1072" spans="1:20" x14ac:dyDescent="0.25">
      <c r="A1072" s="1265">
        <v>42134</v>
      </c>
      <c r="B1072" s="545">
        <v>20646</v>
      </c>
      <c r="C1072" s="1952" t="s">
        <v>2829</v>
      </c>
      <c r="D1072" s="2097">
        <v>2557</v>
      </c>
      <c r="E1072" s="724">
        <v>42134</v>
      </c>
      <c r="F1072" s="2116">
        <v>2557</v>
      </c>
      <c r="G1072" s="1267">
        <f t="shared" si="37"/>
        <v>0</v>
      </c>
      <c r="H1072" s="1655" t="s">
        <v>773</v>
      </c>
      <c r="I1072" s="32"/>
      <c r="J1072" s="2024"/>
      <c r="K1072" s="32"/>
      <c r="M1072" s="1265">
        <v>42143</v>
      </c>
      <c r="N1072" s="545">
        <v>21533</v>
      </c>
      <c r="O1072" s="1952" t="s">
        <v>2805</v>
      </c>
      <c r="P1072" s="2097">
        <v>3406</v>
      </c>
      <c r="Q1072" s="724">
        <v>42143</v>
      </c>
      <c r="R1072" s="2117">
        <v>3406</v>
      </c>
      <c r="S1072" s="1267">
        <f t="shared" si="38"/>
        <v>0</v>
      </c>
      <c r="T1072" s="1197" t="s">
        <v>773</v>
      </c>
    </row>
    <row r="1073" spans="1:20" x14ac:dyDescent="0.25">
      <c r="A1073" s="1265">
        <v>42134</v>
      </c>
      <c r="B1073" s="545">
        <v>20647</v>
      </c>
      <c r="C1073" s="2102" t="s">
        <v>2818</v>
      </c>
      <c r="D1073" s="2097">
        <v>1945.6</v>
      </c>
      <c r="E1073" s="724">
        <v>42134</v>
      </c>
      <c r="F1073" s="2116">
        <v>1945.6</v>
      </c>
      <c r="G1073" s="1267">
        <f t="shared" si="37"/>
        <v>0</v>
      </c>
      <c r="H1073" s="1655" t="s">
        <v>773</v>
      </c>
      <c r="I1073" s="32"/>
      <c r="J1073" s="2024"/>
      <c r="K1073" s="32"/>
      <c r="M1073" s="1265">
        <v>42144</v>
      </c>
      <c r="N1073" s="545">
        <v>21632</v>
      </c>
      <c r="O1073" s="1952" t="s">
        <v>2805</v>
      </c>
      <c r="P1073" s="2097">
        <v>2523.4</v>
      </c>
      <c r="Q1073" s="724">
        <v>42144</v>
      </c>
      <c r="R1073" s="2117">
        <v>2523.4</v>
      </c>
      <c r="S1073" s="1267">
        <f t="shared" si="38"/>
        <v>0</v>
      </c>
      <c r="T1073" s="716" t="s">
        <v>773</v>
      </c>
    </row>
    <row r="1074" spans="1:20" x14ac:dyDescent="0.25">
      <c r="A1074" s="1265">
        <v>42134</v>
      </c>
      <c r="B1074" s="545">
        <v>20648</v>
      </c>
      <c r="C1074" s="1952" t="s">
        <v>2809</v>
      </c>
      <c r="D1074" s="2097">
        <v>1623.6</v>
      </c>
      <c r="E1074" s="724">
        <v>42134</v>
      </c>
      <c r="F1074" s="2116">
        <v>1623.6</v>
      </c>
      <c r="G1074" s="1267">
        <f t="shared" si="37"/>
        <v>0</v>
      </c>
      <c r="H1074" s="1655" t="s">
        <v>773</v>
      </c>
      <c r="I1074" s="32"/>
      <c r="J1074" s="2024"/>
      <c r="K1074" s="32"/>
      <c r="M1074" s="1265">
        <v>42145</v>
      </c>
      <c r="N1074" s="545">
        <v>21746</v>
      </c>
      <c r="O1074" s="2030" t="s">
        <v>2805</v>
      </c>
      <c r="P1074" s="2113">
        <v>1083.5999999999999</v>
      </c>
      <c r="Q1074" s="724">
        <v>42145</v>
      </c>
      <c r="R1074" s="2116">
        <v>1083.5999999999999</v>
      </c>
      <c r="S1074" s="1267">
        <f t="shared" si="38"/>
        <v>0</v>
      </c>
      <c r="T1074" s="582" t="s">
        <v>773</v>
      </c>
    </row>
    <row r="1075" spans="1:20" x14ac:dyDescent="0.25">
      <c r="A1075" s="1265">
        <v>42134</v>
      </c>
      <c r="B1075" s="545">
        <v>20649</v>
      </c>
      <c r="C1075" s="1952" t="s">
        <v>3000</v>
      </c>
      <c r="D1075" s="2097">
        <v>816</v>
      </c>
      <c r="E1075" s="724">
        <v>42134</v>
      </c>
      <c r="F1075" s="2116">
        <v>816</v>
      </c>
      <c r="G1075" s="1267">
        <f t="shared" si="37"/>
        <v>0</v>
      </c>
      <c r="H1075" s="1655" t="s">
        <v>773</v>
      </c>
      <c r="I1075" s="32"/>
      <c r="J1075" s="2024"/>
      <c r="K1075" s="32"/>
      <c r="M1075" s="1265">
        <v>42146</v>
      </c>
      <c r="N1075" s="545">
        <v>21941</v>
      </c>
      <c r="O1075" s="1952" t="s">
        <v>2805</v>
      </c>
      <c r="P1075" s="2097">
        <v>2863.25</v>
      </c>
      <c r="Q1075" s="724">
        <v>42146</v>
      </c>
      <c r="R1075" s="2116">
        <v>2863.25</v>
      </c>
      <c r="S1075" s="1267">
        <f t="shared" si="38"/>
        <v>0</v>
      </c>
      <c r="T1075" s="1655" t="s">
        <v>773</v>
      </c>
    </row>
    <row r="1076" spans="1:20" x14ac:dyDescent="0.25">
      <c r="A1076" s="1265">
        <v>42134</v>
      </c>
      <c r="B1076" s="545">
        <v>20650</v>
      </c>
      <c r="C1076" s="1952" t="s">
        <v>2890</v>
      </c>
      <c r="D1076" s="2097">
        <v>3197.76</v>
      </c>
      <c r="E1076" s="724">
        <v>42134</v>
      </c>
      <c r="F1076" s="2116">
        <v>3197.76</v>
      </c>
      <c r="G1076" s="1267">
        <f t="shared" si="37"/>
        <v>0</v>
      </c>
      <c r="H1076" s="1655" t="s">
        <v>773</v>
      </c>
      <c r="I1076" s="32"/>
      <c r="J1076" s="2024"/>
      <c r="K1076" s="32"/>
      <c r="M1076" s="1265">
        <v>42147</v>
      </c>
      <c r="N1076" s="545">
        <v>22000</v>
      </c>
      <c r="O1076" s="1952" t="s">
        <v>2805</v>
      </c>
      <c r="P1076" s="2097">
        <v>3895.4</v>
      </c>
      <c r="Q1076" s="781">
        <v>42147</v>
      </c>
      <c r="R1076" s="2116">
        <v>3895.4</v>
      </c>
      <c r="S1076" s="1267">
        <f t="shared" si="38"/>
        <v>0</v>
      </c>
      <c r="T1076" s="1655" t="s">
        <v>773</v>
      </c>
    </row>
    <row r="1077" spans="1:20" x14ac:dyDescent="0.25">
      <c r="A1077" s="1265">
        <v>42134</v>
      </c>
      <c r="B1077" s="545">
        <v>20651</v>
      </c>
      <c r="C1077" s="1952" t="s">
        <v>389</v>
      </c>
      <c r="D1077" s="2097">
        <v>36495.040000000001</v>
      </c>
      <c r="E1077" s="724">
        <v>42135</v>
      </c>
      <c r="F1077" s="2116">
        <v>36495.040000000001</v>
      </c>
      <c r="G1077" s="1267">
        <f t="shared" si="37"/>
        <v>0</v>
      </c>
      <c r="H1077" s="1655" t="s">
        <v>2822</v>
      </c>
      <c r="I1077" s="32"/>
      <c r="J1077" s="2024"/>
      <c r="K1077" s="32"/>
      <c r="M1077" s="1265">
        <v>42149</v>
      </c>
      <c r="N1077" s="545">
        <v>22151</v>
      </c>
      <c r="O1077" s="1952" t="s">
        <v>2805</v>
      </c>
      <c r="P1077" s="2097">
        <v>3275.6</v>
      </c>
      <c r="Q1077" s="781">
        <v>42149</v>
      </c>
      <c r="R1077" s="2116">
        <v>3275.6</v>
      </c>
      <c r="S1077" s="1267">
        <f t="shared" si="38"/>
        <v>0</v>
      </c>
      <c r="T1077" s="1655" t="s">
        <v>773</v>
      </c>
    </row>
    <row r="1078" spans="1:20" x14ac:dyDescent="0.25">
      <c r="A1078" s="1265">
        <v>42134</v>
      </c>
      <c r="B1078" s="545">
        <v>20652</v>
      </c>
      <c r="C1078" s="1952" t="s">
        <v>67</v>
      </c>
      <c r="D1078" s="2097">
        <v>30014.240000000002</v>
      </c>
      <c r="E1078" s="724"/>
      <c r="F1078" s="2116"/>
      <c r="G1078" s="1267">
        <f t="shared" si="37"/>
        <v>30014.240000000002</v>
      </c>
      <c r="H1078" s="1655" t="s">
        <v>2822</v>
      </c>
      <c r="I1078" s="32"/>
      <c r="J1078" s="2024"/>
      <c r="K1078" s="32"/>
      <c r="M1078" s="1265">
        <v>42151</v>
      </c>
      <c r="N1078" s="545">
        <v>22334</v>
      </c>
      <c r="O1078" s="1952" t="s">
        <v>2805</v>
      </c>
      <c r="P1078" s="2097">
        <v>3162</v>
      </c>
      <c r="Q1078" s="781">
        <v>42151</v>
      </c>
      <c r="R1078" s="2116">
        <v>3162</v>
      </c>
      <c r="S1078" s="1267">
        <f t="shared" si="38"/>
        <v>0</v>
      </c>
      <c r="T1078" s="1655" t="s">
        <v>773</v>
      </c>
    </row>
    <row r="1079" spans="1:20" x14ac:dyDescent="0.25">
      <c r="A1079" s="1265">
        <v>42134</v>
      </c>
      <c r="B1079" s="545">
        <v>20653</v>
      </c>
      <c r="C1079" s="1952" t="s">
        <v>2821</v>
      </c>
      <c r="D1079" s="2097">
        <v>5551.2</v>
      </c>
      <c r="E1079" s="724">
        <v>42135</v>
      </c>
      <c r="F1079" s="2116">
        <v>5551.2</v>
      </c>
      <c r="G1079" s="1267">
        <f t="shared" si="37"/>
        <v>0</v>
      </c>
      <c r="H1079" s="1655" t="s">
        <v>2822</v>
      </c>
      <c r="I1079" s="32"/>
      <c r="J1079" s="2024"/>
      <c r="K1079" s="32"/>
      <c r="M1079" s="1265">
        <v>42152</v>
      </c>
      <c r="N1079" s="545">
        <v>22454</v>
      </c>
      <c r="O1079" s="1952" t="s">
        <v>2805</v>
      </c>
      <c r="P1079" s="2097">
        <v>1619</v>
      </c>
      <c r="Q1079" s="724">
        <v>42152</v>
      </c>
      <c r="R1079" s="2116">
        <v>1619</v>
      </c>
      <c r="S1079" s="1267">
        <f t="shared" si="38"/>
        <v>0</v>
      </c>
      <c r="T1079" s="1655" t="s">
        <v>773</v>
      </c>
    </row>
    <row r="1080" spans="1:20" x14ac:dyDescent="0.25">
      <c r="A1080" s="1265">
        <v>42134</v>
      </c>
      <c r="B1080" s="545">
        <v>20654</v>
      </c>
      <c r="C1080" s="1952" t="s">
        <v>28</v>
      </c>
      <c r="D1080" s="2097">
        <v>180</v>
      </c>
      <c r="E1080" s="724">
        <v>42134</v>
      </c>
      <c r="F1080" s="2116">
        <v>180</v>
      </c>
      <c r="G1080" s="1267">
        <f t="shared" si="37"/>
        <v>0</v>
      </c>
      <c r="H1080" s="1655" t="s">
        <v>773</v>
      </c>
      <c r="I1080" s="32"/>
      <c r="J1080" s="2024"/>
      <c r="K1080" s="32"/>
      <c r="M1080" s="1265">
        <v>42152</v>
      </c>
      <c r="N1080" s="545">
        <v>22525</v>
      </c>
      <c r="O1080" s="1952" t="s">
        <v>2805</v>
      </c>
      <c r="P1080" s="2097">
        <v>597.79999999999995</v>
      </c>
      <c r="Q1080" s="724">
        <v>42152</v>
      </c>
      <c r="R1080" s="2116">
        <v>597.79999999999995</v>
      </c>
      <c r="S1080" s="1267">
        <f t="shared" si="38"/>
        <v>0</v>
      </c>
      <c r="T1080" s="1655" t="s">
        <v>773</v>
      </c>
    </row>
    <row r="1081" spans="1:20" x14ac:dyDescent="0.25">
      <c r="A1081" s="1265">
        <v>42134</v>
      </c>
      <c r="B1081" s="545">
        <v>20655</v>
      </c>
      <c r="C1081" s="1952" t="s">
        <v>947</v>
      </c>
      <c r="D1081" s="2097">
        <v>17145.599999999999</v>
      </c>
      <c r="E1081" s="724">
        <v>42135</v>
      </c>
      <c r="F1081" s="2116">
        <v>17145.599999999999</v>
      </c>
      <c r="G1081" s="1267">
        <f t="shared" si="37"/>
        <v>0</v>
      </c>
      <c r="H1081" s="1655" t="s">
        <v>2822</v>
      </c>
      <c r="I1081" s="32"/>
      <c r="J1081" s="2024"/>
      <c r="K1081" s="32"/>
      <c r="M1081" s="1265">
        <v>42153</v>
      </c>
      <c r="N1081" s="545">
        <v>22589</v>
      </c>
      <c r="O1081" s="1952" t="s">
        <v>2805</v>
      </c>
      <c r="P1081" s="2097">
        <v>2784.6</v>
      </c>
      <c r="Q1081" s="724">
        <v>42153</v>
      </c>
      <c r="R1081" s="2116">
        <v>2784.6</v>
      </c>
      <c r="S1081" s="1267">
        <f t="shared" si="38"/>
        <v>0</v>
      </c>
      <c r="T1081" s="1655" t="s">
        <v>773</v>
      </c>
    </row>
    <row r="1082" spans="1:20" x14ac:dyDescent="0.25">
      <c r="A1082" s="1265">
        <v>42134</v>
      </c>
      <c r="B1082" s="545">
        <v>20656</v>
      </c>
      <c r="C1082" s="1952" t="s">
        <v>2843</v>
      </c>
      <c r="D1082" s="2097">
        <v>956.46</v>
      </c>
      <c r="E1082" s="724">
        <v>42134</v>
      </c>
      <c r="F1082" s="2116">
        <v>956.46</v>
      </c>
      <c r="G1082" s="1267">
        <f t="shared" si="37"/>
        <v>0</v>
      </c>
      <c r="H1082" s="1655" t="s">
        <v>773</v>
      </c>
      <c r="I1082" s="32"/>
      <c r="J1082" s="2024"/>
      <c r="K1082" s="32"/>
      <c r="M1082" s="1265">
        <v>42154</v>
      </c>
      <c r="N1082" s="545">
        <v>22676</v>
      </c>
      <c r="O1082" s="1952" t="s">
        <v>2805</v>
      </c>
      <c r="P1082" s="2097">
        <v>2473.1999999999998</v>
      </c>
      <c r="Q1082" s="724">
        <v>42154</v>
      </c>
      <c r="R1082" s="2116">
        <v>2473.1999999999998</v>
      </c>
      <c r="S1082" s="1267">
        <f t="shared" si="38"/>
        <v>0</v>
      </c>
      <c r="T1082" s="1655" t="s">
        <v>773</v>
      </c>
    </row>
    <row r="1083" spans="1:20" x14ac:dyDescent="0.25">
      <c r="A1083" s="1265">
        <v>42134</v>
      </c>
      <c r="B1083" s="545">
        <v>20657</v>
      </c>
      <c r="C1083" s="1952" t="s">
        <v>44</v>
      </c>
      <c r="D1083" s="2097">
        <v>3612.9</v>
      </c>
      <c r="E1083" s="724">
        <v>42134</v>
      </c>
      <c r="F1083" s="2116">
        <v>3612.9</v>
      </c>
      <c r="G1083" s="1267">
        <f t="shared" si="37"/>
        <v>0</v>
      </c>
      <c r="H1083" s="1655" t="s">
        <v>773</v>
      </c>
      <c r="I1083" s="32"/>
      <c r="J1083" s="2024"/>
      <c r="K1083" s="32"/>
      <c r="M1083" s="1265">
        <v>42155</v>
      </c>
      <c r="N1083" s="545">
        <v>22791</v>
      </c>
      <c r="O1083" s="1952" t="s">
        <v>2805</v>
      </c>
      <c r="P1083" s="2097">
        <v>3414.8</v>
      </c>
      <c r="Q1083" s="724">
        <v>42155</v>
      </c>
      <c r="R1083" s="2116">
        <v>3414.8</v>
      </c>
      <c r="S1083" s="1267">
        <f t="shared" si="38"/>
        <v>0</v>
      </c>
      <c r="T1083" s="1655" t="s">
        <v>773</v>
      </c>
    </row>
    <row r="1084" spans="1:20" x14ac:dyDescent="0.25">
      <c r="A1084" s="1265">
        <v>42134</v>
      </c>
      <c r="B1084" s="545">
        <v>20658</v>
      </c>
      <c r="C1084" s="1952" t="s">
        <v>2858</v>
      </c>
      <c r="D1084" s="2097">
        <v>4333</v>
      </c>
      <c r="E1084" s="724">
        <v>42134</v>
      </c>
      <c r="F1084" s="2116">
        <v>4333</v>
      </c>
      <c r="G1084" s="1267">
        <f t="shared" si="37"/>
        <v>0</v>
      </c>
      <c r="H1084" s="1655" t="s">
        <v>773</v>
      </c>
      <c r="I1084" s="32"/>
      <c r="J1084" s="2024"/>
      <c r="K1084" s="32"/>
      <c r="M1084" s="1265">
        <v>42143</v>
      </c>
      <c r="N1084" s="545">
        <v>21579</v>
      </c>
      <c r="O1084" s="1952" t="s">
        <v>3625</v>
      </c>
      <c r="P1084" s="2097">
        <v>4245.26</v>
      </c>
      <c r="Q1084" s="724">
        <v>42143</v>
      </c>
      <c r="R1084" s="2116">
        <v>4245.26</v>
      </c>
      <c r="S1084" s="1267">
        <f t="shared" si="38"/>
        <v>0</v>
      </c>
      <c r="T1084" s="1197" t="s">
        <v>773</v>
      </c>
    </row>
    <row r="1085" spans="1:20" x14ac:dyDescent="0.25">
      <c r="A1085" s="1265">
        <v>42134</v>
      </c>
      <c r="B1085" s="545">
        <v>20659</v>
      </c>
      <c r="C1085" s="1952" t="s">
        <v>2928</v>
      </c>
      <c r="D1085" s="2097">
        <v>39670.400000000001</v>
      </c>
      <c r="E1085" s="724">
        <v>42144</v>
      </c>
      <c r="F1085" s="2116">
        <v>39670.400000000001</v>
      </c>
      <c r="G1085" s="1267">
        <f t="shared" si="37"/>
        <v>0</v>
      </c>
      <c r="H1085" s="1655" t="s">
        <v>2776</v>
      </c>
      <c r="I1085" s="32"/>
      <c r="J1085" s="2024"/>
      <c r="K1085" s="32"/>
      <c r="M1085" s="1265">
        <v>42135</v>
      </c>
      <c r="N1085" s="545">
        <v>20736</v>
      </c>
      <c r="O1085" s="1952" t="s">
        <v>186</v>
      </c>
      <c r="P1085" s="2097">
        <v>3819</v>
      </c>
      <c r="Q1085" s="724">
        <v>42136</v>
      </c>
      <c r="R1085" s="2116">
        <v>3819</v>
      </c>
      <c r="S1085" s="1267">
        <f t="shared" si="38"/>
        <v>0</v>
      </c>
      <c r="T1085" s="1804" t="s">
        <v>2799</v>
      </c>
    </row>
    <row r="1086" spans="1:20" x14ac:dyDescent="0.25">
      <c r="A1086" s="1265">
        <v>42134</v>
      </c>
      <c r="B1086" s="545">
        <v>20660</v>
      </c>
      <c r="C1086" s="1952" t="s">
        <v>2778</v>
      </c>
      <c r="D1086" s="2097">
        <v>316.10000000000002</v>
      </c>
      <c r="E1086" s="724">
        <v>42134</v>
      </c>
      <c r="F1086" s="2116">
        <v>316.10000000000002</v>
      </c>
      <c r="G1086" s="1267">
        <f t="shared" si="37"/>
        <v>0</v>
      </c>
      <c r="H1086" s="1655" t="s">
        <v>773</v>
      </c>
      <c r="I1086" s="32"/>
      <c r="J1086" s="2024"/>
      <c r="K1086" s="32"/>
      <c r="M1086" s="1265">
        <v>42138</v>
      </c>
      <c r="N1086" s="545">
        <v>21029</v>
      </c>
      <c r="O1086" s="1952" t="s">
        <v>186</v>
      </c>
      <c r="P1086" s="2097">
        <v>979.8</v>
      </c>
      <c r="Q1086" s="724">
        <v>42139</v>
      </c>
      <c r="R1086" s="2116">
        <v>979.8</v>
      </c>
      <c r="S1086" s="1817">
        <f t="shared" si="38"/>
        <v>0</v>
      </c>
      <c r="T1086" s="1655" t="s">
        <v>2938</v>
      </c>
    </row>
    <row r="1087" spans="1:20" x14ac:dyDescent="0.25">
      <c r="A1087" s="1265">
        <v>42134</v>
      </c>
      <c r="B1087" s="545">
        <v>20661</v>
      </c>
      <c r="C1087" s="1952" t="s">
        <v>2849</v>
      </c>
      <c r="D1087" s="2097">
        <v>5443.4</v>
      </c>
      <c r="E1087" s="724">
        <v>42134</v>
      </c>
      <c r="F1087" s="2116">
        <v>5443.4</v>
      </c>
      <c r="G1087" s="1267">
        <f t="shared" si="37"/>
        <v>0</v>
      </c>
      <c r="H1087" s="1655" t="s">
        <v>773</v>
      </c>
      <c r="I1087" s="32"/>
      <c r="J1087" s="2024"/>
      <c r="K1087" s="32"/>
      <c r="M1087" s="1265">
        <v>42154</v>
      </c>
      <c r="N1087" s="545">
        <v>22759</v>
      </c>
      <c r="O1087" s="1952" t="s">
        <v>186</v>
      </c>
      <c r="P1087" s="2097">
        <v>4334.6000000000004</v>
      </c>
      <c r="Q1087" s="724">
        <v>42154</v>
      </c>
      <c r="R1087" s="2116">
        <v>4334.6000000000004</v>
      </c>
      <c r="S1087" s="1267">
        <f t="shared" si="38"/>
        <v>0</v>
      </c>
      <c r="T1087" s="1655" t="s">
        <v>2938</v>
      </c>
    </row>
    <row r="1088" spans="1:20" x14ac:dyDescent="0.25">
      <c r="A1088" s="1265">
        <v>42134</v>
      </c>
      <c r="B1088" s="545">
        <v>20662</v>
      </c>
      <c r="C1088" s="1952" t="s">
        <v>2862</v>
      </c>
      <c r="D1088" s="2097">
        <v>6293</v>
      </c>
      <c r="E1088" s="724">
        <v>42134</v>
      </c>
      <c r="F1088" s="2116">
        <v>6293</v>
      </c>
      <c r="G1088" s="1267">
        <f t="shared" si="37"/>
        <v>0</v>
      </c>
      <c r="H1088" s="1655" t="s">
        <v>773</v>
      </c>
      <c r="I1088" s="32"/>
      <c r="J1088" s="2024"/>
      <c r="K1088" s="32"/>
      <c r="M1088" s="1265">
        <v>42125</v>
      </c>
      <c r="N1088" s="545">
        <v>19655</v>
      </c>
      <c r="O1088" s="1952" t="s">
        <v>2830</v>
      </c>
      <c r="P1088" s="2097">
        <v>2514.5</v>
      </c>
      <c r="Q1088" s="724">
        <v>42125</v>
      </c>
      <c r="R1088" s="2116">
        <v>2514.5</v>
      </c>
      <c r="S1088" s="459">
        <f t="shared" si="38"/>
        <v>0</v>
      </c>
      <c r="T1088" s="1804" t="s">
        <v>773</v>
      </c>
    </row>
    <row r="1089" spans="1:20" x14ac:dyDescent="0.25">
      <c r="A1089" s="1265">
        <v>42134</v>
      </c>
      <c r="B1089" s="545">
        <v>20663</v>
      </c>
      <c r="C1089" s="1952" t="s">
        <v>2862</v>
      </c>
      <c r="D1089" s="2097">
        <v>400</v>
      </c>
      <c r="E1089" s="724">
        <v>42134</v>
      </c>
      <c r="F1089" s="2116">
        <v>400</v>
      </c>
      <c r="G1089" s="1267">
        <f t="shared" si="37"/>
        <v>0</v>
      </c>
      <c r="H1089" s="1655" t="s">
        <v>773</v>
      </c>
      <c r="I1089" s="32"/>
      <c r="J1089" s="2024"/>
      <c r="K1089" s="32"/>
      <c r="M1089" s="1265">
        <v>42127</v>
      </c>
      <c r="N1089" s="545">
        <v>19881</v>
      </c>
      <c r="O1089" s="1952" t="s">
        <v>2830</v>
      </c>
      <c r="P1089" s="2097">
        <v>1057.5</v>
      </c>
      <c r="Q1089" s="724">
        <v>42127</v>
      </c>
      <c r="R1089" s="2116">
        <v>1057.5</v>
      </c>
      <c r="S1089" s="1267">
        <f t="shared" si="38"/>
        <v>0</v>
      </c>
      <c r="T1089" s="1804" t="s">
        <v>773</v>
      </c>
    </row>
    <row r="1090" spans="1:20" x14ac:dyDescent="0.25">
      <c r="A1090" s="1265">
        <v>42134</v>
      </c>
      <c r="B1090" s="545">
        <v>20664</v>
      </c>
      <c r="C1090" s="1952" t="s">
        <v>2915</v>
      </c>
      <c r="D1090" s="2097">
        <v>500</v>
      </c>
      <c r="E1090" s="724">
        <v>42134</v>
      </c>
      <c r="F1090" s="2116">
        <v>500</v>
      </c>
      <c r="G1090" s="1267">
        <f t="shared" si="37"/>
        <v>0</v>
      </c>
      <c r="H1090" s="1655" t="s">
        <v>773</v>
      </c>
      <c r="K1090" s="32"/>
      <c r="M1090" s="1265">
        <v>42131</v>
      </c>
      <c r="N1090" s="545">
        <v>20270</v>
      </c>
      <c r="O1090" s="1952" t="s">
        <v>2830</v>
      </c>
      <c r="P1090" s="2097">
        <v>1663.8</v>
      </c>
      <c r="Q1090" s="724">
        <v>42131</v>
      </c>
      <c r="R1090" s="2116">
        <v>1663.8</v>
      </c>
      <c r="S1090" s="1267">
        <f t="shared" si="38"/>
        <v>0</v>
      </c>
      <c r="T1090" s="1804" t="s">
        <v>773</v>
      </c>
    </row>
    <row r="1091" spans="1:20" x14ac:dyDescent="0.25">
      <c r="A1091" s="1265">
        <v>42134</v>
      </c>
      <c r="B1091" s="545">
        <v>20665</v>
      </c>
      <c r="C1091" s="1952" t="s">
        <v>2795</v>
      </c>
      <c r="D1091" s="2097">
        <v>78254.600000000006</v>
      </c>
      <c r="E1091" s="724">
        <v>42153</v>
      </c>
      <c r="F1091" s="2116">
        <v>78254.600000000006</v>
      </c>
      <c r="G1091" s="1267">
        <f t="shared" ref="G1091:G1154" si="39">D1091-F1091</f>
        <v>0</v>
      </c>
      <c r="H1091" s="1655" t="s">
        <v>773</v>
      </c>
      <c r="K1091" s="32"/>
      <c r="M1091" s="1265">
        <v>42132</v>
      </c>
      <c r="N1091" s="545">
        <v>20449</v>
      </c>
      <c r="O1091" s="1952" t="s">
        <v>2830</v>
      </c>
      <c r="P1091" s="2097">
        <v>2194.5</v>
      </c>
      <c r="Q1091" s="724">
        <v>42132</v>
      </c>
      <c r="R1091" s="2116">
        <v>2194.5</v>
      </c>
      <c r="S1091" s="1267">
        <f t="shared" ref="S1091:S1154" si="40">P1091-R1091</f>
        <v>0</v>
      </c>
      <c r="T1091" s="1804" t="s">
        <v>773</v>
      </c>
    </row>
    <row r="1092" spans="1:20" x14ac:dyDescent="0.25">
      <c r="A1092" s="1265">
        <v>42135</v>
      </c>
      <c r="B1092" s="545">
        <v>20666</v>
      </c>
      <c r="C1092" s="2143" t="s">
        <v>2775</v>
      </c>
      <c r="D1092" s="2097">
        <v>7500.8</v>
      </c>
      <c r="E1092" s="724">
        <v>42135</v>
      </c>
      <c r="F1092" s="2116">
        <v>7500.8</v>
      </c>
      <c r="G1092" s="1267">
        <f t="shared" si="39"/>
        <v>0</v>
      </c>
      <c r="H1092" s="1655" t="s">
        <v>2776</v>
      </c>
      <c r="K1092" s="32"/>
      <c r="M1092" s="1265">
        <v>42132</v>
      </c>
      <c r="N1092" s="545">
        <v>20455</v>
      </c>
      <c r="O1092" s="2143" t="s">
        <v>2830</v>
      </c>
      <c r="P1092" s="2097">
        <v>259.60000000000002</v>
      </c>
      <c r="Q1092" s="724">
        <v>42132</v>
      </c>
      <c r="R1092" s="2116">
        <v>259.60000000000002</v>
      </c>
      <c r="S1092" s="1267">
        <f t="shared" si="40"/>
        <v>0</v>
      </c>
      <c r="T1092" s="1804" t="s">
        <v>773</v>
      </c>
    </row>
    <row r="1093" spans="1:20" x14ac:dyDescent="0.25">
      <c r="A1093" s="1265">
        <v>42135</v>
      </c>
      <c r="B1093" s="545">
        <v>20667</v>
      </c>
      <c r="C1093" s="1952" t="s">
        <v>2845</v>
      </c>
      <c r="D1093" s="2097">
        <v>11515.5</v>
      </c>
      <c r="E1093" s="724">
        <v>42135</v>
      </c>
      <c r="F1093" s="2116">
        <v>11515.5</v>
      </c>
      <c r="G1093" s="1267">
        <f t="shared" si="39"/>
        <v>0</v>
      </c>
      <c r="H1093" s="1655" t="s">
        <v>773</v>
      </c>
      <c r="K1093" s="32"/>
      <c r="M1093" s="1265">
        <v>42133</v>
      </c>
      <c r="N1093" s="545">
        <v>20552</v>
      </c>
      <c r="O1093" s="1952" t="s">
        <v>2830</v>
      </c>
      <c r="P1093" s="2097">
        <v>314.89999999999998</v>
      </c>
      <c r="Q1093" s="724">
        <v>42133</v>
      </c>
      <c r="R1093" s="2116">
        <v>314.89999999999998</v>
      </c>
      <c r="S1093" s="1267">
        <f t="shared" si="40"/>
        <v>0</v>
      </c>
      <c r="T1093" s="1804" t="s">
        <v>773</v>
      </c>
    </row>
    <row r="1094" spans="1:20" x14ac:dyDescent="0.25">
      <c r="A1094" s="1265">
        <v>42135</v>
      </c>
      <c r="B1094" s="545">
        <v>20668</v>
      </c>
      <c r="C1094" s="1952" t="s">
        <v>1472</v>
      </c>
      <c r="D1094" s="2097">
        <v>5581.2</v>
      </c>
      <c r="E1094" s="724">
        <v>42135</v>
      </c>
      <c r="F1094" s="2116">
        <v>5581.2</v>
      </c>
      <c r="G1094" s="1267">
        <f t="shared" si="39"/>
        <v>0</v>
      </c>
      <c r="H1094" s="1655" t="s">
        <v>773</v>
      </c>
      <c r="K1094" s="32"/>
      <c r="M1094" s="1265">
        <v>42141</v>
      </c>
      <c r="N1094" s="545">
        <v>21367</v>
      </c>
      <c r="O1094" s="1952" t="s">
        <v>2830</v>
      </c>
      <c r="P1094" s="2097">
        <v>1955.2</v>
      </c>
      <c r="Q1094" s="724">
        <v>42141</v>
      </c>
      <c r="R1094" s="2117">
        <v>1955.2</v>
      </c>
      <c r="S1094" s="1267">
        <f t="shared" si="40"/>
        <v>0</v>
      </c>
      <c r="T1094" s="1197" t="s">
        <v>773</v>
      </c>
    </row>
    <row r="1095" spans="1:20" x14ac:dyDescent="0.25">
      <c r="A1095" s="1265">
        <v>42135</v>
      </c>
      <c r="B1095" s="545">
        <v>20669</v>
      </c>
      <c r="C1095" s="1952" t="s">
        <v>64</v>
      </c>
      <c r="D1095" s="2097">
        <v>24798.240000000002</v>
      </c>
      <c r="E1095" s="724">
        <v>42138</v>
      </c>
      <c r="F1095" s="2116">
        <v>24798.240000000002</v>
      </c>
      <c r="G1095" s="1267">
        <f t="shared" si="39"/>
        <v>0</v>
      </c>
      <c r="H1095" s="1655" t="s">
        <v>2938</v>
      </c>
      <c r="K1095" s="32"/>
      <c r="M1095" s="1265">
        <v>42146</v>
      </c>
      <c r="N1095" s="545">
        <v>21906</v>
      </c>
      <c r="O1095" s="1952" t="s">
        <v>2830</v>
      </c>
      <c r="P1095" s="2097">
        <v>2698.2</v>
      </c>
      <c r="Q1095" s="724">
        <v>42146</v>
      </c>
      <c r="R1095" s="2116">
        <v>2698.2</v>
      </c>
      <c r="S1095" s="1267">
        <f t="shared" si="40"/>
        <v>0</v>
      </c>
      <c r="T1095" s="1655" t="s">
        <v>773</v>
      </c>
    </row>
    <row r="1096" spans="1:20" x14ac:dyDescent="0.25">
      <c r="A1096" s="1265">
        <v>42135</v>
      </c>
      <c r="B1096" s="545">
        <v>20670</v>
      </c>
      <c r="C1096" s="1952" t="s">
        <v>2852</v>
      </c>
      <c r="D1096" s="2097">
        <v>17826.900000000001</v>
      </c>
      <c r="E1096" s="724">
        <v>42149</v>
      </c>
      <c r="F1096" s="2116">
        <v>17826.900000000001</v>
      </c>
      <c r="G1096" s="1267">
        <f t="shared" si="39"/>
        <v>0</v>
      </c>
      <c r="H1096" s="1655" t="s">
        <v>2793</v>
      </c>
      <c r="K1096" s="32"/>
      <c r="M1096" s="1265">
        <v>42149</v>
      </c>
      <c r="N1096" s="545">
        <v>22198</v>
      </c>
      <c r="O1096" s="1952" t="s">
        <v>2830</v>
      </c>
      <c r="P1096" s="2097">
        <v>2580</v>
      </c>
      <c r="Q1096" s="781">
        <v>42149</v>
      </c>
      <c r="R1096" s="2116">
        <v>2580</v>
      </c>
      <c r="S1096" s="1267">
        <f t="shared" si="40"/>
        <v>0</v>
      </c>
      <c r="T1096" s="1655" t="s">
        <v>773</v>
      </c>
    </row>
    <row r="1097" spans="1:20" x14ac:dyDescent="0.25">
      <c r="A1097" s="1265">
        <v>42135</v>
      </c>
      <c r="B1097" s="545">
        <v>20671</v>
      </c>
      <c r="C1097" s="1952" t="s">
        <v>45</v>
      </c>
      <c r="D1097" s="2097">
        <v>27902.7</v>
      </c>
      <c r="E1097" s="724">
        <v>42135</v>
      </c>
      <c r="F1097" s="2116">
        <f>271+27631.7</f>
        <v>27902.7</v>
      </c>
      <c r="G1097" s="1267">
        <f t="shared" si="39"/>
        <v>0</v>
      </c>
      <c r="H1097" s="1655" t="s">
        <v>2793</v>
      </c>
      <c r="K1097" s="32"/>
      <c r="M1097" s="1265">
        <v>42139</v>
      </c>
      <c r="N1097" s="545">
        <v>21186</v>
      </c>
      <c r="O1097" s="1952" t="s">
        <v>3595</v>
      </c>
      <c r="P1097" s="2097">
        <v>2329</v>
      </c>
      <c r="Q1097" s="724">
        <v>42140</v>
      </c>
      <c r="R1097" s="2116">
        <v>2329</v>
      </c>
      <c r="S1097" s="1817">
        <f t="shared" si="40"/>
        <v>0</v>
      </c>
      <c r="T1097" s="1655" t="s">
        <v>2938</v>
      </c>
    </row>
    <row r="1098" spans="1:20" x14ac:dyDescent="0.25">
      <c r="A1098" s="1265">
        <v>42135</v>
      </c>
      <c r="B1098" s="545">
        <v>20672</v>
      </c>
      <c r="C1098" s="1952" t="s">
        <v>48</v>
      </c>
      <c r="D1098" s="2097">
        <v>25875</v>
      </c>
      <c r="E1098" s="724">
        <v>42145</v>
      </c>
      <c r="F1098" s="2116">
        <v>25875</v>
      </c>
      <c r="G1098" s="1267">
        <f t="shared" si="39"/>
        <v>0</v>
      </c>
      <c r="H1098" s="1655" t="s">
        <v>2780</v>
      </c>
      <c r="K1098" s="32"/>
      <c r="M1098" s="1265">
        <v>42125</v>
      </c>
      <c r="N1098" s="545">
        <v>19670</v>
      </c>
      <c r="O1098" s="1952" t="s">
        <v>2836</v>
      </c>
      <c r="P1098" s="2097">
        <v>3794.4</v>
      </c>
      <c r="Q1098" s="724">
        <v>42125</v>
      </c>
      <c r="R1098" s="2116">
        <v>3794.4</v>
      </c>
      <c r="S1098" s="459">
        <f t="shared" si="40"/>
        <v>0</v>
      </c>
      <c r="T1098" s="1655" t="s">
        <v>2790</v>
      </c>
    </row>
    <row r="1099" spans="1:20" x14ac:dyDescent="0.25">
      <c r="A1099" s="1265">
        <v>42135</v>
      </c>
      <c r="B1099" s="545">
        <v>20673</v>
      </c>
      <c r="C1099" s="1952" t="s">
        <v>674</v>
      </c>
      <c r="D1099" s="2097">
        <v>22324.400000000001</v>
      </c>
      <c r="E1099" s="724">
        <v>42135</v>
      </c>
      <c r="F1099" s="2116">
        <v>22324.400000000001</v>
      </c>
      <c r="G1099" s="1267">
        <f t="shared" si="39"/>
        <v>0</v>
      </c>
      <c r="H1099" s="1655" t="s">
        <v>773</v>
      </c>
      <c r="J1099" s="2073"/>
      <c r="K1099" s="32"/>
      <c r="M1099" s="1265">
        <v>42126</v>
      </c>
      <c r="N1099" s="545">
        <v>19797</v>
      </c>
      <c r="O1099" s="2054" t="s">
        <v>2836</v>
      </c>
      <c r="P1099" s="2097">
        <v>2695</v>
      </c>
      <c r="Q1099" s="724">
        <v>42128</v>
      </c>
      <c r="R1099" s="2116">
        <v>2695</v>
      </c>
      <c r="S1099" s="1267">
        <f t="shared" si="40"/>
        <v>0</v>
      </c>
      <c r="T1099" s="217" t="s">
        <v>2790</v>
      </c>
    </row>
    <row r="1100" spans="1:20" x14ac:dyDescent="0.25">
      <c r="A1100" s="1265">
        <v>42135</v>
      </c>
      <c r="B1100" s="545">
        <v>20674</v>
      </c>
      <c r="C1100" s="1952" t="s">
        <v>2864</v>
      </c>
      <c r="D1100" s="2097">
        <v>2305.1999999999998</v>
      </c>
      <c r="E1100" s="724">
        <v>42138</v>
      </c>
      <c r="F1100" s="2116">
        <v>2305.1999999999998</v>
      </c>
      <c r="G1100" s="1267">
        <f t="shared" si="39"/>
        <v>0</v>
      </c>
      <c r="H1100" s="1655" t="s">
        <v>2902</v>
      </c>
      <c r="J1100" s="2073"/>
      <c r="K1100" s="32"/>
      <c r="M1100" s="1265">
        <v>42128</v>
      </c>
      <c r="N1100" s="545">
        <v>19958</v>
      </c>
      <c r="O1100" s="1952" t="s">
        <v>2836</v>
      </c>
      <c r="P1100" s="2097">
        <v>1455.2</v>
      </c>
      <c r="Q1100" s="724">
        <v>42128</v>
      </c>
      <c r="R1100" s="2116">
        <v>1455.2</v>
      </c>
      <c r="S1100" s="1267">
        <f t="shared" si="40"/>
        <v>0</v>
      </c>
      <c r="T1100" s="1804" t="s">
        <v>773</v>
      </c>
    </row>
    <row r="1101" spans="1:20" x14ac:dyDescent="0.25">
      <c r="A1101" s="1265">
        <v>42135</v>
      </c>
      <c r="B1101" s="545">
        <v>20675</v>
      </c>
      <c r="C1101" s="1952" t="s">
        <v>768</v>
      </c>
      <c r="D1101" s="2097">
        <v>9592</v>
      </c>
      <c r="E1101" s="724">
        <v>42135</v>
      </c>
      <c r="F1101" s="2116">
        <v>9592</v>
      </c>
      <c r="G1101" s="1267">
        <f t="shared" si="39"/>
        <v>0</v>
      </c>
      <c r="H1101" s="1655" t="s">
        <v>773</v>
      </c>
      <c r="K1101" s="32"/>
      <c r="M1101" s="1265">
        <v>42130</v>
      </c>
      <c r="N1101" s="545">
        <v>20184</v>
      </c>
      <c r="O1101" s="2143" t="s">
        <v>2836</v>
      </c>
      <c r="P1101" s="2097">
        <v>1679.6</v>
      </c>
      <c r="Q1101" s="724">
        <v>42131</v>
      </c>
      <c r="R1101" s="2116">
        <v>1679.6</v>
      </c>
      <c r="S1101" s="1267">
        <f t="shared" si="40"/>
        <v>0</v>
      </c>
      <c r="T1101" s="1655" t="s">
        <v>2799</v>
      </c>
    </row>
    <row r="1102" spans="1:20" x14ac:dyDescent="0.25">
      <c r="A1102" s="1265">
        <v>42135</v>
      </c>
      <c r="B1102" s="545">
        <v>20676</v>
      </c>
      <c r="C1102" s="1952" t="s">
        <v>2956</v>
      </c>
      <c r="D1102" s="2097">
        <v>2340</v>
      </c>
      <c r="E1102" s="724">
        <v>42135</v>
      </c>
      <c r="F1102" s="2116">
        <v>2340</v>
      </c>
      <c r="G1102" s="1267">
        <f t="shared" si="39"/>
        <v>0</v>
      </c>
      <c r="H1102" s="1655" t="s">
        <v>773</v>
      </c>
      <c r="K1102" s="32"/>
      <c r="M1102" s="1265">
        <v>42132</v>
      </c>
      <c r="N1102" s="545">
        <v>20398</v>
      </c>
      <c r="O1102" s="2143" t="s">
        <v>2836</v>
      </c>
      <c r="P1102" s="2097">
        <v>3440.8</v>
      </c>
      <c r="Q1102" s="724">
        <v>42133</v>
      </c>
      <c r="R1102" s="2116">
        <v>3440.8</v>
      </c>
      <c r="S1102" s="1267">
        <f t="shared" si="40"/>
        <v>0</v>
      </c>
      <c r="T1102" s="1804" t="s">
        <v>2799</v>
      </c>
    </row>
    <row r="1103" spans="1:20" x14ac:dyDescent="0.25">
      <c r="A1103" s="1265">
        <v>42135</v>
      </c>
      <c r="B1103" s="545">
        <v>20677</v>
      </c>
      <c r="C1103" s="1952" t="s">
        <v>2854</v>
      </c>
      <c r="D1103" s="2097">
        <v>2412.5</v>
      </c>
      <c r="E1103" s="724">
        <v>42135</v>
      </c>
      <c r="F1103" s="2116">
        <v>2412.5</v>
      </c>
      <c r="G1103" s="1267">
        <f t="shared" si="39"/>
        <v>0</v>
      </c>
      <c r="H1103" s="1655" t="s">
        <v>773</v>
      </c>
      <c r="K1103" s="32"/>
      <c r="M1103" s="1265">
        <v>42133</v>
      </c>
      <c r="N1103" s="545">
        <v>20544</v>
      </c>
      <c r="O1103" s="1952" t="s">
        <v>2836</v>
      </c>
      <c r="P1103" s="2097">
        <v>2448</v>
      </c>
      <c r="Q1103" s="724">
        <v>42135</v>
      </c>
      <c r="R1103" s="2116">
        <v>2448</v>
      </c>
      <c r="S1103" s="1267">
        <f t="shared" si="40"/>
        <v>0</v>
      </c>
      <c r="T1103" s="1804" t="s">
        <v>2799</v>
      </c>
    </row>
    <row r="1104" spans="1:20" x14ac:dyDescent="0.25">
      <c r="A1104" s="1265">
        <v>42135</v>
      </c>
      <c r="B1104" s="545">
        <v>20678</v>
      </c>
      <c r="C1104" s="1952" t="s">
        <v>1521</v>
      </c>
      <c r="D1104" s="2097">
        <v>1224</v>
      </c>
      <c r="E1104" s="724">
        <v>42135</v>
      </c>
      <c r="F1104" s="2116">
        <v>1224</v>
      </c>
      <c r="G1104" s="1267">
        <f t="shared" si="39"/>
        <v>0</v>
      </c>
      <c r="H1104" s="1655" t="s">
        <v>773</v>
      </c>
      <c r="K1104" s="32"/>
      <c r="M1104" s="1265">
        <v>42136</v>
      </c>
      <c r="N1104" s="545">
        <v>20844</v>
      </c>
      <c r="O1104" s="1952" t="s">
        <v>2836</v>
      </c>
      <c r="P1104" s="2097">
        <v>1346.4</v>
      </c>
      <c r="Q1104" s="724">
        <v>42137</v>
      </c>
      <c r="R1104" s="2116">
        <v>1346.4</v>
      </c>
      <c r="S1104" s="1267">
        <f t="shared" si="40"/>
        <v>0</v>
      </c>
      <c r="T1104" s="1655" t="s">
        <v>2938</v>
      </c>
    </row>
    <row r="1105" spans="1:20" x14ac:dyDescent="0.25">
      <c r="A1105" s="1265">
        <v>42135</v>
      </c>
      <c r="B1105" s="545">
        <v>20679</v>
      </c>
      <c r="C1105" s="1952" t="s">
        <v>2899</v>
      </c>
      <c r="D1105" s="2097">
        <v>11959.1</v>
      </c>
      <c r="E1105" s="724">
        <v>42137</v>
      </c>
      <c r="F1105" s="2116">
        <v>11959.1</v>
      </c>
      <c r="G1105" s="1267">
        <f t="shared" si="39"/>
        <v>0</v>
      </c>
      <c r="H1105" s="1655" t="s">
        <v>2799</v>
      </c>
      <c r="K1105" s="32"/>
      <c r="M1105" s="1265">
        <v>42137</v>
      </c>
      <c r="N1105" s="545">
        <v>20935</v>
      </c>
      <c r="O1105" s="1952" t="s">
        <v>2836</v>
      </c>
      <c r="P1105" s="2097">
        <v>1394</v>
      </c>
      <c r="Q1105" s="724">
        <v>42137</v>
      </c>
      <c r="R1105" s="2116">
        <v>1394</v>
      </c>
      <c r="S1105" s="1267">
        <f t="shared" si="40"/>
        <v>0</v>
      </c>
      <c r="T1105" s="1804" t="s">
        <v>2799</v>
      </c>
    </row>
    <row r="1106" spans="1:20" x14ac:dyDescent="0.25">
      <c r="A1106" s="1265">
        <v>42135</v>
      </c>
      <c r="B1106" s="545">
        <v>20680</v>
      </c>
      <c r="C1106" s="1952" t="s">
        <v>665</v>
      </c>
      <c r="D1106" s="2097">
        <v>1458</v>
      </c>
      <c r="E1106" s="724">
        <v>42135</v>
      </c>
      <c r="F1106" s="2116">
        <v>1458</v>
      </c>
      <c r="G1106" s="1267">
        <f t="shared" si="39"/>
        <v>0</v>
      </c>
      <c r="H1106" s="1655" t="s">
        <v>773</v>
      </c>
      <c r="I1106" s="32"/>
      <c r="J1106" s="2024"/>
      <c r="K1106" s="32"/>
      <c r="M1106" s="1265">
        <v>42138</v>
      </c>
      <c r="N1106" s="545">
        <v>21031</v>
      </c>
      <c r="O1106" s="1952" t="s">
        <v>2836</v>
      </c>
      <c r="P1106" s="2097">
        <v>1655.8</v>
      </c>
      <c r="Q1106" s="724">
        <v>42139</v>
      </c>
      <c r="R1106" s="2116">
        <v>1655.8</v>
      </c>
      <c r="S1106" s="1817">
        <f t="shared" si="40"/>
        <v>0</v>
      </c>
      <c r="T1106" s="1655" t="s">
        <v>2938</v>
      </c>
    </row>
    <row r="1107" spans="1:20" x14ac:dyDescent="0.25">
      <c r="A1107" s="1265">
        <v>42135</v>
      </c>
      <c r="B1107" s="545">
        <v>20681</v>
      </c>
      <c r="C1107" s="1952" t="s">
        <v>1024</v>
      </c>
      <c r="D1107" s="2097">
        <v>2214.8000000000002</v>
      </c>
      <c r="E1107" s="724">
        <v>42135</v>
      </c>
      <c r="F1107" s="2116">
        <v>2214.8000000000002</v>
      </c>
      <c r="G1107" s="1267">
        <f t="shared" si="39"/>
        <v>0</v>
      </c>
      <c r="H1107" s="1655" t="s">
        <v>773</v>
      </c>
      <c r="I1107" s="32"/>
      <c r="J1107" s="2024"/>
      <c r="K1107" s="32"/>
      <c r="M1107" s="1265">
        <v>42139</v>
      </c>
      <c r="N1107" s="545">
        <v>21185</v>
      </c>
      <c r="O1107" s="1952" t="s">
        <v>2836</v>
      </c>
      <c r="P1107" s="2097">
        <v>1958.4</v>
      </c>
      <c r="Q1107" s="724">
        <v>42140</v>
      </c>
      <c r="R1107" s="2116">
        <v>1958.4</v>
      </c>
      <c r="S1107" s="1817">
        <f t="shared" si="40"/>
        <v>0</v>
      </c>
      <c r="T1107" s="1655" t="s">
        <v>2938</v>
      </c>
    </row>
    <row r="1108" spans="1:20" x14ac:dyDescent="0.25">
      <c r="A1108" s="1265">
        <v>42135</v>
      </c>
      <c r="B1108" s="545">
        <v>20682</v>
      </c>
      <c r="C1108" s="1952" t="s">
        <v>2864</v>
      </c>
      <c r="D1108" s="2097">
        <v>1644</v>
      </c>
      <c r="E1108" s="724">
        <v>42135</v>
      </c>
      <c r="F1108" s="2116">
        <v>1644</v>
      </c>
      <c r="G1108" s="1267">
        <f t="shared" si="39"/>
        <v>0</v>
      </c>
      <c r="H1108" s="1655" t="s">
        <v>2799</v>
      </c>
      <c r="I1108" s="32"/>
      <c r="J1108" s="2024"/>
      <c r="K1108" s="32"/>
      <c r="M1108" s="1265">
        <v>42140</v>
      </c>
      <c r="N1108" s="545">
        <v>21292</v>
      </c>
      <c r="O1108" s="1952" t="s">
        <v>2836</v>
      </c>
      <c r="P1108" s="2097">
        <v>2947</v>
      </c>
      <c r="Q1108" s="724">
        <v>42142</v>
      </c>
      <c r="R1108" s="2117">
        <v>2947</v>
      </c>
      <c r="S1108" s="1267">
        <f t="shared" si="40"/>
        <v>0</v>
      </c>
      <c r="T1108" s="716" t="s">
        <v>2938</v>
      </c>
    </row>
    <row r="1109" spans="1:20" x14ac:dyDescent="0.25">
      <c r="A1109" s="1265">
        <v>42135</v>
      </c>
      <c r="B1109" s="545">
        <v>20683</v>
      </c>
      <c r="C1109" s="1952" t="s">
        <v>674</v>
      </c>
      <c r="D1109" s="2097">
        <v>23514.400000000001</v>
      </c>
      <c r="E1109" s="724">
        <v>42135</v>
      </c>
      <c r="F1109" s="2116">
        <v>23514.400000000001</v>
      </c>
      <c r="G1109" s="1267">
        <f t="shared" si="39"/>
        <v>0</v>
      </c>
      <c r="H1109" s="1655" t="s">
        <v>773</v>
      </c>
      <c r="I1109" s="32"/>
      <c r="J1109" s="2024"/>
      <c r="K1109" s="32"/>
      <c r="M1109" s="1265">
        <v>42145</v>
      </c>
      <c r="N1109" s="545">
        <v>21781</v>
      </c>
      <c r="O1109" s="2030" t="s">
        <v>2836</v>
      </c>
      <c r="P1109" s="2113">
        <v>2042.4</v>
      </c>
      <c r="Q1109" s="724">
        <v>42145</v>
      </c>
      <c r="R1109" s="2117">
        <v>2042.4</v>
      </c>
      <c r="S1109" s="1267">
        <f t="shared" si="40"/>
        <v>0</v>
      </c>
      <c r="T1109" s="582" t="s">
        <v>2822</v>
      </c>
    </row>
    <row r="1110" spans="1:20" x14ac:dyDescent="0.25">
      <c r="A1110" s="1265">
        <v>42135</v>
      </c>
      <c r="B1110" s="545">
        <v>20684</v>
      </c>
      <c r="C1110" s="2164" t="s">
        <v>2251</v>
      </c>
      <c r="D1110" s="2194">
        <v>0</v>
      </c>
      <c r="E1110" s="724"/>
      <c r="F1110" s="2116"/>
      <c r="G1110" s="1267">
        <f t="shared" si="39"/>
        <v>0</v>
      </c>
      <c r="H1110" s="1655" t="s">
        <v>135</v>
      </c>
      <c r="I1110" s="32"/>
      <c r="J1110" s="2024"/>
      <c r="K1110" s="32"/>
      <c r="M1110" s="1265">
        <v>42146</v>
      </c>
      <c r="N1110" s="545">
        <v>21937</v>
      </c>
      <c r="O1110" s="1952" t="s">
        <v>2836</v>
      </c>
      <c r="P1110" s="2097">
        <v>2982.2</v>
      </c>
      <c r="Q1110" s="724">
        <v>42147</v>
      </c>
      <c r="R1110" s="2116">
        <v>2982.2</v>
      </c>
      <c r="S1110" s="1267">
        <f t="shared" si="40"/>
        <v>0</v>
      </c>
      <c r="T1110" s="1655" t="s">
        <v>2938</v>
      </c>
    </row>
    <row r="1111" spans="1:20" x14ac:dyDescent="0.25">
      <c r="A1111" s="1265">
        <v>42135</v>
      </c>
      <c r="B1111" s="545">
        <v>20685</v>
      </c>
      <c r="C1111" s="1952" t="s">
        <v>2802</v>
      </c>
      <c r="D1111" s="2097">
        <v>18240.400000000001</v>
      </c>
      <c r="E1111" s="724">
        <v>42135</v>
      </c>
      <c r="F1111" s="2116">
        <v>18240.400000000001</v>
      </c>
      <c r="G1111" s="1267">
        <f t="shared" si="39"/>
        <v>0</v>
      </c>
      <c r="H1111" s="1655" t="s">
        <v>773</v>
      </c>
      <c r="I1111" s="32"/>
      <c r="J1111" s="2024"/>
      <c r="K1111" s="32"/>
      <c r="M1111" s="1265">
        <v>42153</v>
      </c>
      <c r="N1111" s="545">
        <v>22608</v>
      </c>
      <c r="O1111" s="1952" t="s">
        <v>2836</v>
      </c>
      <c r="P1111" s="2097">
        <v>2964</v>
      </c>
      <c r="Q1111" s="724">
        <v>42154</v>
      </c>
      <c r="R1111" s="2116">
        <v>2964</v>
      </c>
      <c r="S1111" s="1267">
        <f t="shared" si="40"/>
        <v>0</v>
      </c>
      <c r="T1111" s="1655" t="s">
        <v>2799</v>
      </c>
    </row>
    <row r="1112" spans="1:20" x14ac:dyDescent="0.25">
      <c r="A1112" s="1265">
        <v>42135</v>
      </c>
      <c r="B1112" s="545">
        <v>20686</v>
      </c>
      <c r="C1112" s="1952" t="s">
        <v>3002</v>
      </c>
      <c r="D1112" s="2097">
        <v>4483.3999999999996</v>
      </c>
      <c r="E1112" s="724">
        <v>42135</v>
      </c>
      <c r="F1112" s="2116">
        <v>4483.3999999999996</v>
      </c>
      <c r="G1112" s="1267">
        <f t="shared" si="39"/>
        <v>0</v>
      </c>
      <c r="H1112" s="1655" t="s">
        <v>2815</v>
      </c>
      <c r="I1112" s="32"/>
      <c r="J1112" s="2024"/>
      <c r="K1112" s="32"/>
      <c r="M1112" s="1265">
        <v>42154</v>
      </c>
      <c r="N1112" s="545">
        <v>22752</v>
      </c>
      <c r="O1112" s="1952" t="s">
        <v>2836</v>
      </c>
      <c r="P1112" s="2097">
        <v>2390.1999999999998</v>
      </c>
      <c r="Q1112" s="724">
        <v>42154</v>
      </c>
      <c r="R1112" s="2116">
        <v>2390.1999999999998</v>
      </c>
      <c r="S1112" s="1267">
        <f t="shared" si="40"/>
        <v>0</v>
      </c>
      <c r="T1112" s="1655" t="s">
        <v>2938</v>
      </c>
    </row>
    <row r="1113" spans="1:20" x14ac:dyDescent="0.25">
      <c r="A1113" s="1265">
        <v>42135</v>
      </c>
      <c r="B1113" s="545">
        <v>20687</v>
      </c>
      <c r="C1113" s="1952" t="s">
        <v>360</v>
      </c>
      <c r="D1113" s="2097">
        <v>2290.4</v>
      </c>
      <c r="E1113" s="724">
        <v>42135</v>
      </c>
      <c r="F1113" s="2116">
        <v>2290.4</v>
      </c>
      <c r="G1113" s="1267">
        <f t="shared" si="39"/>
        <v>0</v>
      </c>
      <c r="H1113" s="1655" t="s">
        <v>773</v>
      </c>
      <c r="I1113" s="32"/>
      <c r="J1113" s="2024"/>
      <c r="K1113" s="32"/>
      <c r="M1113" s="1265">
        <v>42125</v>
      </c>
      <c r="N1113" s="545">
        <v>19669</v>
      </c>
      <c r="O1113" s="1952" t="s">
        <v>2835</v>
      </c>
      <c r="P1113" s="2097">
        <v>5378.8</v>
      </c>
      <c r="Q1113" s="724">
        <v>42125</v>
      </c>
      <c r="R1113" s="2116">
        <v>5378.8</v>
      </c>
      <c r="S1113" s="459">
        <f t="shared" si="40"/>
        <v>0</v>
      </c>
      <c r="T1113" s="1655" t="s">
        <v>2790</v>
      </c>
    </row>
    <row r="1114" spans="1:20" x14ac:dyDescent="0.25">
      <c r="A1114" s="1265">
        <v>42135</v>
      </c>
      <c r="B1114" s="545">
        <v>20688</v>
      </c>
      <c r="C1114" s="1952" t="s">
        <v>2801</v>
      </c>
      <c r="D1114" s="2097">
        <v>2245.6</v>
      </c>
      <c r="E1114" s="724">
        <v>42135</v>
      </c>
      <c r="F1114" s="2116">
        <v>2245.6</v>
      </c>
      <c r="G1114" s="1267">
        <f t="shared" si="39"/>
        <v>0</v>
      </c>
      <c r="H1114" s="1655" t="s">
        <v>773</v>
      </c>
      <c r="I1114" s="32"/>
      <c r="J1114" s="2024"/>
      <c r="K1114" s="32"/>
      <c r="M1114" s="1265">
        <v>42126</v>
      </c>
      <c r="N1114" s="545">
        <v>19796</v>
      </c>
      <c r="O1114" s="2054" t="s">
        <v>2835</v>
      </c>
      <c r="P1114" s="2097">
        <v>5285</v>
      </c>
      <c r="Q1114" s="724">
        <v>42128</v>
      </c>
      <c r="R1114" s="2116">
        <v>5285</v>
      </c>
      <c r="S1114" s="1267">
        <f t="shared" si="40"/>
        <v>0</v>
      </c>
      <c r="T1114" s="217" t="s">
        <v>2790</v>
      </c>
    </row>
    <row r="1115" spans="1:20" x14ac:dyDescent="0.25">
      <c r="A1115" s="1265">
        <v>42135</v>
      </c>
      <c r="B1115" s="545">
        <v>20689</v>
      </c>
      <c r="C1115" s="1952" t="s">
        <v>2787</v>
      </c>
      <c r="D1115" s="2097">
        <v>4862</v>
      </c>
      <c r="E1115" s="724">
        <v>42136</v>
      </c>
      <c r="F1115" s="2116">
        <v>4862</v>
      </c>
      <c r="G1115" s="1267">
        <f t="shared" si="39"/>
        <v>0</v>
      </c>
      <c r="H1115" s="1655" t="s">
        <v>2780</v>
      </c>
      <c r="I1115" s="32"/>
      <c r="J1115" s="2024"/>
      <c r="K1115" s="32"/>
      <c r="M1115" s="1265">
        <v>42129</v>
      </c>
      <c r="N1115" s="545">
        <v>20083</v>
      </c>
      <c r="O1115" s="1952" t="s">
        <v>2835</v>
      </c>
      <c r="P1115" s="2097">
        <v>1798.6</v>
      </c>
      <c r="Q1115" s="724">
        <v>42129</v>
      </c>
      <c r="R1115" s="2116">
        <v>1798.6</v>
      </c>
      <c r="S1115" s="1267">
        <f t="shared" si="40"/>
        <v>0</v>
      </c>
      <c r="T1115" s="1655" t="s">
        <v>773</v>
      </c>
    </row>
    <row r="1116" spans="1:20" x14ac:dyDescent="0.25">
      <c r="A1116" s="1265">
        <v>42135</v>
      </c>
      <c r="B1116" s="545">
        <v>20690</v>
      </c>
      <c r="C1116" s="1952" t="s">
        <v>2852</v>
      </c>
      <c r="D1116" s="2097">
        <v>90082.85</v>
      </c>
      <c r="E1116" s="724" t="s">
        <v>3702</v>
      </c>
      <c r="F1116" s="2116">
        <f>48458.23+41624.62</f>
        <v>90082.85</v>
      </c>
      <c r="G1116" s="1267">
        <f t="shared" si="39"/>
        <v>0</v>
      </c>
      <c r="H1116" s="1655" t="s">
        <v>773</v>
      </c>
      <c r="I1116" s="32"/>
      <c r="J1116" s="2024"/>
      <c r="K1116" s="32"/>
      <c r="M1116" s="1265">
        <v>42130</v>
      </c>
      <c r="N1116" s="545">
        <v>20183</v>
      </c>
      <c r="O1116" s="1952" t="s">
        <v>2835</v>
      </c>
      <c r="P1116" s="2097">
        <v>1734</v>
      </c>
      <c r="Q1116" s="724">
        <v>42131</v>
      </c>
      <c r="R1116" s="2116">
        <v>1734</v>
      </c>
      <c r="S1116" s="1267">
        <f t="shared" si="40"/>
        <v>0</v>
      </c>
      <c r="T1116" s="1655" t="s">
        <v>2799</v>
      </c>
    </row>
    <row r="1117" spans="1:20" x14ac:dyDescent="0.25">
      <c r="A1117" s="1265">
        <v>42135</v>
      </c>
      <c r="B1117" s="545">
        <v>20691</v>
      </c>
      <c r="C1117" s="1952" t="s">
        <v>2788</v>
      </c>
      <c r="D1117" s="2097">
        <v>36266.5</v>
      </c>
      <c r="E1117" s="714" t="s">
        <v>3542</v>
      </c>
      <c r="F1117" s="2116">
        <f>35000+1266.5</f>
        <v>36266.5</v>
      </c>
      <c r="G1117" s="1267">
        <f t="shared" si="39"/>
        <v>0</v>
      </c>
      <c r="H1117" s="1655" t="s">
        <v>773</v>
      </c>
      <c r="I1117" s="32"/>
      <c r="J1117" s="2024"/>
      <c r="K1117" s="32"/>
      <c r="M1117" s="1265">
        <v>42131</v>
      </c>
      <c r="N1117" s="545">
        <v>20291</v>
      </c>
      <c r="O1117" s="1952" t="s">
        <v>2835</v>
      </c>
      <c r="P1117" s="2097">
        <v>1938</v>
      </c>
      <c r="Q1117" s="724">
        <v>42132</v>
      </c>
      <c r="R1117" s="2116">
        <v>1938</v>
      </c>
      <c r="S1117" s="1267">
        <f t="shared" si="40"/>
        <v>0</v>
      </c>
      <c r="T1117" s="1804" t="s">
        <v>2938</v>
      </c>
    </row>
    <row r="1118" spans="1:20" x14ac:dyDescent="0.25">
      <c r="A1118" s="1265">
        <v>42135</v>
      </c>
      <c r="B1118" s="545">
        <v>20692</v>
      </c>
      <c r="C1118" s="1952" t="s">
        <v>701</v>
      </c>
      <c r="D1118" s="2097">
        <v>9996</v>
      </c>
      <c r="E1118" s="724">
        <v>42136</v>
      </c>
      <c r="F1118" s="2116">
        <v>9996</v>
      </c>
      <c r="G1118" s="1267">
        <f t="shared" si="39"/>
        <v>0</v>
      </c>
      <c r="H1118" s="1655" t="s">
        <v>2796</v>
      </c>
      <c r="I1118" s="32"/>
      <c r="J1118" s="2024"/>
      <c r="K1118" s="32"/>
      <c r="M1118" s="1265">
        <v>42132</v>
      </c>
      <c r="N1118" s="545">
        <v>20413</v>
      </c>
      <c r="O1118" s="1952" t="s">
        <v>2835</v>
      </c>
      <c r="P1118" s="2097">
        <v>1999.2</v>
      </c>
      <c r="Q1118" s="724">
        <v>42133</v>
      </c>
      <c r="R1118" s="2116">
        <v>1999.2</v>
      </c>
      <c r="S1118" s="1267">
        <f t="shared" si="40"/>
        <v>0</v>
      </c>
      <c r="T1118" s="1804" t="s">
        <v>2799</v>
      </c>
    </row>
    <row r="1119" spans="1:20" x14ac:dyDescent="0.25">
      <c r="A1119" s="1265">
        <v>42135</v>
      </c>
      <c r="B1119" s="545">
        <v>20693</v>
      </c>
      <c r="C1119" s="1952" t="s">
        <v>2951</v>
      </c>
      <c r="D1119" s="2097">
        <v>2342</v>
      </c>
      <c r="E1119" s="724">
        <v>42136</v>
      </c>
      <c r="F1119" s="2116">
        <v>2342</v>
      </c>
      <c r="G1119" s="1267">
        <f t="shared" si="39"/>
        <v>0</v>
      </c>
      <c r="H1119" s="1655" t="s">
        <v>2780</v>
      </c>
      <c r="I1119" s="32"/>
      <c r="J1119" s="2024"/>
      <c r="K1119" s="32"/>
      <c r="M1119" s="1265">
        <v>42133</v>
      </c>
      <c r="N1119" s="545">
        <v>20545</v>
      </c>
      <c r="O1119" s="1952" t="s">
        <v>2835</v>
      </c>
      <c r="P1119" s="2097">
        <v>5763</v>
      </c>
      <c r="Q1119" s="724">
        <v>42135</v>
      </c>
      <c r="R1119" s="2116">
        <v>5763</v>
      </c>
      <c r="S1119" s="1267">
        <f t="shared" si="40"/>
        <v>0</v>
      </c>
      <c r="T1119" s="1804" t="s">
        <v>2799</v>
      </c>
    </row>
    <row r="1120" spans="1:20" x14ac:dyDescent="0.25">
      <c r="A1120" s="1265">
        <v>42135</v>
      </c>
      <c r="B1120" s="545">
        <v>20694</v>
      </c>
      <c r="C1120" s="1952" t="s">
        <v>3003</v>
      </c>
      <c r="D1120" s="2097">
        <v>62210.400000000001</v>
      </c>
      <c r="E1120" s="724">
        <v>42137</v>
      </c>
      <c r="F1120" s="2116">
        <v>62210.400000000001</v>
      </c>
      <c r="G1120" s="1267">
        <f t="shared" si="39"/>
        <v>0</v>
      </c>
      <c r="H1120" s="1655" t="s">
        <v>773</v>
      </c>
      <c r="I1120" s="32"/>
      <c r="J1120" s="2024"/>
      <c r="K1120" s="32"/>
      <c r="M1120" s="1265">
        <v>42135</v>
      </c>
      <c r="N1120" s="545">
        <v>20739</v>
      </c>
      <c r="O1120" s="1952" t="s">
        <v>2835</v>
      </c>
      <c r="P1120" s="2097">
        <v>2774.4</v>
      </c>
      <c r="Q1120" s="724">
        <v>42136</v>
      </c>
      <c r="R1120" s="2116">
        <v>2774.4</v>
      </c>
      <c r="S1120" s="1267">
        <f t="shared" si="40"/>
        <v>0</v>
      </c>
      <c r="T1120" s="1804" t="s">
        <v>2799</v>
      </c>
    </row>
    <row r="1121" spans="1:20" x14ac:dyDescent="0.25">
      <c r="A1121" s="1265">
        <v>42135</v>
      </c>
      <c r="B1121" s="545">
        <v>20695</v>
      </c>
      <c r="C1121" s="1952" t="s">
        <v>2904</v>
      </c>
      <c r="D1121" s="2097">
        <v>13474</v>
      </c>
      <c r="E1121" s="724">
        <v>42136</v>
      </c>
      <c r="F1121" s="2116">
        <v>13474</v>
      </c>
      <c r="G1121" s="1267">
        <f t="shared" si="39"/>
        <v>0</v>
      </c>
      <c r="H1121" s="1655" t="s">
        <v>2780</v>
      </c>
      <c r="I1121" s="32"/>
      <c r="J1121" s="2024"/>
      <c r="K1121" s="32"/>
      <c r="M1121" s="1265">
        <v>42137</v>
      </c>
      <c r="N1121" s="545">
        <v>20936</v>
      </c>
      <c r="O1121" s="1952" t="s">
        <v>2835</v>
      </c>
      <c r="P1121" s="2097">
        <v>1778.2</v>
      </c>
      <c r="Q1121" s="724">
        <v>42137</v>
      </c>
      <c r="R1121" s="2116">
        <v>1778.2</v>
      </c>
      <c r="S1121" s="1267">
        <f t="shared" si="40"/>
        <v>0</v>
      </c>
      <c r="T1121" s="1804" t="s">
        <v>2799</v>
      </c>
    </row>
    <row r="1122" spans="1:20" x14ac:dyDescent="0.25">
      <c r="A1122" s="1265">
        <v>42135</v>
      </c>
      <c r="B1122" s="545">
        <v>20696</v>
      </c>
      <c r="C1122" s="1952" t="s">
        <v>2795</v>
      </c>
      <c r="D1122" s="2097">
        <v>109853.2</v>
      </c>
      <c r="E1122" s="724">
        <v>42153</v>
      </c>
      <c r="F1122" s="2116">
        <v>109853.2</v>
      </c>
      <c r="G1122" s="1267">
        <f t="shared" si="39"/>
        <v>0</v>
      </c>
      <c r="H1122" s="1655" t="s">
        <v>773</v>
      </c>
      <c r="I1122" s="32"/>
      <c r="J1122" s="2024"/>
      <c r="K1122" s="32"/>
      <c r="M1122" s="1265">
        <v>42138</v>
      </c>
      <c r="N1122" s="545">
        <v>21032</v>
      </c>
      <c r="O1122" s="1952" t="s">
        <v>2835</v>
      </c>
      <c r="P1122" s="2097">
        <v>1961.8</v>
      </c>
      <c r="Q1122" s="724">
        <v>42139</v>
      </c>
      <c r="R1122" s="2116">
        <v>1961.8</v>
      </c>
      <c r="S1122" s="1817">
        <f t="shared" si="40"/>
        <v>0</v>
      </c>
      <c r="T1122" s="1655" t="s">
        <v>2938</v>
      </c>
    </row>
    <row r="1123" spans="1:20" x14ac:dyDescent="0.25">
      <c r="A1123" s="1265">
        <v>42135</v>
      </c>
      <c r="B1123" s="545">
        <v>20697</v>
      </c>
      <c r="C1123" s="1952" t="s">
        <v>2781</v>
      </c>
      <c r="D1123" s="2097">
        <v>1632</v>
      </c>
      <c r="E1123" s="724">
        <v>42135</v>
      </c>
      <c r="F1123" s="2116">
        <v>1632</v>
      </c>
      <c r="G1123" s="1267">
        <f t="shared" si="39"/>
        <v>0</v>
      </c>
      <c r="H1123" s="1655" t="s">
        <v>2908</v>
      </c>
      <c r="I1123" s="32"/>
      <c r="J1123" s="2024"/>
      <c r="K1123" s="32"/>
      <c r="M1123" s="1265">
        <v>42140</v>
      </c>
      <c r="N1123" s="545">
        <v>21293</v>
      </c>
      <c r="O1123" s="1952" t="s">
        <v>2835</v>
      </c>
      <c r="P1123" s="2097">
        <v>5383</v>
      </c>
      <c r="Q1123" s="724">
        <v>42142</v>
      </c>
      <c r="R1123" s="2117">
        <v>5383</v>
      </c>
      <c r="S1123" s="1267">
        <f t="shared" si="40"/>
        <v>0</v>
      </c>
      <c r="T1123" s="716" t="s">
        <v>2938</v>
      </c>
    </row>
    <row r="1124" spans="1:20" x14ac:dyDescent="0.25">
      <c r="A1124" s="1265">
        <v>42135</v>
      </c>
      <c r="B1124" s="545">
        <v>20698</v>
      </c>
      <c r="C1124" s="1952" t="s">
        <v>2102</v>
      </c>
      <c r="D1124" s="2097">
        <v>4719.2</v>
      </c>
      <c r="E1124" s="724">
        <v>42135</v>
      </c>
      <c r="F1124" s="2116">
        <v>4719.2</v>
      </c>
      <c r="G1124" s="1267">
        <f t="shared" si="39"/>
        <v>0</v>
      </c>
      <c r="H1124" s="1655" t="s">
        <v>2804</v>
      </c>
      <c r="I1124" s="32"/>
      <c r="J1124" s="2024"/>
      <c r="K1124" s="32"/>
      <c r="M1124" s="1265">
        <v>42142</v>
      </c>
      <c r="N1124" s="545">
        <v>21491</v>
      </c>
      <c r="O1124" s="2143" t="s">
        <v>2835</v>
      </c>
      <c r="P1124" s="2097">
        <v>1778.4</v>
      </c>
      <c r="Q1124" s="781">
        <v>42143</v>
      </c>
      <c r="R1124" s="2116">
        <v>1778.4</v>
      </c>
      <c r="S1124" s="1267">
        <f t="shared" si="40"/>
        <v>0</v>
      </c>
      <c r="T1124" s="1804" t="s">
        <v>2938</v>
      </c>
    </row>
    <row r="1125" spans="1:20" x14ac:dyDescent="0.25">
      <c r="A1125" s="1265">
        <v>42135</v>
      </c>
      <c r="B1125" s="545">
        <v>20699</v>
      </c>
      <c r="C1125" s="1952" t="s">
        <v>768</v>
      </c>
      <c r="D1125" s="2097">
        <v>5702.4</v>
      </c>
      <c r="E1125" s="724">
        <v>42135</v>
      </c>
      <c r="F1125" s="2116">
        <v>5702.4</v>
      </c>
      <c r="G1125" s="1267">
        <f t="shared" si="39"/>
        <v>0</v>
      </c>
      <c r="H1125" s="1655" t="s">
        <v>773</v>
      </c>
      <c r="I1125" s="32"/>
      <c r="J1125" s="2024"/>
      <c r="K1125" s="32"/>
      <c r="M1125" s="1265">
        <v>42144</v>
      </c>
      <c r="N1125" s="545">
        <v>21699</v>
      </c>
      <c r="O1125" s="1952" t="s">
        <v>2835</v>
      </c>
      <c r="P1125" s="2097">
        <v>3063.6</v>
      </c>
      <c r="Q1125" s="724">
        <v>42145</v>
      </c>
      <c r="R1125" s="2116">
        <v>3063.6</v>
      </c>
      <c r="S1125" s="1267">
        <f t="shared" si="40"/>
        <v>0</v>
      </c>
      <c r="T1125" s="1655" t="s">
        <v>2938</v>
      </c>
    </row>
    <row r="1126" spans="1:20" x14ac:dyDescent="0.25">
      <c r="A1126" s="1265">
        <v>42135</v>
      </c>
      <c r="B1126" s="545">
        <v>20700</v>
      </c>
      <c r="C1126" s="1952" t="s">
        <v>2128</v>
      </c>
      <c r="D1126" s="2097">
        <v>1020</v>
      </c>
      <c r="E1126" s="724">
        <v>42135</v>
      </c>
      <c r="F1126" s="2116">
        <v>1020</v>
      </c>
      <c r="G1126" s="1267">
        <f t="shared" si="39"/>
        <v>0</v>
      </c>
      <c r="H1126" s="1655" t="s">
        <v>2804</v>
      </c>
      <c r="I1126" s="32"/>
      <c r="J1126" s="2024"/>
      <c r="K1126" s="32"/>
      <c r="M1126" s="1265">
        <v>42145</v>
      </c>
      <c r="N1126" s="545">
        <v>21782</v>
      </c>
      <c r="O1126" s="2030" t="s">
        <v>2835</v>
      </c>
      <c r="P1126" s="2113">
        <v>2149.6999999999998</v>
      </c>
      <c r="Q1126" s="724">
        <v>42145</v>
      </c>
      <c r="R1126" s="2117">
        <v>2149.6999999999998</v>
      </c>
      <c r="S1126" s="1267">
        <f t="shared" si="40"/>
        <v>0</v>
      </c>
      <c r="T1126" s="582" t="s">
        <v>2822</v>
      </c>
    </row>
    <row r="1127" spans="1:20" x14ac:dyDescent="0.25">
      <c r="A1127" s="1265">
        <v>42135</v>
      </c>
      <c r="B1127" s="545">
        <v>20701</v>
      </c>
      <c r="C1127" s="1952" t="s">
        <v>2806</v>
      </c>
      <c r="D1127" s="2097">
        <v>1740.6</v>
      </c>
      <c r="E1127" s="724">
        <v>42135</v>
      </c>
      <c r="F1127" s="2116">
        <v>1740.6</v>
      </c>
      <c r="G1127" s="1267">
        <f t="shared" si="39"/>
        <v>0</v>
      </c>
      <c r="H1127" s="1655" t="s">
        <v>2804</v>
      </c>
      <c r="I1127" s="32"/>
      <c r="J1127" s="2024"/>
      <c r="K1127" s="32"/>
      <c r="M1127" s="1265">
        <v>42146</v>
      </c>
      <c r="N1127" s="545">
        <v>21938</v>
      </c>
      <c r="O1127" s="1952" t="s">
        <v>2835</v>
      </c>
      <c r="P1127" s="2097">
        <v>1931.4</v>
      </c>
      <c r="Q1127" s="724">
        <v>42147</v>
      </c>
      <c r="R1127" s="2116">
        <v>1931.4</v>
      </c>
      <c r="S1127" s="1267">
        <f t="shared" si="40"/>
        <v>0</v>
      </c>
      <c r="T1127" s="1655" t="s">
        <v>2938</v>
      </c>
    </row>
    <row r="1128" spans="1:20" x14ac:dyDescent="0.25">
      <c r="A1128" s="1265">
        <v>42135</v>
      </c>
      <c r="B1128" s="545">
        <v>20702</v>
      </c>
      <c r="C1128" s="1952" t="s">
        <v>2867</v>
      </c>
      <c r="D1128" s="2097">
        <v>1834.3</v>
      </c>
      <c r="E1128" s="724">
        <v>42136</v>
      </c>
      <c r="F1128" s="2116">
        <v>1834.3</v>
      </c>
      <c r="G1128" s="1267">
        <f t="shared" si="39"/>
        <v>0</v>
      </c>
      <c r="H1128" s="1655" t="s">
        <v>2804</v>
      </c>
      <c r="I1128" s="32"/>
      <c r="J1128" s="2024"/>
      <c r="K1128" s="32"/>
      <c r="M1128" s="1265">
        <v>42147</v>
      </c>
      <c r="N1128" s="545">
        <v>22042</v>
      </c>
      <c r="O1128" s="2143" t="s">
        <v>2835</v>
      </c>
      <c r="P1128" s="2097">
        <v>4544.8</v>
      </c>
      <c r="Q1128" s="781">
        <v>42149</v>
      </c>
      <c r="R1128" s="2116">
        <v>4544.8</v>
      </c>
      <c r="S1128" s="1267">
        <f t="shared" si="40"/>
        <v>0</v>
      </c>
      <c r="T1128" s="1655" t="s">
        <v>2938</v>
      </c>
    </row>
    <row r="1129" spans="1:20" x14ac:dyDescent="0.25">
      <c r="A1129" s="1265">
        <v>42135</v>
      </c>
      <c r="B1129" s="545">
        <v>20703</v>
      </c>
      <c r="C1129" s="1952" t="s">
        <v>2905</v>
      </c>
      <c r="D1129" s="2097">
        <v>514.79999999999995</v>
      </c>
      <c r="E1129" s="724">
        <v>42136</v>
      </c>
      <c r="F1129" s="2116">
        <v>514.79999999999995</v>
      </c>
      <c r="G1129" s="1267">
        <f t="shared" si="39"/>
        <v>0</v>
      </c>
      <c r="H1129" s="1655" t="s">
        <v>2804</v>
      </c>
      <c r="I1129" s="32"/>
      <c r="J1129" s="2024"/>
      <c r="K1129" s="32"/>
      <c r="M1129" s="1265">
        <v>42150</v>
      </c>
      <c r="N1129" s="545">
        <v>22289</v>
      </c>
      <c r="O1129" s="1952" t="s">
        <v>2835</v>
      </c>
      <c r="P1129" s="2097">
        <v>1535.2</v>
      </c>
      <c r="Q1129" s="781">
        <v>42151</v>
      </c>
      <c r="R1129" s="2116">
        <v>1535.2</v>
      </c>
      <c r="S1129" s="1267">
        <f t="shared" si="40"/>
        <v>0</v>
      </c>
      <c r="T1129" s="1655" t="s">
        <v>2822</v>
      </c>
    </row>
    <row r="1130" spans="1:20" x14ac:dyDescent="0.25">
      <c r="A1130" s="1265">
        <v>42135</v>
      </c>
      <c r="B1130" s="545">
        <v>20704</v>
      </c>
      <c r="C1130" s="1952" t="s">
        <v>2820</v>
      </c>
      <c r="D1130" s="2097">
        <v>809.6</v>
      </c>
      <c r="E1130" s="724">
        <v>42135</v>
      </c>
      <c r="F1130" s="2116">
        <v>809.6</v>
      </c>
      <c r="G1130" s="1267">
        <f t="shared" si="39"/>
        <v>0</v>
      </c>
      <c r="H1130" s="1655" t="s">
        <v>773</v>
      </c>
      <c r="I1130" s="32"/>
      <c r="J1130" s="2024"/>
      <c r="K1130" s="32"/>
      <c r="M1130" s="1265">
        <v>42152</v>
      </c>
      <c r="N1130" s="545">
        <v>22496</v>
      </c>
      <c r="O1130" s="1952" t="s">
        <v>2835</v>
      </c>
      <c r="P1130" s="2097">
        <v>1892.4</v>
      </c>
      <c r="Q1130" s="724">
        <v>42153</v>
      </c>
      <c r="R1130" s="2116">
        <v>1892.4</v>
      </c>
      <c r="S1130" s="1267">
        <f t="shared" si="40"/>
        <v>0</v>
      </c>
      <c r="T1130" s="1655" t="s">
        <v>2938</v>
      </c>
    </row>
    <row r="1131" spans="1:20" x14ac:dyDescent="0.25">
      <c r="A1131" s="1265">
        <v>42135</v>
      </c>
      <c r="B1131" s="545">
        <v>20705</v>
      </c>
      <c r="C1131" s="1952" t="s">
        <v>2872</v>
      </c>
      <c r="D1131" s="2097">
        <v>393.6</v>
      </c>
      <c r="E1131" s="724">
        <v>42135</v>
      </c>
      <c r="F1131" s="2116">
        <v>393.6</v>
      </c>
      <c r="G1131" s="1267">
        <f t="shared" si="39"/>
        <v>0</v>
      </c>
      <c r="H1131" s="1655" t="s">
        <v>2804</v>
      </c>
      <c r="I1131" s="32"/>
      <c r="J1131" s="2024"/>
      <c r="K1131" s="32"/>
      <c r="M1131" s="1265">
        <v>42152</v>
      </c>
      <c r="N1131" s="545">
        <v>22497</v>
      </c>
      <c r="O1131" s="1952" t="s">
        <v>2835</v>
      </c>
      <c r="P1131" s="2097">
        <v>3735.4</v>
      </c>
      <c r="Q1131" s="724">
        <v>42153</v>
      </c>
      <c r="R1131" s="2116">
        <v>3735.4</v>
      </c>
      <c r="S1131" s="1267">
        <f t="shared" si="40"/>
        <v>0</v>
      </c>
      <c r="T1131" s="1655" t="s">
        <v>2799</v>
      </c>
    </row>
    <row r="1132" spans="1:20" x14ac:dyDescent="0.25">
      <c r="A1132" s="1265">
        <v>42135</v>
      </c>
      <c r="B1132" s="545">
        <v>20706</v>
      </c>
      <c r="C1132" s="1952" t="s">
        <v>58</v>
      </c>
      <c r="D1132" s="2097">
        <v>3730.8</v>
      </c>
      <c r="E1132" s="724">
        <v>42135</v>
      </c>
      <c r="F1132" s="2116">
        <v>3730.8</v>
      </c>
      <c r="G1132" s="1267">
        <f t="shared" si="39"/>
        <v>0</v>
      </c>
      <c r="H1132" s="1655" t="s">
        <v>2804</v>
      </c>
      <c r="I1132" s="32"/>
      <c r="J1132" s="2024"/>
      <c r="K1132" s="32"/>
      <c r="M1132" s="1265">
        <v>42153</v>
      </c>
      <c r="N1132" s="545">
        <v>22610</v>
      </c>
      <c r="O1132" s="1952" t="s">
        <v>2835</v>
      </c>
      <c r="P1132" s="2097">
        <v>3952</v>
      </c>
      <c r="Q1132" s="724">
        <v>42154</v>
      </c>
      <c r="R1132" s="2116">
        <v>3952</v>
      </c>
      <c r="S1132" s="1267">
        <f t="shared" si="40"/>
        <v>0</v>
      </c>
      <c r="T1132" s="1655" t="s">
        <v>2799</v>
      </c>
    </row>
    <row r="1133" spans="1:20" x14ac:dyDescent="0.25">
      <c r="A1133" s="1265">
        <v>42135</v>
      </c>
      <c r="B1133" s="545">
        <v>20707</v>
      </c>
      <c r="C1133" s="1952" t="s">
        <v>2873</v>
      </c>
      <c r="D1133" s="2097">
        <v>854</v>
      </c>
      <c r="E1133" s="724">
        <v>42135</v>
      </c>
      <c r="F1133" s="2116">
        <v>854</v>
      </c>
      <c r="G1133" s="1267">
        <f t="shared" si="39"/>
        <v>0</v>
      </c>
      <c r="H1133" s="1804" t="s">
        <v>2804</v>
      </c>
      <c r="I1133" s="32"/>
      <c r="J1133" s="2024"/>
      <c r="K1133" s="32"/>
      <c r="M1133" s="1265">
        <v>42154</v>
      </c>
      <c r="N1133" s="545">
        <v>22751</v>
      </c>
      <c r="O1133" s="1952" t="s">
        <v>2835</v>
      </c>
      <c r="P1133" s="2097">
        <v>3849.4</v>
      </c>
      <c r="Q1133" s="724">
        <v>42154</v>
      </c>
      <c r="R1133" s="2116">
        <v>3849.4</v>
      </c>
      <c r="S1133" s="1267">
        <f t="shared" si="40"/>
        <v>0</v>
      </c>
      <c r="T1133" s="1655" t="s">
        <v>2938</v>
      </c>
    </row>
    <row r="1134" spans="1:20" x14ac:dyDescent="0.25">
      <c r="A1134" s="1265">
        <v>42135</v>
      </c>
      <c r="B1134" s="545">
        <v>20708</v>
      </c>
      <c r="C1134" s="1952" t="s">
        <v>2813</v>
      </c>
      <c r="D1134" s="2097">
        <v>2710.7</v>
      </c>
      <c r="E1134" s="724">
        <v>42135</v>
      </c>
      <c r="F1134" s="2116">
        <v>2710.7</v>
      </c>
      <c r="G1134" s="1267">
        <f t="shared" si="39"/>
        <v>0</v>
      </c>
      <c r="H1134" s="1804" t="s">
        <v>2776</v>
      </c>
      <c r="I1134" s="32"/>
      <c r="J1134" s="2024"/>
      <c r="K1134" s="32"/>
      <c r="M1134" s="1265">
        <v>42147</v>
      </c>
      <c r="N1134" s="545">
        <v>22045</v>
      </c>
      <c r="O1134" s="1952" t="s">
        <v>3659</v>
      </c>
      <c r="P1134" s="2097">
        <v>3218.6</v>
      </c>
      <c r="Q1134" s="781">
        <v>42149</v>
      </c>
      <c r="R1134" s="2116">
        <v>3218.6</v>
      </c>
      <c r="S1134" s="1267">
        <f t="shared" si="40"/>
        <v>0</v>
      </c>
      <c r="T1134" s="1655" t="s">
        <v>2938</v>
      </c>
    </row>
    <row r="1135" spans="1:20" x14ac:dyDescent="0.25">
      <c r="A1135" s="1265">
        <v>42135</v>
      </c>
      <c r="B1135" s="545">
        <v>20709</v>
      </c>
      <c r="C1135" s="1952" t="s">
        <v>2811</v>
      </c>
      <c r="D1135" s="2097">
        <v>7503.45</v>
      </c>
      <c r="E1135" s="724">
        <v>42136</v>
      </c>
      <c r="F1135" s="2116">
        <v>7503.45</v>
      </c>
      <c r="G1135" s="1267">
        <f t="shared" si="39"/>
        <v>0</v>
      </c>
      <c r="H1135" s="1804" t="s">
        <v>2776</v>
      </c>
      <c r="I1135" s="32"/>
      <c r="J1135" s="2024"/>
      <c r="K1135" s="32"/>
      <c r="M1135" s="1265">
        <v>42142</v>
      </c>
      <c r="N1135" s="545">
        <v>21490</v>
      </c>
      <c r="O1135" s="1952" t="s">
        <v>3619</v>
      </c>
      <c r="P1135" s="2097">
        <v>1536</v>
      </c>
      <c r="Q1135" s="781">
        <v>42143</v>
      </c>
      <c r="R1135" s="2116">
        <v>1536</v>
      </c>
      <c r="S1135" s="1267">
        <f t="shared" si="40"/>
        <v>0</v>
      </c>
      <c r="T1135" s="1804" t="s">
        <v>2938</v>
      </c>
    </row>
    <row r="1136" spans="1:20" x14ac:dyDescent="0.25">
      <c r="A1136" s="1265">
        <v>42135</v>
      </c>
      <c r="B1136" s="545">
        <v>20710</v>
      </c>
      <c r="C1136" s="1952" t="s">
        <v>2832</v>
      </c>
      <c r="D1136" s="2097">
        <v>11092</v>
      </c>
      <c r="E1136" s="724">
        <v>42137</v>
      </c>
      <c r="F1136" s="2116">
        <v>11092</v>
      </c>
      <c r="G1136" s="1267">
        <f t="shared" si="39"/>
        <v>0</v>
      </c>
      <c r="H1136" s="1804" t="s">
        <v>2776</v>
      </c>
      <c r="I1136" s="32"/>
      <c r="J1136" s="2024"/>
      <c r="K1136" s="32"/>
      <c r="M1136" s="1265">
        <v>42144</v>
      </c>
      <c r="N1136" s="545">
        <v>21698</v>
      </c>
      <c r="O1136" s="1952" t="s">
        <v>3619</v>
      </c>
      <c r="P1136" s="2097">
        <v>655.20000000000005</v>
      </c>
      <c r="Q1136" s="724">
        <v>42145</v>
      </c>
      <c r="R1136" s="2116">
        <v>655.20000000000005</v>
      </c>
      <c r="S1136" s="1267">
        <f t="shared" si="40"/>
        <v>0</v>
      </c>
      <c r="T1136" s="1655" t="s">
        <v>2938</v>
      </c>
    </row>
    <row r="1137" spans="1:20" x14ac:dyDescent="0.25">
      <c r="A1137" s="1265">
        <v>42135</v>
      </c>
      <c r="B1137" s="545">
        <v>20711</v>
      </c>
      <c r="C1137" s="2102" t="s">
        <v>1041</v>
      </c>
      <c r="D1137" s="2097">
        <v>16958.400000000001</v>
      </c>
      <c r="E1137" s="724">
        <v>42135</v>
      </c>
      <c r="F1137" s="2116">
        <v>16958.400000000001</v>
      </c>
      <c r="G1137" s="1267">
        <f t="shared" si="39"/>
        <v>0</v>
      </c>
      <c r="H1137" s="1804" t="s">
        <v>2776</v>
      </c>
      <c r="I1137" s="32"/>
      <c r="J1137" s="2024"/>
      <c r="K1137" s="32"/>
      <c r="M1137" s="1265">
        <v>42146</v>
      </c>
      <c r="N1137" s="545">
        <v>21901</v>
      </c>
      <c r="O1137" s="1952" t="s">
        <v>777</v>
      </c>
      <c r="P1137" s="2097">
        <v>11358.2</v>
      </c>
      <c r="Q1137" s="724">
        <v>42146</v>
      </c>
      <c r="R1137" s="2116">
        <v>11358.2</v>
      </c>
      <c r="S1137" s="1267">
        <f t="shared" si="40"/>
        <v>0</v>
      </c>
      <c r="T1137" s="1655" t="s">
        <v>2938</v>
      </c>
    </row>
    <row r="1138" spans="1:20" x14ac:dyDescent="0.25">
      <c r="A1138" s="1265">
        <v>42135</v>
      </c>
      <c r="B1138" s="545">
        <v>20712</v>
      </c>
      <c r="C1138" s="1952" t="s">
        <v>2812</v>
      </c>
      <c r="D1138" s="2097">
        <v>675.5</v>
      </c>
      <c r="E1138" s="724">
        <v>42135</v>
      </c>
      <c r="F1138" s="2116">
        <v>675.5</v>
      </c>
      <c r="G1138" s="1267">
        <f t="shared" si="39"/>
        <v>0</v>
      </c>
      <c r="H1138" s="1804" t="s">
        <v>773</v>
      </c>
      <c r="J1138" s="2073"/>
      <c r="K1138" s="32"/>
      <c r="M1138" s="1265">
        <v>42152</v>
      </c>
      <c r="N1138" s="545">
        <v>22514</v>
      </c>
      <c r="O1138" s="1952" t="s">
        <v>777</v>
      </c>
      <c r="P1138" s="2097">
        <v>17463.25</v>
      </c>
      <c r="Q1138" s="724">
        <v>42153</v>
      </c>
      <c r="R1138" s="2116">
        <v>17463.25</v>
      </c>
      <c r="S1138" s="1267">
        <f t="shared" si="40"/>
        <v>0</v>
      </c>
      <c r="T1138" s="1655" t="s">
        <v>773</v>
      </c>
    </row>
    <row r="1139" spans="1:20" x14ac:dyDescent="0.25">
      <c r="A1139" s="1265">
        <v>42135</v>
      </c>
      <c r="B1139" s="545">
        <v>20713</v>
      </c>
      <c r="C1139" s="1952" t="s">
        <v>2823</v>
      </c>
      <c r="D1139" s="2097">
        <v>11558.4</v>
      </c>
      <c r="E1139" s="724">
        <v>42136</v>
      </c>
      <c r="F1139" s="2116">
        <v>11558.4</v>
      </c>
      <c r="G1139" s="1267">
        <f t="shared" si="39"/>
        <v>0</v>
      </c>
      <c r="H1139" s="1804" t="s">
        <v>2822</v>
      </c>
      <c r="K1139" s="32"/>
      <c r="M1139" s="1265">
        <v>42143</v>
      </c>
      <c r="N1139" s="545">
        <v>21593</v>
      </c>
      <c r="O1139" s="1952" t="s">
        <v>3627</v>
      </c>
      <c r="P1139" s="2097">
        <v>2991.6</v>
      </c>
      <c r="Q1139" s="724">
        <v>42143</v>
      </c>
      <c r="R1139" s="2117">
        <v>2991.6</v>
      </c>
      <c r="S1139" s="1267">
        <f t="shared" si="40"/>
        <v>0</v>
      </c>
      <c r="T1139" s="1197" t="s">
        <v>2799</v>
      </c>
    </row>
    <row r="1140" spans="1:20" x14ac:dyDescent="0.25">
      <c r="A1140" s="1265">
        <v>42135</v>
      </c>
      <c r="B1140" s="545">
        <v>20714</v>
      </c>
      <c r="C1140" s="1952" t="s">
        <v>3004</v>
      </c>
      <c r="D1140" s="2097">
        <v>2704.8</v>
      </c>
      <c r="E1140" s="724">
        <v>42136</v>
      </c>
      <c r="F1140" s="2116">
        <v>2704.8</v>
      </c>
      <c r="G1140" s="1267">
        <f t="shared" si="39"/>
        <v>0</v>
      </c>
      <c r="H1140" s="1804" t="s">
        <v>2822</v>
      </c>
      <c r="K1140" s="32"/>
      <c r="M1140" s="1265">
        <v>42129</v>
      </c>
      <c r="N1140" s="545">
        <v>20090</v>
      </c>
      <c r="O1140" s="2143" t="s">
        <v>2942</v>
      </c>
      <c r="P1140" s="2097">
        <v>3918.2</v>
      </c>
      <c r="Q1140" s="724">
        <v>42129</v>
      </c>
      <c r="R1140" s="2116">
        <v>3918.2</v>
      </c>
      <c r="S1140" s="1267">
        <f t="shared" si="40"/>
        <v>0</v>
      </c>
      <c r="T1140" s="1655" t="s">
        <v>2796</v>
      </c>
    </row>
    <row r="1141" spans="1:20" x14ac:dyDescent="0.25">
      <c r="A1141" s="1265">
        <v>42135</v>
      </c>
      <c r="B1141" s="545">
        <v>20715</v>
      </c>
      <c r="C1141" s="1952" t="s">
        <v>2821</v>
      </c>
      <c r="D1141" s="2097">
        <v>3592.8</v>
      </c>
      <c r="E1141" s="724">
        <v>42136</v>
      </c>
      <c r="F1141" s="2116">
        <v>3592.8</v>
      </c>
      <c r="G1141" s="1267">
        <f t="shared" si="39"/>
        <v>0</v>
      </c>
      <c r="H1141" s="1804" t="s">
        <v>2822</v>
      </c>
      <c r="K1141" s="32"/>
      <c r="M1141" s="1265">
        <v>42136</v>
      </c>
      <c r="N1141" s="545">
        <v>20856</v>
      </c>
      <c r="O1141" s="1952" t="s">
        <v>2942</v>
      </c>
      <c r="P1141" s="2097">
        <v>3005.6</v>
      </c>
      <c r="Q1141" s="724">
        <v>42136</v>
      </c>
      <c r="R1141" s="2116">
        <v>3005.6</v>
      </c>
      <c r="S1141" s="1267">
        <f t="shared" si="40"/>
        <v>0</v>
      </c>
      <c r="T1141" s="1655" t="s">
        <v>2776</v>
      </c>
    </row>
    <row r="1142" spans="1:20" x14ac:dyDescent="0.25">
      <c r="A1142" s="1265">
        <v>42135</v>
      </c>
      <c r="B1142" s="545">
        <v>20716</v>
      </c>
      <c r="C1142" s="1952" t="s">
        <v>2304</v>
      </c>
      <c r="D1142" s="2097">
        <v>33404.400000000001</v>
      </c>
      <c r="E1142" s="724">
        <v>42140</v>
      </c>
      <c r="F1142" s="2116">
        <v>33404.400000000001</v>
      </c>
      <c r="G1142" s="1267">
        <f t="shared" si="39"/>
        <v>0</v>
      </c>
      <c r="H1142" s="1804" t="s">
        <v>2902</v>
      </c>
      <c r="K1142" s="32"/>
      <c r="M1142" s="1265">
        <v>42150</v>
      </c>
      <c r="N1142" s="545">
        <v>22300</v>
      </c>
      <c r="O1142" s="1952" t="s">
        <v>2942</v>
      </c>
      <c r="P1142" s="2097">
        <v>4776.8</v>
      </c>
      <c r="Q1142" s="781">
        <v>42150</v>
      </c>
      <c r="R1142" s="2116">
        <v>4776.8</v>
      </c>
      <c r="S1142" s="1267">
        <f t="shared" si="40"/>
        <v>0</v>
      </c>
      <c r="T1142" s="1655" t="s">
        <v>2776</v>
      </c>
    </row>
    <row r="1143" spans="1:20" x14ac:dyDescent="0.25">
      <c r="A1143" s="1265">
        <v>42135</v>
      </c>
      <c r="B1143" s="545">
        <v>20717</v>
      </c>
      <c r="C1143" s="1952" t="s">
        <v>2913</v>
      </c>
      <c r="D1143" s="2097">
        <v>7703.4</v>
      </c>
      <c r="E1143" s="724">
        <v>42136</v>
      </c>
      <c r="F1143" s="2116">
        <v>7703.4</v>
      </c>
      <c r="G1143" s="1267">
        <f t="shared" si="39"/>
        <v>0</v>
      </c>
      <c r="H1143" s="1804" t="s">
        <v>2822</v>
      </c>
      <c r="K1143" s="32"/>
      <c r="M1143" s="1265">
        <v>42147</v>
      </c>
      <c r="N1143" s="545">
        <v>22015</v>
      </c>
      <c r="O1143" s="1952" t="s">
        <v>3657</v>
      </c>
      <c r="P1143" s="2097">
        <v>3600</v>
      </c>
      <c r="Q1143" s="781">
        <v>42147</v>
      </c>
      <c r="R1143" s="2116">
        <v>3600</v>
      </c>
      <c r="S1143" s="1267">
        <f t="shared" si="40"/>
        <v>0</v>
      </c>
      <c r="T1143" s="1655" t="s">
        <v>773</v>
      </c>
    </row>
    <row r="1144" spans="1:20" x14ac:dyDescent="0.25">
      <c r="A1144" s="1265">
        <v>42135</v>
      </c>
      <c r="B1144" s="545">
        <v>20718</v>
      </c>
      <c r="C1144" s="1952" t="s">
        <v>3005</v>
      </c>
      <c r="D1144" s="2097">
        <v>997.6</v>
      </c>
      <c r="E1144" s="724">
        <v>42136</v>
      </c>
      <c r="F1144" s="2116">
        <v>997.6</v>
      </c>
      <c r="G1144" s="1817">
        <f t="shared" si="39"/>
        <v>0</v>
      </c>
      <c r="H1144" s="1804" t="s">
        <v>2822</v>
      </c>
      <c r="K1144" s="32"/>
      <c r="M1144" s="1265">
        <v>42130</v>
      </c>
      <c r="N1144" s="545">
        <v>20176</v>
      </c>
      <c r="O1144" s="1952" t="s">
        <v>2950</v>
      </c>
      <c r="P1144" s="2097">
        <v>3083.7</v>
      </c>
      <c r="Q1144" s="724">
        <v>42130</v>
      </c>
      <c r="R1144" s="2116">
        <v>3083.7</v>
      </c>
      <c r="S1144" s="1267">
        <f t="shared" si="40"/>
        <v>0</v>
      </c>
      <c r="T1144" s="1655" t="s">
        <v>773</v>
      </c>
    </row>
    <row r="1145" spans="1:20" x14ac:dyDescent="0.25">
      <c r="A1145" s="1265">
        <v>42135</v>
      </c>
      <c r="B1145" s="545">
        <v>20719</v>
      </c>
      <c r="C1145" s="1952" t="s">
        <v>3005</v>
      </c>
      <c r="D1145" s="2097">
        <v>1921.6</v>
      </c>
      <c r="E1145" s="724">
        <v>42136</v>
      </c>
      <c r="F1145" s="2116">
        <v>1921.6</v>
      </c>
      <c r="G1145" s="1267">
        <f t="shared" si="39"/>
        <v>0</v>
      </c>
      <c r="H1145" s="1804" t="s">
        <v>2822</v>
      </c>
      <c r="K1145" s="32"/>
      <c r="M1145" s="1265">
        <v>42133</v>
      </c>
      <c r="N1145" s="545">
        <v>20550</v>
      </c>
      <c r="O1145" s="1952" t="s">
        <v>2950</v>
      </c>
      <c r="P1145" s="2097">
        <v>2282.8000000000002</v>
      </c>
      <c r="Q1145" s="724">
        <v>42133</v>
      </c>
      <c r="R1145" s="2116">
        <v>2282.8000000000002</v>
      </c>
      <c r="S1145" s="1267">
        <f t="shared" si="40"/>
        <v>0</v>
      </c>
      <c r="T1145" s="1804" t="s">
        <v>773</v>
      </c>
    </row>
    <row r="1146" spans="1:20" x14ac:dyDescent="0.25">
      <c r="A1146" s="1265">
        <v>42135</v>
      </c>
      <c r="B1146" s="545">
        <v>20720</v>
      </c>
      <c r="C1146" s="1952" t="s">
        <v>525</v>
      </c>
      <c r="D1146" s="2097">
        <v>41147.550000000003</v>
      </c>
      <c r="E1146" s="1828" t="s">
        <v>3720</v>
      </c>
      <c r="F1146" s="2116">
        <v>41147.550000000003</v>
      </c>
      <c r="G1146" s="1267">
        <f t="shared" si="39"/>
        <v>0</v>
      </c>
      <c r="H1146" s="1804" t="s">
        <v>2822</v>
      </c>
      <c r="K1146" s="32"/>
      <c r="M1146" s="1265">
        <v>42134</v>
      </c>
      <c r="N1146" s="545">
        <v>20636</v>
      </c>
      <c r="O1146" s="1952" t="s">
        <v>2950</v>
      </c>
      <c r="P1146" s="2097">
        <v>2684.5</v>
      </c>
      <c r="Q1146" s="724">
        <v>42134</v>
      </c>
      <c r="R1146" s="2117">
        <v>2684.5</v>
      </c>
      <c r="S1146" s="1267">
        <f t="shared" si="40"/>
        <v>0</v>
      </c>
      <c r="T1146" s="1197" t="s">
        <v>773</v>
      </c>
    </row>
    <row r="1147" spans="1:20" x14ac:dyDescent="0.25">
      <c r="A1147" s="1265">
        <v>42135</v>
      </c>
      <c r="B1147" s="545">
        <v>20721</v>
      </c>
      <c r="C1147" s="1952" t="s">
        <v>525</v>
      </c>
      <c r="D1147" s="2097">
        <v>10334.4</v>
      </c>
      <c r="E1147" s="1828" t="s">
        <v>3722</v>
      </c>
      <c r="F1147" s="2116">
        <v>10334.4</v>
      </c>
      <c r="G1147" s="1267">
        <f t="shared" si="39"/>
        <v>0</v>
      </c>
      <c r="H1147" s="1804" t="s">
        <v>2822</v>
      </c>
      <c r="K1147" s="32"/>
      <c r="M1147" s="1265">
        <v>42137</v>
      </c>
      <c r="N1147" s="545">
        <v>20929</v>
      </c>
      <c r="O1147" s="1952" t="s">
        <v>2950</v>
      </c>
      <c r="P1147" s="2097">
        <v>2316</v>
      </c>
      <c r="Q1147" s="724">
        <v>42137</v>
      </c>
      <c r="R1147" s="2116">
        <v>2316</v>
      </c>
      <c r="S1147" s="1267">
        <f t="shared" si="40"/>
        <v>0</v>
      </c>
      <c r="T1147" s="1804" t="s">
        <v>773</v>
      </c>
    </row>
    <row r="1148" spans="1:20" x14ac:dyDescent="0.25">
      <c r="A1148" s="1265">
        <v>42135</v>
      </c>
      <c r="B1148" s="545">
        <v>20722</v>
      </c>
      <c r="C1148" s="1952" t="s">
        <v>2803</v>
      </c>
      <c r="D1148" s="2097">
        <v>1017.6</v>
      </c>
      <c r="E1148" s="724">
        <v>42135</v>
      </c>
      <c r="F1148" s="2116">
        <v>1017.6</v>
      </c>
      <c r="G1148" s="1817">
        <f t="shared" si="39"/>
        <v>0</v>
      </c>
      <c r="H1148" s="1804" t="s">
        <v>773</v>
      </c>
      <c r="K1148" s="32"/>
      <c r="M1148" s="1265">
        <v>42139</v>
      </c>
      <c r="N1148" s="545">
        <v>21162</v>
      </c>
      <c r="O1148" s="1952" t="s">
        <v>2950</v>
      </c>
      <c r="P1148" s="2097">
        <v>179.8</v>
      </c>
      <c r="Q1148" s="724">
        <v>42139</v>
      </c>
      <c r="R1148" s="2116">
        <v>179.8</v>
      </c>
      <c r="S1148" s="1817">
        <f t="shared" si="40"/>
        <v>0</v>
      </c>
      <c r="T1148" s="1655" t="s">
        <v>773</v>
      </c>
    </row>
    <row r="1149" spans="1:20" x14ac:dyDescent="0.25">
      <c r="A1149" s="1265">
        <v>42135</v>
      </c>
      <c r="B1149" s="545">
        <v>20723</v>
      </c>
      <c r="C1149" s="1952" t="s">
        <v>2814</v>
      </c>
      <c r="D1149" s="2097">
        <v>43037.05</v>
      </c>
      <c r="E1149" s="724">
        <v>42142</v>
      </c>
      <c r="F1149" s="2116">
        <v>43037.05</v>
      </c>
      <c r="G1149" s="1267">
        <f t="shared" si="39"/>
        <v>0</v>
      </c>
      <c r="H1149" s="1804" t="s">
        <v>773</v>
      </c>
      <c r="K1149" s="32"/>
      <c r="M1149" s="1265">
        <v>42140</v>
      </c>
      <c r="N1149" s="545">
        <v>21276</v>
      </c>
      <c r="O1149" s="1952" t="s">
        <v>2950</v>
      </c>
      <c r="P1149" s="2097">
        <v>2274.1999999999998</v>
      </c>
      <c r="Q1149" s="724">
        <v>42140</v>
      </c>
      <c r="R1149" s="2117">
        <v>2274.1999999999998</v>
      </c>
      <c r="S1149" s="1267">
        <f t="shared" si="40"/>
        <v>0</v>
      </c>
      <c r="T1149" s="716" t="s">
        <v>773</v>
      </c>
    </row>
    <row r="1150" spans="1:20" x14ac:dyDescent="0.25">
      <c r="A1150" s="1265">
        <v>42135</v>
      </c>
      <c r="B1150" s="545">
        <v>20724</v>
      </c>
      <c r="C1150" s="1952" t="s">
        <v>67</v>
      </c>
      <c r="D1150" s="2097">
        <v>10149</v>
      </c>
      <c r="E1150" s="1828" t="s">
        <v>3724</v>
      </c>
      <c r="F1150" s="2116">
        <v>10149</v>
      </c>
      <c r="G1150" s="1267">
        <f t="shared" si="39"/>
        <v>0</v>
      </c>
      <c r="H1150" s="1804" t="s">
        <v>2822</v>
      </c>
      <c r="K1150" s="32"/>
      <c r="M1150" s="1265">
        <v>42142</v>
      </c>
      <c r="N1150" s="545">
        <v>21392</v>
      </c>
      <c r="O1150" s="1952" t="s">
        <v>2950</v>
      </c>
      <c r="P1150" s="2097">
        <v>2427.8000000000002</v>
      </c>
      <c r="Q1150" s="724">
        <v>42142</v>
      </c>
      <c r="R1150" s="2117">
        <v>2427.8000000000002</v>
      </c>
      <c r="S1150" s="1267">
        <f t="shared" si="40"/>
        <v>0</v>
      </c>
      <c r="T1150" s="1197" t="s">
        <v>773</v>
      </c>
    </row>
    <row r="1151" spans="1:20" x14ac:dyDescent="0.25">
      <c r="A1151" s="1265">
        <v>42135</v>
      </c>
      <c r="B1151" s="545">
        <v>20725</v>
      </c>
      <c r="C1151" s="1952" t="s">
        <v>2795</v>
      </c>
      <c r="D1151" s="2097">
        <v>1406.8</v>
      </c>
      <c r="E1151" s="724">
        <v>42153</v>
      </c>
      <c r="F1151" s="2116">
        <v>1406.8</v>
      </c>
      <c r="G1151" s="1267">
        <f t="shared" si="39"/>
        <v>0</v>
      </c>
      <c r="H1151" s="1804" t="s">
        <v>2938</v>
      </c>
      <c r="K1151" s="32"/>
      <c r="M1151" s="1265">
        <v>42142</v>
      </c>
      <c r="N1151" s="545">
        <v>21454</v>
      </c>
      <c r="O1151" s="1952" t="s">
        <v>2950</v>
      </c>
      <c r="P1151" s="2097">
        <v>2488.8000000000002</v>
      </c>
      <c r="Q1151" s="781">
        <v>42142</v>
      </c>
      <c r="R1151" s="2116">
        <v>2488.8000000000002</v>
      </c>
      <c r="S1151" s="1267">
        <f t="shared" si="40"/>
        <v>0</v>
      </c>
      <c r="T1151" s="1804" t="s">
        <v>773</v>
      </c>
    </row>
    <row r="1152" spans="1:20" x14ac:dyDescent="0.25">
      <c r="A1152" s="1265">
        <v>42135</v>
      </c>
      <c r="B1152" s="545">
        <v>20726</v>
      </c>
      <c r="C1152" s="1952" t="s">
        <v>2818</v>
      </c>
      <c r="D1152" s="2097">
        <v>3232</v>
      </c>
      <c r="E1152" s="724">
        <v>42135</v>
      </c>
      <c r="F1152" s="2116">
        <v>3232</v>
      </c>
      <c r="G1152" s="1267">
        <f t="shared" si="39"/>
        <v>0</v>
      </c>
      <c r="H1152" s="1804" t="s">
        <v>773</v>
      </c>
      <c r="K1152" s="32"/>
      <c r="M1152" s="1265">
        <v>42144</v>
      </c>
      <c r="N1152" s="545">
        <v>21683</v>
      </c>
      <c r="O1152" s="1952" t="s">
        <v>2950</v>
      </c>
      <c r="P1152" s="2097">
        <v>1824</v>
      </c>
      <c r="Q1152" s="724"/>
      <c r="R1152" s="2117"/>
      <c r="S1152" s="1267">
        <f t="shared" si="40"/>
        <v>1824</v>
      </c>
      <c r="T1152" s="1197" t="s">
        <v>773</v>
      </c>
    </row>
    <row r="1153" spans="1:20" x14ac:dyDescent="0.25">
      <c r="A1153" s="1265">
        <v>42135</v>
      </c>
      <c r="B1153" s="545">
        <v>20727</v>
      </c>
      <c r="C1153" s="1952" t="s">
        <v>2910</v>
      </c>
      <c r="D1153" s="2097">
        <v>220.5</v>
      </c>
      <c r="E1153" s="724">
        <v>42135</v>
      </c>
      <c r="F1153" s="2116">
        <v>220.5</v>
      </c>
      <c r="G1153" s="1267">
        <f t="shared" si="39"/>
        <v>0</v>
      </c>
      <c r="H1153" s="1804" t="s">
        <v>773</v>
      </c>
      <c r="K1153" s="32"/>
      <c r="M1153" s="1265">
        <v>42146</v>
      </c>
      <c r="N1153" s="545">
        <v>21943</v>
      </c>
      <c r="O1153" s="1952" t="s">
        <v>2950</v>
      </c>
      <c r="P1153" s="2097">
        <v>2753.1</v>
      </c>
      <c r="Q1153" s="724">
        <v>42146</v>
      </c>
      <c r="R1153" s="2116">
        <v>2753.1</v>
      </c>
      <c r="S1153" s="1267">
        <f t="shared" si="40"/>
        <v>0</v>
      </c>
      <c r="T1153" s="1655" t="s">
        <v>773</v>
      </c>
    </row>
    <row r="1154" spans="1:20" x14ac:dyDescent="0.25">
      <c r="A1154" s="1265">
        <v>42135</v>
      </c>
      <c r="B1154" s="545">
        <v>20728</v>
      </c>
      <c r="C1154" s="1952" t="s">
        <v>2911</v>
      </c>
      <c r="D1154" s="2097">
        <v>30608.400000000001</v>
      </c>
      <c r="E1154" s="724" t="s">
        <v>3585</v>
      </c>
      <c r="F1154" s="2116">
        <f>29400+1208.4</f>
        <v>30608.400000000001</v>
      </c>
      <c r="G1154" s="1817">
        <f t="shared" si="39"/>
        <v>0</v>
      </c>
      <c r="H1154" s="1804" t="s">
        <v>2799</v>
      </c>
      <c r="K1154" s="32"/>
      <c r="M1154" s="1265">
        <v>42148</v>
      </c>
      <c r="N1154" s="545">
        <v>22116</v>
      </c>
      <c r="O1154" s="1952" t="s">
        <v>2950</v>
      </c>
      <c r="P1154" s="2097">
        <v>2457.6</v>
      </c>
      <c r="Q1154" s="781">
        <v>42148</v>
      </c>
      <c r="R1154" s="2116">
        <v>2457.6</v>
      </c>
      <c r="S1154" s="1267">
        <f t="shared" si="40"/>
        <v>0</v>
      </c>
      <c r="T1154" s="1655" t="s">
        <v>773</v>
      </c>
    </row>
    <row r="1155" spans="1:20" x14ac:dyDescent="0.25">
      <c r="A1155" s="1265">
        <v>42135</v>
      </c>
      <c r="B1155" s="545">
        <v>20729</v>
      </c>
      <c r="C1155" s="1952" t="s">
        <v>3006</v>
      </c>
      <c r="D1155" s="2097">
        <v>10708.8</v>
      </c>
      <c r="E1155" s="724">
        <v>42135</v>
      </c>
      <c r="F1155" s="2116">
        <v>10708.8</v>
      </c>
      <c r="G1155" s="1267">
        <f t="shared" ref="G1155:G1218" si="41">D1155-F1155</f>
        <v>0</v>
      </c>
      <c r="H1155" s="1804" t="s">
        <v>773</v>
      </c>
      <c r="K1155" s="32"/>
      <c r="M1155" s="1265">
        <v>42150</v>
      </c>
      <c r="N1155" s="545">
        <v>22309</v>
      </c>
      <c r="O1155" s="1952" t="s">
        <v>2950</v>
      </c>
      <c r="P1155" s="2097">
        <v>1365</v>
      </c>
      <c r="Q1155" s="781">
        <v>42150</v>
      </c>
      <c r="R1155" s="2116">
        <v>1365</v>
      </c>
      <c r="S1155" s="1267">
        <f t="shared" ref="S1155:S1218" si="42">P1155-R1155</f>
        <v>0</v>
      </c>
      <c r="T1155" s="1655" t="s">
        <v>773</v>
      </c>
    </row>
    <row r="1156" spans="1:20" x14ac:dyDescent="0.25">
      <c r="A1156" s="1265">
        <v>42135</v>
      </c>
      <c r="B1156" s="545">
        <v>20730</v>
      </c>
      <c r="C1156" s="1952" t="s">
        <v>947</v>
      </c>
      <c r="D1156" s="2097">
        <v>5201.2</v>
      </c>
      <c r="E1156" s="724">
        <v>42136</v>
      </c>
      <c r="F1156" s="2116">
        <v>5201.2</v>
      </c>
      <c r="G1156" s="1267">
        <f t="shared" si="41"/>
        <v>0</v>
      </c>
      <c r="H1156" s="1804" t="s">
        <v>2822</v>
      </c>
      <c r="K1156" s="32"/>
      <c r="M1156" s="1265">
        <v>42152</v>
      </c>
      <c r="N1156" s="545">
        <v>22487</v>
      </c>
      <c r="O1156" s="1952" t="s">
        <v>2950</v>
      </c>
      <c r="P1156" s="2097">
        <v>2291.6</v>
      </c>
      <c r="Q1156" s="724">
        <v>42152</v>
      </c>
      <c r="R1156" s="2116">
        <v>2291.6</v>
      </c>
      <c r="S1156" s="1267">
        <f t="shared" si="42"/>
        <v>0</v>
      </c>
      <c r="T1156" s="1655" t="s">
        <v>773</v>
      </c>
    </row>
    <row r="1157" spans="1:20" x14ac:dyDescent="0.25">
      <c r="A1157" s="1265">
        <v>42135</v>
      </c>
      <c r="B1157" s="545">
        <v>20731</v>
      </c>
      <c r="C1157" s="1952" t="s">
        <v>2890</v>
      </c>
      <c r="D1157" s="2097">
        <v>296</v>
      </c>
      <c r="E1157" s="724">
        <v>42136</v>
      </c>
      <c r="F1157" s="2116">
        <v>296</v>
      </c>
      <c r="G1157" s="1267">
        <f t="shared" si="41"/>
        <v>0</v>
      </c>
      <c r="H1157" s="1804" t="s">
        <v>773</v>
      </c>
      <c r="K1157" s="32"/>
      <c r="M1157" s="1265">
        <v>42132</v>
      </c>
      <c r="N1157" s="545">
        <v>20419</v>
      </c>
      <c r="O1157" s="1952" t="s">
        <v>644</v>
      </c>
      <c r="P1157" s="2097">
        <v>3095.9</v>
      </c>
      <c r="Q1157" s="724">
        <v>42133</v>
      </c>
      <c r="R1157" s="2116">
        <v>3095.9</v>
      </c>
      <c r="S1157" s="1267">
        <f t="shared" si="42"/>
        <v>0</v>
      </c>
      <c r="T1157" s="1804" t="s">
        <v>2799</v>
      </c>
    </row>
    <row r="1158" spans="1:20" x14ac:dyDescent="0.25">
      <c r="A1158" s="1265">
        <v>42135</v>
      </c>
      <c r="B1158" s="545">
        <v>20732</v>
      </c>
      <c r="C1158" s="1952" t="s">
        <v>45</v>
      </c>
      <c r="D1158" s="2097">
        <v>491992.8</v>
      </c>
      <c r="E1158" s="724">
        <v>42137</v>
      </c>
      <c r="F1158" s="2116">
        <v>491992.8</v>
      </c>
      <c r="G1158" s="1267">
        <f t="shared" si="41"/>
        <v>0</v>
      </c>
      <c r="H1158" s="1804" t="s">
        <v>773</v>
      </c>
      <c r="K1158" s="32"/>
      <c r="M1158" s="1265">
        <v>42139</v>
      </c>
      <c r="N1158" s="545">
        <v>21180</v>
      </c>
      <c r="O1158" s="1952" t="s">
        <v>644</v>
      </c>
      <c r="P1158" s="2097">
        <v>3705.14</v>
      </c>
      <c r="Q1158" s="724">
        <v>42140</v>
      </c>
      <c r="R1158" s="2116">
        <v>3705.14</v>
      </c>
      <c r="S1158" s="1817">
        <f t="shared" si="42"/>
        <v>0</v>
      </c>
      <c r="T1158" s="1655" t="s">
        <v>773</v>
      </c>
    </row>
    <row r="1159" spans="1:20" x14ac:dyDescent="0.25">
      <c r="A1159" s="1265">
        <v>42135</v>
      </c>
      <c r="B1159" s="545">
        <v>20733</v>
      </c>
      <c r="C1159" s="1952" t="s">
        <v>2912</v>
      </c>
      <c r="D1159" s="2097">
        <v>1280.28</v>
      </c>
      <c r="E1159" s="724">
        <v>42136</v>
      </c>
      <c r="F1159" s="2116">
        <v>1280.28</v>
      </c>
      <c r="G1159" s="1267">
        <f t="shared" si="41"/>
        <v>0</v>
      </c>
      <c r="H1159" s="1804" t="s">
        <v>2822</v>
      </c>
      <c r="J1159" s="2073"/>
      <c r="K1159" s="32"/>
      <c r="M1159" s="1265">
        <v>42146</v>
      </c>
      <c r="N1159" s="545">
        <v>21905</v>
      </c>
      <c r="O1159" s="2143" t="s">
        <v>644</v>
      </c>
      <c r="P1159" s="2097">
        <v>3375.4</v>
      </c>
      <c r="Q1159" s="724">
        <v>42146</v>
      </c>
      <c r="R1159" s="2116">
        <v>3375.4</v>
      </c>
      <c r="S1159" s="1267">
        <f t="shared" si="42"/>
        <v>0</v>
      </c>
      <c r="T1159" s="1655" t="s">
        <v>2412</v>
      </c>
    </row>
    <row r="1160" spans="1:20" x14ac:dyDescent="0.25">
      <c r="A1160" s="1265">
        <v>42135</v>
      </c>
      <c r="B1160" s="545">
        <v>20734</v>
      </c>
      <c r="C1160" s="1952" t="s">
        <v>377</v>
      </c>
      <c r="D1160" s="2097">
        <v>164</v>
      </c>
      <c r="E1160" s="724">
        <v>42135</v>
      </c>
      <c r="F1160" s="2116">
        <v>164</v>
      </c>
      <c r="G1160" s="1267">
        <f t="shared" si="41"/>
        <v>0</v>
      </c>
      <c r="H1160" s="1804" t="s">
        <v>773</v>
      </c>
      <c r="K1160" s="32"/>
      <c r="M1160" s="1265">
        <v>42129</v>
      </c>
      <c r="N1160" s="545">
        <v>20041</v>
      </c>
      <c r="O1160" s="1952" t="s">
        <v>499</v>
      </c>
      <c r="P1160" s="2097">
        <v>4017.6</v>
      </c>
      <c r="Q1160" s="724">
        <v>42129</v>
      </c>
      <c r="R1160" s="2116">
        <v>4017.6</v>
      </c>
      <c r="S1160" s="1267">
        <f t="shared" si="42"/>
        <v>0</v>
      </c>
      <c r="T1160" s="1655" t="s">
        <v>773</v>
      </c>
    </row>
    <row r="1161" spans="1:20" x14ac:dyDescent="0.25">
      <c r="A1161" s="1265">
        <v>42135</v>
      </c>
      <c r="B1161" s="545">
        <v>20735</v>
      </c>
      <c r="C1161" s="1952" t="s">
        <v>259</v>
      </c>
      <c r="D1161" s="2097">
        <v>837</v>
      </c>
      <c r="E1161" s="724">
        <v>42141</v>
      </c>
      <c r="F1161" s="2116">
        <v>837</v>
      </c>
      <c r="G1161" s="1267">
        <f t="shared" si="41"/>
        <v>0</v>
      </c>
      <c r="H1161" s="1804" t="s">
        <v>773</v>
      </c>
      <c r="K1161" s="32"/>
      <c r="M1161" s="1265">
        <v>42134</v>
      </c>
      <c r="N1161" s="545">
        <v>20625</v>
      </c>
      <c r="O1161" s="1952" t="s">
        <v>499</v>
      </c>
      <c r="P1161" s="2097">
        <v>4730.3999999999996</v>
      </c>
      <c r="Q1161" s="724">
        <v>42134</v>
      </c>
      <c r="R1161" s="2117">
        <v>4730.3999999999996</v>
      </c>
      <c r="S1161" s="1267">
        <f t="shared" si="42"/>
        <v>0</v>
      </c>
      <c r="T1161" s="1197" t="s">
        <v>773</v>
      </c>
    </row>
    <row r="1162" spans="1:20" x14ac:dyDescent="0.25">
      <c r="A1162" s="1265">
        <v>42135</v>
      </c>
      <c r="B1162" s="545">
        <v>20736</v>
      </c>
      <c r="C1162" s="1952" t="s">
        <v>186</v>
      </c>
      <c r="D1162" s="2097">
        <v>3819</v>
      </c>
      <c r="E1162" s="724">
        <v>42136</v>
      </c>
      <c r="F1162" s="2116">
        <v>3819</v>
      </c>
      <c r="G1162" s="1267">
        <f t="shared" si="41"/>
        <v>0</v>
      </c>
      <c r="H1162" s="1804" t="s">
        <v>2799</v>
      </c>
      <c r="K1162" s="32"/>
      <c r="M1162" s="1265">
        <v>42148</v>
      </c>
      <c r="N1162" s="545">
        <v>22078</v>
      </c>
      <c r="O1162" s="1952" t="s">
        <v>499</v>
      </c>
      <c r="P1162" s="2097">
        <v>6592.2</v>
      </c>
      <c r="Q1162" s="781">
        <v>42148</v>
      </c>
      <c r="R1162" s="2116">
        <v>6592.2</v>
      </c>
      <c r="S1162" s="1267">
        <f t="shared" si="42"/>
        <v>0</v>
      </c>
      <c r="T1162" s="1655" t="s">
        <v>773</v>
      </c>
    </row>
    <row r="1163" spans="1:20" x14ac:dyDescent="0.25">
      <c r="A1163" s="1265">
        <v>42135</v>
      </c>
      <c r="B1163" s="545">
        <v>20737</v>
      </c>
      <c r="C1163" s="1952" t="s">
        <v>377</v>
      </c>
      <c r="D1163" s="2097">
        <v>320</v>
      </c>
      <c r="E1163" s="724">
        <v>42135</v>
      </c>
      <c r="F1163" s="2116">
        <v>320</v>
      </c>
      <c r="G1163" s="1267">
        <f t="shared" si="41"/>
        <v>0</v>
      </c>
      <c r="H1163" s="1804" t="s">
        <v>773</v>
      </c>
      <c r="K1163" s="32"/>
      <c r="M1163" s="1265">
        <v>42153</v>
      </c>
      <c r="N1163" s="545">
        <v>22576</v>
      </c>
      <c r="O1163" s="1952" t="s">
        <v>499</v>
      </c>
      <c r="P1163" s="2097">
        <v>4544.3999999999996</v>
      </c>
      <c r="Q1163" s="724">
        <v>42153</v>
      </c>
      <c r="R1163" s="2116">
        <v>4544.3999999999996</v>
      </c>
      <c r="S1163" s="1267">
        <f t="shared" si="42"/>
        <v>0</v>
      </c>
      <c r="T1163" s="1655" t="s">
        <v>2804</v>
      </c>
    </row>
    <row r="1164" spans="1:20" x14ac:dyDescent="0.25">
      <c r="A1164" s="1265">
        <v>42135</v>
      </c>
      <c r="B1164" s="545">
        <v>20738</v>
      </c>
      <c r="C1164" s="1952" t="s">
        <v>2833</v>
      </c>
      <c r="D1164" s="2097">
        <v>2462.4</v>
      </c>
      <c r="E1164" s="724">
        <v>42136</v>
      </c>
      <c r="F1164" s="2116">
        <v>2462.4</v>
      </c>
      <c r="G1164" s="1267">
        <f t="shared" si="41"/>
        <v>0</v>
      </c>
      <c r="H1164" s="1804" t="s">
        <v>2799</v>
      </c>
      <c r="K1164" s="32"/>
      <c r="M1164" s="1265">
        <v>42154</v>
      </c>
      <c r="N1164" s="545">
        <v>22714</v>
      </c>
      <c r="O1164" s="1952" t="s">
        <v>499</v>
      </c>
      <c r="P1164" s="2097">
        <v>5957</v>
      </c>
      <c r="Q1164" s="724">
        <v>42154</v>
      </c>
      <c r="R1164" s="2116">
        <v>5957</v>
      </c>
      <c r="S1164" s="1267">
        <f t="shared" si="42"/>
        <v>0</v>
      </c>
      <c r="T1164" s="1655" t="s">
        <v>2804</v>
      </c>
    </row>
    <row r="1165" spans="1:20" x14ac:dyDescent="0.25">
      <c r="A1165" s="1265">
        <v>42135</v>
      </c>
      <c r="B1165" s="545">
        <v>20739</v>
      </c>
      <c r="C1165" s="1952" t="s">
        <v>2835</v>
      </c>
      <c r="D1165" s="2097">
        <v>2774.4</v>
      </c>
      <c r="E1165" s="724">
        <v>42136</v>
      </c>
      <c r="F1165" s="2116">
        <v>2774.4</v>
      </c>
      <c r="G1165" s="1267">
        <f t="shared" si="41"/>
        <v>0</v>
      </c>
      <c r="H1165" s="1804" t="s">
        <v>2799</v>
      </c>
      <c r="K1165" s="32"/>
      <c r="M1165" s="1265">
        <v>42155</v>
      </c>
      <c r="N1165" s="545">
        <v>22837</v>
      </c>
      <c r="O1165" s="1952" t="s">
        <v>499</v>
      </c>
      <c r="P1165" s="2097">
        <v>4865</v>
      </c>
      <c r="Q1165" s="724">
        <v>42155</v>
      </c>
      <c r="R1165" s="2116">
        <v>4865</v>
      </c>
      <c r="S1165" s="1267">
        <f t="shared" si="42"/>
        <v>0</v>
      </c>
      <c r="T1165" s="1655" t="s">
        <v>2908</v>
      </c>
    </row>
    <row r="1166" spans="1:20" x14ac:dyDescent="0.25">
      <c r="A1166" s="1265">
        <v>42135</v>
      </c>
      <c r="B1166" s="545">
        <v>20740</v>
      </c>
      <c r="C1166" s="1952" t="s">
        <v>2840</v>
      </c>
      <c r="D1166" s="2097">
        <v>20777.2</v>
      </c>
      <c r="E1166" s="1828" t="s">
        <v>3726</v>
      </c>
      <c r="F1166" s="2116">
        <v>20777.2</v>
      </c>
      <c r="G1166" s="1267">
        <f t="shared" si="41"/>
        <v>0</v>
      </c>
      <c r="H1166" s="1804" t="s">
        <v>773</v>
      </c>
      <c r="K1166" s="32"/>
      <c r="M1166" s="1265">
        <v>42150</v>
      </c>
      <c r="N1166" s="545">
        <v>22269</v>
      </c>
      <c r="O1166" s="1952" t="s">
        <v>3679</v>
      </c>
      <c r="P1166" s="2097">
        <v>4907.1000000000004</v>
      </c>
      <c r="Q1166" s="781">
        <v>42150</v>
      </c>
      <c r="R1166" s="2116">
        <v>4907.1000000000004</v>
      </c>
      <c r="S1166" s="1267">
        <f t="shared" si="42"/>
        <v>0</v>
      </c>
      <c r="T1166" s="1655" t="s">
        <v>773</v>
      </c>
    </row>
    <row r="1167" spans="1:20" x14ac:dyDescent="0.25">
      <c r="A1167" s="1265">
        <v>42135</v>
      </c>
      <c r="B1167" s="545">
        <v>20741</v>
      </c>
      <c r="C1167" s="1952" t="s">
        <v>3530</v>
      </c>
      <c r="D1167" s="2097">
        <v>1397.84</v>
      </c>
      <c r="E1167" s="724">
        <v>42136</v>
      </c>
      <c r="F1167" s="2116">
        <v>1397.84</v>
      </c>
      <c r="G1167" s="1267">
        <f t="shared" si="41"/>
        <v>0</v>
      </c>
      <c r="H1167" s="1804" t="s">
        <v>2799</v>
      </c>
      <c r="K1167" s="32"/>
      <c r="M1167" s="1265">
        <v>42151</v>
      </c>
      <c r="N1167" s="545">
        <v>22354</v>
      </c>
      <c r="O1167" s="1952" t="s">
        <v>3679</v>
      </c>
      <c r="P1167" s="2097">
        <v>6223.8</v>
      </c>
      <c r="Q1167" s="781">
        <v>42151</v>
      </c>
      <c r="R1167" s="2116">
        <v>6223.8</v>
      </c>
      <c r="S1167" s="1267">
        <f t="shared" si="42"/>
        <v>0</v>
      </c>
      <c r="T1167" s="1655" t="s">
        <v>773</v>
      </c>
    </row>
    <row r="1168" spans="1:20" x14ac:dyDescent="0.25">
      <c r="A1168" s="1265">
        <v>42135</v>
      </c>
      <c r="B1168" s="545">
        <v>20742</v>
      </c>
      <c r="C1168" s="1952" t="s">
        <v>2839</v>
      </c>
      <c r="D1168" s="2097">
        <v>11739.6</v>
      </c>
      <c r="E1168" s="1828" t="s">
        <v>3647</v>
      </c>
      <c r="F1168" s="2116">
        <v>11739.6</v>
      </c>
      <c r="G1168" s="1267">
        <f t="shared" si="41"/>
        <v>0</v>
      </c>
      <c r="H1168" s="1804" t="s">
        <v>2822</v>
      </c>
      <c r="K1168" s="32"/>
      <c r="M1168" s="1265">
        <v>42153</v>
      </c>
      <c r="N1168" s="545">
        <v>22554</v>
      </c>
      <c r="O1168" s="2143" t="s">
        <v>3679</v>
      </c>
      <c r="P1168" s="2097">
        <v>10375.6</v>
      </c>
      <c r="Q1168" s="724">
        <v>42153</v>
      </c>
      <c r="R1168" s="2116">
        <v>10375.6</v>
      </c>
      <c r="S1168" s="1267">
        <f t="shared" si="42"/>
        <v>0</v>
      </c>
      <c r="T1168" s="1655" t="s">
        <v>773</v>
      </c>
    </row>
    <row r="1169" spans="1:20" x14ac:dyDescent="0.25">
      <c r="A1169" s="1265">
        <v>42135</v>
      </c>
      <c r="B1169" s="545">
        <v>20743</v>
      </c>
      <c r="C1169" s="1952" t="s">
        <v>640</v>
      </c>
      <c r="D1169" s="2097">
        <v>10448.700000000001</v>
      </c>
      <c r="E1169" s="724">
        <v>42136</v>
      </c>
      <c r="F1169" s="2116">
        <v>10448.700000000001</v>
      </c>
      <c r="G1169" s="1267">
        <f t="shared" si="41"/>
        <v>0</v>
      </c>
      <c r="H1169" s="1804" t="s">
        <v>2822</v>
      </c>
      <c r="K1169" s="32"/>
      <c r="M1169" s="1265">
        <v>42153</v>
      </c>
      <c r="N1169" s="545">
        <v>22555</v>
      </c>
      <c r="O1169" s="1952" t="s">
        <v>3679</v>
      </c>
      <c r="P1169" s="2097">
        <v>1280.28</v>
      </c>
      <c r="Q1169" s="724">
        <v>42153</v>
      </c>
      <c r="R1169" s="2116">
        <v>1280.28</v>
      </c>
      <c r="S1169" s="1267">
        <f t="shared" si="42"/>
        <v>0</v>
      </c>
      <c r="T1169" s="1655" t="s">
        <v>773</v>
      </c>
    </row>
    <row r="1170" spans="1:20" x14ac:dyDescent="0.25">
      <c r="A1170" s="1265">
        <v>42135</v>
      </c>
      <c r="B1170" s="545">
        <v>20744</v>
      </c>
      <c r="C1170" s="1952" t="s">
        <v>2837</v>
      </c>
      <c r="D1170" s="2097">
        <v>4581.8</v>
      </c>
      <c r="E1170" s="724">
        <v>42136</v>
      </c>
      <c r="F1170" s="2116">
        <v>4581.8</v>
      </c>
      <c r="G1170" s="1267">
        <f t="shared" si="41"/>
        <v>0</v>
      </c>
      <c r="H1170" s="1804" t="s">
        <v>2822</v>
      </c>
      <c r="K1170" s="32"/>
      <c r="M1170" s="1265">
        <v>42125</v>
      </c>
      <c r="N1170" s="545">
        <v>19618</v>
      </c>
      <c r="O1170" s="1952" t="s">
        <v>22</v>
      </c>
      <c r="P1170" s="2097">
        <v>4356</v>
      </c>
      <c r="Q1170" s="724">
        <v>42125</v>
      </c>
      <c r="R1170" s="2116">
        <v>4356</v>
      </c>
      <c r="S1170" s="459">
        <f t="shared" si="42"/>
        <v>0</v>
      </c>
      <c r="T1170" s="1804" t="s">
        <v>773</v>
      </c>
    </row>
    <row r="1171" spans="1:20" x14ac:dyDescent="0.25">
      <c r="A1171" s="1265">
        <v>42135</v>
      </c>
      <c r="B1171" s="545">
        <v>20745</v>
      </c>
      <c r="C1171" s="1952" t="s">
        <v>821</v>
      </c>
      <c r="D1171" s="2097">
        <v>60</v>
      </c>
      <c r="E1171" s="724">
        <v>42136</v>
      </c>
      <c r="F1171" s="2116">
        <v>60</v>
      </c>
      <c r="G1171" s="1267">
        <f t="shared" si="41"/>
        <v>0</v>
      </c>
      <c r="H1171" s="1804" t="s">
        <v>773</v>
      </c>
      <c r="J1171" s="2073"/>
      <c r="K1171" s="32"/>
      <c r="M1171" s="1265">
        <v>42126</v>
      </c>
      <c r="N1171" s="545">
        <v>19721</v>
      </c>
      <c r="O1171" s="2054" t="s">
        <v>22</v>
      </c>
      <c r="P1171" s="2097">
        <v>4932</v>
      </c>
      <c r="Q1171" s="724">
        <v>42126</v>
      </c>
      <c r="R1171" s="2116">
        <v>4932</v>
      </c>
      <c r="S1171" s="459">
        <f t="shared" si="42"/>
        <v>0</v>
      </c>
      <c r="T1171" s="217" t="s">
        <v>773</v>
      </c>
    </row>
    <row r="1172" spans="1:20" x14ac:dyDescent="0.25">
      <c r="A1172" s="1265">
        <v>42135</v>
      </c>
      <c r="B1172" s="545">
        <v>20746</v>
      </c>
      <c r="C1172" s="1952" t="s">
        <v>2862</v>
      </c>
      <c r="D1172" s="2097">
        <v>1256</v>
      </c>
      <c r="E1172" s="724">
        <v>42135</v>
      </c>
      <c r="F1172" s="2116">
        <v>1256</v>
      </c>
      <c r="G1172" s="1267">
        <f t="shared" si="41"/>
        <v>0</v>
      </c>
      <c r="H1172" s="1804" t="s">
        <v>773</v>
      </c>
      <c r="K1172" s="32"/>
      <c r="M1172" s="1265">
        <v>42127</v>
      </c>
      <c r="N1172" s="545">
        <v>19859</v>
      </c>
      <c r="O1172" s="2054" t="s">
        <v>22</v>
      </c>
      <c r="P1172" s="2097">
        <v>3592.8</v>
      </c>
      <c r="Q1172" s="724">
        <v>42127</v>
      </c>
      <c r="R1172" s="2116">
        <v>3592.8</v>
      </c>
      <c r="S1172" s="1267">
        <f t="shared" si="42"/>
        <v>0</v>
      </c>
      <c r="T1172" s="217" t="s">
        <v>773</v>
      </c>
    </row>
    <row r="1173" spans="1:20" x14ac:dyDescent="0.25">
      <c r="A1173" s="1265">
        <v>42135</v>
      </c>
      <c r="B1173" s="545">
        <v>20747</v>
      </c>
      <c r="C1173" s="1952" t="s">
        <v>2914</v>
      </c>
      <c r="D1173" s="2097">
        <v>11341.2</v>
      </c>
      <c r="E1173" s="724">
        <v>42135</v>
      </c>
      <c r="F1173" s="2116">
        <v>11341.2</v>
      </c>
      <c r="G1173" s="1267">
        <f t="shared" si="41"/>
        <v>0</v>
      </c>
      <c r="H1173" s="1804" t="s">
        <v>773</v>
      </c>
      <c r="K1173" s="32"/>
      <c r="M1173" s="1265">
        <v>42125</v>
      </c>
      <c r="N1173" s="545">
        <v>19637</v>
      </c>
      <c r="O1173" s="1952" t="s">
        <v>377</v>
      </c>
      <c r="P1173" s="2097">
        <v>20269.5</v>
      </c>
      <c r="Q1173" s="724">
        <v>42125</v>
      </c>
      <c r="R1173" s="2116">
        <v>20269.5</v>
      </c>
      <c r="S1173" s="459">
        <f t="shared" si="42"/>
        <v>0</v>
      </c>
      <c r="T1173" s="1804" t="s">
        <v>773</v>
      </c>
    </row>
    <row r="1174" spans="1:20" x14ac:dyDescent="0.25">
      <c r="A1174" s="1265">
        <v>42135</v>
      </c>
      <c r="B1174" s="545">
        <v>20748</v>
      </c>
      <c r="C1174" s="1952" t="s">
        <v>2800</v>
      </c>
      <c r="D1174" s="2097">
        <v>11449.4</v>
      </c>
      <c r="E1174" s="724">
        <v>42135</v>
      </c>
      <c r="F1174" s="2116">
        <v>11449.4</v>
      </c>
      <c r="G1174" s="1267">
        <f t="shared" si="41"/>
        <v>0</v>
      </c>
      <c r="H1174" s="1804" t="s">
        <v>773</v>
      </c>
      <c r="K1174" s="32"/>
      <c r="M1174" s="1265">
        <v>42126</v>
      </c>
      <c r="N1174" s="545">
        <v>19769</v>
      </c>
      <c r="O1174" s="2054" t="s">
        <v>377</v>
      </c>
      <c r="P1174" s="2097">
        <v>1868</v>
      </c>
      <c r="Q1174" s="724">
        <v>42126</v>
      </c>
      <c r="R1174" s="2116">
        <v>1868</v>
      </c>
      <c r="S1174" s="459">
        <f t="shared" si="42"/>
        <v>0</v>
      </c>
      <c r="T1174" s="217" t="s">
        <v>773</v>
      </c>
    </row>
    <row r="1175" spans="1:20" x14ac:dyDescent="0.25">
      <c r="A1175" s="1265">
        <v>42135</v>
      </c>
      <c r="B1175" s="545">
        <v>20749</v>
      </c>
      <c r="C1175" s="1952" t="s">
        <v>259</v>
      </c>
      <c r="D1175" s="2097">
        <v>12252.9</v>
      </c>
      <c r="E1175" s="724"/>
      <c r="F1175" s="2116"/>
      <c r="G1175" s="1267">
        <f t="shared" si="41"/>
        <v>12252.9</v>
      </c>
      <c r="H1175" s="1804" t="s">
        <v>2938</v>
      </c>
      <c r="K1175" s="32"/>
      <c r="M1175" s="1265">
        <v>42128</v>
      </c>
      <c r="N1175" s="545">
        <v>19914</v>
      </c>
      <c r="O1175" s="1952" t="s">
        <v>377</v>
      </c>
      <c r="P1175" s="2097">
        <v>4637.6000000000004</v>
      </c>
      <c r="Q1175" s="724">
        <v>42128</v>
      </c>
      <c r="R1175" s="2116">
        <v>4637.6000000000004</v>
      </c>
      <c r="S1175" s="1267">
        <f t="shared" si="42"/>
        <v>0</v>
      </c>
      <c r="T1175" s="1804" t="s">
        <v>773</v>
      </c>
    </row>
    <row r="1176" spans="1:20" x14ac:dyDescent="0.25">
      <c r="A1176" s="1265">
        <v>42135</v>
      </c>
      <c r="B1176" s="545">
        <v>20750</v>
      </c>
      <c r="C1176" s="1952" t="s">
        <v>525</v>
      </c>
      <c r="D1176" s="2097">
        <v>25060.799999999999</v>
      </c>
      <c r="E1176" s="1828" t="s">
        <v>3728</v>
      </c>
      <c r="F1176" s="2116">
        <v>25060.799999999999</v>
      </c>
      <c r="G1176" s="1267">
        <f t="shared" si="41"/>
        <v>0</v>
      </c>
      <c r="H1176" s="1804" t="s">
        <v>2822</v>
      </c>
      <c r="K1176" s="32"/>
      <c r="M1176" s="1265">
        <v>42129</v>
      </c>
      <c r="N1176" s="545">
        <v>20043</v>
      </c>
      <c r="O1176" s="1952" t="s">
        <v>377</v>
      </c>
      <c r="P1176" s="2097">
        <v>176</v>
      </c>
      <c r="Q1176" s="724">
        <v>42129</v>
      </c>
      <c r="R1176" s="2116">
        <v>176</v>
      </c>
      <c r="S1176" s="1267">
        <f t="shared" si="42"/>
        <v>0</v>
      </c>
      <c r="T1176" s="1655" t="s">
        <v>773</v>
      </c>
    </row>
    <row r="1177" spans="1:20" x14ac:dyDescent="0.25">
      <c r="A1177" s="1265">
        <v>42135</v>
      </c>
      <c r="B1177" s="545">
        <v>20751</v>
      </c>
      <c r="C1177" s="1952" t="s">
        <v>2814</v>
      </c>
      <c r="D1177" s="2097">
        <v>4081</v>
      </c>
      <c r="E1177" s="724">
        <v>42142</v>
      </c>
      <c r="F1177" s="2116">
        <v>4081</v>
      </c>
      <c r="G1177" s="1267">
        <f t="shared" si="41"/>
        <v>0</v>
      </c>
      <c r="H1177" s="1804" t="s">
        <v>773</v>
      </c>
      <c r="K1177" s="32"/>
      <c r="M1177" s="1265">
        <v>42130</v>
      </c>
      <c r="N1177" s="545">
        <v>20124</v>
      </c>
      <c r="O1177" s="1952" t="s">
        <v>377</v>
      </c>
      <c r="P1177" s="2097">
        <v>6308.5</v>
      </c>
      <c r="Q1177" s="724">
        <v>42130</v>
      </c>
      <c r="R1177" s="2116">
        <v>6308.5</v>
      </c>
      <c r="S1177" s="1267">
        <f t="shared" si="42"/>
        <v>0</v>
      </c>
      <c r="T1177" s="1655" t="s">
        <v>773</v>
      </c>
    </row>
    <row r="1178" spans="1:20" x14ac:dyDescent="0.25">
      <c r="A1178" s="1265">
        <v>42135</v>
      </c>
      <c r="B1178" s="545">
        <v>20752</v>
      </c>
      <c r="C1178" s="1952" t="s">
        <v>45</v>
      </c>
      <c r="D1178" s="2097">
        <v>14820</v>
      </c>
      <c r="E1178" s="724">
        <v>42135</v>
      </c>
      <c r="F1178" s="2116">
        <v>14820</v>
      </c>
      <c r="G1178" s="1267">
        <f t="shared" si="41"/>
        <v>0</v>
      </c>
      <c r="H1178" s="1804" t="s">
        <v>773</v>
      </c>
      <c r="K1178" s="32"/>
      <c r="M1178" s="1265">
        <v>42131</v>
      </c>
      <c r="N1178" s="545">
        <v>20229</v>
      </c>
      <c r="O1178" s="1952" t="s">
        <v>377</v>
      </c>
      <c r="P1178" s="2097">
        <v>12576.8</v>
      </c>
      <c r="Q1178" s="724">
        <v>42131</v>
      </c>
      <c r="R1178" s="2116">
        <v>12576.8</v>
      </c>
      <c r="S1178" s="1267">
        <f t="shared" si="42"/>
        <v>0</v>
      </c>
      <c r="T1178" s="1655" t="s">
        <v>773</v>
      </c>
    </row>
    <row r="1179" spans="1:20" x14ac:dyDescent="0.25">
      <c r="A1179" s="1265">
        <v>42135</v>
      </c>
      <c r="B1179" s="545">
        <v>20753</v>
      </c>
      <c r="C1179" s="1952" t="s">
        <v>2979</v>
      </c>
      <c r="D1179" s="2097">
        <v>104351.5</v>
      </c>
      <c r="E1179" s="724">
        <v>42140</v>
      </c>
      <c r="F1179" s="2116">
        <v>104351.5</v>
      </c>
      <c r="G1179" s="1267">
        <f t="shared" si="41"/>
        <v>0</v>
      </c>
      <c r="H1179" s="1804" t="s">
        <v>2815</v>
      </c>
      <c r="K1179" s="32"/>
      <c r="M1179" s="1265">
        <v>42132</v>
      </c>
      <c r="N1179" s="545">
        <v>20349</v>
      </c>
      <c r="O1179" s="2143" t="s">
        <v>377</v>
      </c>
      <c r="P1179" s="2097">
        <v>6796.8</v>
      </c>
      <c r="Q1179" s="724">
        <v>42132</v>
      </c>
      <c r="R1179" s="2116">
        <v>6796.8</v>
      </c>
      <c r="S1179" s="1267">
        <f t="shared" si="42"/>
        <v>0</v>
      </c>
      <c r="T1179" s="1804" t="s">
        <v>773</v>
      </c>
    </row>
    <row r="1180" spans="1:20" x14ac:dyDescent="0.25">
      <c r="A1180" s="1265">
        <v>42135</v>
      </c>
      <c r="B1180" s="545">
        <v>20754</v>
      </c>
      <c r="C1180" s="1952" t="s">
        <v>3531</v>
      </c>
      <c r="D1180" s="2097">
        <v>1881.6</v>
      </c>
      <c r="E1180" s="724">
        <v>42137</v>
      </c>
      <c r="F1180" s="2116">
        <v>1881.6</v>
      </c>
      <c r="G1180" s="1267">
        <f t="shared" si="41"/>
        <v>0</v>
      </c>
      <c r="H1180" s="1804" t="s">
        <v>2902</v>
      </c>
      <c r="K1180" s="32"/>
      <c r="M1180" s="1265">
        <v>42133</v>
      </c>
      <c r="N1180" s="545">
        <v>20535</v>
      </c>
      <c r="O1180" s="1952" t="s">
        <v>377</v>
      </c>
      <c r="P1180" s="2097">
        <v>4863.3999999999996</v>
      </c>
      <c r="Q1180" s="724">
        <v>42133</v>
      </c>
      <c r="R1180" s="2116">
        <v>4863.3999999999996</v>
      </c>
      <c r="S1180" s="1267">
        <f t="shared" si="42"/>
        <v>0</v>
      </c>
      <c r="T1180" s="1804" t="s">
        <v>773</v>
      </c>
    </row>
    <row r="1181" spans="1:20" x14ac:dyDescent="0.25">
      <c r="A1181" s="1265">
        <v>42135</v>
      </c>
      <c r="B1181" s="545">
        <v>20755</v>
      </c>
      <c r="C1181" s="1952" t="s">
        <v>2955</v>
      </c>
      <c r="D1181" s="2097">
        <v>268.60000000000002</v>
      </c>
      <c r="E1181" s="724">
        <v>42135</v>
      </c>
      <c r="F1181" s="2116">
        <v>268.60000000000002</v>
      </c>
      <c r="G1181" s="1267">
        <f t="shared" si="41"/>
        <v>0</v>
      </c>
      <c r="H1181" s="1804" t="s">
        <v>773</v>
      </c>
      <c r="K1181" s="32"/>
      <c r="M1181" s="1265">
        <v>42135</v>
      </c>
      <c r="N1181" s="545">
        <v>20734</v>
      </c>
      <c r="O1181" s="1952" t="s">
        <v>377</v>
      </c>
      <c r="P1181" s="2097">
        <v>164</v>
      </c>
      <c r="Q1181" s="724">
        <v>42135</v>
      </c>
      <c r="R1181" s="2116">
        <v>164</v>
      </c>
      <c r="S1181" s="1267">
        <f t="shared" si="42"/>
        <v>0</v>
      </c>
      <c r="T1181" s="1804" t="s">
        <v>773</v>
      </c>
    </row>
    <row r="1182" spans="1:20" x14ac:dyDescent="0.25">
      <c r="A1182" s="1265">
        <v>42135</v>
      </c>
      <c r="B1182" s="545">
        <v>20756</v>
      </c>
      <c r="C1182" s="1952" t="s">
        <v>2955</v>
      </c>
      <c r="D1182" s="2097">
        <v>55.8</v>
      </c>
      <c r="E1182" s="724">
        <v>42135</v>
      </c>
      <c r="F1182" s="2116">
        <v>55.8</v>
      </c>
      <c r="G1182" s="1267">
        <f t="shared" si="41"/>
        <v>0</v>
      </c>
      <c r="H1182" s="1804" t="s">
        <v>773</v>
      </c>
      <c r="K1182" s="32"/>
      <c r="M1182" s="1265">
        <v>42135</v>
      </c>
      <c r="N1182" s="545">
        <v>20737</v>
      </c>
      <c r="O1182" s="1952" t="s">
        <v>377</v>
      </c>
      <c r="P1182" s="2097">
        <v>320</v>
      </c>
      <c r="Q1182" s="724">
        <v>42135</v>
      </c>
      <c r="R1182" s="2116">
        <v>320</v>
      </c>
      <c r="S1182" s="1267">
        <f t="shared" si="42"/>
        <v>0</v>
      </c>
      <c r="T1182" s="1804" t="s">
        <v>773</v>
      </c>
    </row>
    <row r="1183" spans="1:20" x14ac:dyDescent="0.25">
      <c r="A1183" s="1265">
        <v>42135</v>
      </c>
      <c r="B1183" s="545">
        <v>20757</v>
      </c>
      <c r="C1183" s="1952" t="s">
        <v>2919</v>
      </c>
      <c r="D1183" s="2097">
        <v>2787.6</v>
      </c>
      <c r="E1183" s="724">
        <v>42137</v>
      </c>
      <c r="F1183" s="2116">
        <v>2787.6</v>
      </c>
      <c r="G1183" s="1267">
        <f t="shared" si="41"/>
        <v>0</v>
      </c>
      <c r="H1183" s="1804" t="s">
        <v>2902</v>
      </c>
      <c r="K1183" s="32"/>
      <c r="M1183" s="1265">
        <v>42136</v>
      </c>
      <c r="N1183" s="545">
        <v>20802</v>
      </c>
      <c r="O1183" s="1952" t="s">
        <v>377</v>
      </c>
      <c r="P1183" s="2097">
        <v>17272.8</v>
      </c>
      <c r="Q1183" s="724">
        <v>42136</v>
      </c>
      <c r="R1183" s="2116">
        <v>17272.8</v>
      </c>
      <c r="S1183" s="1267">
        <f t="shared" si="42"/>
        <v>0</v>
      </c>
      <c r="T1183" s="1655" t="s">
        <v>773</v>
      </c>
    </row>
    <row r="1184" spans="1:20" x14ac:dyDescent="0.25">
      <c r="A1184" s="1265">
        <v>42135</v>
      </c>
      <c r="B1184" s="545">
        <v>20758</v>
      </c>
      <c r="C1184" s="1952" t="s">
        <v>2915</v>
      </c>
      <c r="D1184" s="2097">
        <v>162.4</v>
      </c>
      <c r="E1184" s="724">
        <v>42135</v>
      </c>
      <c r="F1184" s="2116">
        <v>162.4</v>
      </c>
      <c r="G1184" s="1267">
        <f t="shared" si="41"/>
        <v>0</v>
      </c>
      <c r="H1184" s="1804" t="s">
        <v>773</v>
      </c>
      <c r="K1184" s="32"/>
      <c r="M1184" s="1265">
        <v>42137</v>
      </c>
      <c r="N1184" s="545">
        <v>20881</v>
      </c>
      <c r="O1184" s="1952" t="s">
        <v>377</v>
      </c>
      <c r="P1184" s="2097">
        <v>184.8</v>
      </c>
      <c r="Q1184" s="724">
        <v>42137</v>
      </c>
      <c r="R1184" s="2116">
        <v>184.8</v>
      </c>
      <c r="S1184" s="1267">
        <f t="shared" si="42"/>
        <v>0</v>
      </c>
      <c r="T1184" s="1655" t="s">
        <v>773</v>
      </c>
    </row>
    <row r="1185" spans="1:20" x14ac:dyDescent="0.25">
      <c r="A1185" s="1265">
        <v>42135</v>
      </c>
      <c r="B1185" s="545">
        <v>20759</v>
      </c>
      <c r="C1185" s="1952" t="s">
        <v>72</v>
      </c>
      <c r="D1185" s="2097">
        <v>6789.6</v>
      </c>
      <c r="E1185" s="724">
        <v>42139</v>
      </c>
      <c r="F1185" s="2116">
        <v>6789.6</v>
      </c>
      <c r="G1185" s="1267">
        <f t="shared" si="41"/>
        <v>0</v>
      </c>
      <c r="H1185" s="1804" t="s">
        <v>773</v>
      </c>
      <c r="K1185" s="32"/>
      <c r="M1185" s="1265">
        <v>42139</v>
      </c>
      <c r="N1185" s="545">
        <v>21143</v>
      </c>
      <c r="O1185" s="1952" t="s">
        <v>377</v>
      </c>
      <c r="P1185" s="2097">
        <v>5183.5</v>
      </c>
      <c r="Q1185" s="724">
        <v>42139</v>
      </c>
      <c r="R1185" s="2116">
        <v>5183.5</v>
      </c>
      <c r="S1185" s="1817">
        <f t="shared" si="42"/>
        <v>0</v>
      </c>
      <c r="T1185" s="1655" t="s">
        <v>773</v>
      </c>
    </row>
    <row r="1186" spans="1:20" x14ac:dyDescent="0.25">
      <c r="A1186" s="1265">
        <v>42135</v>
      </c>
      <c r="B1186" s="545">
        <v>20760</v>
      </c>
      <c r="C1186" s="1952" t="s">
        <v>3532</v>
      </c>
      <c r="D1186" s="2097">
        <v>22190.799999999999</v>
      </c>
      <c r="E1186" s="724">
        <v>42137</v>
      </c>
      <c r="F1186" s="2116">
        <v>22190.799999999999</v>
      </c>
      <c r="G1186" s="1267">
        <f t="shared" si="41"/>
        <v>0</v>
      </c>
      <c r="H1186" s="1804" t="s">
        <v>773</v>
      </c>
      <c r="I1186" s="32"/>
      <c r="J1186" s="2024"/>
      <c r="K1186" s="32"/>
      <c r="M1186" s="1265">
        <v>42141</v>
      </c>
      <c r="N1186" s="545">
        <v>21364</v>
      </c>
      <c r="O1186" s="1952" t="s">
        <v>377</v>
      </c>
      <c r="P1186" s="2097">
        <v>6023</v>
      </c>
      <c r="Q1186" s="724">
        <v>42141</v>
      </c>
      <c r="R1186" s="2117">
        <v>6023</v>
      </c>
      <c r="S1186" s="1267">
        <f t="shared" si="42"/>
        <v>0</v>
      </c>
      <c r="T1186" s="1197" t="s">
        <v>773</v>
      </c>
    </row>
    <row r="1187" spans="1:20" x14ac:dyDescent="0.25">
      <c r="A1187" s="1265">
        <v>42135</v>
      </c>
      <c r="B1187" s="545">
        <v>20761</v>
      </c>
      <c r="C1187" s="1952" t="s">
        <v>967</v>
      </c>
      <c r="D1187" s="2097">
        <v>34754.800000000003</v>
      </c>
      <c r="E1187" s="724">
        <v>42136</v>
      </c>
      <c r="F1187" s="2116">
        <v>34754.800000000003</v>
      </c>
      <c r="G1187" s="1267">
        <f t="shared" si="41"/>
        <v>0</v>
      </c>
      <c r="H1187" s="1804" t="s">
        <v>773</v>
      </c>
      <c r="I1187" s="32"/>
      <c r="J1187" s="2024"/>
      <c r="K1187" s="32"/>
      <c r="M1187" s="1265">
        <v>42142</v>
      </c>
      <c r="N1187" s="545">
        <v>21414</v>
      </c>
      <c r="O1187" s="1952" t="s">
        <v>377</v>
      </c>
      <c r="P1187" s="2097">
        <v>18030</v>
      </c>
      <c r="Q1187" s="724">
        <v>42142</v>
      </c>
      <c r="R1187" s="2117">
        <v>18030</v>
      </c>
      <c r="S1187" s="1267">
        <f t="shared" si="42"/>
        <v>0</v>
      </c>
      <c r="T1187" s="1197" t="s">
        <v>773</v>
      </c>
    </row>
    <row r="1188" spans="1:20" x14ac:dyDescent="0.25">
      <c r="A1188" s="1265">
        <v>42135</v>
      </c>
      <c r="B1188" s="545">
        <v>20762</v>
      </c>
      <c r="C1188" s="1952" t="s">
        <v>2923</v>
      </c>
      <c r="D1188" s="2097">
        <v>7838.2</v>
      </c>
      <c r="E1188" s="724">
        <v>42137</v>
      </c>
      <c r="F1188" s="2116">
        <v>7838.2</v>
      </c>
      <c r="G1188" s="1267">
        <f t="shared" si="41"/>
        <v>0</v>
      </c>
      <c r="H1188" s="1804" t="s">
        <v>2902</v>
      </c>
      <c r="I1188" s="32"/>
      <c r="J1188" s="2024"/>
      <c r="K1188" s="32"/>
      <c r="M1188" s="1265">
        <v>42144</v>
      </c>
      <c r="N1188" s="545">
        <v>21640</v>
      </c>
      <c r="O1188" s="1952" t="s">
        <v>377</v>
      </c>
      <c r="P1188" s="2097">
        <v>5438.8</v>
      </c>
      <c r="Q1188" s="724">
        <v>42144</v>
      </c>
      <c r="R1188" s="2117">
        <v>5438.8</v>
      </c>
      <c r="S1188" s="1267">
        <f t="shared" si="42"/>
        <v>0</v>
      </c>
      <c r="T1188" s="716" t="s">
        <v>773</v>
      </c>
    </row>
    <row r="1189" spans="1:20" x14ac:dyDescent="0.25">
      <c r="A1189" s="1265">
        <v>42135</v>
      </c>
      <c r="B1189" s="545">
        <v>20763</v>
      </c>
      <c r="C1189" s="1952" t="s">
        <v>2922</v>
      </c>
      <c r="D1189" s="2097">
        <v>6348.2</v>
      </c>
      <c r="E1189" s="724">
        <v>42137</v>
      </c>
      <c r="F1189" s="2116">
        <v>6348.2</v>
      </c>
      <c r="G1189" s="1267">
        <f t="shared" si="41"/>
        <v>0</v>
      </c>
      <c r="H1189" s="1804" t="s">
        <v>2902</v>
      </c>
      <c r="I1189" s="32"/>
      <c r="J1189" s="2024"/>
      <c r="K1189" s="32"/>
      <c r="M1189" s="1265">
        <v>42146</v>
      </c>
      <c r="N1189" s="545">
        <v>21861</v>
      </c>
      <c r="O1189" s="1952" t="s">
        <v>377</v>
      </c>
      <c r="P1189" s="2097">
        <v>16571.099999999999</v>
      </c>
      <c r="Q1189" s="724">
        <v>42146</v>
      </c>
      <c r="R1189" s="2116">
        <v>16571.099999999999</v>
      </c>
      <c r="S1189" s="1267">
        <f t="shared" si="42"/>
        <v>0</v>
      </c>
      <c r="T1189" s="1655" t="s">
        <v>773</v>
      </c>
    </row>
    <row r="1190" spans="1:20" x14ac:dyDescent="0.25">
      <c r="A1190" s="1265">
        <v>42135</v>
      </c>
      <c r="B1190" s="545">
        <v>20764</v>
      </c>
      <c r="C1190" s="1952" t="s">
        <v>2930</v>
      </c>
      <c r="D1190" s="2097">
        <v>4243.8</v>
      </c>
      <c r="E1190" s="724">
        <v>42137</v>
      </c>
      <c r="F1190" s="2116">
        <v>4243.8</v>
      </c>
      <c r="G1190" s="1267">
        <f t="shared" si="41"/>
        <v>0</v>
      </c>
      <c r="H1190" s="1804" t="s">
        <v>2902</v>
      </c>
      <c r="I1190" s="32"/>
      <c r="J1190" s="2024"/>
      <c r="K1190" s="32"/>
      <c r="M1190" s="1265">
        <v>42146</v>
      </c>
      <c r="N1190" s="545">
        <v>21883</v>
      </c>
      <c r="O1190" s="1952" t="s">
        <v>377</v>
      </c>
      <c r="P1190" s="2097">
        <v>1267.2</v>
      </c>
      <c r="Q1190" s="724">
        <v>42146</v>
      </c>
      <c r="R1190" s="2116">
        <v>1267.2</v>
      </c>
      <c r="S1190" s="1267">
        <f t="shared" si="42"/>
        <v>0</v>
      </c>
      <c r="T1190" s="1655" t="s">
        <v>773</v>
      </c>
    </row>
    <row r="1191" spans="1:20" x14ac:dyDescent="0.25">
      <c r="A1191" s="1265">
        <v>42135</v>
      </c>
      <c r="B1191" s="545">
        <v>20765</v>
      </c>
      <c r="C1191" s="1952" t="s">
        <v>2844</v>
      </c>
      <c r="D1191" s="2097">
        <v>24444.47</v>
      </c>
      <c r="E1191" s="724">
        <v>42135</v>
      </c>
      <c r="F1191" s="2116">
        <v>24444.47</v>
      </c>
      <c r="G1191" s="1267">
        <f t="shared" si="41"/>
        <v>0</v>
      </c>
      <c r="H1191" s="1804" t="s">
        <v>773</v>
      </c>
      <c r="I1191" s="32"/>
      <c r="J1191" s="2024"/>
      <c r="K1191" s="32"/>
      <c r="M1191" s="1265">
        <v>42148</v>
      </c>
      <c r="N1191" s="545">
        <v>22119</v>
      </c>
      <c r="O1191" s="1952" t="s">
        <v>377</v>
      </c>
      <c r="P1191" s="2097">
        <v>2473.1999999999998</v>
      </c>
      <c r="Q1191" s="781">
        <v>42148</v>
      </c>
      <c r="R1191" s="2116">
        <v>2473.1999999999998</v>
      </c>
      <c r="S1191" s="1267">
        <f t="shared" si="42"/>
        <v>0</v>
      </c>
      <c r="T1191" s="1655" t="s">
        <v>773</v>
      </c>
    </row>
    <row r="1192" spans="1:20" x14ac:dyDescent="0.25">
      <c r="A1192" s="1265">
        <v>42135</v>
      </c>
      <c r="B1192" s="545">
        <v>20766</v>
      </c>
      <c r="C1192" s="1952" t="s">
        <v>3533</v>
      </c>
      <c r="D1192" s="2097">
        <v>36642.07</v>
      </c>
      <c r="E1192" s="2029">
        <v>42140</v>
      </c>
      <c r="F1192" s="2116">
        <v>36642.07</v>
      </c>
      <c r="G1192" s="1267">
        <f t="shared" si="41"/>
        <v>0</v>
      </c>
      <c r="H1192" s="1804" t="s">
        <v>2902</v>
      </c>
      <c r="I1192" s="32"/>
      <c r="J1192" s="2024"/>
      <c r="K1192" s="32"/>
      <c r="M1192" s="1265">
        <v>42149</v>
      </c>
      <c r="N1192" s="545">
        <v>22160</v>
      </c>
      <c r="O1192" s="1952" t="s">
        <v>377</v>
      </c>
      <c r="P1192" s="2097">
        <v>4695.6000000000004</v>
      </c>
      <c r="Q1192" s="781">
        <v>42149</v>
      </c>
      <c r="R1192" s="2116">
        <v>4695.6000000000004</v>
      </c>
      <c r="S1192" s="1267">
        <f t="shared" si="42"/>
        <v>0</v>
      </c>
      <c r="T1192" s="1655" t="s">
        <v>773</v>
      </c>
    </row>
    <row r="1193" spans="1:20" x14ac:dyDescent="0.25">
      <c r="A1193" s="1265">
        <v>42135</v>
      </c>
      <c r="B1193" s="545">
        <v>20767</v>
      </c>
      <c r="C1193" s="1952" t="s">
        <v>2927</v>
      </c>
      <c r="D1193" s="2097">
        <v>31887.200000000001</v>
      </c>
      <c r="E1193" s="724">
        <v>42145</v>
      </c>
      <c r="F1193" s="2116">
        <v>31887.200000000001</v>
      </c>
      <c r="G1193" s="1267">
        <f t="shared" si="41"/>
        <v>0</v>
      </c>
      <c r="H1193" s="1804" t="s">
        <v>2902</v>
      </c>
      <c r="I1193" s="32"/>
      <c r="J1193" s="2024"/>
      <c r="K1193" s="32"/>
      <c r="M1193" s="1265">
        <v>42150</v>
      </c>
      <c r="N1193" s="545">
        <v>22291</v>
      </c>
      <c r="O1193" s="1952" t="s">
        <v>377</v>
      </c>
      <c r="P1193" s="2097">
        <v>1548</v>
      </c>
      <c r="Q1193" s="781">
        <v>42150</v>
      </c>
      <c r="R1193" s="2116">
        <v>1548</v>
      </c>
      <c r="S1193" s="1267">
        <f t="shared" si="42"/>
        <v>0</v>
      </c>
      <c r="T1193" s="1655" t="s">
        <v>773</v>
      </c>
    </row>
    <row r="1194" spans="1:20" x14ac:dyDescent="0.25">
      <c r="A1194" s="1265">
        <v>42135</v>
      </c>
      <c r="B1194" s="545">
        <v>20768</v>
      </c>
      <c r="C1194" s="2143" t="s">
        <v>2849</v>
      </c>
      <c r="D1194" s="2097">
        <v>4661.3999999999996</v>
      </c>
      <c r="E1194" s="724">
        <v>42135</v>
      </c>
      <c r="F1194" s="2116">
        <v>4661.3999999999996</v>
      </c>
      <c r="G1194" s="1267">
        <f t="shared" si="41"/>
        <v>0</v>
      </c>
      <c r="H1194" s="1804" t="s">
        <v>773</v>
      </c>
      <c r="I1194" s="32"/>
      <c r="J1194" s="2024"/>
      <c r="K1194" s="32"/>
      <c r="M1194" s="1265">
        <v>42152</v>
      </c>
      <c r="N1194" s="545">
        <v>22436</v>
      </c>
      <c r="O1194" s="1952" t="s">
        <v>377</v>
      </c>
      <c r="P1194" s="2097">
        <v>4716</v>
      </c>
      <c r="Q1194" s="724">
        <v>42152</v>
      </c>
      <c r="R1194" s="2116">
        <v>4716</v>
      </c>
      <c r="S1194" s="1267">
        <f t="shared" si="42"/>
        <v>0</v>
      </c>
      <c r="T1194" s="1655" t="s">
        <v>773</v>
      </c>
    </row>
    <row r="1195" spans="1:20" x14ac:dyDescent="0.25">
      <c r="A1195" s="1265">
        <v>42135</v>
      </c>
      <c r="B1195" s="545">
        <v>20769</v>
      </c>
      <c r="C1195" s="1952" t="s">
        <v>2917</v>
      </c>
      <c r="D1195" s="2097">
        <v>14197.56</v>
      </c>
      <c r="E1195" s="1828" t="s">
        <v>3674</v>
      </c>
      <c r="F1195" s="2116">
        <v>14197.56</v>
      </c>
      <c r="G1195" s="1267">
        <f t="shared" si="41"/>
        <v>0</v>
      </c>
      <c r="H1195" s="1804" t="s">
        <v>773</v>
      </c>
      <c r="I1195" s="32"/>
      <c r="J1195" s="2024"/>
      <c r="K1195" s="32"/>
      <c r="M1195" s="1265">
        <v>42153</v>
      </c>
      <c r="N1195" s="545">
        <v>22616</v>
      </c>
      <c r="O1195" s="1952" t="s">
        <v>377</v>
      </c>
      <c r="P1195" s="2097">
        <v>20067.2</v>
      </c>
      <c r="Q1195" s="724">
        <v>42153</v>
      </c>
      <c r="R1195" s="2116">
        <v>20067.2</v>
      </c>
      <c r="S1195" s="1267">
        <f t="shared" si="42"/>
        <v>0</v>
      </c>
      <c r="T1195" s="1655" t="s">
        <v>773</v>
      </c>
    </row>
    <row r="1196" spans="1:20" x14ac:dyDescent="0.25">
      <c r="A1196" s="1265">
        <v>42135</v>
      </c>
      <c r="B1196" s="545">
        <v>20770</v>
      </c>
      <c r="C1196" s="1952" t="s">
        <v>2924</v>
      </c>
      <c r="D1196" s="2097">
        <v>1292</v>
      </c>
      <c r="E1196" s="724">
        <v>42137</v>
      </c>
      <c r="F1196" s="2116">
        <v>1292</v>
      </c>
      <c r="G1196" s="1267">
        <f t="shared" si="41"/>
        <v>0</v>
      </c>
      <c r="H1196" s="1804" t="s">
        <v>2902</v>
      </c>
      <c r="I1196" s="32"/>
      <c r="J1196" s="2024"/>
      <c r="K1196" s="32"/>
      <c r="M1196" s="1265">
        <v>42155</v>
      </c>
      <c r="N1196" s="545">
        <v>22825</v>
      </c>
      <c r="O1196" s="1952" t="s">
        <v>377</v>
      </c>
      <c r="P1196" s="2097">
        <v>1200.5999999999999</v>
      </c>
      <c r="Q1196" s="724">
        <v>42155</v>
      </c>
      <c r="R1196" s="2116">
        <v>1200.5999999999999</v>
      </c>
      <c r="S1196" s="1267">
        <f t="shared" si="42"/>
        <v>0</v>
      </c>
      <c r="T1196" s="1655" t="s">
        <v>773</v>
      </c>
    </row>
    <row r="1197" spans="1:20" x14ac:dyDescent="0.25">
      <c r="A1197" s="1265">
        <v>42135</v>
      </c>
      <c r="B1197" s="545">
        <v>20771</v>
      </c>
      <c r="C1197" s="1952" t="s">
        <v>2925</v>
      </c>
      <c r="D1197" s="2097">
        <v>21383.599999999999</v>
      </c>
      <c r="E1197" s="724">
        <v>42137</v>
      </c>
      <c r="F1197" s="2116">
        <v>21383.599999999999</v>
      </c>
      <c r="G1197" s="1267">
        <f t="shared" si="41"/>
        <v>0</v>
      </c>
      <c r="H1197" s="1804" t="s">
        <v>2902</v>
      </c>
      <c r="I1197" s="32"/>
      <c r="J1197" s="2024"/>
      <c r="K1197" s="32"/>
      <c r="M1197" s="1265">
        <v>42138</v>
      </c>
      <c r="N1197" s="545">
        <v>21058</v>
      </c>
      <c r="O1197" s="2143" t="s">
        <v>3558</v>
      </c>
      <c r="P1197" s="2097">
        <v>11539.2</v>
      </c>
      <c r="Q1197" s="724">
        <v>42140</v>
      </c>
      <c r="R1197" s="2116">
        <v>11539.2</v>
      </c>
      <c r="S1197" s="1817">
        <f t="shared" si="42"/>
        <v>0</v>
      </c>
      <c r="T1197" s="1655" t="s">
        <v>2902</v>
      </c>
    </row>
    <row r="1198" spans="1:20" x14ac:dyDescent="0.25">
      <c r="A1198" s="1265">
        <v>42135</v>
      </c>
      <c r="B1198" s="545">
        <v>20772</v>
      </c>
      <c r="C1198" s="1952" t="s">
        <v>2920</v>
      </c>
      <c r="D1198" s="2097">
        <v>24645.15</v>
      </c>
      <c r="E1198" s="724">
        <v>42145</v>
      </c>
      <c r="F1198" s="2116">
        <v>24645.15</v>
      </c>
      <c r="G1198" s="1267">
        <f t="shared" si="41"/>
        <v>0</v>
      </c>
      <c r="H1198" s="1804" t="s">
        <v>2902</v>
      </c>
      <c r="I1198" s="32"/>
      <c r="J1198" s="2024"/>
      <c r="K1198" s="32"/>
      <c r="M1198" s="1265">
        <v>42139</v>
      </c>
      <c r="N1198" s="545">
        <v>21142</v>
      </c>
      <c r="O1198" s="1952" t="s">
        <v>3558</v>
      </c>
      <c r="P1198" s="2097">
        <v>5346.6</v>
      </c>
      <c r="Q1198" s="724">
        <v>42139</v>
      </c>
      <c r="R1198" s="2116">
        <v>5346.6</v>
      </c>
      <c r="S1198" s="1817">
        <f t="shared" si="42"/>
        <v>0</v>
      </c>
      <c r="T1198" s="1655" t="s">
        <v>773</v>
      </c>
    </row>
    <row r="1199" spans="1:20" x14ac:dyDescent="0.25">
      <c r="A1199" s="1265">
        <v>42135</v>
      </c>
      <c r="B1199" s="545">
        <v>20773</v>
      </c>
      <c r="C1199" s="1952" t="s">
        <v>2852</v>
      </c>
      <c r="D1199" s="2097">
        <v>22361.62</v>
      </c>
      <c r="E1199" s="724">
        <v>42153</v>
      </c>
      <c r="F1199" s="2116">
        <v>22361.62</v>
      </c>
      <c r="G1199" s="1267">
        <f t="shared" si="41"/>
        <v>0</v>
      </c>
      <c r="H1199" s="1804" t="s">
        <v>2793</v>
      </c>
      <c r="I1199" s="32"/>
      <c r="J1199" s="2024"/>
      <c r="K1199" s="32"/>
      <c r="M1199" s="1265">
        <v>42152</v>
      </c>
      <c r="N1199" s="545">
        <v>22534</v>
      </c>
      <c r="O1199" s="1952" t="s">
        <v>3558</v>
      </c>
      <c r="P1199" s="2097">
        <v>11706.1</v>
      </c>
      <c r="Q1199" s="724">
        <v>42154</v>
      </c>
      <c r="R1199" s="2116">
        <v>11706.1</v>
      </c>
      <c r="S1199" s="1267">
        <f t="shared" si="42"/>
        <v>0</v>
      </c>
      <c r="T1199" s="1655" t="s">
        <v>2902</v>
      </c>
    </row>
    <row r="1200" spans="1:20" x14ac:dyDescent="0.25">
      <c r="A1200" s="1265">
        <v>42135</v>
      </c>
      <c r="B1200" s="545">
        <v>20774</v>
      </c>
      <c r="C1200" s="1952" t="s">
        <v>2795</v>
      </c>
      <c r="D1200" s="2097">
        <v>16155</v>
      </c>
      <c r="E1200" s="724">
        <v>42153</v>
      </c>
      <c r="F1200" s="2116">
        <v>16155</v>
      </c>
      <c r="G1200" s="1267">
        <f t="shared" si="41"/>
        <v>0</v>
      </c>
      <c r="H1200" s="1804" t="s">
        <v>773</v>
      </c>
      <c r="I1200" s="32"/>
      <c r="J1200" s="2024"/>
      <c r="K1200" s="32"/>
      <c r="M1200" s="1265">
        <v>42125</v>
      </c>
      <c r="N1200" s="545">
        <v>19679</v>
      </c>
      <c r="O1200" s="1952" t="s">
        <v>2842</v>
      </c>
      <c r="P1200" s="2097">
        <v>11665.6</v>
      </c>
      <c r="Q1200" s="724">
        <v>42125</v>
      </c>
      <c r="R1200" s="2116">
        <v>11665.6</v>
      </c>
      <c r="S1200" s="459">
        <f t="shared" si="42"/>
        <v>0</v>
      </c>
      <c r="T1200" s="1655" t="s">
        <v>2776</v>
      </c>
    </row>
    <row r="1201" spans="1:20" x14ac:dyDescent="0.25">
      <c r="A1201" s="1265">
        <v>42135</v>
      </c>
      <c r="B1201" s="545">
        <v>20775</v>
      </c>
      <c r="C1201" s="1952" t="s">
        <v>2847</v>
      </c>
      <c r="D1201" s="2097">
        <v>538</v>
      </c>
      <c r="E1201" s="724">
        <v>42135</v>
      </c>
      <c r="F1201" s="2116">
        <v>538</v>
      </c>
      <c r="G1201" s="1267">
        <f t="shared" si="41"/>
        <v>0</v>
      </c>
      <c r="H1201" s="1804" t="s">
        <v>773</v>
      </c>
      <c r="I1201" s="32"/>
      <c r="J1201" s="2024"/>
      <c r="K1201" s="32"/>
      <c r="M1201" s="1265">
        <v>42127</v>
      </c>
      <c r="N1201" s="545">
        <v>19813</v>
      </c>
      <c r="O1201" s="2054" t="s">
        <v>2842</v>
      </c>
      <c r="P1201" s="2097">
        <v>29257.32</v>
      </c>
      <c r="Q1201" s="724">
        <v>42128</v>
      </c>
      <c r="R1201" s="2116">
        <v>29257.32</v>
      </c>
      <c r="S1201" s="1267">
        <f t="shared" si="42"/>
        <v>0</v>
      </c>
      <c r="T1201" s="217" t="s">
        <v>2776</v>
      </c>
    </row>
    <row r="1202" spans="1:20" x14ac:dyDescent="0.25">
      <c r="A1202" s="1265">
        <v>42135</v>
      </c>
      <c r="B1202" s="545">
        <v>20776</v>
      </c>
      <c r="C1202" s="1952" t="s">
        <v>403</v>
      </c>
      <c r="D1202" s="2097">
        <v>9309.6</v>
      </c>
      <c r="E1202" s="724">
        <v>42145</v>
      </c>
      <c r="F1202" s="2116">
        <v>9309.6</v>
      </c>
      <c r="G1202" s="1267">
        <f t="shared" si="41"/>
        <v>0</v>
      </c>
      <c r="H1202" s="1804" t="s">
        <v>773</v>
      </c>
      <c r="K1202" s="32"/>
      <c r="M1202" s="1265">
        <v>42128</v>
      </c>
      <c r="N1202" s="545">
        <v>19981</v>
      </c>
      <c r="O1202" s="1952" t="s">
        <v>2842</v>
      </c>
      <c r="P1202" s="2097">
        <v>6379.2</v>
      </c>
      <c r="Q1202" s="724">
        <v>42130</v>
      </c>
      <c r="R1202" s="2116">
        <v>6379.2</v>
      </c>
      <c r="S1202" s="1267">
        <f t="shared" si="42"/>
        <v>0</v>
      </c>
      <c r="T1202" s="1804" t="s">
        <v>773</v>
      </c>
    </row>
    <row r="1203" spans="1:20" x14ac:dyDescent="0.25">
      <c r="A1203" s="1265">
        <v>42135</v>
      </c>
      <c r="B1203" s="545">
        <v>20777</v>
      </c>
      <c r="C1203" s="1952" t="s">
        <v>400</v>
      </c>
      <c r="D1203" s="2097">
        <v>158680.97</v>
      </c>
      <c r="E1203" s="1828" t="s">
        <v>3563</v>
      </c>
      <c r="F1203" s="2116">
        <v>158680.97</v>
      </c>
      <c r="G1203" s="1267">
        <f t="shared" si="41"/>
        <v>0</v>
      </c>
      <c r="H1203" s="1804" t="s">
        <v>2902</v>
      </c>
      <c r="K1203" s="32"/>
      <c r="M1203" s="1265">
        <v>42130</v>
      </c>
      <c r="N1203" s="545">
        <v>20158</v>
      </c>
      <c r="O1203" s="1952" t="s">
        <v>72</v>
      </c>
      <c r="P1203" s="2097">
        <v>43209.16</v>
      </c>
      <c r="Q1203" s="724">
        <v>42130</v>
      </c>
      <c r="R1203" s="2116">
        <v>43209.16</v>
      </c>
      <c r="S1203" s="1267">
        <f t="shared" si="42"/>
        <v>0</v>
      </c>
      <c r="T1203" s="1655" t="s">
        <v>773</v>
      </c>
    </row>
    <row r="1204" spans="1:20" x14ac:dyDescent="0.25">
      <c r="A1204" s="1265">
        <v>42135</v>
      </c>
      <c r="B1204" s="545">
        <v>20778</v>
      </c>
      <c r="C1204" s="1952" t="s">
        <v>2932</v>
      </c>
      <c r="D1204" s="2097">
        <v>11925.05</v>
      </c>
      <c r="E1204" s="724">
        <v>42137</v>
      </c>
      <c r="F1204" s="2116">
        <v>11925.05</v>
      </c>
      <c r="G1204" s="1267">
        <f t="shared" si="41"/>
        <v>0</v>
      </c>
      <c r="H1204" s="1804" t="s">
        <v>2902</v>
      </c>
      <c r="K1204" s="32"/>
      <c r="M1204" s="1265">
        <v>42131</v>
      </c>
      <c r="N1204" s="545">
        <v>20250</v>
      </c>
      <c r="O1204" s="1952" t="s">
        <v>72</v>
      </c>
      <c r="P1204" s="2097">
        <v>22477.87</v>
      </c>
      <c r="Q1204" s="724">
        <v>42132</v>
      </c>
      <c r="R1204" s="2116">
        <v>22477.87</v>
      </c>
      <c r="S1204" s="1267">
        <f t="shared" si="42"/>
        <v>0</v>
      </c>
      <c r="T1204" s="1804" t="s">
        <v>2780</v>
      </c>
    </row>
    <row r="1205" spans="1:20" x14ac:dyDescent="0.25">
      <c r="A1205" s="1265">
        <v>42135</v>
      </c>
      <c r="B1205" s="545">
        <v>20779</v>
      </c>
      <c r="C1205" s="1952" t="s">
        <v>2926</v>
      </c>
      <c r="D1205" s="2097">
        <v>10457.299999999999</v>
      </c>
      <c r="E1205" s="724">
        <v>42137</v>
      </c>
      <c r="F1205" s="2116">
        <v>10457.299999999999</v>
      </c>
      <c r="G1205" s="1267">
        <f t="shared" si="41"/>
        <v>0</v>
      </c>
      <c r="H1205" s="1804" t="s">
        <v>2902</v>
      </c>
      <c r="K1205" s="32"/>
      <c r="M1205" s="1265">
        <v>42132</v>
      </c>
      <c r="N1205" s="545">
        <v>20402</v>
      </c>
      <c r="O1205" s="1952" t="s">
        <v>72</v>
      </c>
      <c r="P1205" s="2097">
        <v>20971.349999999999</v>
      </c>
      <c r="Q1205" s="724">
        <v>42133</v>
      </c>
      <c r="R1205" s="2116">
        <v>20971.349999999999</v>
      </c>
      <c r="S1205" s="1267">
        <f t="shared" si="42"/>
        <v>0</v>
      </c>
      <c r="T1205" s="1804" t="s">
        <v>2780</v>
      </c>
    </row>
    <row r="1206" spans="1:20" x14ac:dyDescent="0.25">
      <c r="A1206" s="1265">
        <v>42135</v>
      </c>
      <c r="B1206" s="545">
        <v>20780</v>
      </c>
      <c r="C1206" s="1952" t="s">
        <v>2933</v>
      </c>
      <c r="D1206" s="2097">
        <v>13824.7</v>
      </c>
      <c r="E1206" s="724">
        <v>42137</v>
      </c>
      <c r="F1206" s="2116">
        <v>13824.7</v>
      </c>
      <c r="G1206" s="1267">
        <f t="shared" si="41"/>
        <v>0</v>
      </c>
      <c r="H1206" s="1804" t="s">
        <v>2902</v>
      </c>
      <c r="K1206" s="32"/>
      <c r="M1206" s="1265">
        <v>42133</v>
      </c>
      <c r="N1206" s="545">
        <v>20580</v>
      </c>
      <c r="O1206" s="1952" t="s">
        <v>72</v>
      </c>
      <c r="P1206" s="2097">
        <v>22476.11</v>
      </c>
      <c r="Q1206" s="724">
        <v>42135</v>
      </c>
      <c r="R1206" s="2116">
        <v>22476.11</v>
      </c>
      <c r="S1206" s="1267">
        <f t="shared" si="42"/>
        <v>0</v>
      </c>
      <c r="T1206" s="1804" t="s">
        <v>2776</v>
      </c>
    </row>
    <row r="1207" spans="1:20" x14ac:dyDescent="0.25">
      <c r="A1207" s="1265">
        <v>42135</v>
      </c>
      <c r="B1207" s="545">
        <v>20781</v>
      </c>
      <c r="C1207" s="1952" t="s">
        <v>2934</v>
      </c>
      <c r="D1207" s="2097">
        <v>14758.32</v>
      </c>
      <c r="E1207" s="724">
        <v>42137</v>
      </c>
      <c r="F1207" s="2116">
        <v>14758.32</v>
      </c>
      <c r="G1207" s="1267">
        <f t="shared" si="41"/>
        <v>0</v>
      </c>
      <c r="H1207" s="1804" t="s">
        <v>2902</v>
      </c>
      <c r="J1207" s="2073"/>
      <c r="K1207" s="32"/>
      <c r="M1207" s="1265">
        <v>42135</v>
      </c>
      <c r="N1207" s="545">
        <v>20759</v>
      </c>
      <c r="O1207" s="1952" t="s">
        <v>72</v>
      </c>
      <c r="P1207" s="2097">
        <v>6789.6</v>
      </c>
      <c r="Q1207" s="724">
        <v>42139</v>
      </c>
      <c r="R1207" s="2116">
        <v>6789.6</v>
      </c>
      <c r="S1207" s="1267">
        <f t="shared" si="42"/>
        <v>0</v>
      </c>
      <c r="T1207" s="1804" t="s">
        <v>773</v>
      </c>
    </row>
    <row r="1208" spans="1:20" x14ac:dyDescent="0.25">
      <c r="A1208" s="1265">
        <v>42135</v>
      </c>
      <c r="B1208" s="545">
        <v>20782</v>
      </c>
      <c r="C1208" s="1952" t="s">
        <v>976</v>
      </c>
      <c r="D1208" s="2097">
        <v>8578.5</v>
      </c>
      <c r="E1208" s="724">
        <v>42137</v>
      </c>
      <c r="F1208" s="2116">
        <v>8578.5</v>
      </c>
      <c r="G1208" s="1267">
        <f t="shared" si="41"/>
        <v>0</v>
      </c>
      <c r="H1208" s="1804" t="s">
        <v>773</v>
      </c>
      <c r="K1208" s="32"/>
      <c r="M1208" s="1265">
        <v>42137</v>
      </c>
      <c r="N1208" s="545">
        <v>20892</v>
      </c>
      <c r="O1208" s="1952" t="s">
        <v>72</v>
      </c>
      <c r="P1208" s="2097">
        <v>56831.4</v>
      </c>
      <c r="Q1208" s="724" t="s">
        <v>3608</v>
      </c>
      <c r="R1208" s="2116">
        <f>50000+6831.4</f>
        <v>56831.4</v>
      </c>
      <c r="S1208" s="1267">
        <f t="shared" si="42"/>
        <v>0</v>
      </c>
      <c r="T1208" s="1804" t="s">
        <v>773</v>
      </c>
    </row>
    <row r="1209" spans="1:20" x14ac:dyDescent="0.25">
      <c r="A1209" s="1265">
        <v>42135</v>
      </c>
      <c r="B1209" s="545">
        <v>20783</v>
      </c>
      <c r="C1209" s="2173" t="s">
        <v>2251</v>
      </c>
      <c r="D1209" s="2194">
        <v>0</v>
      </c>
      <c r="E1209" s="724"/>
      <c r="F1209" s="2116"/>
      <c r="G1209" s="1267">
        <f t="shared" si="41"/>
        <v>0</v>
      </c>
      <c r="H1209" s="1804" t="s">
        <v>135</v>
      </c>
      <c r="K1209" s="32"/>
      <c r="M1209" s="1265">
        <v>42138</v>
      </c>
      <c r="N1209" s="545">
        <v>21030</v>
      </c>
      <c r="O1209" s="1952" t="s">
        <v>72</v>
      </c>
      <c r="P1209" s="2097">
        <v>15888.4</v>
      </c>
      <c r="Q1209" s="724">
        <v>42139</v>
      </c>
      <c r="R1209" s="2116">
        <f>376.2+15512.2</f>
        <v>15888.400000000001</v>
      </c>
      <c r="S1209" s="1817">
        <f t="shared" si="42"/>
        <v>0</v>
      </c>
      <c r="T1209" s="1655" t="s">
        <v>2938</v>
      </c>
    </row>
    <row r="1210" spans="1:20" x14ac:dyDescent="0.25">
      <c r="A1210" s="1265">
        <v>42135</v>
      </c>
      <c r="B1210" s="545">
        <v>20784</v>
      </c>
      <c r="C1210" s="1952" t="s">
        <v>2878</v>
      </c>
      <c r="D1210" s="2097">
        <v>2226</v>
      </c>
      <c r="E1210" s="724">
        <v>42135</v>
      </c>
      <c r="F1210" s="2116">
        <v>2226</v>
      </c>
      <c r="G1210" s="1267">
        <f t="shared" si="41"/>
        <v>0</v>
      </c>
      <c r="H1210" s="1804" t="s">
        <v>773</v>
      </c>
      <c r="K1210" s="32"/>
      <c r="M1210" s="1265">
        <v>42139</v>
      </c>
      <c r="N1210" s="545">
        <v>21173</v>
      </c>
      <c r="O1210" s="1952" t="s">
        <v>72</v>
      </c>
      <c r="P1210" s="2097">
        <v>13789.6</v>
      </c>
      <c r="Q1210" s="724">
        <v>42139</v>
      </c>
      <c r="R1210" s="2116">
        <v>13789.6</v>
      </c>
      <c r="S1210" s="1817">
        <f t="shared" si="42"/>
        <v>0</v>
      </c>
      <c r="T1210" s="1655" t="s">
        <v>2799</v>
      </c>
    </row>
    <row r="1211" spans="1:20" x14ac:dyDescent="0.25">
      <c r="A1211" s="1265">
        <v>42135</v>
      </c>
      <c r="B1211" s="545">
        <v>20785</v>
      </c>
      <c r="C1211" s="1952" t="s">
        <v>2862</v>
      </c>
      <c r="D1211" s="2097">
        <v>5529</v>
      </c>
      <c r="E1211" s="724">
        <v>42136</v>
      </c>
      <c r="F1211" s="2116">
        <v>5529</v>
      </c>
      <c r="G1211" s="1267">
        <f t="shared" si="41"/>
        <v>0</v>
      </c>
      <c r="H1211" s="1804" t="s">
        <v>773</v>
      </c>
      <c r="K1211" s="32"/>
      <c r="M1211" s="1265">
        <v>42140</v>
      </c>
      <c r="N1211" s="545">
        <v>21283</v>
      </c>
      <c r="O1211" s="2143" t="s">
        <v>72</v>
      </c>
      <c r="P1211" s="2097">
        <v>16508.8</v>
      </c>
      <c r="Q1211" s="724">
        <v>42141</v>
      </c>
      <c r="R1211" s="2117">
        <v>16508.8</v>
      </c>
      <c r="S1211" s="1267">
        <f t="shared" si="42"/>
        <v>0</v>
      </c>
      <c r="T1211" s="716" t="s">
        <v>773</v>
      </c>
    </row>
    <row r="1212" spans="1:20" x14ac:dyDescent="0.25">
      <c r="A1212" s="1265">
        <v>42135</v>
      </c>
      <c r="B1212" s="545">
        <v>20786</v>
      </c>
      <c r="C1212" s="1952" t="s">
        <v>2304</v>
      </c>
      <c r="D1212" s="2097">
        <v>2718</v>
      </c>
      <c r="E1212" s="724">
        <v>42140</v>
      </c>
      <c r="F1212" s="2116">
        <v>2718</v>
      </c>
      <c r="G1212" s="1267">
        <f t="shared" si="41"/>
        <v>0</v>
      </c>
      <c r="H1212" s="1804" t="s">
        <v>773</v>
      </c>
      <c r="K1212" s="32"/>
      <c r="M1212" s="1265">
        <v>42142</v>
      </c>
      <c r="N1212" s="545">
        <v>21483</v>
      </c>
      <c r="O1212" s="1952" t="s">
        <v>72</v>
      </c>
      <c r="P1212" s="2097">
        <v>5625.6</v>
      </c>
      <c r="Q1212" s="781">
        <v>42148</v>
      </c>
      <c r="R1212" s="2116">
        <v>5625.6</v>
      </c>
      <c r="S1212" s="1267">
        <f t="shared" si="42"/>
        <v>0</v>
      </c>
      <c r="T1212" s="1804" t="s">
        <v>773</v>
      </c>
    </row>
    <row r="1213" spans="1:20" x14ac:dyDescent="0.25">
      <c r="A1213" s="1265">
        <v>42135</v>
      </c>
      <c r="B1213" s="545">
        <v>20787</v>
      </c>
      <c r="C1213" s="1952" t="s">
        <v>2897</v>
      </c>
      <c r="D1213" s="2097">
        <v>3576.8</v>
      </c>
      <c r="E1213" s="724">
        <v>42136</v>
      </c>
      <c r="F1213" s="2116">
        <v>3576.8</v>
      </c>
      <c r="G1213" s="1267">
        <f t="shared" si="41"/>
        <v>0</v>
      </c>
      <c r="H1213" s="1804" t="s">
        <v>2796</v>
      </c>
      <c r="K1213" s="32"/>
      <c r="M1213" s="1265">
        <v>42144</v>
      </c>
      <c r="N1213" s="545">
        <v>21671</v>
      </c>
      <c r="O1213" s="1952" t="s">
        <v>72</v>
      </c>
      <c r="P1213" s="2097">
        <v>50497.254999999997</v>
      </c>
      <c r="Q1213" s="724">
        <v>42144</v>
      </c>
      <c r="R1213" s="2117">
        <v>50497.25</v>
      </c>
      <c r="S1213" s="1267">
        <f t="shared" si="42"/>
        <v>4.9999999973806553E-3</v>
      </c>
      <c r="T1213" s="716" t="s">
        <v>773</v>
      </c>
    </row>
    <row r="1214" spans="1:20" x14ac:dyDescent="0.25">
      <c r="A1214" s="1265">
        <v>42135</v>
      </c>
      <c r="B1214" s="545">
        <v>20788</v>
      </c>
      <c r="C1214" s="1952" t="s">
        <v>2929</v>
      </c>
      <c r="D1214" s="2097">
        <v>2033.2</v>
      </c>
      <c r="E1214" s="724">
        <v>42136</v>
      </c>
      <c r="F1214" s="2116">
        <v>2033.2</v>
      </c>
      <c r="G1214" s="1267">
        <f t="shared" si="41"/>
        <v>0</v>
      </c>
      <c r="H1214" s="1804" t="s">
        <v>2796</v>
      </c>
      <c r="K1214" s="32"/>
      <c r="M1214" s="1265">
        <v>42145</v>
      </c>
      <c r="N1214" s="545">
        <v>21755</v>
      </c>
      <c r="O1214" s="2030" t="s">
        <v>72</v>
      </c>
      <c r="P1214" s="2113">
        <v>18456.8</v>
      </c>
      <c r="Q1214" s="724">
        <v>42148</v>
      </c>
      <c r="R1214" s="2117">
        <v>18456.8</v>
      </c>
      <c r="S1214" s="1267">
        <f t="shared" si="42"/>
        <v>0</v>
      </c>
      <c r="T1214" s="582" t="s">
        <v>2780</v>
      </c>
    </row>
    <row r="1215" spans="1:20" x14ac:dyDescent="0.25">
      <c r="A1215" s="1265">
        <v>42136</v>
      </c>
      <c r="B1215" s="545">
        <v>20789</v>
      </c>
      <c r="C1215" s="1952" t="s">
        <v>2890</v>
      </c>
      <c r="D1215" s="2097">
        <v>1021.5</v>
      </c>
      <c r="E1215" s="724">
        <v>42136</v>
      </c>
      <c r="F1215" s="2116">
        <v>1021.5</v>
      </c>
      <c r="G1215" s="1267">
        <f t="shared" si="41"/>
        <v>0</v>
      </c>
      <c r="H1215" s="1804" t="s">
        <v>773</v>
      </c>
      <c r="K1215" s="32"/>
      <c r="M1215" s="1265">
        <v>42146</v>
      </c>
      <c r="N1215" s="545">
        <v>21922</v>
      </c>
      <c r="O1215" s="1952" t="s">
        <v>72</v>
      </c>
      <c r="P1215" s="2097">
        <v>14663.2</v>
      </c>
      <c r="Q1215" s="724">
        <v>42148</v>
      </c>
      <c r="R1215" s="2116">
        <v>14663.2</v>
      </c>
      <c r="S1215" s="1267">
        <f t="shared" si="42"/>
        <v>0</v>
      </c>
      <c r="T1215" s="1655" t="s">
        <v>2776</v>
      </c>
    </row>
    <row r="1216" spans="1:20" x14ac:dyDescent="0.25">
      <c r="A1216" s="1265">
        <v>42136</v>
      </c>
      <c r="B1216" s="545">
        <v>20790</v>
      </c>
      <c r="C1216" s="1952" t="s">
        <v>1472</v>
      </c>
      <c r="D1216" s="2097">
        <v>5469.4</v>
      </c>
      <c r="E1216" s="724">
        <v>42136</v>
      </c>
      <c r="F1216" s="2116">
        <v>5469.4</v>
      </c>
      <c r="G1216" s="1267">
        <f t="shared" si="41"/>
        <v>0</v>
      </c>
      <c r="H1216" s="1804" t="s">
        <v>773</v>
      </c>
      <c r="K1216" s="32"/>
      <c r="M1216" s="1265">
        <v>42147</v>
      </c>
      <c r="N1216" s="545">
        <v>22051</v>
      </c>
      <c r="O1216" s="1952" t="s">
        <v>72</v>
      </c>
      <c r="P1216" s="2097">
        <v>19299.2</v>
      </c>
      <c r="Q1216" s="781">
        <v>42148</v>
      </c>
      <c r="R1216" s="2116">
        <v>19299.2</v>
      </c>
      <c r="S1216" s="1267">
        <f t="shared" si="42"/>
        <v>0</v>
      </c>
      <c r="T1216" s="1655" t="s">
        <v>2780</v>
      </c>
    </row>
    <row r="1217" spans="1:20" x14ac:dyDescent="0.25">
      <c r="A1217" s="1265">
        <v>42136</v>
      </c>
      <c r="B1217" s="545">
        <v>20791</v>
      </c>
      <c r="C1217" s="1952" t="s">
        <v>592</v>
      </c>
      <c r="D1217" s="2097">
        <v>2598</v>
      </c>
      <c r="E1217" s="724">
        <v>42136</v>
      </c>
      <c r="F1217" s="2116">
        <v>2598</v>
      </c>
      <c r="G1217" s="1267">
        <f t="shared" si="41"/>
        <v>0</v>
      </c>
      <c r="H1217" s="1804" t="s">
        <v>773</v>
      </c>
      <c r="K1217" s="32"/>
      <c r="M1217" s="1265">
        <v>42149</v>
      </c>
      <c r="N1217" s="545">
        <v>22221</v>
      </c>
      <c r="O1217" s="1952" t="s">
        <v>72</v>
      </c>
      <c r="P1217" s="2097">
        <v>6534</v>
      </c>
      <c r="Q1217" s="781"/>
      <c r="R1217" s="2116"/>
      <c r="S1217" s="1267">
        <f t="shared" si="42"/>
        <v>6534</v>
      </c>
      <c r="T1217" s="1655" t="s">
        <v>773</v>
      </c>
    </row>
    <row r="1218" spans="1:20" x14ac:dyDescent="0.25">
      <c r="A1218" s="1265">
        <v>42136</v>
      </c>
      <c r="B1218" s="545">
        <v>20792</v>
      </c>
      <c r="C1218" s="1952" t="s">
        <v>3002</v>
      </c>
      <c r="D1218" s="2097">
        <v>7038.3</v>
      </c>
      <c r="E1218" s="724">
        <v>42136</v>
      </c>
      <c r="F1218" s="2116">
        <v>7038.3</v>
      </c>
      <c r="G1218" s="1267">
        <f t="shared" si="41"/>
        <v>0</v>
      </c>
      <c r="H1218" s="1804" t="s">
        <v>773</v>
      </c>
      <c r="K1218" s="32"/>
      <c r="M1218" s="1265">
        <v>42151</v>
      </c>
      <c r="N1218" s="545">
        <v>22381</v>
      </c>
      <c r="O1218" s="1952" t="s">
        <v>72</v>
      </c>
      <c r="P1218" s="2097">
        <v>56792.03</v>
      </c>
      <c r="Q1218" s="724">
        <v>42151</v>
      </c>
      <c r="R1218" s="2116">
        <v>56792.03</v>
      </c>
      <c r="S1218" s="1267">
        <f t="shared" si="42"/>
        <v>0</v>
      </c>
      <c r="T1218" s="1655" t="s">
        <v>773</v>
      </c>
    </row>
    <row r="1219" spans="1:20" x14ac:dyDescent="0.25">
      <c r="A1219" s="1265">
        <v>42136</v>
      </c>
      <c r="B1219" s="545">
        <v>20793</v>
      </c>
      <c r="C1219" s="1952" t="s">
        <v>2775</v>
      </c>
      <c r="D1219" s="2097">
        <v>5656.2</v>
      </c>
      <c r="E1219" s="724">
        <v>42136</v>
      </c>
      <c r="F1219" s="2116">
        <v>5656.2</v>
      </c>
      <c r="G1219" s="1267">
        <f t="shared" ref="G1219:G1282" si="43">D1219-F1219</f>
        <v>0</v>
      </c>
      <c r="H1219" s="1804" t="s">
        <v>2776</v>
      </c>
      <c r="K1219" s="32"/>
      <c r="M1219" s="1265">
        <v>42152</v>
      </c>
      <c r="N1219" s="545">
        <v>22511</v>
      </c>
      <c r="O1219" s="1952" t="s">
        <v>72</v>
      </c>
      <c r="P1219" s="2097">
        <v>18146.8</v>
      </c>
      <c r="Q1219" s="724"/>
      <c r="R1219" s="2116"/>
      <c r="S1219" s="1267">
        <f t="shared" ref="S1219:S1282" si="44">P1219-R1219</f>
        <v>18146.8</v>
      </c>
      <c r="T1219" s="1655" t="s">
        <v>2810</v>
      </c>
    </row>
    <row r="1220" spans="1:20" x14ac:dyDescent="0.25">
      <c r="A1220" s="1265">
        <v>42136</v>
      </c>
      <c r="B1220" s="545">
        <v>20794</v>
      </c>
      <c r="C1220" s="1952" t="s">
        <v>2852</v>
      </c>
      <c r="D1220" s="2097">
        <v>17851.400000000001</v>
      </c>
      <c r="E1220" s="724">
        <v>42153</v>
      </c>
      <c r="F1220" s="2116">
        <v>17851.400000000001</v>
      </c>
      <c r="G1220" s="1267">
        <f t="shared" si="43"/>
        <v>0</v>
      </c>
      <c r="H1220" s="1804" t="s">
        <v>773</v>
      </c>
      <c r="K1220" s="32"/>
      <c r="M1220" s="1265">
        <v>42153</v>
      </c>
      <c r="N1220" s="545">
        <v>22644</v>
      </c>
      <c r="O1220" s="1952" t="s">
        <v>72</v>
      </c>
      <c r="P1220" s="2097">
        <v>35561.199999999997</v>
      </c>
      <c r="Q1220" s="724"/>
      <c r="R1220" s="2116"/>
      <c r="S1220" s="1267">
        <f t="shared" si="44"/>
        <v>35561.199999999997</v>
      </c>
      <c r="T1220" s="1655" t="s">
        <v>2938</v>
      </c>
    </row>
    <row r="1221" spans="1:20" x14ac:dyDescent="0.25">
      <c r="A1221" s="1265">
        <v>42136</v>
      </c>
      <c r="B1221" s="545">
        <v>20795</v>
      </c>
      <c r="C1221" s="2164" t="s">
        <v>2251</v>
      </c>
      <c r="D1221" s="2194">
        <v>0</v>
      </c>
      <c r="E1221" s="724"/>
      <c r="F1221" s="2116"/>
      <c r="G1221" s="1267">
        <f t="shared" si="43"/>
        <v>0</v>
      </c>
      <c r="H1221" s="1804" t="s">
        <v>135</v>
      </c>
      <c r="K1221" s="32"/>
      <c r="M1221" s="1265">
        <v>42154</v>
      </c>
      <c r="N1221" s="545">
        <v>22782</v>
      </c>
      <c r="O1221" s="1952" t="s">
        <v>72</v>
      </c>
      <c r="P1221" s="2097">
        <v>38954.800000000003</v>
      </c>
      <c r="Q1221" s="724"/>
      <c r="R1221" s="2116"/>
      <c r="S1221" s="1267">
        <f t="shared" si="44"/>
        <v>38954.800000000003</v>
      </c>
      <c r="T1221" s="1655" t="s">
        <v>2776</v>
      </c>
    </row>
    <row r="1222" spans="1:20" x14ac:dyDescent="0.25">
      <c r="A1222" s="1265">
        <v>42136</v>
      </c>
      <c r="B1222" s="545">
        <v>20796</v>
      </c>
      <c r="C1222" s="1952" t="s">
        <v>2304</v>
      </c>
      <c r="D1222" s="2097">
        <v>96479.6</v>
      </c>
      <c r="E1222" s="724">
        <v>42140</v>
      </c>
      <c r="F1222" s="2116">
        <v>96479.6</v>
      </c>
      <c r="G1222" s="1267">
        <f t="shared" si="43"/>
        <v>0</v>
      </c>
      <c r="H1222" s="1804" t="s">
        <v>2938</v>
      </c>
      <c r="J1222" s="2073"/>
      <c r="K1222" s="32"/>
      <c r="M1222" s="1265">
        <v>42128</v>
      </c>
      <c r="N1222" s="545">
        <v>19974</v>
      </c>
      <c r="O1222" s="1952" t="s">
        <v>2914</v>
      </c>
      <c r="P1222" s="2097">
        <v>4344.3999999999996</v>
      </c>
      <c r="Q1222" s="724">
        <v>42128</v>
      </c>
      <c r="R1222" s="2116">
        <v>4344.3999999999996</v>
      </c>
      <c r="S1222" s="1267">
        <f t="shared" si="44"/>
        <v>0</v>
      </c>
      <c r="T1222" s="1804" t="s">
        <v>773</v>
      </c>
    </row>
    <row r="1223" spans="1:20" x14ac:dyDescent="0.25">
      <c r="A1223" s="1265">
        <v>42136</v>
      </c>
      <c r="B1223" s="545">
        <v>20797</v>
      </c>
      <c r="C1223" s="1952" t="s">
        <v>2805</v>
      </c>
      <c r="D1223" s="2097">
        <v>2584.8000000000002</v>
      </c>
      <c r="E1223" s="724">
        <v>42136</v>
      </c>
      <c r="F1223" s="2116">
        <v>2584.8000000000002</v>
      </c>
      <c r="G1223" s="1267">
        <f t="shared" si="43"/>
        <v>0</v>
      </c>
      <c r="H1223" s="1804" t="s">
        <v>773</v>
      </c>
      <c r="K1223" s="32"/>
      <c r="M1223" s="1265">
        <v>42129</v>
      </c>
      <c r="N1223" s="545">
        <v>20098</v>
      </c>
      <c r="O1223" s="1952" t="s">
        <v>2914</v>
      </c>
      <c r="P1223" s="2097">
        <v>8404.2000000000007</v>
      </c>
      <c r="Q1223" s="724">
        <v>42129</v>
      </c>
      <c r="R1223" s="2116">
        <v>8404.2000000000007</v>
      </c>
      <c r="S1223" s="1267">
        <f t="shared" si="44"/>
        <v>0</v>
      </c>
      <c r="T1223" s="1655" t="s">
        <v>773</v>
      </c>
    </row>
    <row r="1224" spans="1:20" x14ac:dyDescent="0.25">
      <c r="A1224" s="1265">
        <v>42136</v>
      </c>
      <c r="B1224" s="545">
        <v>20798</v>
      </c>
      <c r="C1224" s="1952" t="s">
        <v>2855</v>
      </c>
      <c r="D1224" s="2097">
        <v>91366.3</v>
      </c>
      <c r="E1224" s="724">
        <v>42143</v>
      </c>
      <c r="F1224" s="2116">
        <v>91366.3</v>
      </c>
      <c r="G1224" s="1267">
        <f t="shared" si="43"/>
        <v>0</v>
      </c>
      <c r="H1224" s="1804" t="s">
        <v>773</v>
      </c>
      <c r="K1224" s="32"/>
      <c r="M1224" s="1265">
        <v>42131</v>
      </c>
      <c r="N1224" s="545">
        <v>20295</v>
      </c>
      <c r="O1224" s="1952" t="s">
        <v>2914</v>
      </c>
      <c r="P1224" s="2097">
        <v>473.8</v>
      </c>
      <c r="Q1224" s="724">
        <v>42131</v>
      </c>
      <c r="R1224" s="2116">
        <v>473.8</v>
      </c>
      <c r="S1224" s="1267">
        <f t="shared" si="44"/>
        <v>0</v>
      </c>
      <c r="T1224" s="1804" t="s">
        <v>773</v>
      </c>
    </row>
    <row r="1225" spans="1:20" x14ac:dyDescent="0.25">
      <c r="A1225" s="1265">
        <v>42136</v>
      </c>
      <c r="B1225" s="545">
        <v>20799</v>
      </c>
      <c r="C1225" s="1952" t="s">
        <v>1449</v>
      </c>
      <c r="D1225" s="2097">
        <v>1640.6</v>
      </c>
      <c r="E1225" s="724">
        <v>42136</v>
      </c>
      <c r="F1225" s="2116">
        <v>1640.6</v>
      </c>
      <c r="G1225" s="1267">
        <f t="shared" si="43"/>
        <v>0</v>
      </c>
      <c r="H1225" s="1655" t="s">
        <v>773</v>
      </c>
      <c r="K1225" s="32"/>
      <c r="M1225" s="1265">
        <v>42135</v>
      </c>
      <c r="N1225" s="545">
        <v>20747</v>
      </c>
      <c r="O1225" s="1952" t="s">
        <v>2914</v>
      </c>
      <c r="P1225" s="2097">
        <v>11341.2</v>
      </c>
      <c r="Q1225" s="724">
        <v>42135</v>
      </c>
      <c r="R1225" s="2116">
        <v>11341.2</v>
      </c>
      <c r="S1225" s="1267">
        <f t="shared" si="44"/>
        <v>0</v>
      </c>
      <c r="T1225" s="1804" t="s">
        <v>773</v>
      </c>
    </row>
    <row r="1226" spans="1:20" x14ac:dyDescent="0.25">
      <c r="A1226" s="1265">
        <v>42136</v>
      </c>
      <c r="B1226" s="545">
        <v>20800</v>
      </c>
      <c r="C1226" s="1952" t="s">
        <v>2867</v>
      </c>
      <c r="D1226" s="2097">
        <v>2114</v>
      </c>
      <c r="E1226" s="724">
        <v>42136</v>
      </c>
      <c r="F1226" s="2116">
        <v>2114</v>
      </c>
      <c r="G1226" s="1267">
        <f t="shared" si="43"/>
        <v>0</v>
      </c>
      <c r="H1226" s="1655" t="s">
        <v>773</v>
      </c>
      <c r="K1226" s="32"/>
      <c r="M1226" s="1265">
        <v>42143</v>
      </c>
      <c r="N1226" s="545">
        <v>21591</v>
      </c>
      <c r="O1226" s="1952" t="s">
        <v>2914</v>
      </c>
      <c r="P1226" s="2097">
        <v>4508.3999999999996</v>
      </c>
      <c r="Q1226" s="724">
        <v>42143</v>
      </c>
      <c r="R1226" s="2117">
        <v>4508.3999999999996</v>
      </c>
      <c r="S1226" s="1267">
        <f t="shared" si="44"/>
        <v>0</v>
      </c>
      <c r="T1226" s="1197" t="s">
        <v>773</v>
      </c>
    </row>
    <row r="1227" spans="1:20" x14ac:dyDescent="0.25">
      <c r="A1227" s="1265">
        <v>42136</v>
      </c>
      <c r="B1227" s="545">
        <v>20801</v>
      </c>
      <c r="C1227" s="1952" t="s">
        <v>2852</v>
      </c>
      <c r="D1227" s="2097">
        <v>26809.47</v>
      </c>
      <c r="E1227" s="724">
        <v>42153</v>
      </c>
      <c r="F1227" s="2116">
        <v>26809.47</v>
      </c>
      <c r="G1227" s="1267">
        <f t="shared" si="43"/>
        <v>0</v>
      </c>
      <c r="H1227" s="1655" t="s">
        <v>2793</v>
      </c>
      <c r="K1227" s="32"/>
      <c r="M1227" s="1265">
        <v>42144</v>
      </c>
      <c r="N1227" s="545">
        <v>21695</v>
      </c>
      <c r="O1227" s="1952" t="s">
        <v>2914</v>
      </c>
      <c r="P1227" s="2097">
        <v>4403.3999999999996</v>
      </c>
      <c r="Q1227" s="724">
        <v>42144</v>
      </c>
      <c r="R1227" s="2116">
        <v>4403.3999999999996</v>
      </c>
      <c r="S1227" s="1267">
        <f t="shared" si="44"/>
        <v>0</v>
      </c>
      <c r="T1227" s="1655" t="s">
        <v>773</v>
      </c>
    </row>
    <row r="1228" spans="1:20" x14ac:dyDescent="0.25">
      <c r="A1228" s="1265">
        <v>42136</v>
      </c>
      <c r="B1228" s="545">
        <v>20802</v>
      </c>
      <c r="C1228" s="1952" t="s">
        <v>377</v>
      </c>
      <c r="D1228" s="2097">
        <v>17272.8</v>
      </c>
      <c r="E1228" s="724">
        <v>42136</v>
      </c>
      <c r="F1228" s="2116">
        <v>17272.8</v>
      </c>
      <c r="G1228" s="1267">
        <f t="shared" si="43"/>
        <v>0</v>
      </c>
      <c r="H1228" s="1655" t="s">
        <v>773</v>
      </c>
      <c r="K1228" s="32"/>
      <c r="M1228" s="1265">
        <v>42150</v>
      </c>
      <c r="N1228" s="545">
        <v>22319</v>
      </c>
      <c r="O1228" s="1952" t="s">
        <v>2914</v>
      </c>
      <c r="P1228" s="2097">
        <v>5350.8</v>
      </c>
      <c r="Q1228" s="781">
        <v>42150</v>
      </c>
      <c r="R1228" s="2116">
        <v>5350.8</v>
      </c>
      <c r="S1228" s="1267">
        <f t="shared" si="44"/>
        <v>0</v>
      </c>
      <c r="T1228" s="1655" t="s">
        <v>773</v>
      </c>
    </row>
    <row r="1229" spans="1:20" x14ac:dyDescent="0.25">
      <c r="A1229" s="1265">
        <v>42136</v>
      </c>
      <c r="B1229" s="545">
        <v>20803</v>
      </c>
      <c r="C1229" s="1952" t="s">
        <v>2865</v>
      </c>
      <c r="D1229" s="2097">
        <v>6475.7</v>
      </c>
      <c r="E1229" s="724">
        <v>42136</v>
      </c>
      <c r="F1229" s="2116">
        <v>6475.7</v>
      </c>
      <c r="G1229" s="1267">
        <f t="shared" si="43"/>
        <v>0</v>
      </c>
      <c r="H1229" s="1655" t="s">
        <v>773</v>
      </c>
      <c r="K1229" s="32"/>
      <c r="M1229" s="1265">
        <v>42125</v>
      </c>
      <c r="N1229" s="545">
        <v>19627</v>
      </c>
      <c r="O1229" s="1952" t="s">
        <v>2813</v>
      </c>
      <c r="P1229" s="2097">
        <v>4894.7</v>
      </c>
      <c r="Q1229" s="724">
        <v>42126</v>
      </c>
      <c r="R1229" s="2116">
        <v>4894.7</v>
      </c>
      <c r="S1229" s="459">
        <f t="shared" si="44"/>
        <v>0</v>
      </c>
      <c r="T1229" s="1804" t="s">
        <v>2776</v>
      </c>
    </row>
    <row r="1230" spans="1:20" x14ac:dyDescent="0.25">
      <c r="A1230" s="1265">
        <v>42136</v>
      </c>
      <c r="B1230" s="545">
        <v>20804</v>
      </c>
      <c r="C1230" s="1952" t="s">
        <v>2854</v>
      </c>
      <c r="D1230" s="2097">
        <v>5168.3999999999996</v>
      </c>
      <c r="E1230" s="724">
        <v>42137</v>
      </c>
      <c r="F1230" s="2116">
        <v>5168.3999999999996</v>
      </c>
      <c r="G1230" s="1267">
        <f t="shared" si="43"/>
        <v>0</v>
      </c>
      <c r="H1230" s="1655" t="s">
        <v>773</v>
      </c>
      <c r="K1230" s="32"/>
      <c r="M1230" s="1265">
        <v>42126</v>
      </c>
      <c r="N1230" s="545">
        <v>19750</v>
      </c>
      <c r="O1230" s="2054" t="s">
        <v>2813</v>
      </c>
      <c r="P1230" s="2097">
        <v>6369.01</v>
      </c>
      <c r="Q1230" s="724">
        <v>42127</v>
      </c>
      <c r="R1230" s="2116">
        <v>6369.01</v>
      </c>
      <c r="S1230" s="459">
        <f t="shared" si="44"/>
        <v>0</v>
      </c>
      <c r="T1230" s="217" t="s">
        <v>2776</v>
      </c>
    </row>
    <row r="1231" spans="1:20" x14ac:dyDescent="0.25">
      <c r="A1231" s="1265">
        <v>42136</v>
      </c>
      <c r="B1231" s="545">
        <v>20805</v>
      </c>
      <c r="C1231" s="1952" t="s">
        <v>1808</v>
      </c>
      <c r="D1231" s="2097">
        <v>23152.9</v>
      </c>
      <c r="E1231" s="724">
        <v>42136</v>
      </c>
      <c r="F1231" s="2116">
        <v>23152.9</v>
      </c>
      <c r="G1231" s="1267">
        <f t="shared" si="43"/>
        <v>0</v>
      </c>
      <c r="H1231" s="1655" t="s">
        <v>773</v>
      </c>
      <c r="K1231" s="32"/>
      <c r="M1231" s="1265">
        <v>42126</v>
      </c>
      <c r="N1231" s="545">
        <v>19774</v>
      </c>
      <c r="O1231" s="2054" t="s">
        <v>2813</v>
      </c>
      <c r="P1231" s="2097">
        <v>2568.5</v>
      </c>
      <c r="Q1231" s="724">
        <v>42127</v>
      </c>
      <c r="R1231" s="2116">
        <v>2568.5</v>
      </c>
      <c r="S1231" s="459">
        <f t="shared" si="44"/>
        <v>0</v>
      </c>
      <c r="T1231" s="217" t="s">
        <v>773</v>
      </c>
    </row>
    <row r="1232" spans="1:20" x14ac:dyDescent="0.25">
      <c r="A1232" s="1265">
        <v>42136</v>
      </c>
      <c r="B1232" s="545">
        <v>20806</v>
      </c>
      <c r="C1232" s="1952" t="s">
        <v>2802</v>
      </c>
      <c r="D1232" s="2097">
        <v>7735.08</v>
      </c>
      <c r="E1232" s="724">
        <v>42136</v>
      </c>
      <c r="F1232" s="2116">
        <v>7735.08</v>
      </c>
      <c r="G1232" s="1267">
        <f t="shared" si="43"/>
        <v>0</v>
      </c>
      <c r="H1232" s="1655" t="s">
        <v>773</v>
      </c>
      <c r="K1232" s="32"/>
      <c r="M1232" s="1265">
        <v>42127</v>
      </c>
      <c r="N1232" s="545">
        <v>19835</v>
      </c>
      <c r="O1232" s="2054" t="s">
        <v>2813</v>
      </c>
      <c r="P1232" s="2097">
        <v>5214</v>
      </c>
      <c r="Q1232" s="724" t="s">
        <v>2898</v>
      </c>
      <c r="R1232" s="2116">
        <f>2078.49+3135.51</f>
        <v>5214</v>
      </c>
      <c r="S1232" s="1267">
        <f t="shared" si="44"/>
        <v>0</v>
      </c>
      <c r="T1232" s="217" t="s">
        <v>2822</v>
      </c>
    </row>
    <row r="1233" spans="1:20" x14ac:dyDescent="0.25">
      <c r="A1233" s="1265">
        <v>42136</v>
      </c>
      <c r="B1233" s="545">
        <v>20807</v>
      </c>
      <c r="C1233" s="1952" t="s">
        <v>2903</v>
      </c>
      <c r="D1233" s="2097">
        <v>2616</v>
      </c>
      <c r="E1233" s="724">
        <v>42136</v>
      </c>
      <c r="F1233" s="2116">
        <v>2616</v>
      </c>
      <c r="G1233" s="1267">
        <f t="shared" si="43"/>
        <v>0</v>
      </c>
      <c r="H1233" s="1655" t="s">
        <v>773</v>
      </c>
      <c r="K1233" s="32"/>
      <c r="M1233" s="1265">
        <v>42128</v>
      </c>
      <c r="N1233" s="545">
        <v>19940</v>
      </c>
      <c r="O1233" s="1952" t="s">
        <v>2813</v>
      </c>
      <c r="P1233" s="2097">
        <v>6086.2</v>
      </c>
      <c r="Q1233" s="724">
        <v>42128</v>
      </c>
      <c r="R1233" s="2116">
        <v>6086.2</v>
      </c>
      <c r="S1233" s="1267">
        <f t="shared" si="44"/>
        <v>0</v>
      </c>
      <c r="T1233" s="1804" t="s">
        <v>2776</v>
      </c>
    </row>
    <row r="1234" spans="1:20" x14ac:dyDescent="0.25">
      <c r="A1234" s="1265">
        <v>42136</v>
      </c>
      <c r="B1234" s="545">
        <v>20808</v>
      </c>
      <c r="C1234" s="1952" t="s">
        <v>1521</v>
      </c>
      <c r="D1234" s="2097">
        <v>1405</v>
      </c>
      <c r="E1234" s="724">
        <v>42136</v>
      </c>
      <c r="F1234" s="2116">
        <v>1405</v>
      </c>
      <c r="G1234" s="1267">
        <f t="shared" si="43"/>
        <v>0</v>
      </c>
      <c r="H1234" s="1655" t="s">
        <v>773</v>
      </c>
      <c r="I1234" s="32"/>
      <c r="J1234" s="2024"/>
      <c r="K1234" s="32"/>
      <c r="M1234" s="1265">
        <v>42129</v>
      </c>
      <c r="N1234" s="545">
        <v>20075</v>
      </c>
      <c r="O1234" s="1952" t="s">
        <v>2813</v>
      </c>
      <c r="P1234" s="2097">
        <v>2762.8</v>
      </c>
      <c r="Q1234" s="724">
        <v>42132</v>
      </c>
      <c r="R1234" s="2116">
        <v>2762.8</v>
      </c>
      <c r="S1234" s="1267">
        <f t="shared" si="44"/>
        <v>0</v>
      </c>
      <c r="T1234" s="1655" t="s">
        <v>2776</v>
      </c>
    </row>
    <row r="1235" spans="1:20" x14ac:dyDescent="0.25">
      <c r="A1235" s="1265">
        <v>42136</v>
      </c>
      <c r="B1235" s="545">
        <v>20809</v>
      </c>
      <c r="C1235" s="1952" t="s">
        <v>713</v>
      </c>
      <c r="D1235" s="2097">
        <v>5158.5</v>
      </c>
      <c r="E1235" s="724">
        <v>42136</v>
      </c>
      <c r="F1235" s="2116">
        <v>5158.5</v>
      </c>
      <c r="G1235" s="1267">
        <f t="shared" si="43"/>
        <v>0</v>
      </c>
      <c r="H1235" s="1655" t="s">
        <v>773</v>
      </c>
      <c r="I1235" s="32"/>
      <c r="J1235" s="2024"/>
      <c r="K1235" s="32"/>
      <c r="M1235" s="1265">
        <v>42130</v>
      </c>
      <c r="N1235" s="545">
        <v>20160</v>
      </c>
      <c r="O1235" s="1952" t="s">
        <v>2813</v>
      </c>
      <c r="P1235" s="2097">
        <v>3748.2</v>
      </c>
      <c r="Q1235" s="724">
        <v>42130</v>
      </c>
      <c r="R1235" s="2116">
        <v>3748.2</v>
      </c>
      <c r="S1235" s="1267">
        <f t="shared" si="44"/>
        <v>0</v>
      </c>
      <c r="T1235" s="1655" t="s">
        <v>2815</v>
      </c>
    </row>
    <row r="1236" spans="1:20" x14ac:dyDescent="0.25">
      <c r="A1236" s="1265">
        <v>42136</v>
      </c>
      <c r="B1236" s="545">
        <v>20810</v>
      </c>
      <c r="C1236" s="1952" t="s">
        <v>48</v>
      </c>
      <c r="D1236" s="2097">
        <v>20775.900000000001</v>
      </c>
      <c r="E1236" s="724">
        <v>42145</v>
      </c>
      <c r="F1236" s="2116">
        <v>20775.900000000001</v>
      </c>
      <c r="G1236" s="1267">
        <f t="shared" si="43"/>
        <v>0</v>
      </c>
      <c r="H1236" s="1655" t="s">
        <v>2799</v>
      </c>
      <c r="I1236" s="32"/>
      <c r="J1236" s="2024"/>
      <c r="K1236" s="32"/>
      <c r="M1236" s="1265">
        <v>42131</v>
      </c>
      <c r="N1236" s="545">
        <v>20262</v>
      </c>
      <c r="O1236" s="1952" t="s">
        <v>2813</v>
      </c>
      <c r="P1236" s="2097">
        <v>3048.2</v>
      </c>
      <c r="Q1236" s="724">
        <v>42132</v>
      </c>
      <c r="R1236" s="2116">
        <v>3048.2</v>
      </c>
      <c r="S1236" s="1267">
        <f t="shared" si="44"/>
        <v>0</v>
      </c>
      <c r="T1236" s="1804" t="s">
        <v>2776</v>
      </c>
    </row>
    <row r="1237" spans="1:20" x14ac:dyDescent="0.25">
      <c r="A1237" s="1265">
        <v>42136</v>
      </c>
      <c r="B1237" s="545">
        <v>20811</v>
      </c>
      <c r="C1237" s="1952" t="s">
        <v>2876</v>
      </c>
      <c r="D1237" s="2097">
        <v>18504</v>
      </c>
      <c r="E1237" s="724">
        <v>42144</v>
      </c>
      <c r="F1237" s="2116">
        <v>18504</v>
      </c>
      <c r="G1237" s="1267">
        <f t="shared" si="43"/>
        <v>0</v>
      </c>
      <c r="H1237" s="1655" t="s">
        <v>773</v>
      </c>
      <c r="I1237" s="32"/>
      <c r="J1237" s="2024"/>
      <c r="K1237" s="32"/>
      <c r="M1237" s="1265">
        <v>42132</v>
      </c>
      <c r="N1237" s="545">
        <v>20388</v>
      </c>
      <c r="O1237" s="1952" t="s">
        <v>2813</v>
      </c>
      <c r="P1237" s="2097">
        <v>7171.85</v>
      </c>
      <c r="Q1237" s="724">
        <v>42134</v>
      </c>
      <c r="R1237" s="2116">
        <v>7171.85</v>
      </c>
      <c r="S1237" s="1267">
        <f t="shared" si="44"/>
        <v>0</v>
      </c>
      <c r="T1237" s="1804" t="s">
        <v>2776</v>
      </c>
    </row>
    <row r="1238" spans="1:20" x14ac:dyDescent="0.25">
      <c r="A1238" s="1265">
        <v>42136</v>
      </c>
      <c r="B1238" s="545">
        <v>20812</v>
      </c>
      <c r="C1238" s="1952" t="s">
        <v>2895</v>
      </c>
      <c r="D1238" s="2097">
        <v>12134.14</v>
      </c>
      <c r="E1238" s="724">
        <v>42136</v>
      </c>
      <c r="F1238" s="2116">
        <v>12134.14</v>
      </c>
      <c r="G1238" s="1267">
        <f t="shared" si="43"/>
        <v>0</v>
      </c>
      <c r="H1238" s="1655" t="s">
        <v>773</v>
      </c>
      <c r="I1238" s="32"/>
      <c r="J1238" s="2024"/>
      <c r="K1238" s="32"/>
      <c r="M1238" s="1265">
        <v>42133</v>
      </c>
      <c r="N1238" s="545">
        <v>20531</v>
      </c>
      <c r="O1238" s="1952" t="s">
        <v>2813</v>
      </c>
      <c r="P1238" s="2097">
        <v>5203.1000000000004</v>
      </c>
      <c r="Q1238" s="724">
        <v>42133</v>
      </c>
      <c r="R1238" s="2116">
        <v>5203.1000000000004</v>
      </c>
      <c r="S1238" s="1267">
        <f t="shared" si="44"/>
        <v>0</v>
      </c>
      <c r="T1238" s="1804" t="s">
        <v>2412</v>
      </c>
    </row>
    <row r="1239" spans="1:20" x14ac:dyDescent="0.25">
      <c r="A1239" s="1265">
        <v>42136</v>
      </c>
      <c r="B1239" s="545">
        <v>20813</v>
      </c>
      <c r="C1239" s="1952" t="s">
        <v>2979</v>
      </c>
      <c r="D1239" s="2097">
        <v>7247.05</v>
      </c>
      <c r="E1239" s="724">
        <v>42140</v>
      </c>
      <c r="F1239" s="2116">
        <v>7247.05</v>
      </c>
      <c r="G1239" s="1267">
        <f t="shared" si="43"/>
        <v>0</v>
      </c>
      <c r="H1239" s="1655" t="s">
        <v>2804</v>
      </c>
      <c r="I1239" s="32"/>
      <c r="J1239" s="2024"/>
      <c r="K1239" s="32"/>
      <c r="M1239" s="1265">
        <v>42134</v>
      </c>
      <c r="N1239" s="545">
        <v>20613</v>
      </c>
      <c r="O1239" s="1952" t="s">
        <v>2813</v>
      </c>
      <c r="P1239" s="2097">
        <v>8336.4</v>
      </c>
      <c r="Q1239" s="724">
        <v>42134</v>
      </c>
      <c r="R1239" s="2117">
        <v>8336.4</v>
      </c>
      <c r="S1239" s="1267">
        <f t="shared" si="44"/>
        <v>0</v>
      </c>
      <c r="T1239" s="1197" t="s">
        <v>2776</v>
      </c>
    </row>
    <row r="1240" spans="1:20" x14ac:dyDescent="0.25">
      <c r="A1240" s="1265">
        <v>42136</v>
      </c>
      <c r="B1240" s="545">
        <v>20814</v>
      </c>
      <c r="C1240" s="1952" t="s">
        <v>3539</v>
      </c>
      <c r="D1240" s="2097">
        <v>2831.4</v>
      </c>
      <c r="E1240" s="724">
        <v>42136</v>
      </c>
      <c r="F1240" s="2116">
        <v>2831.4</v>
      </c>
      <c r="G1240" s="1267">
        <f t="shared" si="43"/>
        <v>0</v>
      </c>
      <c r="H1240" s="1655" t="s">
        <v>2804</v>
      </c>
      <c r="I1240" s="32"/>
      <c r="J1240" s="2024"/>
      <c r="K1240" s="32"/>
      <c r="M1240" s="1265">
        <v>42135</v>
      </c>
      <c r="N1240" s="545">
        <v>20708</v>
      </c>
      <c r="O1240" s="1952" t="s">
        <v>2813</v>
      </c>
      <c r="P1240" s="2097">
        <v>2710.7</v>
      </c>
      <c r="Q1240" s="724">
        <v>42135</v>
      </c>
      <c r="R1240" s="2116">
        <v>2710.7</v>
      </c>
      <c r="S1240" s="1267">
        <f t="shared" si="44"/>
        <v>0</v>
      </c>
      <c r="T1240" s="1804" t="s">
        <v>2776</v>
      </c>
    </row>
    <row r="1241" spans="1:20" x14ac:dyDescent="0.25">
      <c r="A1241" s="1265">
        <v>42136</v>
      </c>
      <c r="B1241" s="545">
        <v>20815</v>
      </c>
      <c r="C1241" s="1952" t="s">
        <v>447</v>
      </c>
      <c r="D1241" s="2097">
        <v>6768</v>
      </c>
      <c r="E1241" s="724">
        <v>42136</v>
      </c>
      <c r="F1241" s="2116">
        <v>6768</v>
      </c>
      <c r="G1241" s="1267">
        <f t="shared" si="43"/>
        <v>0</v>
      </c>
      <c r="H1241" s="1655" t="s">
        <v>2799</v>
      </c>
      <c r="I1241" s="32"/>
      <c r="J1241" s="2024"/>
      <c r="K1241" s="32"/>
      <c r="M1241" s="1265">
        <v>42136</v>
      </c>
      <c r="N1241" s="545">
        <v>20836</v>
      </c>
      <c r="O1241" s="1952" t="s">
        <v>2813</v>
      </c>
      <c r="P1241" s="2097">
        <v>3754.8</v>
      </c>
      <c r="Q1241" s="724">
        <v>42138</v>
      </c>
      <c r="R1241" s="2116">
        <v>3754.8</v>
      </c>
      <c r="S1241" s="1267">
        <f t="shared" si="44"/>
        <v>0</v>
      </c>
      <c r="T1241" s="1655" t="s">
        <v>2776</v>
      </c>
    </row>
    <row r="1242" spans="1:20" x14ac:dyDescent="0.25">
      <c r="A1242" s="1265">
        <v>42136</v>
      </c>
      <c r="B1242" s="545">
        <v>20816</v>
      </c>
      <c r="C1242" s="1952" t="s">
        <v>58</v>
      </c>
      <c r="D1242" s="2097">
        <v>2484.3000000000002</v>
      </c>
      <c r="E1242" s="724">
        <v>42136</v>
      </c>
      <c r="F1242" s="2116">
        <v>2484.3000000000002</v>
      </c>
      <c r="G1242" s="1267">
        <f t="shared" si="43"/>
        <v>0</v>
      </c>
      <c r="H1242" s="1655" t="s">
        <v>2804</v>
      </c>
      <c r="I1242" s="32"/>
      <c r="J1242" s="2024"/>
      <c r="K1242" s="32"/>
      <c r="M1242" s="1265">
        <v>42138</v>
      </c>
      <c r="N1242" s="545">
        <v>21018</v>
      </c>
      <c r="O1242" s="1952" t="s">
        <v>2813</v>
      </c>
      <c r="P1242" s="2097">
        <v>3597.8</v>
      </c>
      <c r="Q1242" s="724">
        <v>42142</v>
      </c>
      <c r="R1242" s="2116">
        <v>3597.8</v>
      </c>
      <c r="S1242" s="1817">
        <f t="shared" si="44"/>
        <v>0</v>
      </c>
      <c r="T1242" s="1655" t="s">
        <v>2776</v>
      </c>
    </row>
    <row r="1243" spans="1:20" x14ac:dyDescent="0.25">
      <c r="A1243" s="1265">
        <v>42136</v>
      </c>
      <c r="B1243" s="545">
        <v>20817</v>
      </c>
      <c r="C1243" s="1952" t="s">
        <v>2806</v>
      </c>
      <c r="D1243" s="2097">
        <v>1415.6</v>
      </c>
      <c r="E1243" s="724">
        <v>42136</v>
      </c>
      <c r="F1243" s="2116">
        <v>1415.6</v>
      </c>
      <c r="G1243" s="1267">
        <f t="shared" si="43"/>
        <v>0</v>
      </c>
      <c r="H1243" s="1655" t="s">
        <v>2908</v>
      </c>
      <c r="I1243" s="32"/>
      <c r="J1243" s="2024"/>
      <c r="K1243" s="32"/>
      <c r="M1243" s="1265">
        <v>42139</v>
      </c>
      <c r="N1243" s="545">
        <v>21148</v>
      </c>
      <c r="O1243" s="1952" t="s">
        <v>2813</v>
      </c>
      <c r="P1243" s="2097">
        <v>3877.3</v>
      </c>
      <c r="Q1243" s="724">
        <v>42142</v>
      </c>
      <c r="R1243" s="2116">
        <v>3877.3</v>
      </c>
      <c r="S1243" s="1817">
        <f t="shared" si="44"/>
        <v>0</v>
      </c>
      <c r="T1243" s="1655" t="s">
        <v>2776</v>
      </c>
    </row>
    <row r="1244" spans="1:20" x14ac:dyDescent="0.25">
      <c r="A1244" s="1265">
        <v>42136</v>
      </c>
      <c r="B1244" s="545">
        <v>20818</v>
      </c>
      <c r="C1244" s="1952" t="s">
        <v>2893</v>
      </c>
      <c r="D1244" s="2097">
        <v>2917.4</v>
      </c>
      <c r="E1244" s="724">
        <v>42136</v>
      </c>
      <c r="F1244" s="2116">
        <v>2917.4</v>
      </c>
      <c r="G1244" s="1267">
        <f t="shared" si="43"/>
        <v>0</v>
      </c>
      <c r="H1244" s="1655" t="s">
        <v>773</v>
      </c>
      <c r="I1244" s="32"/>
      <c r="J1244" s="2024"/>
      <c r="K1244" s="32"/>
      <c r="M1244" s="1265">
        <v>42140</v>
      </c>
      <c r="N1244" s="545">
        <v>21260</v>
      </c>
      <c r="O1244" s="1952" t="s">
        <v>2813</v>
      </c>
      <c r="P1244" s="2097">
        <v>7741.2</v>
      </c>
      <c r="Q1244" s="724">
        <v>42142</v>
      </c>
      <c r="R1244" s="2116">
        <v>7741.2</v>
      </c>
      <c r="S1244" s="1267">
        <f t="shared" si="44"/>
        <v>0</v>
      </c>
      <c r="T1244" s="716" t="s">
        <v>2776</v>
      </c>
    </row>
    <row r="1245" spans="1:20" x14ac:dyDescent="0.25">
      <c r="A1245" s="1265">
        <v>42136</v>
      </c>
      <c r="B1245" s="545">
        <v>20819</v>
      </c>
      <c r="C1245" s="1952" t="s">
        <v>2906</v>
      </c>
      <c r="D1245" s="2097">
        <v>2240</v>
      </c>
      <c r="E1245" s="724">
        <v>42136</v>
      </c>
      <c r="F1245" s="2116">
        <v>2240</v>
      </c>
      <c r="G1245" s="1267">
        <f t="shared" si="43"/>
        <v>0</v>
      </c>
      <c r="H1245" s="1655" t="s">
        <v>2804</v>
      </c>
      <c r="I1245" s="32"/>
      <c r="J1245" s="2024"/>
      <c r="K1245" s="32"/>
      <c r="M1245" s="1265">
        <v>42141</v>
      </c>
      <c r="N1245" s="545">
        <v>21355</v>
      </c>
      <c r="O1245" s="1952" t="s">
        <v>2813</v>
      </c>
      <c r="P1245" s="2097">
        <v>4640.8</v>
      </c>
      <c r="Q1245" s="724">
        <v>42142</v>
      </c>
      <c r="R1245" s="2117">
        <v>4640.8</v>
      </c>
      <c r="S1245" s="1267">
        <f t="shared" si="44"/>
        <v>0</v>
      </c>
      <c r="T1245" s="716" t="s">
        <v>773</v>
      </c>
    </row>
    <row r="1246" spans="1:20" x14ac:dyDescent="0.25">
      <c r="A1246" s="1265">
        <v>42136</v>
      </c>
      <c r="B1246" s="545">
        <v>20820</v>
      </c>
      <c r="C1246" s="1952" t="s">
        <v>44</v>
      </c>
      <c r="D1246" s="2097">
        <v>644</v>
      </c>
      <c r="E1246" s="724">
        <v>42136</v>
      </c>
      <c r="F1246" s="2116">
        <v>644</v>
      </c>
      <c r="G1246" s="1267">
        <f t="shared" si="43"/>
        <v>0</v>
      </c>
      <c r="H1246" s="1655" t="s">
        <v>773</v>
      </c>
      <c r="I1246" s="32"/>
      <c r="J1246" s="2024"/>
      <c r="K1246" s="32"/>
      <c r="M1246" s="1265">
        <v>42142</v>
      </c>
      <c r="N1246" s="545">
        <v>21419</v>
      </c>
      <c r="O1246" s="1952" t="s">
        <v>2813</v>
      </c>
      <c r="P1246" s="2097">
        <v>6849.8</v>
      </c>
      <c r="Q1246" s="724">
        <v>42145</v>
      </c>
      <c r="R1246" s="2117">
        <v>6849.8</v>
      </c>
      <c r="S1246" s="1267">
        <f t="shared" si="44"/>
        <v>0</v>
      </c>
      <c r="T1246" s="1197" t="s">
        <v>2776</v>
      </c>
    </row>
    <row r="1247" spans="1:20" x14ac:dyDescent="0.25">
      <c r="A1247" s="1265">
        <v>42136</v>
      </c>
      <c r="B1247" s="545">
        <v>20821</v>
      </c>
      <c r="C1247" s="1952" t="s">
        <v>44</v>
      </c>
      <c r="D1247" s="2097">
        <v>410.6</v>
      </c>
      <c r="E1247" s="724">
        <v>42136</v>
      </c>
      <c r="F1247" s="2116">
        <v>410.6</v>
      </c>
      <c r="G1247" s="1267">
        <f t="shared" si="43"/>
        <v>0</v>
      </c>
      <c r="H1247" s="1655" t="s">
        <v>773</v>
      </c>
      <c r="I1247" s="32"/>
      <c r="J1247" s="2024"/>
      <c r="K1247" s="32"/>
      <c r="M1247" s="1265">
        <v>42143</v>
      </c>
      <c r="N1247" s="545">
        <v>21584</v>
      </c>
      <c r="O1247" s="2143" t="s">
        <v>2813</v>
      </c>
      <c r="P1247" s="2097">
        <v>3607</v>
      </c>
      <c r="Q1247" s="724">
        <v>42145</v>
      </c>
      <c r="R1247" s="2116">
        <v>3607</v>
      </c>
      <c r="S1247" s="1267">
        <f t="shared" si="44"/>
        <v>0</v>
      </c>
      <c r="T1247" s="1197" t="s">
        <v>2776</v>
      </c>
    </row>
    <row r="1248" spans="1:20" x14ac:dyDescent="0.25">
      <c r="A1248" s="1265">
        <v>42136</v>
      </c>
      <c r="B1248" s="545">
        <v>20822</v>
      </c>
      <c r="C1248" s="1952" t="s">
        <v>2860</v>
      </c>
      <c r="D1248" s="2097">
        <v>2512.8000000000002</v>
      </c>
      <c r="E1248" s="724">
        <v>42136</v>
      </c>
      <c r="F1248" s="2116">
        <v>2512.8000000000002</v>
      </c>
      <c r="G1248" s="1267">
        <f t="shared" si="43"/>
        <v>0</v>
      </c>
      <c r="H1248" s="1655" t="s">
        <v>773</v>
      </c>
      <c r="I1248" s="32"/>
      <c r="J1248" s="2024"/>
      <c r="K1248" s="32"/>
      <c r="M1248" s="1265">
        <v>42144</v>
      </c>
      <c r="N1248" s="545">
        <v>21675</v>
      </c>
      <c r="O1248" s="1952" t="s">
        <v>2813</v>
      </c>
      <c r="P1248" s="2097">
        <v>3473.55</v>
      </c>
      <c r="Q1248" s="724">
        <v>42145</v>
      </c>
      <c r="R1248" s="2117">
        <v>3473.55</v>
      </c>
      <c r="S1248" s="1267">
        <f t="shared" si="44"/>
        <v>0</v>
      </c>
      <c r="T1248" s="716" t="s">
        <v>2776</v>
      </c>
    </row>
    <row r="1249" spans="1:20" x14ac:dyDescent="0.25">
      <c r="A1249" s="1265">
        <v>42136</v>
      </c>
      <c r="B1249" s="545">
        <v>20823</v>
      </c>
      <c r="C1249" s="1952" t="s">
        <v>2859</v>
      </c>
      <c r="D1249" s="2097">
        <v>48411.05</v>
      </c>
      <c r="E1249" s="724">
        <v>42136</v>
      </c>
      <c r="F1249" s="2116">
        <v>48411.05</v>
      </c>
      <c r="G1249" s="1267">
        <f t="shared" si="43"/>
        <v>0</v>
      </c>
      <c r="H1249" s="1655" t="s">
        <v>2815</v>
      </c>
      <c r="I1249" s="32"/>
      <c r="J1249" s="2024"/>
      <c r="K1249" s="32"/>
      <c r="M1249" s="1265">
        <v>42145</v>
      </c>
      <c r="N1249" s="545">
        <v>21767</v>
      </c>
      <c r="O1249" s="2030" t="s">
        <v>2813</v>
      </c>
      <c r="P1249" s="2113">
        <v>1900.4</v>
      </c>
      <c r="Q1249" s="724">
        <v>42145</v>
      </c>
      <c r="R1249" s="2117">
        <v>1900.4</v>
      </c>
      <c r="S1249" s="1267">
        <f t="shared" si="44"/>
        <v>0</v>
      </c>
      <c r="T1249" s="582" t="s">
        <v>2776</v>
      </c>
    </row>
    <row r="1250" spans="1:20" x14ac:dyDescent="0.25">
      <c r="A1250" s="1265">
        <v>42136</v>
      </c>
      <c r="B1250" s="545">
        <v>20824</v>
      </c>
      <c r="C1250" s="1952" t="s">
        <v>1434</v>
      </c>
      <c r="D1250" s="2097">
        <v>2395.8000000000002</v>
      </c>
      <c r="E1250" s="724">
        <v>42138</v>
      </c>
      <c r="F1250" s="2116">
        <v>2395.8000000000002</v>
      </c>
      <c r="G1250" s="1267">
        <f t="shared" si="43"/>
        <v>0</v>
      </c>
      <c r="H1250" s="1655" t="s">
        <v>773</v>
      </c>
      <c r="I1250" s="32"/>
      <c r="J1250" s="2024"/>
      <c r="K1250" s="32"/>
      <c r="M1250" s="1265">
        <v>42146</v>
      </c>
      <c r="N1250" s="545">
        <v>21866</v>
      </c>
      <c r="O1250" s="1952" t="s">
        <v>2813</v>
      </c>
      <c r="P1250" s="2097">
        <v>3407</v>
      </c>
      <c r="Q1250" s="724">
        <v>42150</v>
      </c>
      <c r="R1250" s="2116">
        <v>3407</v>
      </c>
      <c r="S1250" s="1267">
        <f t="shared" si="44"/>
        <v>0</v>
      </c>
      <c r="T1250" s="1655" t="s">
        <v>2799</v>
      </c>
    </row>
    <row r="1251" spans="1:20" x14ac:dyDescent="0.25">
      <c r="A1251" s="1265">
        <v>42136</v>
      </c>
      <c r="B1251" s="545">
        <v>20825</v>
      </c>
      <c r="C1251" s="1952" t="s">
        <v>2816</v>
      </c>
      <c r="D1251" s="2097">
        <v>1274.9000000000001</v>
      </c>
      <c r="E1251" s="724">
        <v>42136</v>
      </c>
      <c r="F1251" s="2116">
        <v>1274.9000000000001</v>
      </c>
      <c r="G1251" s="1267">
        <f t="shared" si="43"/>
        <v>0</v>
      </c>
      <c r="H1251" s="1655" t="s">
        <v>773</v>
      </c>
      <c r="I1251" s="32"/>
      <c r="J1251" s="2024"/>
      <c r="K1251" s="32"/>
      <c r="M1251" s="1265">
        <v>42147</v>
      </c>
      <c r="N1251" s="545">
        <v>22008</v>
      </c>
      <c r="O1251" s="1952" t="s">
        <v>2813</v>
      </c>
      <c r="P1251" s="2097">
        <v>9575.9500000000007</v>
      </c>
      <c r="Q1251" s="781">
        <v>42150</v>
      </c>
      <c r="R1251" s="2116">
        <v>9575.9500000000007</v>
      </c>
      <c r="S1251" s="1267">
        <f t="shared" si="44"/>
        <v>0</v>
      </c>
      <c r="T1251" s="1655" t="s">
        <v>2776</v>
      </c>
    </row>
    <row r="1252" spans="1:20" x14ac:dyDescent="0.25">
      <c r="A1252" s="1265">
        <v>42136</v>
      </c>
      <c r="B1252" s="545">
        <v>20826</v>
      </c>
      <c r="C1252" s="1952" t="s">
        <v>2803</v>
      </c>
      <c r="D1252" s="2097">
        <v>2310</v>
      </c>
      <c r="E1252" s="724">
        <v>42136</v>
      </c>
      <c r="F1252" s="2116">
        <v>2310</v>
      </c>
      <c r="G1252" s="1267">
        <f t="shared" si="43"/>
        <v>0</v>
      </c>
      <c r="H1252" s="1655" t="s">
        <v>773</v>
      </c>
      <c r="I1252" s="32"/>
      <c r="J1252" s="2024"/>
      <c r="K1252" s="32"/>
      <c r="M1252" s="1265">
        <v>42148</v>
      </c>
      <c r="N1252" s="545">
        <v>22111</v>
      </c>
      <c r="O1252" s="1952" t="s">
        <v>2813</v>
      </c>
      <c r="P1252" s="2097">
        <v>7697.6</v>
      </c>
      <c r="Q1252" s="781">
        <v>42150</v>
      </c>
      <c r="R1252" s="2116">
        <v>7697.6</v>
      </c>
      <c r="S1252" s="1267">
        <f t="shared" si="44"/>
        <v>0</v>
      </c>
      <c r="T1252" s="1655" t="s">
        <v>2776</v>
      </c>
    </row>
    <row r="1253" spans="1:20" x14ac:dyDescent="0.25">
      <c r="A1253" s="1265">
        <v>42136</v>
      </c>
      <c r="B1253" s="545">
        <v>20827</v>
      </c>
      <c r="C1253" s="1952" t="s">
        <v>2856</v>
      </c>
      <c r="D1253" s="2097">
        <v>7052.5</v>
      </c>
      <c r="E1253" s="724">
        <v>42136</v>
      </c>
      <c r="F1253" s="2116">
        <v>7052.5</v>
      </c>
      <c r="G1253" s="1267">
        <f t="shared" si="43"/>
        <v>0</v>
      </c>
      <c r="H1253" s="1655" t="s">
        <v>2796</v>
      </c>
      <c r="I1253" s="32"/>
      <c r="J1253" s="2024"/>
      <c r="K1253" s="32"/>
      <c r="M1253" s="1265">
        <v>42149</v>
      </c>
      <c r="N1253" s="545">
        <v>22177</v>
      </c>
      <c r="O1253" s="1952" t="s">
        <v>2813</v>
      </c>
      <c r="P1253" s="2097">
        <v>5413.1</v>
      </c>
      <c r="Q1253" s="781">
        <v>42150</v>
      </c>
      <c r="R1253" s="2116">
        <v>5413.1</v>
      </c>
      <c r="S1253" s="1267">
        <f t="shared" si="44"/>
        <v>0</v>
      </c>
      <c r="T1253" s="1655" t="s">
        <v>2776</v>
      </c>
    </row>
    <row r="1254" spans="1:20" x14ac:dyDescent="0.25">
      <c r="A1254" s="1265">
        <v>42136</v>
      </c>
      <c r="B1254" s="545">
        <v>20828</v>
      </c>
      <c r="C1254" s="1952" t="s">
        <v>2866</v>
      </c>
      <c r="D1254" s="2097">
        <v>4944</v>
      </c>
      <c r="E1254" s="724">
        <v>42136</v>
      </c>
      <c r="F1254" s="2116">
        <v>4944</v>
      </c>
      <c r="G1254" s="1267">
        <f t="shared" si="43"/>
        <v>0</v>
      </c>
      <c r="H1254" s="1655" t="s">
        <v>773</v>
      </c>
      <c r="I1254" s="32"/>
      <c r="J1254" s="2024"/>
      <c r="K1254" s="32"/>
      <c r="M1254" s="1265">
        <v>42150</v>
      </c>
      <c r="N1254" s="545">
        <v>22303</v>
      </c>
      <c r="O1254" s="1952" t="s">
        <v>2813</v>
      </c>
      <c r="P1254" s="2097">
        <v>1303.4000000000001</v>
      </c>
      <c r="Q1254" s="781">
        <v>42152</v>
      </c>
      <c r="R1254" s="2116">
        <v>1303.4000000000001</v>
      </c>
      <c r="S1254" s="1267">
        <f t="shared" si="44"/>
        <v>0</v>
      </c>
      <c r="T1254" s="1655" t="s">
        <v>2938</v>
      </c>
    </row>
    <row r="1255" spans="1:20" x14ac:dyDescent="0.25">
      <c r="A1255" s="1265">
        <v>42136</v>
      </c>
      <c r="B1255" s="545">
        <v>20829</v>
      </c>
      <c r="C1255" s="1952" t="s">
        <v>2788</v>
      </c>
      <c r="D1255" s="2097">
        <v>12135.3</v>
      </c>
      <c r="E1255" s="724">
        <v>42136</v>
      </c>
      <c r="F1255" s="2116">
        <v>12135.3</v>
      </c>
      <c r="G1255" s="1267">
        <f t="shared" si="43"/>
        <v>0</v>
      </c>
      <c r="H1255" s="1655" t="s">
        <v>773</v>
      </c>
      <c r="I1255" s="32"/>
      <c r="J1255" s="2024"/>
      <c r="K1255" s="32"/>
      <c r="M1255" s="1265">
        <v>42151</v>
      </c>
      <c r="N1255" s="545">
        <v>22360</v>
      </c>
      <c r="O1255" s="1952" t="s">
        <v>2813</v>
      </c>
      <c r="P1255" s="2097">
        <v>5678</v>
      </c>
      <c r="Q1255" s="781">
        <v>42152</v>
      </c>
      <c r="R1255" s="2116">
        <v>5678</v>
      </c>
      <c r="S1255" s="1267">
        <f t="shared" si="44"/>
        <v>0</v>
      </c>
      <c r="T1255" s="1655" t="s">
        <v>2776</v>
      </c>
    </row>
    <row r="1256" spans="1:20" x14ac:dyDescent="0.25">
      <c r="A1256" s="1265">
        <v>42136</v>
      </c>
      <c r="B1256" s="545">
        <v>20830</v>
      </c>
      <c r="C1256" s="1952" t="s">
        <v>2866</v>
      </c>
      <c r="D1256" s="2097">
        <v>40</v>
      </c>
      <c r="E1256" s="724">
        <v>42136</v>
      </c>
      <c r="F1256" s="2116">
        <v>40</v>
      </c>
      <c r="G1256" s="1267">
        <f t="shared" si="43"/>
        <v>0</v>
      </c>
      <c r="H1256" s="1655" t="s">
        <v>773</v>
      </c>
      <c r="I1256" s="32"/>
      <c r="J1256" s="2024"/>
      <c r="K1256" s="32"/>
      <c r="M1256" s="1265">
        <v>42152</v>
      </c>
      <c r="N1256" s="545">
        <v>22480</v>
      </c>
      <c r="O1256" s="1952" t="s">
        <v>2813</v>
      </c>
      <c r="P1256" s="2097">
        <v>1892</v>
      </c>
      <c r="Q1256" s="724">
        <v>42154</v>
      </c>
      <c r="R1256" s="2116">
        <v>1892</v>
      </c>
      <c r="S1256" s="1267">
        <f t="shared" si="44"/>
        <v>0</v>
      </c>
      <c r="T1256" s="1655" t="s">
        <v>2776</v>
      </c>
    </row>
    <row r="1257" spans="1:20" x14ac:dyDescent="0.25">
      <c r="A1257" s="1265">
        <v>42136</v>
      </c>
      <c r="B1257" s="545">
        <v>20831</v>
      </c>
      <c r="C1257" s="1952" t="s">
        <v>3002</v>
      </c>
      <c r="D1257" s="2097">
        <v>2710.4</v>
      </c>
      <c r="E1257" s="724">
        <v>42136</v>
      </c>
      <c r="F1257" s="2116">
        <v>2710.4</v>
      </c>
      <c r="G1257" s="1267">
        <f t="shared" si="43"/>
        <v>0</v>
      </c>
      <c r="H1257" s="1655" t="s">
        <v>773</v>
      </c>
      <c r="I1257" s="32"/>
      <c r="J1257" s="2024"/>
      <c r="K1257" s="32"/>
      <c r="M1257" s="1265">
        <v>42153</v>
      </c>
      <c r="N1257" s="545">
        <v>22598</v>
      </c>
      <c r="O1257" s="1952" t="s">
        <v>2813</v>
      </c>
      <c r="P1257" s="2097">
        <v>8435.7999999999993</v>
      </c>
      <c r="Q1257" s="724">
        <v>42154</v>
      </c>
      <c r="R1257" s="2116">
        <v>8435.7999999999993</v>
      </c>
      <c r="S1257" s="1267">
        <f t="shared" si="44"/>
        <v>0</v>
      </c>
      <c r="T1257" s="1655" t="s">
        <v>2776</v>
      </c>
    </row>
    <row r="1258" spans="1:20" x14ac:dyDescent="0.25">
      <c r="A1258" s="1265">
        <v>42136</v>
      </c>
      <c r="B1258" s="545">
        <v>20832</v>
      </c>
      <c r="C1258" s="1952" t="s">
        <v>2795</v>
      </c>
      <c r="D1258" s="2097">
        <v>69318.399999999994</v>
      </c>
      <c r="E1258" s="724">
        <v>42153</v>
      </c>
      <c r="F1258" s="2116">
        <v>69318.399999999994</v>
      </c>
      <c r="G1258" s="1267">
        <f t="shared" si="43"/>
        <v>0</v>
      </c>
      <c r="H1258" s="1655" t="s">
        <v>773</v>
      </c>
      <c r="I1258" s="32"/>
      <c r="J1258" s="2024"/>
      <c r="K1258" s="32"/>
      <c r="M1258" s="1265">
        <v>42154</v>
      </c>
      <c r="N1258" s="545">
        <v>22741</v>
      </c>
      <c r="O1258" s="1952" t="s">
        <v>2813</v>
      </c>
      <c r="P1258" s="2097">
        <v>7898.6</v>
      </c>
      <c r="Q1258" s="724"/>
      <c r="R1258" s="2116"/>
      <c r="S1258" s="1267">
        <f t="shared" si="44"/>
        <v>7898.6</v>
      </c>
      <c r="T1258" s="1655" t="s">
        <v>2776</v>
      </c>
    </row>
    <row r="1259" spans="1:20" x14ac:dyDescent="0.25">
      <c r="A1259" s="1265">
        <v>42136</v>
      </c>
      <c r="B1259" s="545">
        <v>20833</v>
      </c>
      <c r="C1259" s="1952" t="s">
        <v>980</v>
      </c>
      <c r="D1259" s="2097">
        <v>3006.8</v>
      </c>
      <c r="E1259" s="724"/>
      <c r="F1259" s="2116"/>
      <c r="G1259" s="1267">
        <f t="shared" si="43"/>
        <v>3006.8</v>
      </c>
      <c r="H1259" s="1655" t="s">
        <v>773</v>
      </c>
      <c r="I1259" s="32"/>
      <c r="J1259" s="2024"/>
      <c r="K1259" s="32"/>
      <c r="M1259" s="1265">
        <v>42155</v>
      </c>
      <c r="N1259" s="545">
        <v>22823</v>
      </c>
      <c r="O1259" s="1952" t="s">
        <v>2813</v>
      </c>
      <c r="P1259" s="2097">
        <v>7242.8</v>
      </c>
      <c r="Q1259" s="724"/>
      <c r="R1259" s="2116"/>
      <c r="S1259" s="1267">
        <f t="shared" si="44"/>
        <v>7242.8</v>
      </c>
      <c r="T1259" s="1655" t="s">
        <v>2776</v>
      </c>
    </row>
    <row r="1260" spans="1:20" x14ac:dyDescent="0.25">
      <c r="A1260" s="1265">
        <v>42136</v>
      </c>
      <c r="B1260" s="545">
        <v>20834</v>
      </c>
      <c r="C1260" s="1952" t="s">
        <v>2825</v>
      </c>
      <c r="D1260" s="2097">
        <v>1225</v>
      </c>
      <c r="E1260" s="724">
        <v>42136</v>
      </c>
      <c r="F1260" s="2116">
        <v>1225</v>
      </c>
      <c r="G1260" s="1267">
        <f t="shared" si="43"/>
        <v>0</v>
      </c>
      <c r="H1260" s="1655" t="s">
        <v>773</v>
      </c>
      <c r="I1260" s="32"/>
      <c r="J1260" s="2024"/>
      <c r="K1260" s="32"/>
      <c r="M1260" s="1265">
        <v>42125</v>
      </c>
      <c r="N1260" s="545">
        <v>19611</v>
      </c>
      <c r="O1260" s="1952" t="s">
        <v>2102</v>
      </c>
      <c r="P1260" s="2097">
        <v>10563.6</v>
      </c>
      <c r="Q1260" s="724">
        <v>42125</v>
      </c>
      <c r="R1260" s="2116">
        <v>10563.6</v>
      </c>
      <c r="S1260" s="459">
        <f t="shared" si="44"/>
        <v>0</v>
      </c>
      <c r="T1260" s="1804" t="s">
        <v>2804</v>
      </c>
    </row>
    <row r="1261" spans="1:20" x14ac:dyDescent="0.25">
      <c r="A1261" s="1265">
        <v>42136</v>
      </c>
      <c r="B1261" s="545">
        <v>20835</v>
      </c>
      <c r="C1261" s="1952" t="s">
        <v>2811</v>
      </c>
      <c r="D1261" s="2097">
        <v>5324</v>
      </c>
      <c r="E1261" s="724">
        <v>42139</v>
      </c>
      <c r="F1261" s="2116">
        <v>5324</v>
      </c>
      <c r="G1261" s="1267">
        <f t="shared" si="43"/>
        <v>0</v>
      </c>
      <c r="H1261" s="1655" t="s">
        <v>2776</v>
      </c>
      <c r="I1261" s="32"/>
      <c r="J1261" s="2024"/>
      <c r="K1261" s="32"/>
      <c r="M1261" s="1265">
        <v>42126</v>
      </c>
      <c r="N1261" s="545">
        <v>19745</v>
      </c>
      <c r="O1261" s="2054" t="s">
        <v>2102</v>
      </c>
      <c r="P1261" s="2097">
        <v>1540.2</v>
      </c>
      <c r="Q1261" s="724">
        <v>42128</v>
      </c>
      <c r="R1261" s="2116">
        <v>1540.2</v>
      </c>
      <c r="S1261" s="459">
        <f t="shared" si="44"/>
        <v>0</v>
      </c>
      <c r="T1261" s="217" t="s">
        <v>2804</v>
      </c>
    </row>
    <row r="1262" spans="1:20" x14ac:dyDescent="0.25">
      <c r="A1262" s="1265">
        <v>42136</v>
      </c>
      <c r="B1262" s="545">
        <v>20836</v>
      </c>
      <c r="C1262" s="1952" t="s">
        <v>2813</v>
      </c>
      <c r="D1262" s="2097">
        <v>3754.8</v>
      </c>
      <c r="E1262" s="724">
        <v>42138</v>
      </c>
      <c r="F1262" s="2116">
        <v>3754.8</v>
      </c>
      <c r="G1262" s="1267">
        <f t="shared" si="43"/>
        <v>0</v>
      </c>
      <c r="H1262" s="1655" t="s">
        <v>2776</v>
      </c>
      <c r="I1262" s="32"/>
      <c r="J1262" s="2024"/>
      <c r="K1262" s="32"/>
      <c r="M1262" s="1265">
        <v>42127</v>
      </c>
      <c r="N1262" s="545">
        <v>19846</v>
      </c>
      <c r="O1262" s="2054" t="s">
        <v>2102</v>
      </c>
      <c r="P1262" s="2097">
        <v>3583.6</v>
      </c>
      <c r="Q1262" s="724">
        <v>42127</v>
      </c>
      <c r="R1262" s="2116">
        <v>3583.6</v>
      </c>
      <c r="S1262" s="1267">
        <f t="shared" si="44"/>
        <v>0</v>
      </c>
      <c r="T1262" s="217" t="s">
        <v>2804</v>
      </c>
    </row>
    <row r="1263" spans="1:20" x14ac:dyDescent="0.25">
      <c r="A1263" s="1265">
        <v>42136</v>
      </c>
      <c r="B1263" s="545">
        <v>20837</v>
      </c>
      <c r="C1263" s="1952" t="s">
        <v>2828</v>
      </c>
      <c r="D1263" s="2097">
        <v>1116</v>
      </c>
      <c r="E1263" s="2029">
        <v>42136</v>
      </c>
      <c r="F1263" s="2116">
        <v>1116</v>
      </c>
      <c r="G1263" s="1267">
        <f t="shared" si="43"/>
        <v>0</v>
      </c>
      <c r="H1263" s="1655" t="s">
        <v>2822</v>
      </c>
      <c r="I1263" s="32"/>
      <c r="J1263" s="2024"/>
      <c r="K1263" s="32"/>
      <c r="M1263" s="1265">
        <v>42129</v>
      </c>
      <c r="N1263" s="545">
        <v>20059</v>
      </c>
      <c r="O1263" s="1952" t="s">
        <v>2102</v>
      </c>
      <c r="P1263" s="2097">
        <v>3753.6</v>
      </c>
      <c r="Q1263" s="724">
        <v>42129</v>
      </c>
      <c r="R1263" s="2116">
        <v>3753.6</v>
      </c>
      <c r="S1263" s="1267">
        <f t="shared" si="44"/>
        <v>0</v>
      </c>
      <c r="T1263" s="1655" t="s">
        <v>2804</v>
      </c>
    </row>
    <row r="1264" spans="1:20" x14ac:dyDescent="0.25">
      <c r="A1264" s="1265">
        <v>42136</v>
      </c>
      <c r="B1264" s="545">
        <v>20838</v>
      </c>
      <c r="C1264" s="1952" t="s">
        <v>2862</v>
      </c>
      <c r="D1264" s="2097">
        <v>142.6</v>
      </c>
      <c r="E1264" s="724">
        <v>42136</v>
      </c>
      <c r="F1264" s="2116">
        <v>142.6</v>
      </c>
      <c r="G1264" s="1267">
        <f t="shared" si="43"/>
        <v>0</v>
      </c>
      <c r="H1264" s="1655" t="s">
        <v>773</v>
      </c>
      <c r="I1264" s="32"/>
      <c r="J1264" s="2024"/>
      <c r="K1264" s="32"/>
      <c r="M1264" s="1265">
        <v>42131</v>
      </c>
      <c r="N1264" s="545">
        <v>20254</v>
      </c>
      <c r="O1264" s="1952" t="s">
        <v>2102</v>
      </c>
      <c r="P1264" s="2097">
        <v>7008.08</v>
      </c>
      <c r="Q1264" s="724">
        <v>42131</v>
      </c>
      <c r="R1264" s="2116">
        <v>7008.08</v>
      </c>
      <c r="S1264" s="1267">
        <f t="shared" si="44"/>
        <v>0</v>
      </c>
      <c r="T1264" s="1804" t="s">
        <v>2804</v>
      </c>
    </row>
    <row r="1265" spans="1:20" x14ac:dyDescent="0.25">
      <c r="A1265" s="1265">
        <v>42136</v>
      </c>
      <c r="B1265" s="545">
        <v>20839</v>
      </c>
      <c r="C1265" s="1952" t="s">
        <v>2099</v>
      </c>
      <c r="D1265" s="2097">
        <v>7173.6</v>
      </c>
      <c r="E1265" s="724">
        <v>42151</v>
      </c>
      <c r="F1265" s="2116">
        <v>7173.6</v>
      </c>
      <c r="G1265" s="1267">
        <f t="shared" si="43"/>
        <v>0</v>
      </c>
      <c r="H1265" s="1655" t="s">
        <v>2776</v>
      </c>
      <c r="I1265" s="32"/>
      <c r="J1265" s="2024"/>
      <c r="K1265" s="32"/>
      <c r="M1265" s="1265">
        <v>42133</v>
      </c>
      <c r="N1265" s="545">
        <v>20502</v>
      </c>
      <c r="O1265" s="1952" t="s">
        <v>2102</v>
      </c>
      <c r="P1265" s="2097">
        <v>7588.8</v>
      </c>
      <c r="Q1265" s="724">
        <v>42134</v>
      </c>
      <c r="R1265" s="2116">
        <v>7588.8</v>
      </c>
      <c r="S1265" s="1267">
        <f t="shared" si="44"/>
        <v>0</v>
      </c>
      <c r="T1265" s="1804" t="s">
        <v>2804</v>
      </c>
    </row>
    <row r="1266" spans="1:20" x14ac:dyDescent="0.25">
      <c r="A1266" s="1265">
        <v>42136</v>
      </c>
      <c r="B1266" s="545">
        <v>20840</v>
      </c>
      <c r="C1266" s="1952" t="s">
        <v>1176</v>
      </c>
      <c r="D1266" s="2097">
        <v>1146.8</v>
      </c>
      <c r="E1266" s="724">
        <v>42136</v>
      </c>
      <c r="F1266" s="2116">
        <v>1146.8</v>
      </c>
      <c r="G1266" s="1267">
        <f t="shared" si="43"/>
        <v>0</v>
      </c>
      <c r="H1266" s="1655" t="s">
        <v>773</v>
      </c>
      <c r="I1266" s="32"/>
      <c r="J1266" s="2024"/>
      <c r="K1266" s="32"/>
      <c r="M1266" s="1265">
        <v>42135</v>
      </c>
      <c r="N1266" s="545">
        <v>20698</v>
      </c>
      <c r="O1266" s="1952" t="s">
        <v>2102</v>
      </c>
      <c r="P1266" s="2097">
        <v>4719.2</v>
      </c>
      <c r="Q1266" s="724">
        <v>42135</v>
      </c>
      <c r="R1266" s="2116">
        <v>4719.2</v>
      </c>
      <c r="S1266" s="1267">
        <f t="shared" si="44"/>
        <v>0</v>
      </c>
      <c r="T1266" s="1655" t="s">
        <v>2804</v>
      </c>
    </row>
    <row r="1267" spans="1:20" x14ac:dyDescent="0.25">
      <c r="A1267" s="1265">
        <v>42136</v>
      </c>
      <c r="B1267" s="545">
        <v>20841</v>
      </c>
      <c r="C1267" s="1952" t="s">
        <v>2827</v>
      </c>
      <c r="D1267" s="2097">
        <v>2208</v>
      </c>
      <c r="E1267" s="724">
        <v>42136</v>
      </c>
      <c r="F1267" s="2116">
        <v>2208</v>
      </c>
      <c r="G1267" s="1267">
        <f t="shared" si="43"/>
        <v>0</v>
      </c>
      <c r="H1267" s="1655" t="s">
        <v>773</v>
      </c>
      <c r="I1267" s="32"/>
      <c r="J1267" s="2024"/>
      <c r="K1267" s="32"/>
      <c r="M1267" s="1265">
        <v>42138</v>
      </c>
      <c r="N1267" s="545">
        <v>20994</v>
      </c>
      <c r="O1267" s="1952" t="s">
        <v>2102</v>
      </c>
      <c r="P1267" s="2097">
        <v>7698.2</v>
      </c>
      <c r="Q1267" s="724">
        <v>42138</v>
      </c>
      <c r="R1267" s="2116">
        <v>7698.2</v>
      </c>
      <c r="S1267" s="1267">
        <f t="shared" si="44"/>
        <v>0</v>
      </c>
      <c r="T1267" s="1804" t="s">
        <v>2804</v>
      </c>
    </row>
    <row r="1268" spans="1:20" x14ac:dyDescent="0.25">
      <c r="A1268" s="1265">
        <v>42136</v>
      </c>
      <c r="B1268" s="545">
        <v>20842</v>
      </c>
      <c r="C1268" s="1952" t="s">
        <v>2818</v>
      </c>
      <c r="D1268" s="2097">
        <v>1040</v>
      </c>
      <c r="E1268" s="724">
        <v>42136</v>
      </c>
      <c r="F1268" s="2116">
        <v>1040</v>
      </c>
      <c r="G1268" s="1267">
        <f t="shared" si="43"/>
        <v>0</v>
      </c>
      <c r="H1268" s="1655" t="s">
        <v>773</v>
      </c>
      <c r="I1268" s="32"/>
      <c r="J1268" s="2024"/>
      <c r="K1268" s="32"/>
      <c r="M1268" s="1265">
        <v>42139</v>
      </c>
      <c r="N1268" s="545">
        <v>21135</v>
      </c>
      <c r="O1268" s="1952" t="s">
        <v>2102</v>
      </c>
      <c r="P1268" s="2097">
        <v>2162.4</v>
      </c>
      <c r="Q1268" s="724">
        <v>42139</v>
      </c>
      <c r="R1268" s="2116">
        <v>2162.4</v>
      </c>
      <c r="S1268" s="1817">
        <f t="shared" si="44"/>
        <v>0</v>
      </c>
      <c r="T1268" s="1655" t="s">
        <v>2804</v>
      </c>
    </row>
    <row r="1269" spans="1:20" x14ac:dyDescent="0.25">
      <c r="A1269" s="1265">
        <v>42136</v>
      </c>
      <c r="B1269" s="545">
        <v>20843</v>
      </c>
      <c r="C1269" s="2143" t="s">
        <v>2911</v>
      </c>
      <c r="D1269" s="2097">
        <v>9826.4</v>
      </c>
      <c r="E1269" s="724">
        <v>42137</v>
      </c>
      <c r="F1269" s="2116">
        <v>9826.4</v>
      </c>
      <c r="G1269" s="1267">
        <f t="shared" si="43"/>
        <v>0</v>
      </c>
      <c r="H1269" s="1655" t="s">
        <v>2938</v>
      </c>
      <c r="I1269" s="32"/>
      <c r="J1269" s="2024"/>
      <c r="K1269" s="32"/>
      <c r="M1269" s="1265">
        <v>42140</v>
      </c>
      <c r="N1269" s="545">
        <v>21238</v>
      </c>
      <c r="O1269" s="1952" t="s">
        <v>2102</v>
      </c>
      <c r="P1269" s="2097">
        <v>6727</v>
      </c>
      <c r="Q1269" s="724">
        <v>42140</v>
      </c>
      <c r="R1269" s="2116">
        <v>6727</v>
      </c>
      <c r="S1269" s="1817">
        <f t="shared" si="44"/>
        <v>0</v>
      </c>
      <c r="T1269" s="1655" t="s">
        <v>2804</v>
      </c>
    </row>
    <row r="1270" spans="1:20" x14ac:dyDescent="0.25">
      <c r="A1270" s="1265">
        <v>42136</v>
      </c>
      <c r="B1270" s="545">
        <v>20844</v>
      </c>
      <c r="C1270" s="1952" t="s">
        <v>2836</v>
      </c>
      <c r="D1270" s="2097">
        <v>1346.4</v>
      </c>
      <c r="E1270" s="724">
        <v>42137</v>
      </c>
      <c r="F1270" s="2116">
        <v>1346.4</v>
      </c>
      <c r="G1270" s="1267">
        <f t="shared" si="43"/>
        <v>0</v>
      </c>
      <c r="H1270" s="1655" t="s">
        <v>2938</v>
      </c>
      <c r="I1270" s="32"/>
      <c r="J1270" s="2024"/>
      <c r="K1270" s="32"/>
      <c r="M1270" s="1265">
        <v>42143</v>
      </c>
      <c r="N1270" s="545">
        <v>21559</v>
      </c>
      <c r="O1270" s="1952" t="s">
        <v>2102</v>
      </c>
      <c r="P1270" s="2097">
        <v>3549</v>
      </c>
      <c r="Q1270" s="724">
        <v>42143</v>
      </c>
      <c r="R1270" s="2117">
        <v>3549</v>
      </c>
      <c r="S1270" s="1267">
        <f t="shared" si="44"/>
        <v>0</v>
      </c>
      <c r="T1270" s="1197" t="s">
        <v>2804</v>
      </c>
    </row>
    <row r="1271" spans="1:20" x14ac:dyDescent="0.25">
      <c r="A1271" s="1265">
        <v>42136</v>
      </c>
      <c r="B1271" s="545">
        <v>20845</v>
      </c>
      <c r="C1271" s="1952" t="s">
        <v>2833</v>
      </c>
      <c r="D1271" s="2097">
        <v>913</v>
      </c>
      <c r="E1271" s="724">
        <v>42137</v>
      </c>
      <c r="F1271" s="2116">
        <v>913</v>
      </c>
      <c r="G1271" s="1267">
        <f t="shared" si="43"/>
        <v>0</v>
      </c>
      <c r="H1271" s="1655" t="s">
        <v>2938</v>
      </c>
      <c r="I1271" s="32"/>
      <c r="J1271" s="2024"/>
      <c r="K1271" s="32"/>
      <c r="M1271" s="1265">
        <v>42143</v>
      </c>
      <c r="N1271" s="545">
        <v>21560</v>
      </c>
      <c r="O1271" s="1952" t="s">
        <v>2102</v>
      </c>
      <c r="P1271" s="2097">
        <v>1305.5999999999999</v>
      </c>
      <c r="Q1271" s="724">
        <v>42143</v>
      </c>
      <c r="R1271" s="2117">
        <v>1305.5999999999999</v>
      </c>
      <c r="S1271" s="1267">
        <f t="shared" si="44"/>
        <v>0</v>
      </c>
      <c r="T1271" s="1197" t="s">
        <v>2804</v>
      </c>
    </row>
    <row r="1272" spans="1:20" x14ac:dyDescent="0.25">
      <c r="A1272" s="1265">
        <v>42136</v>
      </c>
      <c r="B1272" s="545">
        <v>20846</v>
      </c>
      <c r="C1272" s="1952" t="s">
        <v>112</v>
      </c>
      <c r="D1272" s="2097">
        <v>2879.1</v>
      </c>
      <c r="E1272" s="724">
        <v>42136</v>
      </c>
      <c r="F1272" s="2116">
        <v>2879.1</v>
      </c>
      <c r="G1272" s="1267">
        <f t="shared" si="43"/>
        <v>0</v>
      </c>
      <c r="H1272" s="1655" t="s">
        <v>773</v>
      </c>
      <c r="I1272" s="32"/>
      <c r="J1272" s="2024"/>
      <c r="K1272" s="32"/>
      <c r="M1272" s="1265">
        <v>42145</v>
      </c>
      <c r="N1272" s="545">
        <v>21747</v>
      </c>
      <c r="O1272" s="2030" t="s">
        <v>2102</v>
      </c>
      <c r="P1272" s="2113">
        <v>7156.8</v>
      </c>
      <c r="Q1272" s="724">
        <v>42145</v>
      </c>
      <c r="R1272" s="2117">
        <v>7156.8</v>
      </c>
      <c r="S1272" s="1267">
        <f t="shared" si="44"/>
        <v>0</v>
      </c>
      <c r="T1272" s="582" t="s">
        <v>2804</v>
      </c>
    </row>
    <row r="1273" spans="1:20" x14ac:dyDescent="0.25">
      <c r="A1273" s="1265">
        <v>42136</v>
      </c>
      <c r="B1273" s="545">
        <v>20847</v>
      </c>
      <c r="C1273" s="1952" t="s">
        <v>2940</v>
      </c>
      <c r="D1273" s="2097">
        <v>7834.23</v>
      </c>
      <c r="E1273" s="724">
        <v>42137</v>
      </c>
      <c r="F1273" s="2116">
        <v>7834.23</v>
      </c>
      <c r="G1273" s="1267">
        <f t="shared" si="43"/>
        <v>0</v>
      </c>
      <c r="H1273" s="1655" t="s">
        <v>2938</v>
      </c>
      <c r="I1273" s="32"/>
      <c r="J1273" s="2024"/>
      <c r="K1273" s="32"/>
      <c r="M1273" s="1265">
        <v>42147</v>
      </c>
      <c r="N1273" s="545">
        <v>21996</v>
      </c>
      <c r="O1273" s="1952" t="s">
        <v>2102</v>
      </c>
      <c r="P1273" s="2097">
        <v>5824.8</v>
      </c>
      <c r="Q1273" s="781">
        <v>42147</v>
      </c>
      <c r="R1273" s="2116">
        <v>5824.8</v>
      </c>
      <c r="S1273" s="1267">
        <f t="shared" si="44"/>
        <v>0</v>
      </c>
      <c r="T1273" s="1655" t="s">
        <v>2804</v>
      </c>
    </row>
    <row r="1274" spans="1:20" x14ac:dyDescent="0.25">
      <c r="A1274" s="1265">
        <v>42136</v>
      </c>
      <c r="B1274" s="545">
        <v>20848</v>
      </c>
      <c r="C1274" s="1952" t="s">
        <v>967</v>
      </c>
      <c r="D1274" s="2097">
        <v>3372.8</v>
      </c>
      <c r="E1274" s="724">
        <v>42136</v>
      </c>
      <c r="F1274" s="2116">
        <v>3372.8</v>
      </c>
      <c r="G1274" s="1267">
        <f t="shared" si="43"/>
        <v>0</v>
      </c>
      <c r="H1274" s="1655" t="s">
        <v>773</v>
      </c>
      <c r="I1274" s="32"/>
      <c r="J1274" s="2024"/>
      <c r="K1274" s="32"/>
      <c r="M1274" s="1265">
        <v>42154</v>
      </c>
      <c r="N1274" s="545">
        <v>22696</v>
      </c>
      <c r="O1274" s="1952" t="s">
        <v>2102</v>
      </c>
      <c r="P1274" s="2097">
        <v>8690.4</v>
      </c>
      <c r="Q1274" s="724">
        <v>42154</v>
      </c>
      <c r="R1274" s="2116">
        <v>8690.4</v>
      </c>
      <c r="S1274" s="1267">
        <f t="shared" si="44"/>
        <v>0</v>
      </c>
      <c r="T1274" s="1655" t="s">
        <v>2804</v>
      </c>
    </row>
    <row r="1275" spans="1:20" x14ac:dyDescent="0.25">
      <c r="A1275" s="1265">
        <v>42136</v>
      </c>
      <c r="B1275" s="545">
        <v>20849</v>
      </c>
      <c r="C1275" s="1952" t="s">
        <v>2905</v>
      </c>
      <c r="D1275" s="2097">
        <v>2012.5</v>
      </c>
      <c r="E1275" s="724">
        <v>42136</v>
      </c>
      <c r="F1275" s="2116">
        <v>2012.5</v>
      </c>
      <c r="G1275" s="1267">
        <f t="shared" si="43"/>
        <v>0</v>
      </c>
      <c r="H1275" s="1655" t="s">
        <v>773</v>
      </c>
      <c r="I1275" s="32"/>
      <c r="J1275" s="2024"/>
      <c r="K1275" s="32"/>
      <c r="M1275" s="1265">
        <v>42154</v>
      </c>
      <c r="N1275" s="545">
        <v>22713</v>
      </c>
      <c r="O1275" s="1952" t="s">
        <v>2102</v>
      </c>
      <c r="P1275" s="2097">
        <v>1366.8</v>
      </c>
      <c r="Q1275" s="724">
        <v>42154</v>
      </c>
      <c r="R1275" s="2116">
        <v>1366.8</v>
      </c>
      <c r="S1275" s="1267">
        <f t="shared" si="44"/>
        <v>0</v>
      </c>
      <c r="T1275" s="1655" t="s">
        <v>773</v>
      </c>
    </row>
    <row r="1276" spans="1:20" x14ac:dyDescent="0.25">
      <c r="A1276" s="1265">
        <v>42136</v>
      </c>
      <c r="B1276" s="545">
        <v>20850</v>
      </c>
      <c r="C1276" s="1952" t="s">
        <v>2890</v>
      </c>
      <c r="D1276" s="2097">
        <v>563.20000000000005</v>
      </c>
      <c r="E1276" s="724">
        <v>42136</v>
      </c>
      <c r="F1276" s="2116">
        <v>563.20000000000005</v>
      </c>
      <c r="G1276" s="1267">
        <f t="shared" si="43"/>
        <v>0</v>
      </c>
      <c r="H1276" s="1655" t="s">
        <v>773</v>
      </c>
      <c r="I1276" s="32"/>
      <c r="J1276" s="2024"/>
      <c r="K1276" s="32"/>
      <c r="M1276" s="1265">
        <v>42150</v>
      </c>
      <c r="N1276" s="545">
        <v>22290</v>
      </c>
      <c r="O1276" s="1952" t="s">
        <v>3681</v>
      </c>
      <c r="P1276" s="2097">
        <v>6097.4</v>
      </c>
      <c r="Q1276" s="781">
        <v>42150</v>
      </c>
      <c r="R1276" s="2116">
        <v>6097.4</v>
      </c>
      <c r="S1276" s="1267">
        <f t="shared" si="44"/>
        <v>0</v>
      </c>
      <c r="T1276" s="1655" t="s">
        <v>2804</v>
      </c>
    </row>
    <row r="1277" spans="1:20" x14ac:dyDescent="0.25">
      <c r="A1277" s="1265">
        <v>42136</v>
      </c>
      <c r="B1277" s="545">
        <v>20851</v>
      </c>
      <c r="C1277" s="1952" t="s">
        <v>967</v>
      </c>
      <c r="D1277" s="2097">
        <v>16932</v>
      </c>
      <c r="E1277" s="724">
        <v>42139</v>
      </c>
      <c r="F1277" s="2116">
        <v>16932</v>
      </c>
      <c r="G1277" s="1267">
        <f t="shared" si="43"/>
        <v>0</v>
      </c>
      <c r="H1277" s="1655" t="s">
        <v>773</v>
      </c>
      <c r="I1277" s="32"/>
      <c r="J1277" s="2024"/>
      <c r="K1277" s="32"/>
      <c r="M1277" s="1265">
        <v>42152</v>
      </c>
      <c r="N1277" s="545">
        <v>22468</v>
      </c>
      <c r="O1277" s="1952" t="s">
        <v>3681</v>
      </c>
      <c r="P1277" s="2097">
        <v>6504.6</v>
      </c>
      <c r="Q1277" s="724">
        <v>42152</v>
      </c>
      <c r="R1277" s="2116">
        <v>6504.6</v>
      </c>
      <c r="S1277" s="1267">
        <f t="shared" si="44"/>
        <v>0</v>
      </c>
      <c r="T1277" s="1655" t="s">
        <v>2804</v>
      </c>
    </row>
    <row r="1278" spans="1:20" x14ac:dyDescent="0.25">
      <c r="A1278" s="1265">
        <v>42136</v>
      </c>
      <c r="B1278" s="545">
        <v>20852</v>
      </c>
      <c r="C1278" s="1952" t="s">
        <v>1041</v>
      </c>
      <c r="D1278" s="2097">
        <v>22144.400000000001</v>
      </c>
      <c r="E1278" s="724">
        <v>42139</v>
      </c>
      <c r="F1278" s="2116">
        <v>22144.400000000001</v>
      </c>
      <c r="G1278" s="1267">
        <f t="shared" si="43"/>
        <v>0</v>
      </c>
      <c r="H1278" s="1655" t="s">
        <v>773</v>
      </c>
      <c r="I1278" s="32"/>
      <c r="J1278" s="2024"/>
      <c r="K1278" s="32"/>
      <c r="M1278" s="1265">
        <v>42128</v>
      </c>
      <c r="N1278" s="545">
        <v>19985</v>
      </c>
      <c r="O1278" s="1952" t="s">
        <v>2919</v>
      </c>
      <c r="P1278" s="2097">
        <v>3569.6</v>
      </c>
      <c r="Q1278" s="724">
        <v>42130</v>
      </c>
      <c r="R1278" s="2116">
        <v>3569.6</v>
      </c>
      <c r="S1278" s="1267">
        <f t="shared" si="44"/>
        <v>0</v>
      </c>
      <c r="T1278" s="1804" t="s">
        <v>2902</v>
      </c>
    </row>
    <row r="1279" spans="1:20" x14ac:dyDescent="0.25">
      <c r="A1279" s="1265">
        <v>42136</v>
      </c>
      <c r="B1279" s="545">
        <v>20853</v>
      </c>
      <c r="C1279" s="1952" t="s">
        <v>44</v>
      </c>
      <c r="D1279" s="2097">
        <v>368</v>
      </c>
      <c r="E1279" s="724">
        <v>42136</v>
      </c>
      <c r="F1279" s="2116">
        <v>368</v>
      </c>
      <c r="G1279" s="1267">
        <f t="shared" si="43"/>
        <v>0</v>
      </c>
      <c r="H1279" s="1655" t="s">
        <v>773</v>
      </c>
      <c r="I1279" s="32"/>
      <c r="J1279" s="2024"/>
      <c r="K1279" s="32"/>
      <c r="M1279" s="1265">
        <v>42135</v>
      </c>
      <c r="N1279" s="545">
        <v>20757</v>
      </c>
      <c r="O1279" s="1952" t="s">
        <v>2919</v>
      </c>
      <c r="P1279" s="2097">
        <v>2787.6</v>
      </c>
      <c r="Q1279" s="724">
        <v>42137</v>
      </c>
      <c r="R1279" s="2116">
        <v>2787.6</v>
      </c>
      <c r="S1279" s="1267">
        <f t="shared" si="44"/>
        <v>0</v>
      </c>
      <c r="T1279" s="1804" t="s">
        <v>2902</v>
      </c>
    </row>
    <row r="1280" spans="1:20" x14ac:dyDescent="0.25">
      <c r="A1280" s="1265">
        <v>42136</v>
      </c>
      <c r="B1280" s="545">
        <v>20854</v>
      </c>
      <c r="C1280" s="1952" t="s">
        <v>969</v>
      </c>
      <c r="D1280" s="2097">
        <v>196605</v>
      </c>
      <c r="E1280" s="724">
        <v>42140</v>
      </c>
      <c r="F1280" s="2116">
        <v>196605</v>
      </c>
      <c r="G1280" s="1267">
        <f t="shared" si="43"/>
        <v>0</v>
      </c>
      <c r="H1280" s="1655" t="s">
        <v>773</v>
      </c>
      <c r="I1280" s="32"/>
      <c r="J1280" s="2024"/>
      <c r="K1280" s="32"/>
      <c r="M1280" s="1265">
        <v>42142</v>
      </c>
      <c r="N1280" s="545">
        <v>21502</v>
      </c>
      <c r="O1280" s="1952" t="s">
        <v>2919</v>
      </c>
      <c r="P1280" s="2097">
        <v>2701.6</v>
      </c>
      <c r="Q1280" s="724">
        <v>42145</v>
      </c>
      <c r="R1280" s="2116">
        <v>2701.6</v>
      </c>
      <c r="S1280" s="1267">
        <f t="shared" si="44"/>
        <v>0</v>
      </c>
      <c r="T1280" s="1655" t="s">
        <v>2902</v>
      </c>
    </row>
    <row r="1281" spans="1:20" x14ac:dyDescent="0.25">
      <c r="A1281" s="1265">
        <v>42136</v>
      </c>
      <c r="B1281" s="545">
        <v>20855</v>
      </c>
      <c r="C1281" s="1952" t="s">
        <v>969</v>
      </c>
      <c r="D1281" s="2097">
        <v>121300</v>
      </c>
      <c r="E1281" s="724">
        <v>42140</v>
      </c>
      <c r="F1281" s="2116">
        <v>121300</v>
      </c>
      <c r="G1281" s="1267">
        <f t="shared" si="43"/>
        <v>0</v>
      </c>
      <c r="H1281" s="1655"/>
      <c r="I1281" s="32"/>
      <c r="J1281" s="2024"/>
      <c r="K1281" s="32"/>
      <c r="M1281" s="1265">
        <v>42129</v>
      </c>
      <c r="N1281" s="545">
        <v>20027</v>
      </c>
      <c r="O1281" s="1952" t="s">
        <v>2936</v>
      </c>
      <c r="P1281" s="2097">
        <v>689.6</v>
      </c>
      <c r="Q1281" s="724">
        <v>42129</v>
      </c>
      <c r="R1281" s="2116">
        <v>689.6</v>
      </c>
      <c r="S1281" s="1267">
        <f t="shared" si="44"/>
        <v>0</v>
      </c>
      <c r="T1281" s="1804" t="s">
        <v>773</v>
      </c>
    </row>
    <row r="1282" spans="1:20" x14ac:dyDescent="0.25">
      <c r="A1282" s="1265">
        <v>42136</v>
      </c>
      <c r="B1282" s="545">
        <v>20856</v>
      </c>
      <c r="C1282" s="1952" t="s">
        <v>2942</v>
      </c>
      <c r="D1282" s="2097">
        <v>3005.6</v>
      </c>
      <c r="E1282" s="724">
        <v>42136</v>
      </c>
      <c r="F1282" s="2116">
        <v>3005.6</v>
      </c>
      <c r="G1282" s="1267">
        <f t="shared" si="43"/>
        <v>0</v>
      </c>
      <c r="H1282" s="1655" t="s">
        <v>2776</v>
      </c>
      <c r="I1282" s="32"/>
      <c r="J1282" s="2024"/>
      <c r="K1282" s="32"/>
      <c r="M1282" s="1265">
        <v>42130</v>
      </c>
      <c r="N1282" s="545">
        <v>20192</v>
      </c>
      <c r="O1282" s="1952" t="s">
        <v>2953</v>
      </c>
      <c r="P1282" s="2097">
        <v>5535.6</v>
      </c>
      <c r="Q1282" s="724">
        <v>42130</v>
      </c>
      <c r="R1282" s="2116">
        <v>5535.6</v>
      </c>
      <c r="S1282" s="1267">
        <f t="shared" si="44"/>
        <v>0</v>
      </c>
      <c r="T1282" s="1655" t="s">
        <v>773</v>
      </c>
    </row>
    <row r="1283" spans="1:20" x14ac:dyDescent="0.25">
      <c r="A1283" s="1265">
        <v>42136</v>
      </c>
      <c r="B1283" s="545">
        <v>20857</v>
      </c>
      <c r="C1283" s="1952" t="s">
        <v>2814</v>
      </c>
      <c r="D1283" s="2097">
        <v>13150.24</v>
      </c>
      <c r="E1283" s="724">
        <v>42142</v>
      </c>
      <c r="F1283" s="2116">
        <v>13150.24</v>
      </c>
      <c r="G1283" s="1267">
        <f t="shared" ref="G1283:G1346" si="45">D1283-F1283</f>
        <v>0</v>
      </c>
      <c r="H1283" s="1655" t="s">
        <v>2776</v>
      </c>
      <c r="I1283" s="32"/>
      <c r="J1283" s="2024"/>
      <c r="K1283" s="32"/>
      <c r="M1283" s="1265">
        <v>42126</v>
      </c>
      <c r="N1283" s="545">
        <v>19708</v>
      </c>
      <c r="O1283" s="2054" t="s">
        <v>681</v>
      </c>
      <c r="P1283" s="2097">
        <v>14577.4</v>
      </c>
      <c r="Q1283" s="724">
        <v>42126</v>
      </c>
      <c r="R1283" s="2116">
        <v>14577.4</v>
      </c>
      <c r="S1283" s="459">
        <f t="shared" ref="S1283:S1346" si="46">P1283-R1283</f>
        <v>0</v>
      </c>
      <c r="T1283" s="217" t="s">
        <v>773</v>
      </c>
    </row>
    <row r="1284" spans="1:20" x14ac:dyDescent="0.25">
      <c r="A1284" s="1265">
        <v>42136</v>
      </c>
      <c r="B1284" s="545">
        <v>20858</v>
      </c>
      <c r="C1284" s="1952" t="s">
        <v>112</v>
      </c>
      <c r="D1284" s="2097">
        <v>2724</v>
      </c>
      <c r="E1284" s="724">
        <v>42136</v>
      </c>
      <c r="F1284" s="2116">
        <v>2724</v>
      </c>
      <c r="G1284" s="1267">
        <f t="shared" si="45"/>
        <v>0</v>
      </c>
      <c r="H1284" s="1655" t="s">
        <v>2822</v>
      </c>
      <c r="I1284" s="32"/>
      <c r="J1284" s="2024"/>
      <c r="K1284" s="32"/>
      <c r="M1284" s="1265">
        <v>42133</v>
      </c>
      <c r="N1284" s="545">
        <v>20475</v>
      </c>
      <c r="O1284" s="1952" t="s">
        <v>681</v>
      </c>
      <c r="P1284" s="2097">
        <v>11578.55</v>
      </c>
      <c r="Q1284" s="724">
        <v>42133</v>
      </c>
      <c r="R1284" s="2116">
        <v>11578.55</v>
      </c>
      <c r="S1284" s="1267">
        <f t="shared" si="46"/>
        <v>0</v>
      </c>
      <c r="T1284" s="1655" t="s">
        <v>2938</v>
      </c>
    </row>
    <row r="1285" spans="1:20" x14ac:dyDescent="0.25">
      <c r="A1285" s="1265">
        <v>42136</v>
      </c>
      <c r="B1285" s="545">
        <v>20859</v>
      </c>
      <c r="C1285" s="1952" t="s">
        <v>3540</v>
      </c>
      <c r="D1285" s="2097">
        <v>365.8</v>
      </c>
      <c r="E1285" s="724">
        <v>42136</v>
      </c>
      <c r="F1285" s="2116">
        <v>365.8</v>
      </c>
      <c r="G1285" s="1267">
        <f t="shared" si="45"/>
        <v>0</v>
      </c>
      <c r="H1285" s="1655" t="s">
        <v>2822</v>
      </c>
      <c r="I1285" s="32"/>
      <c r="J1285" s="2024"/>
      <c r="K1285" s="32"/>
      <c r="M1285" s="1265">
        <v>42133</v>
      </c>
      <c r="N1285" s="545">
        <v>20555</v>
      </c>
      <c r="O1285" s="1952" t="s">
        <v>681</v>
      </c>
      <c r="P1285" s="2097">
        <v>982.8</v>
      </c>
      <c r="Q1285" s="724">
        <v>42133</v>
      </c>
      <c r="R1285" s="2116">
        <v>982.8</v>
      </c>
      <c r="S1285" s="1267">
        <f t="shared" si="46"/>
        <v>0</v>
      </c>
      <c r="T1285" s="1804" t="s">
        <v>773</v>
      </c>
    </row>
    <row r="1286" spans="1:20" x14ac:dyDescent="0.25">
      <c r="A1286" s="1265">
        <v>42136</v>
      </c>
      <c r="B1286" s="545">
        <v>20860</v>
      </c>
      <c r="C1286" s="1952" t="s">
        <v>2795</v>
      </c>
      <c r="D1286" s="2097">
        <v>110964.48</v>
      </c>
      <c r="E1286" s="724">
        <v>42153</v>
      </c>
      <c r="F1286" s="2116">
        <v>110964.48</v>
      </c>
      <c r="G1286" s="1267">
        <f t="shared" si="45"/>
        <v>0</v>
      </c>
      <c r="H1286" s="1655" t="s">
        <v>2822</v>
      </c>
      <c r="I1286" s="32"/>
      <c r="J1286" s="2024"/>
      <c r="K1286" s="32"/>
      <c r="M1286" s="1265">
        <v>42140</v>
      </c>
      <c r="N1286" s="545">
        <v>21224</v>
      </c>
      <c r="O1286" s="1952" t="s">
        <v>681</v>
      </c>
      <c r="P1286" s="2097">
        <v>12183</v>
      </c>
      <c r="Q1286" s="724">
        <v>42140</v>
      </c>
      <c r="R1286" s="2116">
        <v>12183</v>
      </c>
      <c r="S1286" s="1817">
        <f t="shared" si="46"/>
        <v>0</v>
      </c>
      <c r="T1286" s="1655" t="s">
        <v>2938</v>
      </c>
    </row>
    <row r="1287" spans="1:20" x14ac:dyDescent="0.25">
      <c r="A1287" s="1265">
        <v>42136</v>
      </c>
      <c r="B1287" s="545">
        <v>20861</v>
      </c>
      <c r="C1287" s="1952" t="s">
        <v>2787</v>
      </c>
      <c r="D1287" s="2097">
        <v>3649.8</v>
      </c>
      <c r="E1287" s="724">
        <v>42137</v>
      </c>
      <c r="F1287" s="2116">
        <v>3649.8</v>
      </c>
      <c r="G1287" s="1267">
        <f t="shared" si="45"/>
        <v>0</v>
      </c>
      <c r="H1287" s="1655" t="s">
        <v>2799</v>
      </c>
      <c r="I1287" s="32"/>
      <c r="J1287" s="2024"/>
      <c r="K1287" s="32"/>
      <c r="M1287" s="1265">
        <v>42143</v>
      </c>
      <c r="N1287" s="545">
        <v>21562</v>
      </c>
      <c r="O1287" s="1952" t="s">
        <v>681</v>
      </c>
      <c r="P1287" s="2097">
        <v>2860.8</v>
      </c>
      <c r="Q1287" s="724">
        <v>42143</v>
      </c>
      <c r="R1287" s="2117">
        <v>2860.8</v>
      </c>
      <c r="S1287" s="1267">
        <f t="shared" si="46"/>
        <v>0</v>
      </c>
      <c r="T1287" s="1197" t="s">
        <v>2804</v>
      </c>
    </row>
    <row r="1288" spans="1:20" x14ac:dyDescent="0.25">
      <c r="A1288" s="1265">
        <v>42136</v>
      </c>
      <c r="B1288" s="545">
        <v>20862</v>
      </c>
      <c r="C1288" s="1952" t="s">
        <v>711</v>
      </c>
      <c r="D1288" s="2097">
        <v>23234.75</v>
      </c>
      <c r="E1288" s="724">
        <v>42137</v>
      </c>
      <c r="F1288" s="2116">
        <v>23234.75</v>
      </c>
      <c r="G1288" s="1267">
        <f t="shared" si="45"/>
        <v>0</v>
      </c>
      <c r="H1288" s="1655" t="s">
        <v>2799</v>
      </c>
      <c r="I1288" s="32"/>
      <c r="J1288" s="2024"/>
      <c r="K1288" s="32"/>
      <c r="M1288" s="1265">
        <v>42147</v>
      </c>
      <c r="N1288" s="545">
        <v>21979</v>
      </c>
      <c r="O1288" s="1952" t="s">
        <v>681</v>
      </c>
      <c r="P1288" s="2097">
        <v>13157.7</v>
      </c>
      <c r="Q1288" s="781">
        <v>42147</v>
      </c>
      <c r="R1288" s="2116">
        <v>13157.7</v>
      </c>
      <c r="S1288" s="1267">
        <f t="shared" si="46"/>
        <v>0</v>
      </c>
      <c r="T1288" s="1655" t="s">
        <v>773</v>
      </c>
    </row>
    <row r="1289" spans="1:20" x14ac:dyDescent="0.25">
      <c r="A1289" s="1265">
        <v>42136</v>
      </c>
      <c r="B1289" s="545">
        <v>20863</v>
      </c>
      <c r="C1289" s="1952" t="s">
        <v>2849</v>
      </c>
      <c r="D1289" s="2097">
        <v>6796.6</v>
      </c>
      <c r="E1289" s="724">
        <v>42136</v>
      </c>
      <c r="F1289" s="2116">
        <v>6796.6</v>
      </c>
      <c r="G1289" s="1267">
        <f t="shared" si="45"/>
        <v>0</v>
      </c>
      <c r="H1289" s="1655" t="s">
        <v>773</v>
      </c>
      <c r="I1289" s="32"/>
      <c r="J1289" s="2024"/>
      <c r="K1289" s="32"/>
      <c r="M1289" s="1265">
        <v>42127</v>
      </c>
      <c r="N1289" s="545">
        <v>19874</v>
      </c>
      <c r="O1289" s="1952" t="s">
        <v>2894</v>
      </c>
      <c r="P1289" s="2097">
        <v>1974.5</v>
      </c>
      <c r="Q1289" s="724">
        <v>42127</v>
      </c>
      <c r="R1289" s="2116">
        <v>1974.5</v>
      </c>
      <c r="S1289" s="1267">
        <f t="shared" si="46"/>
        <v>0</v>
      </c>
      <c r="T1289" s="1804" t="s">
        <v>773</v>
      </c>
    </row>
    <row r="1290" spans="1:20" x14ac:dyDescent="0.25">
      <c r="A1290" s="1265">
        <v>42136</v>
      </c>
      <c r="B1290" s="545">
        <v>20864</v>
      </c>
      <c r="C1290" s="1952" t="s">
        <v>2795</v>
      </c>
      <c r="D1290" s="2097">
        <v>206752</v>
      </c>
      <c r="E1290" s="724">
        <v>42153</v>
      </c>
      <c r="F1290" s="2116">
        <v>206752</v>
      </c>
      <c r="G1290" s="1267">
        <f t="shared" si="45"/>
        <v>0</v>
      </c>
      <c r="H1290" s="1655" t="s">
        <v>773</v>
      </c>
      <c r="I1290" s="32"/>
      <c r="J1290" s="2024"/>
      <c r="K1290" s="32"/>
      <c r="M1290" s="1265">
        <v>42151</v>
      </c>
      <c r="N1290" s="545">
        <v>22394</v>
      </c>
      <c r="O1290" s="1952" t="s">
        <v>2894</v>
      </c>
      <c r="P1290" s="2097">
        <v>1616.5</v>
      </c>
      <c r="Q1290" s="724">
        <v>42151</v>
      </c>
      <c r="R1290" s="2116">
        <v>1616.5</v>
      </c>
      <c r="S1290" s="1267">
        <f t="shared" si="46"/>
        <v>0</v>
      </c>
      <c r="T1290" s="1655" t="s">
        <v>773</v>
      </c>
    </row>
    <row r="1291" spans="1:20" x14ac:dyDescent="0.25">
      <c r="A1291" s="1265">
        <v>42136</v>
      </c>
      <c r="B1291" s="545">
        <v>20865</v>
      </c>
      <c r="C1291" s="1952" t="s">
        <v>2852</v>
      </c>
      <c r="D1291" s="2097">
        <v>139407.93</v>
      </c>
      <c r="E1291" s="724">
        <v>42153</v>
      </c>
      <c r="F1291" s="2116">
        <v>139407.93</v>
      </c>
      <c r="G1291" s="1267">
        <f t="shared" si="45"/>
        <v>0</v>
      </c>
      <c r="H1291" s="1655" t="s">
        <v>773</v>
      </c>
      <c r="I1291" s="32"/>
      <c r="J1291" s="2024"/>
      <c r="K1291" s="32"/>
      <c r="M1291" s="1265">
        <v>42153</v>
      </c>
      <c r="N1291" s="545">
        <v>22577</v>
      </c>
      <c r="O1291" s="1952" t="s">
        <v>2894</v>
      </c>
      <c r="P1291" s="2097">
        <v>3036</v>
      </c>
      <c r="Q1291" s="724">
        <v>42153</v>
      </c>
      <c r="R1291" s="2116">
        <v>3036</v>
      </c>
      <c r="S1291" s="1267">
        <f t="shared" si="46"/>
        <v>0</v>
      </c>
      <c r="T1291" s="1655" t="s">
        <v>2804</v>
      </c>
    </row>
    <row r="1292" spans="1:20" x14ac:dyDescent="0.25">
      <c r="A1292" s="1265">
        <v>42136</v>
      </c>
      <c r="B1292" s="545">
        <v>20866</v>
      </c>
      <c r="C1292" s="1952" t="s">
        <v>2928</v>
      </c>
      <c r="D1292" s="2097">
        <v>95382.91</v>
      </c>
      <c r="E1292" s="724"/>
      <c r="F1292" s="2116"/>
      <c r="G1292" s="1267">
        <f t="shared" si="45"/>
        <v>95382.91</v>
      </c>
      <c r="H1292" s="1655" t="s">
        <v>773</v>
      </c>
      <c r="I1292" s="32"/>
      <c r="J1292" s="2024"/>
      <c r="K1292" s="32"/>
      <c r="M1292" s="1265">
        <v>42153</v>
      </c>
      <c r="N1292" s="545">
        <v>22578</v>
      </c>
      <c r="O1292" s="1952" t="s">
        <v>2894</v>
      </c>
      <c r="P1292" s="2097">
        <v>280.8</v>
      </c>
      <c r="Q1292" s="724">
        <v>42153</v>
      </c>
      <c r="R1292" s="2116">
        <v>280.8</v>
      </c>
      <c r="S1292" s="1267">
        <f t="shared" si="46"/>
        <v>0</v>
      </c>
      <c r="T1292" s="1655" t="s">
        <v>2804</v>
      </c>
    </row>
    <row r="1293" spans="1:20" x14ac:dyDescent="0.25">
      <c r="A1293" s="1265">
        <v>42136</v>
      </c>
      <c r="B1293" s="545">
        <v>20867</v>
      </c>
      <c r="C1293" s="1952" t="s">
        <v>2915</v>
      </c>
      <c r="D1293" s="2097">
        <v>836.4</v>
      </c>
      <c r="E1293" s="724">
        <v>42136</v>
      </c>
      <c r="F1293" s="2116">
        <v>836.4</v>
      </c>
      <c r="G1293" s="1267">
        <f t="shared" si="45"/>
        <v>0</v>
      </c>
      <c r="H1293" s="1655" t="s">
        <v>773</v>
      </c>
      <c r="I1293" s="32"/>
      <c r="J1293" s="2024"/>
      <c r="K1293" s="32"/>
      <c r="M1293" s="1265">
        <v>42154</v>
      </c>
      <c r="N1293" s="545">
        <v>22685</v>
      </c>
      <c r="O1293" s="1952" t="s">
        <v>2894</v>
      </c>
      <c r="P1293" s="2097">
        <v>15402.35</v>
      </c>
      <c r="Q1293" s="724">
        <v>42154</v>
      </c>
      <c r="R1293" s="2116">
        <v>15402.35</v>
      </c>
      <c r="S1293" s="1267">
        <f t="shared" si="46"/>
        <v>0</v>
      </c>
      <c r="T1293" s="1655" t="s">
        <v>773</v>
      </c>
    </row>
    <row r="1294" spans="1:20" x14ac:dyDescent="0.25">
      <c r="A1294" s="1265">
        <v>42137</v>
      </c>
      <c r="B1294" s="545">
        <v>20868</v>
      </c>
      <c r="C1294" s="1952" t="s">
        <v>2775</v>
      </c>
      <c r="D1294" s="2097">
        <v>5259.6</v>
      </c>
      <c r="E1294" s="724">
        <v>42137</v>
      </c>
      <c r="F1294" s="2116">
        <v>5259.6</v>
      </c>
      <c r="G1294" s="1267">
        <f t="shared" si="45"/>
        <v>0</v>
      </c>
      <c r="H1294" s="1655" t="s">
        <v>2776</v>
      </c>
      <c r="I1294" s="32"/>
      <c r="J1294" s="2024"/>
      <c r="K1294" s="32"/>
      <c r="M1294" s="1265">
        <v>42142</v>
      </c>
      <c r="N1294" s="545">
        <v>21471</v>
      </c>
      <c r="O1294" s="1952" t="s">
        <v>959</v>
      </c>
      <c r="P1294" s="2097">
        <v>558.79999999999995</v>
      </c>
      <c r="Q1294" s="781">
        <v>42142</v>
      </c>
      <c r="R1294" s="2116">
        <v>558.79999999999995</v>
      </c>
      <c r="S1294" s="1267">
        <f t="shared" si="46"/>
        <v>0</v>
      </c>
      <c r="T1294" s="1804" t="s">
        <v>773</v>
      </c>
    </row>
    <row r="1295" spans="1:20" x14ac:dyDescent="0.25">
      <c r="A1295" s="1265">
        <v>42137</v>
      </c>
      <c r="B1295" s="545">
        <v>20869</v>
      </c>
      <c r="C1295" s="1952" t="s">
        <v>1024</v>
      </c>
      <c r="D1295" s="2097">
        <v>9296.2999999999993</v>
      </c>
      <c r="E1295" s="724">
        <v>42137</v>
      </c>
      <c r="F1295" s="2116">
        <v>9296.2999999999993</v>
      </c>
      <c r="G1295" s="1267">
        <f t="shared" si="45"/>
        <v>0</v>
      </c>
      <c r="H1295" s="1655" t="s">
        <v>773</v>
      </c>
      <c r="I1295" s="32"/>
      <c r="J1295" s="2024"/>
      <c r="K1295" s="32"/>
      <c r="M1295" s="1265">
        <v>42125</v>
      </c>
      <c r="N1295" s="545">
        <v>19621</v>
      </c>
      <c r="O1295" s="1952" t="s">
        <v>2808</v>
      </c>
      <c r="P1295" s="2097">
        <v>2331</v>
      </c>
      <c r="Q1295" s="724">
        <v>42125</v>
      </c>
      <c r="R1295" s="2116">
        <v>2331</v>
      </c>
      <c r="S1295" s="459">
        <f t="shared" si="46"/>
        <v>0</v>
      </c>
      <c r="T1295" s="1804" t="s">
        <v>2804</v>
      </c>
    </row>
    <row r="1296" spans="1:20" x14ac:dyDescent="0.25">
      <c r="A1296" s="1265">
        <v>42137</v>
      </c>
      <c r="B1296" s="545">
        <v>20870</v>
      </c>
      <c r="C1296" s="1952" t="s">
        <v>3002</v>
      </c>
      <c r="D1296" s="2097">
        <v>4686</v>
      </c>
      <c r="E1296" s="724">
        <v>42137</v>
      </c>
      <c r="F1296" s="2116">
        <v>4686</v>
      </c>
      <c r="G1296" s="1267">
        <f t="shared" si="45"/>
        <v>0</v>
      </c>
      <c r="H1296" s="1655" t="s">
        <v>773</v>
      </c>
      <c r="I1296" s="32"/>
      <c r="J1296" s="2024"/>
      <c r="K1296" s="32"/>
      <c r="M1296" s="1265">
        <v>42129</v>
      </c>
      <c r="N1296" s="545">
        <v>20058</v>
      </c>
      <c r="O1296" s="1952" t="s">
        <v>2808</v>
      </c>
      <c r="P1296" s="2097">
        <v>8826</v>
      </c>
      <c r="Q1296" s="724">
        <v>42129</v>
      </c>
      <c r="R1296" s="2116">
        <v>8826</v>
      </c>
      <c r="S1296" s="1267">
        <f t="shared" si="46"/>
        <v>0</v>
      </c>
      <c r="T1296" s="1655" t="s">
        <v>2804</v>
      </c>
    </row>
    <row r="1297" spans="1:20" x14ac:dyDescent="0.25">
      <c r="A1297" s="1265">
        <v>42137</v>
      </c>
      <c r="B1297" s="545">
        <v>20871</v>
      </c>
      <c r="C1297" s="1952" t="s">
        <v>2797</v>
      </c>
      <c r="D1297" s="2097">
        <v>3819</v>
      </c>
      <c r="E1297" s="724">
        <v>42137</v>
      </c>
      <c r="F1297" s="2116">
        <v>3819</v>
      </c>
      <c r="G1297" s="1267">
        <f t="shared" si="45"/>
        <v>0</v>
      </c>
      <c r="H1297" s="1655" t="s">
        <v>773</v>
      </c>
      <c r="I1297" s="32"/>
      <c r="J1297" s="2024"/>
      <c r="K1297" s="32"/>
      <c r="M1297" s="1265">
        <v>42131</v>
      </c>
      <c r="N1297" s="545">
        <v>20245</v>
      </c>
      <c r="O1297" s="1952" t="s">
        <v>2808</v>
      </c>
      <c r="P1297" s="2097">
        <v>1394.4</v>
      </c>
      <c r="Q1297" s="724">
        <v>42131</v>
      </c>
      <c r="R1297" s="2116">
        <v>1394.4</v>
      </c>
      <c r="S1297" s="1267">
        <f t="shared" si="46"/>
        <v>0</v>
      </c>
      <c r="T1297" s="1804" t="s">
        <v>773</v>
      </c>
    </row>
    <row r="1298" spans="1:20" x14ac:dyDescent="0.25">
      <c r="A1298" s="1265">
        <v>42137</v>
      </c>
      <c r="B1298" s="545">
        <v>20872</v>
      </c>
      <c r="C1298" s="1952" t="s">
        <v>2304</v>
      </c>
      <c r="D1298" s="2097">
        <v>124236</v>
      </c>
      <c r="E1298" s="724">
        <v>42140</v>
      </c>
      <c r="F1298" s="2116">
        <v>124236</v>
      </c>
      <c r="G1298" s="1267">
        <f t="shared" si="45"/>
        <v>0</v>
      </c>
      <c r="H1298" s="1655" t="s">
        <v>773</v>
      </c>
      <c r="I1298" s="32"/>
      <c r="J1298" s="2024"/>
      <c r="K1298" s="32"/>
      <c r="M1298" s="1265">
        <v>42132</v>
      </c>
      <c r="N1298" s="545">
        <v>20382</v>
      </c>
      <c r="O1298" s="1952" t="s">
        <v>2808</v>
      </c>
      <c r="P1298" s="2097">
        <v>1174.2</v>
      </c>
      <c r="Q1298" s="724">
        <v>42133</v>
      </c>
      <c r="R1298" s="2116">
        <v>1174.2</v>
      </c>
      <c r="S1298" s="1267">
        <f t="shared" si="46"/>
        <v>0</v>
      </c>
      <c r="T1298" s="1804" t="s">
        <v>2804</v>
      </c>
    </row>
    <row r="1299" spans="1:20" x14ac:dyDescent="0.25">
      <c r="A1299" s="1265">
        <v>42137</v>
      </c>
      <c r="B1299" s="545">
        <v>20873</v>
      </c>
      <c r="C1299" s="2164" t="s">
        <v>2251</v>
      </c>
      <c r="D1299" s="2194">
        <v>0</v>
      </c>
      <c r="E1299" s="2029"/>
      <c r="F1299" s="2116"/>
      <c r="G1299" s="1267">
        <f t="shared" si="45"/>
        <v>0</v>
      </c>
      <c r="H1299" s="1655" t="s">
        <v>135</v>
      </c>
      <c r="I1299" s="32"/>
      <c r="J1299" s="2024"/>
      <c r="K1299" s="32"/>
      <c r="M1299" s="1265">
        <v>42134</v>
      </c>
      <c r="N1299" s="545">
        <v>20623</v>
      </c>
      <c r="O1299" s="1952" t="s">
        <v>2808</v>
      </c>
      <c r="P1299" s="2097">
        <v>1306.2</v>
      </c>
      <c r="Q1299" s="724">
        <v>42134</v>
      </c>
      <c r="R1299" s="2117">
        <v>1306.2</v>
      </c>
      <c r="S1299" s="1267">
        <f t="shared" si="46"/>
        <v>0</v>
      </c>
      <c r="T1299" s="1197" t="s">
        <v>2804</v>
      </c>
    </row>
    <row r="1300" spans="1:20" x14ac:dyDescent="0.25">
      <c r="A1300" s="1265">
        <v>42137</v>
      </c>
      <c r="B1300" s="545">
        <v>20874</v>
      </c>
      <c r="C1300" s="1952" t="s">
        <v>2974</v>
      </c>
      <c r="D1300" s="2097">
        <v>2227.1999999999998</v>
      </c>
      <c r="E1300" s="724">
        <v>42137</v>
      </c>
      <c r="F1300" s="2116">
        <v>2227.1999999999998</v>
      </c>
      <c r="G1300" s="1267">
        <f t="shared" si="45"/>
        <v>0</v>
      </c>
      <c r="H1300" s="1655" t="s">
        <v>773</v>
      </c>
      <c r="I1300" s="32"/>
      <c r="J1300" s="2024"/>
      <c r="K1300" s="32"/>
      <c r="M1300" s="1265">
        <v>42138</v>
      </c>
      <c r="N1300" s="545">
        <v>20997</v>
      </c>
      <c r="O1300" s="1952" t="s">
        <v>2808</v>
      </c>
      <c r="P1300" s="2097">
        <v>1628.4</v>
      </c>
      <c r="Q1300" s="724">
        <v>42138</v>
      </c>
      <c r="R1300" s="2116">
        <v>1628.4</v>
      </c>
      <c r="S1300" s="1267">
        <f t="shared" si="46"/>
        <v>0</v>
      </c>
      <c r="T1300" s="1804" t="s">
        <v>2804</v>
      </c>
    </row>
    <row r="1301" spans="1:20" x14ac:dyDescent="0.25">
      <c r="A1301" s="1265">
        <v>42137</v>
      </c>
      <c r="B1301" s="545">
        <v>20875</v>
      </c>
      <c r="C1301" s="1952" t="s">
        <v>2852</v>
      </c>
      <c r="D1301" s="2097">
        <v>24013.4</v>
      </c>
      <c r="E1301" s="724">
        <v>42153</v>
      </c>
      <c r="F1301" s="2116">
        <v>24013.4</v>
      </c>
      <c r="G1301" s="1267">
        <f t="shared" si="45"/>
        <v>0</v>
      </c>
      <c r="H1301" s="1655" t="s">
        <v>2793</v>
      </c>
      <c r="I1301" s="32"/>
      <c r="J1301" s="2024"/>
      <c r="K1301" s="32"/>
      <c r="M1301" s="1265">
        <v>42140</v>
      </c>
      <c r="N1301" s="545">
        <v>21247</v>
      </c>
      <c r="O1301" s="1952" t="s">
        <v>2808</v>
      </c>
      <c r="P1301" s="2097">
        <v>1687.2</v>
      </c>
      <c r="Q1301" s="724">
        <v>42142</v>
      </c>
      <c r="R1301" s="2116">
        <v>1687.2</v>
      </c>
      <c r="S1301" s="1817">
        <f t="shared" si="46"/>
        <v>0</v>
      </c>
      <c r="T1301" s="1804" t="s">
        <v>773</v>
      </c>
    </row>
    <row r="1302" spans="1:20" x14ac:dyDescent="0.25">
      <c r="A1302" s="1265">
        <v>42137</v>
      </c>
      <c r="B1302" s="545">
        <v>20876</v>
      </c>
      <c r="C1302" s="1952" t="s">
        <v>1418</v>
      </c>
      <c r="D1302" s="2097">
        <v>45783.37</v>
      </c>
      <c r="E1302" s="1351" t="s">
        <v>3703</v>
      </c>
      <c r="F1302" s="2116">
        <f>6362+21383.31+18038.06</f>
        <v>45783.37</v>
      </c>
      <c r="G1302" s="1267">
        <f t="shared" si="45"/>
        <v>0</v>
      </c>
      <c r="H1302" s="1655" t="s">
        <v>2780</v>
      </c>
      <c r="I1302" s="32"/>
      <c r="J1302" s="2024"/>
      <c r="K1302" s="32"/>
      <c r="M1302" s="1265">
        <v>42140</v>
      </c>
      <c r="N1302" s="545">
        <v>21278</v>
      </c>
      <c r="O1302" s="1952" t="s">
        <v>2808</v>
      </c>
      <c r="P1302" s="2097">
        <v>10890</v>
      </c>
      <c r="Q1302" s="724">
        <v>42140</v>
      </c>
      <c r="R1302" s="2117">
        <v>10890</v>
      </c>
      <c r="S1302" s="1267">
        <f t="shared" si="46"/>
        <v>0</v>
      </c>
      <c r="T1302" s="716" t="s">
        <v>773</v>
      </c>
    </row>
    <row r="1303" spans="1:20" x14ac:dyDescent="0.25">
      <c r="A1303" s="1265">
        <v>42137</v>
      </c>
      <c r="B1303" s="545">
        <v>20877</v>
      </c>
      <c r="C1303" s="1952" t="s">
        <v>64</v>
      </c>
      <c r="D1303" s="2097">
        <v>22882.54</v>
      </c>
      <c r="E1303" s="724">
        <v>42138</v>
      </c>
      <c r="F1303" s="2116">
        <v>22882.54</v>
      </c>
      <c r="G1303" s="1267">
        <f t="shared" si="45"/>
        <v>0</v>
      </c>
      <c r="H1303" s="1655" t="s">
        <v>2780</v>
      </c>
      <c r="I1303" s="32"/>
      <c r="J1303" s="2024"/>
      <c r="K1303" s="32"/>
      <c r="M1303" s="1265">
        <v>42144</v>
      </c>
      <c r="N1303" s="545">
        <v>21667</v>
      </c>
      <c r="O1303" s="1952" t="s">
        <v>2808</v>
      </c>
      <c r="P1303" s="2097">
        <v>1694.6</v>
      </c>
      <c r="Q1303" s="724">
        <v>42145</v>
      </c>
      <c r="R1303" s="2117">
        <v>1694.6</v>
      </c>
      <c r="S1303" s="1267">
        <f t="shared" si="46"/>
        <v>0</v>
      </c>
      <c r="T1303" s="716" t="s">
        <v>2776</v>
      </c>
    </row>
    <row r="1304" spans="1:20" x14ac:dyDescent="0.25">
      <c r="A1304" s="1265">
        <v>42137</v>
      </c>
      <c r="B1304" s="545">
        <v>20878</v>
      </c>
      <c r="C1304" s="1952" t="s">
        <v>2794</v>
      </c>
      <c r="D1304" s="2097">
        <v>800.2</v>
      </c>
      <c r="E1304" s="724">
        <v>42137</v>
      </c>
      <c r="F1304" s="2116">
        <v>800.2</v>
      </c>
      <c r="G1304" s="1267">
        <f t="shared" si="45"/>
        <v>0</v>
      </c>
      <c r="H1304" s="1655" t="s">
        <v>2810</v>
      </c>
      <c r="I1304" s="32"/>
      <c r="J1304" s="2024"/>
      <c r="K1304" s="32"/>
      <c r="M1304" s="1265">
        <v>42145</v>
      </c>
      <c r="N1304" s="545">
        <v>21739</v>
      </c>
      <c r="O1304" s="2030" t="s">
        <v>2808</v>
      </c>
      <c r="P1304" s="2113">
        <v>5239.8</v>
      </c>
      <c r="Q1304" s="724">
        <v>42145</v>
      </c>
      <c r="R1304" s="2116">
        <v>5239.8</v>
      </c>
      <c r="S1304" s="1267">
        <f t="shared" si="46"/>
        <v>0</v>
      </c>
      <c r="T1304" s="582" t="s">
        <v>2804</v>
      </c>
    </row>
    <row r="1305" spans="1:20" x14ac:dyDescent="0.25">
      <c r="A1305" s="1265">
        <v>42137</v>
      </c>
      <c r="B1305" s="545">
        <v>20879</v>
      </c>
      <c r="C1305" s="1952" t="s">
        <v>2845</v>
      </c>
      <c r="D1305" s="2097">
        <v>12361.3</v>
      </c>
      <c r="E1305" s="724">
        <v>42137</v>
      </c>
      <c r="F1305" s="2116">
        <v>12361.3</v>
      </c>
      <c r="G1305" s="1267">
        <f t="shared" si="45"/>
        <v>0</v>
      </c>
      <c r="H1305" s="1655" t="s">
        <v>773</v>
      </c>
      <c r="I1305" s="32"/>
      <c r="J1305" s="2024"/>
      <c r="K1305" s="32"/>
      <c r="M1305" s="1265">
        <v>42146</v>
      </c>
      <c r="N1305" s="545">
        <v>21878</v>
      </c>
      <c r="O1305" s="1952" t="s">
        <v>2808</v>
      </c>
      <c r="P1305" s="2097">
        <v>1411.2</v>
      </c>
      <c r="Q1305" s="724">
        <v>42146</v>
      </c>
      <c r="R1305" s="2116">
        <v>1411.2</v>
      </c>
      <c r="S1305" s="1267">
        <f t="shared" si="46"/>
        <v>0</v>
      </c>
      <c r="T1305" s="1655" t="s">
        <v>2804</v>
      </c>
    </row>
    <row r="1306" spans="1:20" x14ac:dyDescent="0.25">
      <c r="A1306" s="1265">
        <v>42137</v>
      </c>
      <c r="B1306" s="545">
        <v>20880</v>
      </c>
      <c r="C1306" s="1952" t="s">
        <v>2864</v>
      </c>
      <c r="D1306" s="2097">
        <v>736</v>
      </c>
      <c r="E1306" s="724">
        <v>42137</v>
      </c>
      <c r="F1306" s="2116">
        <v>736</v>
      </c>
      <c r="G1306" s="1267">
        <f t="shared" si="45"/>
        <v>0</v>
      </c>
      <c r="H1306" s="1655" t="s">
        <v>2810</v>
      </c>
      <c r="I1306" s="32"/>
      <c r="J1306" s="2024"/>
      <c r="K1306" s="32"/>
      <c r="M1306" s="1265">
        <v>42148</v>
      </c>
      <c r="N1306" s="545">
        <v>22097</v>
      </c>
      <c r="O1306" s="1952" t="s">
        <v>2808</v>
      </c>
      <c r="P1306" s="2097">
        <v>4136.2</v>
      </c>
      <c r="Q1306" s="781">
        <v>42148</v>
      </c>
      <c r="R1306" s="2116">
        <v>4136.2</v>
      </c>
      <c r="S1306" s="1267">
        <f t="shared" si="46"/>
        <v>0</v>
      </c>
      <c r="T1306" s="1655" t="s">
        <v>2804</v>
      </c>
    </row>
    <row r="1307" spans="1:20" x14ac:dyDescent="0.25">
      <c r="A1307" s="1265">
        <v>42137</v>
      </c>
      <c r="B1307" s="545">
        <v>20881</v>
      </c>
      <c r="C1307" s="1952" t="s">
        <v>377</v>
      </c>
      <c r="D1307" s="2097">
        <v>184.8</v>
      </c>
      <c r="E1307" s="724">
        <v>42137</v>
      </c>
      <c r="F1307" s="2116">
        <v>184.8</v>
      </c>
      <c r="G1307" s="1267">
        <f t="shared" si="45"/>
        <v>0</v>
      </c>
      <c r="H1307" s="1655" t="s">
        <v>773</v>
      </c>
      <c r="I1307" s="32"/>
      <c r="J1307" s="2024"/>
      <c r="K1307" s="32"/>
      <c r="M1307" s="1265">
        <v>42152</v>
      </c>
      <c r="N1307" s="545">
        <v>22470</v>
      </c>
      <c r="O1307" s="1952" t="s">
        <v>2808</v>
      </c>
      <c r="P1307" s="2097">
        <v>1250.2</v>
      </c>
      <c r="Q1307" s="724">
        <v>42152</v>
      </c>
      <c r="R1307" s="2116">
        <v>1250.2</v>
      </c>
      <c r="S1307" s="1267">
        <f t="shared" si="46"/>
        <v>0</v>
      </c>
      <c r="T1307" s="1655" t="s">
        <v>2804</v>
      </c>
    </row>
    <row r="1308" spans="1:20" x14ac:dyDescent="0.25">
      <c r="A1308" s="1265">
        <v>42137</v>
      </c>
      <c r="B1308" s="545">
        <v>20882</v>
      </c>
      <c r="C1308" s="1952" t="s">
        <v>665</v>
      </c>
      <c r="D1308" s="2097">
        <v>2876</v>
      </c>
      <c r="E1308" s="724">
        <v>42137</v>
      </c>
      <c r="F1308" s="2116">
        <v>2876</v>
      </c>
      <c r="G1308" s="1267">
        <f t="shared" si="45"/>
        <v>0</v>
      </c>
      <c r="H1308" s="1655" t="s">
        <v>773</v>
      </c>
      <c r="I1308" s="32"/>
      <c r="J1308" s="2024"/>
      <c r="K1308" s="32"/>
      <c r="M1308" s="1265">
        <v>42153</v>
      </c>
      <c r="N1308" s="545">
        <v>22567</v>
      </c>
      <c r="O1308" s="1952" t="s">
        <v>2808</v>
      </c>
      <c r="P1308" s="2097">
        <v>5916.8</v>
      </c>
      <c r="Q1308" s="724">
        <v>42153</v>
      </c>
      <c r="R1308" s="2116">
        <v>5916.8</v>
      </c>
      <c r="S1308" s="1267">
        <f t="shared" si="46"/>
        <v>0</v>
      </c>
      <c r="T1308" s="1655" t="s">
        <v>2804</v>
      </c>
    </row>
    <row r="1309" spans="1:20" x14ac:dyDescent="0.25">
      <c r="A1309" s="1265">
        <v>42137</v>
      </c>
      <c r="B1309" s="545">
        <v>20883</v>
      </c>
      <c r="C1309" s="1952" t="s">
        <v>2866</v>
      </c>
      <c r="D1309" s="2097">
        <v>2208</v>
      </c>
      <c r="E1309" s="724">
        <v>42137</v>
      </c>
      <c r="F1309" s="2116">
        <v>2208</v>
      </c>
      <c r="G1309" s="1267">
        <f t="shared" si="45"/>
        <v>0</v>
      </c>
      <c r="H1309" s="1655" t="s">
        <v>773</v>
      </c>
      <c r="I1309" s="32"/>
      <c r="J1309" s="2024"/>
      <c r="K1309" s="32"/>
      <c r="M1309" s="1265">
        <v>42155</v>
      </c>
      <c r="N1309" s="545">
        <v>22819</v>
      </c>
      <c r="O1309" s="1952" t="s">
        <v>2808</v>
      </c>
      <c r="P1309" s="2097">
        <v>5508</v>
      </c>
      <c r="Q1309" s="724">
        <v>42155</v>
      </c>
      <c r="R1309" s="2116">
        <v>5508</v>
      </c>
      <c r="S1309" s="1267">
        <f t="shared" si="46"/>
        <v>0</v>
      </c>
      <c r="T1309" s="1655" t="s">
        <v>2776</v>
      </c>
    </row>
    <row r="1310" spans="1:20" x14ac:dyDescent="0.25">
      <c r="A1310" s="1265">
        <v>42137</v>
      </c>
      <c r="B1310" s="545">
        <v>20884</v>
      </c>
      <c r="C1310" s="1952" t="s">
        <v>2788</v>
      </c>
      <c r="D1310" s="2097">
        <v>34484.75</v>
      </c>
      <c r="E1310" s="724" t="s">
        <v>3636</v>
      </c>
      <c r="F1310" s="2116">
        <f>7943.55+26541.2</f>
        <v>34484.75</v>
      </c>
      <c r="G1310" s="1267">
        <f t="shared" si="45"/>
        <v>0</v>
      </c>
      <c r="H1310" s="1804" t="s">
        <v>2799</v>
      </c>
      <c r="I1310" s="32"/>
      <c r="J1310" s="2024"/>
      <c r="K1310" s="32"/>
      <c r="M1310" s="1265">
        <v>42126</v>
      </c>
      <c r="N1310" s="545">
        <v>19783</v>
      </c>
      <c r="O1310" s="2054" t="s">
        <v>2877</v>
      </c>
      <c r="P1310" s="2097">
        <v>15750.4</v>
      </c>
      <c r="Q1310" s="724">
        <v>42126</v>
      </c>
      <c r="R1310" s="2116">
        <v>15750.4</v>
      </c>
      <c r="S1310" s="1267">
        <f t="shared" si="46"/>
        <v>0</v>
      </c>
      <c r="T1310" s="217" t="s">
        <v>773</v>
      </c>
    </row>
    <row r="1311" spans="1:20" x14ac:dyDescent="0.25">
      <c r="A1311" s="1265">
        <v>42137</v>
      </c>
      <c r="B1311" s="545">
        <v>20885</v>
      </c>
      <c r="C1311" s="1952" t="s">
        <v>1176</v>
      </c>
      <c r="D1311" s="2097">
        <v>1305.75</v>
      </c>
      <c r="E1311" s="724">
        <v>42137</v>
      </c>
      <c r="F1311" s="2116">
        <v>1305.75</v>
      </c>
      <c r="G1311" s="1267">
        <f t="shared" si="45"/>
        <v>0</v>
      </c>
      <c r="H1311" s="1805" t="s">
        <v>773</v>
      </c>
      <c r="I1311" s="32"/>
      <c r="J1311" s="2024"/>
      <c r="K1311" s="32"/>
      <c r="M1311" s="1265">
        <v>42133</v>
      </c>
      <c r="N1311" s="545">
        <v>20567</v>
      </c>
      <c r="O1311" s="1952" t="s">
        <v>2877</v>
      </c>
      <c r="P1311" s="2097">
        <v>18841.599999999999</v>
      </c>
      <c r="Q1311" s="724">
        <v>42133</v>
      </c>
      <c r="R1311" s="2116">
        <v>18841.599999999999</v>
      </c>
      <c r="S1311" s="1267">
        <f t="shared" si="46"/>
        <v>0</v>
      </c>
      <c r="T1311" s="1804" t="s">
        <v>773</v>
      </c>
    </row>
    <row r="1312" spans="1:20" x14ac:dyDescent="0.25">
      <c r="A1312" s="1265">
        <v>42137</v>
      </c>
      <c r="B1312" s="545">
        <v>20886</v>
      </c>
      <c r="C1312" s="1952" t="s">
        <v>1449</v>
      </c>
      <c r="D1312" s="2097">
        <v>626.20000000000005</v>
      </c>
      <c r="E1312" s="724">
        <v>42137</v>
      </c>
      <c r="F1312" s="2116">
        <v>626.20000000000005</v>
      </c>
      <c r="G1312" s="1267">
        <f t="shared" si="45"/>
        <v>0</v>
      </c>
      <c r="H1312" s="1804" t="s">
        <v>773</v>
      </c>
      <c r="I1312" s="32"/>
      <c r="J1312" s="2024"/>
      <c r="K1312" s="32"/>
      <c r="M1312" s="1265">
        <v>42147</v>
      </c>
      <c r="N1312" s="545">
        <v>22034</v>
      </c>
      <c r="O1312" s="1952" t="s">
        <v>2877</v>
      </c>
      <c r="P1312" s="2097">
        <v>15986.8</v>
      </c>
      <c r="Q1312" s="781">
        <v>42147</v>
      </c>
      <c r="R1312" s="2116">
        <v>15986.8</v>
      </c>
      <c r="S1312" s="1267">
        <f t="shared" si="46"/>
        <v>0</v>
      </c>
      <c r="T1312" s="1655" t="s">
        <v>773</v>
      </c>
    </row>
    <row r="1313" spans="1:20" x14ac:dyDescent="0.25">
      <c r="A1313" s="1265">
        <v>42137</v>
      </c>
      <c r="B1313" s="545">
        <v>20887</v>
      </c>
      <c r="C1313" s="1952" t="s">
        <v>674</v>
      </c>
      <c r="D1313" s="2097">
        <v>2257.1999999999998</v>
      </c>
      <c r="E1313" s="724">
        <v>42137</v>
      </c>
      <c r="F1313" s="2116">
        <v>2257.1999999999998</v>
      </c>
      <c r="G1313" s="1267">
        <f t="shared" si="45"/>
        <v>0</v>
      </c>
      <c r="H1313" s="1804" t="s">
        <v>773</v>
      </c>
      <c r="I1313" s="32"/>
      <c r="J1313" s="2024"/>
      <c r="K1313" s="32"/>
      <c r="M1313" s="1265">
        <v>42154</v>
      </c>
      <c r="N1313" s="545">
        <v>22773</v>
      </c>
      <c r="O1313" s="1952" t="s">
        <v>2877</v>
      </c>
      <c r="P1313" s="2097">
        <v>9360</v>
      </c>
      <c r="Q1313" s="724">
        <v>42154</v>
      </c>
      <c r="R1313" s="2116">
        <v>9360</v>
      </c>
      <c r="S1313" s="1267">
        <f t="shared" si="46"/>
        <v>0</v>
      </c>
      <c r="T1313" s="1655" t="s">
        <v>773</v>
      </c>
    </row>
    <row r="1314" spans="1:20" x14ac:dyDescent="0.25">
      <c r="A1314" s="1265">
        <v>42137</v>
      </c>
      <c r="B1314" s="545">
        <v>20888</v>
      </c>
      <c r="C1314" s="1952" t="s">
        <v>2854</v>
      </c>
      <c r="D1314" s="2097">
        <v>4549.2</v>
      </c>
      <c r="E1314" s="724">
        <v>42138</v>
      </c>
      <c r="F1314" s="2116">
        <v>4549.2</v>
      </c>
      <c r="G1314" s="1267">
        <f t="shared" si="45"/>
        <v>0</v>
      </c>
      <c r="H1314" s="1804" t="s">
        <v>773</v>
      </c>
      <c r="I1314" s="32"/>
      <c r="J1314" s="2024"/>
      <c r="K1314" s="32"/>
      <c r="M1314" s="1265">
        <v>42127</v>
      </c>
      <c r="N1314" s="545">
        <v>19876</v>
      </c>
      <c r="O1314" s="1952" t="s">
        <v>2895</v>
      </c>
      <c r="P1314" s="2097">
        <v>6995.6</v>
      </c>
      <c r="Q1314" s="724">
        <v>42127</v>
      </c>
      <c r="R1314" s="2116">
        <v>6995.6</v>
      </c>
      <c r="S1314" s="1267">
        <f t="shared" si="46"/>
        <v>0</v>
      </c>
      <c r="T1314" s="1804" t="s">
        <v>773</v>
      </c>
    </row>
    <row r="1315" spans="1:20" x14ac:dyDescent="0.25">
      <c r="A1315" s="1265">
        <v>42137</v>
      </c>
      <c r="B1315" s="545">
        <v>20889</v>
      </c>
      <c r="C1315" s="1952" t="s">
        <v>360</v>
      </c>
      <c r="D1315" s="2097">
        <v>2232</v>
      </c>
      <c r="E1315" s="724">
        <v>42137</v>
      </c>
      <c r="F1315" s="2116">
        <v>2232</v>
      </c>
      <c r="G1315" s="1267">
        <f t="shared" si="45"/>
        <v>0</v>
      </c>
      <c r="H1315" s="1804" t="s">
        <v>773</v>
      </c>
      <c r="I1315" s="32"/>
      <c r="J1315" s="2024"/>
      <c r="K1315" s="32"/>
      <c r="M1315" s="1265">
        <v>42127</v>
      </c>
      <c r="N1315" s="545">
        <v>19877</v>
      </c>
      <c r="O1315" s="1952" t="s">
        <v>2895</v>
      </c>
      <c r="P1315" s="2097">
        <v>2045.8</v>
      </c>
      <c r="Q1315" s="724">
        <v>42127</v>
      </c>
      <c r="R1315" s="2116">
        <v>2045.8</v>
      </c>
      <c r="S1315" s="1267">
        <f t="shared" si="46"/>
        <v>0</v>
      </c>
      <c r="T1315" s="1804" t="s">
        <v>773</v>
      </c>
    </row>
    <row r="1316" spans="1:20" x14ac:dyDescent="0.25">
      <c r="A1316" s="1265">
        <v>42137</v>
      </c>
      <c r="B1316" s="545">
        <v>20890</v>
      </c>
      <c r="C1316" s="1952" t="s">
        <v>2800</v>
      </c>
      <c r="D1316" s="2097">
        <v>8116.8</v>
      </c>
      <c r="E1316" s="724">
        <v>42137</v>
      </c>
      <c r="F1316" s="2116">
        <v>8116.8</v>
      </c>
      <c r="G1316" s="1267">
        <f t="shared" si="45"/>
        <v>0</v>
      </c>
      <c r="H1316" s="1804" t="s">
        <v>773</v>
      </c>
      <c r="I1316" s="32"/>
      <c r="J1316" s="2024"/>
      <c r="K1316" s="32"/>
      <c r="M1316" s="1265">
        <v>42130</v>
      </c>
      <c r="N1316" s="545">
        <v>20206</v>
      </c>
      <c r="O1316" s="2143" t="s">
        <v>2895</v>
      </c>
      <c r="P1316" s="2097">
        <v>780</v>
      </c>
      <c r="Q1316" s="724">
        <v>42130</v>
      </c>
      <c r="R1316" s="2116">
        <v>780</v>
      </c>
      <c r="S1316" s="1267">
        <f t="shared" si="46"/>
        <v>0</v>
      </c>
      <c r="T1316" s="1655" t="s">
        <v>773</v>
      </c>
    </row>
    <row r="1317" spans="1:20" x14ac:dyDescent="0.25">
      <c r="A1317" s="1265">
        <v>42137</v>
      </c>
      <c r="B1317" s="545">
        <v>20891</v>
      </c>
      <c r="C1317" s="1952" t="s">
        <v>2801</v>
      </c>
      <c r="D1317" s="2097">
        <v>2473.8000000000002</v>
      </c>
      <c r="E1317" s="724">
        <v>42137</v>
      </c>
      <c r="F1317" s="2116">
        <v>2473.8000000000002</v>
      </c>
      <c r="G1317" s="1267">
        <f t="shared" si="45"/>
        <v>0</v>
      </c>
      <c r="H1317" s="1804" t="s">
        <v>773</v>
      </c>
      <c r="I1317" s="32"/>
      <c r="J1317" s="2024"/>
      <c r="K1317" s="32"/>
      <c r="M1317" s="1265">
        <v>42132</v>
      </c>
      <c r="N1317" s="545">
        <v>20406</v>
      </c>
      <c r="O1317" s="1952" t="s">
        <v>2895</v>
      </c>
      <c r="P1317" s="2097">
        <v>9630.65</v>
      </c>
      <c r="Q1317" s="724">
        <v>42132</v>
      </c>
      <c r="R1317" s="2116">
        <v>9630.65</v>
      </c>
      <c r="S1317" s="1267">
        <f t="shared" si="46"/>
        <v>0</v>
      </c>
      <c r="T1317" s="1804" t="s">
        <v>773</v>
      </c>
    </row>
    <row r="1318" spans="1:20" x14ac:dyDescent="0.25">
      <c r="A1318" s="1265">
        <v>42137</v>
      </c>
      <c r="B1318" s="545">
        <v>20892</v>
      </c>
      <c r="C1318" s="1952" t="s">
        <v>72</v>
      </c>
      <c r="D1318" s="2097">
        <v>56831.4</v>
      </c>
      <c r="E1318" s="724" t="s">
        <v>3608</v>
      </c>
      <c r="F1318" s="2116">
        <f>50000+6831.4</f>
        <v>56831.4</v>
      </c>
      <c r="G1318" s="1267">
        <f t="shared" si="45"/>
        <v>0</v>
      </c>
      <c r="H1318" s="1804" t="s">
        <v>773</v>
      </c>
      <c r="I1318" s="32"/>
      <c r="J1318" s="2024"/>
      <c r="K1318" s="32"/>
      <c r="M1318" s="1265">
        <v>42136</v>
      </c>
      <c r="N1318" s="545">
        <v>20812</v>
      </c>
      <c r="O1318" s="1952" t="s">
        <v>2895</v>
      </c>
      <c r="P1318" s="2097">
        <v>12134.14</v>
      </c>
      <c r="Q1318" s="724">
        <v>42136</v>
      </c>
      <c r="R1318" s="2116">
        <v>12134.14</v>
      </c>
      <c r="S1318" s="1267">
        <f t="shared" si="46"/>
        <v>0</v>
      </c>
      <c r="T1318" s="1655" t="s">
        <v>773</v>
      </c>
    </row>
    <row r="1319" spans="1:20" x14ac:dyDescent="0.25">
      <c r="A1319" s="1265">
        <v>42137</v>
      </c>
      <c r="B1319" s="545">
        <v>20893</v>
      </c>
      <c r="C1319" s="1952" t="s">
        <v>2867</v>
      </c>
      <c r="D1319" s="2097">
        <v>2226</v>
      </c>
      <c r="E1319" s="724">
        <v>42137</v>
      </c>
      <c r="F1319" s="2116">
        <v>2226</v>
      </c>
      <c r="G1319" s="1267">
        <f t="shared" si="45"/>
        <v>0</v>
      </c>
      <c r="H1319" s="1804" t="s">
        <v>773</v>
      </c>
      <c r="I1319" s="32"/>
      <c r="J1319" s="2024"/>
      <c r="K1319" s="32"/>
      <c r="M1319" s="1265">
        <v>42138</v>
      </c>
      <c r="N1319" s="545">
        <v>20961</v>
      </c>
      <c r="O1319" s="1952" t="s">
        <v>2895</v>
      </c>
      <c r="P1319" s="2097">
        <v>10933</v>
      </c>
      <c r="Q1319" s="724">
        <v>42139</v>
      </c>
      <c r="R1319" s="2116">
        <v>10933</v>
      </c>
      <c r="S1319" s="1267">
        <f t="shared" si="46"/>
        <v>0</v>
      </c>
      <c r="T1319" s="1804" t="s">
        <v>773</v>
      </c>
    </row>
    <row r="1320" spans="1:20" x14ac:dyDescent="0.25">
      <c r="A1320" s="1265">
        <v>42137</v>
      </c>
      <c r="B1320" s="545">
        <v>20894</v>
      </c>
      <c r="C1320" s="1952" t="s">
        <v>947</v>
      </c>
      <c r="D1320" s="2097">
        <v>23841</v>
      </c>
      <c r="E1320" s="724">
        <v>42138</v>
      </c>
      <c r="F1320" s="2116">
        <v>23841</v>
      </c>
      <c r="G1320" s="1267">
        <f t="shared" si="45"/>
        <v>0</v>
      </c>
      <c r="H1320" s="1804" t="s">
        <v>2822</v>
      </c>
      <c r="I1320" s="32"/>
      <c r="J1320" s="2024"/>
      <c r="K1320" s="32"/>
      <c r="M1320" s="1265">
        <v>42139</v>
      </c>
      <c r="N1320" s="545">
        <v>21113</v>
      </c>
      <c r="O1320" s="1952" t="s">
        <v>2895</v>
      </c>
      <c r="P1320" s="2097">
        <v>13890.94</v>
      </c>
      <c r="Q1320" s="724">
        <v>42139</v>
      </c>
      <c r="R1320" s="2116">
        <v>13890.94</v>
      </c>
      <c r="S1320" s="1817">
        <f t="shared" si="46"/>
        <v>0</v>
      </c>
      <c r="T1320" s="1655" t="s">
        <v>773</v>
      </c>
    </row>
    <row r="1321" spans="1:20" x14ac:dyDescent="0.25">
      <c r="A1321" s="1265">
        <v>42137</v>
      </c>
      <c r="B1321" s="545">
        <v>20895</v>
      </c>
      <c r="C1321" s="1952" t="s">
        <v>2128</v>
      </c>
      <c r="D1321" s="2097">
        <v>724.2</v>
      </c>
      <c r="E1321" s="724">
        <v>42137</v>
      </c>
      <c r="F1321" s="2116">
        <v>724.2</v>
      </c>
      <c r="G1321" s="1267">
        <f t="shared" si="45"/>
        <v>0</v>
      </c>
      <c r="H1321" s="1804" t="s">
        <v>2776</v>
      </c>
      <c r="I1321" s="32"/>
      <c r="J1321" s="2024"/>
      <c r="K1321" s="32"/>
      <c r="M1321" s="1265">
        <v>42141</v>
      </c>
      <c r="N1321" s="545">
        <v>21362</v>
      </c>
      <c r="O1321" s="1952" t="s">
        <v>2895</v>
      </c>
      <c r="P1321" s="2097">
        <v>4530.6000000000004</v>
      </c>
      <c r="Q1321" s="724">
        <v>42141</v>
      </c>
      <c r="R1321" s="2117">
        <v>4530.6000000000004</v>
      </c>
      <c r="S1321" s="1267">
        <f t="shared" si="46"/>
        <v>0</v>
      </c>
      <c r="T1321" s="1197" t="s">
        <v>773</v>
      </c>
    </row>
    <row r="1322" spans="1:20" x14ac:dyDescent="0.25">
      <c r="A1322" s="1265">
        <v>42137</v>
      </c>
      <c r="B1322" s="545">
        <v>20896</v>
      </c>
      <c r="C1322" s="1952" t="s">
        <v>2979</v>
      </c>
      <c r="D1322" s="2097">
        <v>11957.2</v>
      </c>
      <c r="E1322" s="724">
        <v>42140</v>
      </c>
      <c r="F1322" s="2116">
        <v>11957.2</v>
      </c>
      <c r="G1322" s="1267">
        <f t="shared" si="45"/>
        <v>0</v>
      </c>
      <c r="H1322" s="1804" t="s">
        <v>2776</v>
      </c>
      <c r="I1322" s="32"/>
      <c r="J1322" s="2024"/>
      <c r="K1322" s="32"/>
      <c r="M1322" s="1265">
        <v>42144</v>
      </c>
      <c r="N1322" s="545">
        <v>21715</v>
      </c>
      <c r="O1322" s="1952" t="s">
        <v>2895</v>
      </c>
      <c r="P1322" s="2097">
        <v>4914.7</v>
      </c>
      <c r="Q1322" s="724">
        <v>42146</v>
      </c>
      <c r="R1322" s="2116">
        <v>4914.7</v>
      </c>
      <c r="S1322" s="1267">
        <f t="shared" si="46"/>
        <v>0</v>
      </c>
      <c r="T1322" s="1655" t="s">
        <v>773</v>
      </c>
    </row>
    <row r="1323" spans="1:20" x14ac:dyDescent="0.25">
      <c r="A1323" s="1265">
        <v>42137</v>
      </c>
      <c r="B1323" s="545">
        <v>20897</v>
      </c>
      <c r="C1323" s="1952" t="s">
        <v>2806</v>
      </c>
      <c r="D1323" s="2097">
        <v>1519</v>
      </c>
      <c r="E1323" s="724">
        <v>42137</v>
      </c>
      <c r="F1323" s="2116">
        <v>1519</v>
      </c>
      <c r="G1323" s="1267">
        <f t="shared" si="45"/>
        <v>0</v>
      </c>
      <c r="H1323" s="1804" t="s">
        <v>2776</v>
      </c>
      <c r="I1323" s="32"/>
      <c r="J1323" s="2024"/>
      <c r="K1323" s="32"/>
      <c r="M1323" s="1265">
        <v>42146</v>
      </c>
      <c r="N1323" s="545">
        <v>21899</v>
      </c>
      <c r="O1323" s="1952" t="s">
        <v>2895</v>
      </c>
      <c r="P1323" s="2097">
        <v>5376.22</v>
      </c>
      <c r="Q1323" s="724">
        <v>42146</v>
      </c>
      <c r="R1323" s="2116">
        <v>5376.22</v>
      </c>
      <c r="S1323" s="1267">
        <f t="shared" si="46"/>
        <v>0</v>
      </c>
      <c r="T1323" s="1655" t="s">
        <v>773</v>
      </c>
    </row>
    <row r="1324" spans="1:20" x14ac:dyDescent="0.25">
      <c r="A1324" s="1265">
        <v>42137</v>
      </c>
      <c r="B1324" s="545">
        <v>20898</v>
      </c>
      <c r="C1324" s="1952" t="s">
        <v>2960</v>
      </c>
      <c r="D1324" s="2097">
        <v>1591.2</v>
      </c>
      <c r="E1324" s="724">
        <v>42137</v>
      </c>
      <c r="F1324" s="2116">
        <v>1591.2</v>
      </c>
      <c r="G1324" s="1267">
        <f t="shared" si="45"/>
        <v>0</v>
      </c>
      <c r="H1324" s="1804" t="s">
        <v>2776</v>
      </c>
      <c r="I1324" s="32"/>
      <c r="J1324" s="2024"/>
      <c r="K1324" s="32"/>
      <c r="M1324" s="1265">
        <v>42150</v>
      </c>
      <c r="N1324" s="545">
        <v>22280</v>
      </c>
      <c r="O1324" s="1952" t="s">
        <v>2895</v>
      </c>
      <c r="P1324" s="2097">
        <v>12476.2</v>
      </c>
      <c r="Q1324" s="781">
        <v>42150</v>
      </c>
      <c r="R1324" s="2116">
        <v>12476.2</v>
      </c>
      <c r="S1324" s="1267">
        <f t="shared" si="46"/>
        <v>0</v>
      </c>
      <c r="T1324" s="1655" t="s">
        <v>773</v>
      </c>
    </row>
    <row r="1325" spans="1:20" x14ac:dyDescent="0.25">
      <c r="A1325" s="1265">
        <v>42137</v>
      </c>
      <c r="B1325" s="545">
        <v>20899</v>
      </c>
      <c r="C1325" s="1952" t="s">
        <v>58</v>
      </c>
      <c r="D1325" s="2097">
        <v>2220</v>
      </c>
      <c r="E1325" s="724">
        <v>42137</v>
      </c>
      <c r="F1325" s="2116">
        <v>2220</v>
      </c>
      <c r="G1325" s="1267">
        <f t="shared" si="45"/>
        <v>0</v>
      </c>
      <c r="H1325" s="1804" t="s">
        <v>2776</v>
      </c>
      <c r="I1325" s="32"/>
      <c r="J1325" s="2024"/>
      <c r="K1325" s="32"/>
      <c r="M1325" s="1265">
        <v>42152</v>
      </c>
      <c r="N1325" s="545">
        <v>22455</v>
      </c>
      <c r="O1325" s="1952" t="s">
        <v>2895</v>
      </c>
      <c r="P1325" s="2097">
        <v>5873.04</v>
      </c>
      <c r="Q1325" s="724">
        <v>42152</v>
      </c>
      <c r="R1325" s="2116">
        <v>5873.04</v>
      </c>
      <c r="S1325" s="1267">
        <f t="shared" si="46"/>
        <v>0</v>
      </c>
      <c r="T1325" s="1655" t="s">
        <v>773</v>
      </c>
    </row>
    <row r="1326" spans="1:20" x14ac:dyDescent="0.25">
      <c r="A1326" s="1265">
        <v>42137</v>
      </c>
      <c r="B1326" s="545">
        <v>20900</v>
      </c>
      <c r="C1326" s="1952" t="s">
        <v>2828</v>
      </c>
      <c r="D1326" s="2097">
        <v>1098</v>
      </c>
      <c r="E1326" s="724">
        <v>42137</v>
      </c>
      <c r="F1326" s="2116">
        <v>1098</v>
      </c>
      <c r="G1326" s="1267">
        <f t="shared" si="45"/>
        <v>0</v>
      </c>
      <c r="H1326" s="1804" t="s">
        <v>2796</v>
      </c>
      <c r="I1326" s="32"/>
      <c r="J1326" s="2024"/>
      <c r="K1326" s="32"/>
      <c r="M1326" s="1265">
        <v>42152</v>
      </c>
      <c r="N1326" s="545">
        <v>22462</v>
      </c>
      <c r="O1326" s="1952" t="s">
        <v>2895</v>
      </c>
      <c r="P1326" s="2097">
        <v>1395</v>
      </c>
      <c r="Q1326" s="724">
        <v>42152</v>
      </c>
      <c r="R1326" s="2116">
        <v>1395</v>
      </c>
      <c r="S1326" s="1267">
        <f t="shared" si="46"/>
        <v>0</v>
      </c>
      <c r="T1326" s="1655" t="s">
        <v>773</v>
      </c>
    </row>
    <row r="1327" spans="1:20" x14ac:dyDescent="0.25">
      <c r="A1327" s="1265">
        <v>42137</v>
      </c>
      <c r="B1327" s="545">
        <v>20901</v>
      </c>
      <c r="C1327" s="1952" t="s">
        <v>2903</v>
      </c>
      <c r="D1327" s="2097">
        <v>2526</v>
      </c>
      <c r="E1327" s="724">
        <v>42137</v>
      </c>
      <c r="F1327" s="2116">
        <v>2526</v>
      </c>
      <c r="G1327" s="1267">
        <f t="shared" si="45"/>
        <v>0</v>
      </c>
      <c r="H1327" s="1804" t="s">
        <v>2822</v>
      </c>
      <c r="I1327" s="32"/>
      <c r="J1327" s="2024"/>
      <c r="K1327" s="32"/>
      <c r="M1327" s="1265">
        <v>42153</v>
      </c>
      <c r="N1327" s="545">
        <v>22558</v>
      </c>
      <c r="O1327" s="1952" t="s">
        <v>2895</v>
      </c>
      <c r="P1327" s="2097">
        <v>9328.7999999999993</v>
      </c>
      <c r="Q1327" s="724">
        <v>42153</v>
      </c>
      <c r="R1327" s="2116">
        <v>9328.7999999999993</v>
      </c>
      <c r="S1327" s="1267">
        <f t="shared" si="46"/>
        <v>0</v>
      </c>
      <c r="T1327" s="1655" t="s">
        <v>773</v>
      </c>
    </row>
    <row r="1328" spans="1:20" x14ac:dyDescent="0.25">
      <c r="A1328" s="1265">
        <v>42137</v>
      </c>
      <c r="B1328" s="545">
        <v>20902</v>
      </c>
      <c r="C1328" s="1952" t="s">
        <v>3539</v>
      </c>
      <c r="D1328" s="2097">
        <v>2242.5</v>
      </c>
      <c r="E1328" s="724">
        <v>42137</v>
      </c>
      <c r="F1328" s="2116">
        <v>2242.5</v>
      </c>
      <c r="G1328" s="1267">
        <f t="shared" si="45"/>
        <v>0</v>
      </c>
      <c r="H1328" s="1804" t="s">
        <v>2776</v>
      </c>
      <c r="I1328" s="32"/>
      <c r="J1328" s="2024"/>
      <c r="K1328" s="32"/>
      <c r="M1328" s="1265">
        <v>42155</v>
      </c>
      <c r="N1328" s="545">
        <v>22792</v>
      </c>
      <c r="O1328" s="1952" t="s">
        <v>2895</v>
      </c>
      <c r="P1328" s="2097">
        <v>13672.8</v>
      </c>
      <c r="Q1328" s="724">
        <v>42155</v>
      </c>
      <c r="R1328" s="2116">
        <v>13672.8</v>
      </c>
      <c r="S1328" s="1267">
        <f t="shared" si="46"/>
        <v>0</v>
      </c>
      <c r="T1328" s="1655" t="s">
        <v>773</v>
      </c>
    </row>
    <row r="1329" spans="1:20" x14ac:dyDescent="0.25">
      <c r="A1329" s="1265">
        <v>42137</v>
      </c>
      <c r="B1329" s="545">
        <v>20903</v>
      </c>
      <c r="C1329" s="1952" t="s">
        <v>1521</v>
      </c>
      <c r="D1329" s="2097">
        <v>1409.6</v>
      </c>
      <c r="E1329" s="724">
        <v>42137</v>
      </c>
      <c r="F1329" s="2116">
        <v>1409.6</v>
      </c>
      <c r="G1329" s="1267">
        <f t="shared" si="45"/>
        <v>0</v>
      </c>
      <c r="H1329" s="1804" t="s">
        <v>773</v>
      </c>
      <c r="I1329" s="32"/>
      <c r="J1329" s="2024"/>
      <c r="K1329" s="32"/>
      <c r="M1329" s="1265">
        <v>42139</v>
      </c>
      <c r="N1329" s="545">
        <v>21123</v>
      </c>
      <c r="O1329" s="1952" t="s">
        <v>3589</v>
      </c>
      <c r="P1329" s="2097">
        <v>722.8</v>
      </c>
      <c r="Q1329" s="724">
        <v>42139</v>
      </c>
      <c r="R1329" s="2116">
        <v>722.8</v>
      </c>
      <c r="S1329" s="1817">
        <f t="shared" si="46"/>
        <v>0</v>
      </c>
      <c r="T1329" s="1655" t="s">
        <v>2804</v>
      </c>
    </row>
    <row r="1330" spans="1:20" x14ac:dyDescent="0.25">
      <c r="A1330" s="1265">
        <v>42137</v>
      </c>
      <c r="B1330" s="545">
        <v>20904</v>
      </c>
      <c r="C1330" s="1952" t="s">
        <v>2824</v>
      </c>
      <c r="D1330" s="2097">
        <v>2740.8</v>
      </c>
      <c r="E1330" s="724">
        <v>42138</v>
      </c>
      <c r="F1330" s="2116">
        <v>2740.8</v>
      </c>
      <c r="G1330" s="1267">
        <f t="shared" si="45"/>
        <v>0</v>
      </c>
      <c r="H1330" s="1804" t="s">
        <v>2822</v>
      </c>
      <c r="K1330" s="32"/>
      <c r="M1330" s="1265">
        <v>42152</v>
      </c>
      <c r="N1330" s="545">
        <v>22437</v>
      </c>
      <c r="O1330" s="1952" t="s">
        <v>3689</v>
      </c>
      <c r="P1330" s="2097">
        <v>2437.1999999999998</v>
      </c>
      <c r="Q1330" s="724">
        <v>42152</v>
      </c>
      <c r="R1330" s="2116">
        <v>2437.1999999999998</v>
      </c>
      <c r="S1330" s="1267">
        <f t="shared" si="46"/>
        <v>0</v>
      </c>
      <c r="T1330" s="1655" t="s">
        <v>773</v>
      </c>
    </row>
    <row r="1331" spans="1:20" x14ac:dyDescent="0.25">
      <c r="A1331" s="1265">
        <v>42137</v>
      </c>
      <c r="B1331" s="545">
        <v>20905</v>
      </c>
      <c r="C1331" s="1952" t="s">
        <v>2823</v>
      </c>
      <c r="D1331" s="2097">
        <v>6240</v>
      </c>
      <c r="E1331" s="724">
        <v>42138</v>
      </c>
      <c r="F1331" s="2116">
        <v>6240</v>
      </c>
      <c r="G1331" s="1267">
        <f t="shared" si="45"/>
        <v>0</v>
      </c>
      <c r="H1331" s="1804" t="s">
        <v>2822</v>
      </c>
      <c r="K1331" s="32"/>
      <c r="M1331" s="1265">
        <v>42128</v>
      </c>
      <c r="N1331" s="545">
        <v>20010</v>
      </c>
      <c r="O1331" s="1952" t="s">
        <v>2930</v>
      </c>
      <c r="P1331" s="2097">
        <v>4217.3999999999996</v>
      </c>
      <c r="Q1331" s="724">
        <v>42130</v>
      </c>
      <c r="R1331" s="2116">
        <v>4217.3999999999996</v>
      </c>
      <c r="S1331" s="1267">
        <f t="shared" si="46"/>
        <v>0</v>
      </c>
      <c r="T1331" s="1804" t="s">
        <v>2902</v>
      </c>
    </row>
    <row r="1332" spans="1:20" x14ac:dyDescent="0.25">
      <c r="A1332" s="1265">
        <v>42137</v>
      </c>
      <c r="B1332" s="545">
        <v>20906</v>
      </c>
      <c r="C1332" s="1952" t="s">
        <v>525</v>
      </c>
      <c r="D1332" s="2097">
        <v>13517.4</v>
      </c>
      <c r="E1332" s="1828" t="s">
        <v>3730</v>
      </c>
      <c r="F1332" s="2116">
        <v>13517.4</v>
      </c>
      <c r="G1332" s="1267">
        <f t="shared" si="45"/>
        <v>0</v>
      </c>
      <c r="H1332" s="1804" t="s">
        <v>2822</v>
      </c>
      <c r="K1332" s="32"/>
      <c r="M1332" s="1265">
        <v>42128</v>
      </c>
      <c r="N1332" s="545">
        <v>20013</v>
      </c>
      <c r="O1332" s="1952" t="s">
        <v>2930</v>
      </c>
      <c r="P1332" s="2097">
        <v>6582.4</v>
      </c>
      <c r="Q1332" s="724">
        <v>42130</v>
      </c>
      <c r="R1332" s="2116">
        <v>6582.4</v>
      </c>
      <c r="S1332" s="1267">
        <f t="shared" si="46"/>
        <v>0</v>
      </c>
      <c r="T1332" s="1804" t="s">
        <v>2902</v>
      </c>
    </row>
    <row r="1333" spans="1:20" x14ac:dyDescent="0.25">
      <c r="A1333" s="1265">
        <v>42137</v>
      </c>
      <c r="B1333" s="545">
        <v>20907</v>
      </c>
      <c r="C1333" s="1952" t="s">
        <v>28</v>
      </c>
      <c r="D1333" s="2097">
        <v>24459.87</v>
      </c>
      <c r="E1333" s="724">
        <v>42137</v>
      </c>
      <c r="F1333" s="2116">
        <v>24459.87</v>
      </c>
      <c r="G1333" s="1267">
        <f t="shared" si="45"/>
        <v>0</v>
      </c>
      <c r="H1333" s="1804" t="s">
        <v>2815</v>
      </c>
      <c r="K1333" s="32"/>
      <c r="M1333" s="1265">
        <v>42135</v>
      </c>
      <c r="N1333" s="545">
        <v>20764</v>
      </c>
      <c r="O1333" s="1952" t="s">
        <v>2930</v>
      </c>
      <c r="P1333" s="2097">
        <v>4243.8</v>
      </c>
      <c r="Q1333" s="724">
        <v>42137</v>
      </c>
      <c r="R1333" s="2116">
        <v>4243.8</v>
      </c>
      <c r="S1333" s="1267">
        <f t="shared" si="46"/>
        <v>0</v>
      </c>
      <c r="T1333" s="1804" t="s">
        <v>2902</v>
      </c>
    </row>
    <row r="1334" spans="1:20" x14ac:dyDescent="0.25">
      <c r="A1334" s="1265">
        <v>42137</v>
      </c>
      <c r="B1334" s="545">
        <v>20908</v>
      </c>
      <c r="C1334" s="1952" t="s">
        <v>2864</v>
      </c>
      <c r="D1334" s="2097">
        <v>8033.2</v>
      </c>
      <c r="E1334" s="724">
        <v>42138</v>
      </c>
      <c r="F1334" s="2116">
        <v>8033.2</v>
      </c>
      <c r="G1334" s="1267">
        <f t="shared" si="45"/>
        <v>0</v>
      </c>
      <c r="H1334" s="1804" t="s">
        <v>2796</v>
      </c>
      <c r="K1334" s="32"/>
      <c r="M1334" s="1265">
        <v>42138</v>
      </c>
      <c r="N1334" s="545">
        <v>21043</v>
      </c>
      <c r="O1334" s="1952" t="s">
        <v>2930</v>
      </c>
      <c r="P1334" s="2097">
        <v>4762</v>
      </c>
      <c r="Q1334" s="724">
        <v>42140</v>
      </c>
      <c r="R1334" s="2116">
        <v>4762</v>
      </c>
      <c r="S1334" s="1817">
        <f t="shared" si="46"/>
        <v>0</v>
      </c>
      <c r="T1334" s="1655" t="s">
        <v>2902</v>
      </c>
    </row>
    <row r="1335" spans="1:20" x14ac:dyDescent="0.25">
      <c r="A1335" s="1265">
        <v>42137</v>
      </c>
      <c r="B1335" s="545">
        <v>20909</v>
      </c>
      <c r="C1335" s="1952" t="s">
        <v>67</v>
      </c>
      <c r="D1335" s="2097">
        <v>20113</v>
      </c>
      <c r="E1335" s="724"/>
      <c r="F1335" s="2116"/>
      <c r="G1335" s="1267">
        <f t="shared" si="45"/>
        <v>20113</v>
      </c>
      <c r="H1335" s="1804" t="s">
        <v>2822</v>
      </c>
      <c r="K1335" s="32"/>
      <c r="M1335" s="1265">
        <v>42149</v>
      </c>
      <c r="N1335" s="545">
        <v>22248</v>
      </c>
      <c r="O1335" s="1952" t="s">
        <v>2930</v>
      </c>
      <c r="P1335" s="2097">
        <v>8757.4</v>
      </c>
      <c r="Q1335" s="781">
        <v>42151</v>
      </c>
      <c r="R1335" s="2116">
        <v>8757.4</v>
      </c>
      <c r="S1335" s="1267">
        <f t="shared" si="46"/>
        <v>0</v>
      </c>
      <c r="T1335" s="1655" t="s">
        <v>2938</v>
      </c>
    </row>
    <row r="1336" spans="1:20" x14ac:dyDescent="0.25">
      <c r="A1336" s="1265">
        <v>42137</v>
      </c>
      <c r="B1336" s="545">
        <v>20910</v>
      </c>
      <c r="C1336" s="1952" t="s">
        <v>2951</v>
      </c>
      <c r="D1336" s="2097">
        <v>2004</v>
      </c>
      <c r="E1336" s="724">
        <v>42137</v>
      </c>
      <c r="F1336" s="2116">
        <v>2004</v>
      </c>
      <c r="G1336" s="1267">
        <f t="shared" si="45"/>
        <v>0</v>
      </c>
      <c r="H1336" s="1804" t="s">
        <v>2815</v>
      </c>
      <c r="K1336" s="32"/>
      <c r="M1336" s="1265">
        <v>42152</v>
      </c>
      <c r="N1336" s="545">
        <v>22528</v>
      </c>
      <c r="O1336" s="1952" t="s">
        <v>2930</v>
      </c>
      <c r="P1336" s="2097">
        <v>3999.6</v>
      </c>
      <c r="Q1336" s="724">
        <v>42154</v>
      </c>
      <c r="R1336" s="2116">
        <v>3999.6</v>
      </c>
      <c r="S1336" s="1267">
        <f t="shared" si="46"/>
        <v>0</v>
      </c>
      <c r="T1336" s="1655" t="s">
        <v>2902</v>
      </c>
    </row>
    <row r="1337" spans="1:20" x14ac:dyDescent="0.25">
      <c r="A1337" s="1265">
        <v>42137</v>
      </c>
      <c r="B1337" s="545">
        <v>20911</v>
      </c>
      <c r="C1337" s="1952" t="s">
        <v>2821</v>
      </c>
      <c r="D1337" s="2097">
        <v>5211</v>
      </c>
      <c r="E1337" s="724">
        <v>42138</v>
      </c>
      <c r="F1337" s="2116">
        <v>5211</v>
      </c>
      <c r="G1337" s="1267">
        <f t="shared" si="45"/>
        <v>0</v>
      </c>
      <c r="H1337" s="1804" t="s">
        <v>2822</v>
      </c>
      <c r="K1337" s="32"/>
      <c r="M1337" s="1265">
        <v>42125</v>
      </c>
      <c r="N1337" s="545">
        <v>19596</v>
      </c>
      <c r="O1337" s="1952" t="s">
        <v>701</v>
      </c>
      <c r="P1337" s="2097">
        <v>6984.4</v>
      </c>
      <c r="Q1337" s="724">
        <v>42125</v>
      </c>
      <c r="R1337" s="2116">
        <v>6984.4</v>
      </c>
      <c r="S1337" s="459">
        <f t="shared" si="46"/>
        <v>0</v>
      </c>
      <c r="T1337" s="1804" t="s">
        <v>2780</v>
      </c>
    </row>
    <row r="1338" spans="1:20" x14ac:dyDescent="0.25">
      <c r="A1338" s="1265">
        <v>42137</v>
      </c>
      <c r="B1338" s="545">
        <v>20912</v>
      </c>
      <c r="C1338" s="1952" t="s">
        <v>2868</v>
      </c>
      <c r="D1338" s="2097">
        <v>2516.35</v>
      </c>
      <c r="E1338" s="724">
        <v>42137</v>
      </c>
      <c r="F1338" s="2116">
        <v>2516.35</v>
      </c>
      <c r="G1338" s="1267">
        <f t="shared" si="45"/>
        <v>0</v>
      </c>
      <c r="H1338" s="1804" t="s">
        <v>2776</v>
      </c>
      <c r="K1338" s="32"/>
      <c r="M1338" s="1265">
        <v>42126</v>
      </c>
      <c r="N1338" s="545">
        <v>19742</v>
      </c>
      <c r="O1338" s="2054" t="s">
        <v>701</v>
      </c>
      <c r="P1338" s="2097">
        <v>12608.8</v>
      </c>
      <c r="Q1338" s="724">
        <v>42126</v>
      </c>
      <c r="R1338" s="2116">
        <v>12608.8</v>
      </c>
      <c r="S1338" s="459">
        <f t="shared" si="46"/>
        <v>0</v>
      </c>
      <c r="T1338" s="217" t="s">
        <v>2780</v>
      </c>
    </row>
    <row r="1339" spans="1:20" x14ac:dyDescent="0.25">
      <c r="A1339" s="1265">
        <v>42137</v>
      </c>
      <c r="B1339" s="545">
        <v>20913</v>
      </c>
      <c r="C1339" s="1952" t="s">
        <v>2832</v>
      </c>
      <c r="D1339" s="2097">
        <v>6345</v>
      </c>
      <c r="E1339" s="724">
        <v>42138</v>
      </c>
      <c r="F1339" s="2116">
        <v>6345</v>
      </c>
      <c r="G1339" s="1267">
        <f t="shared" si="45"/>
        <v>0</v>
      </c>
      <c r="H1339" s="1804" t="s">
        <v>2776</v>
      </c>
      <c r="K1339" s="32"/>
      <c r="M1339" s="1265">
        <v>42129</v>
      </c>
      <c r="N1339" s="545">
        <v>20050</v>
      </c>
      <c r="O1339" s="2143" t="s">
        <v>701</v>
      </c>
      <c r="P1339" s="2097">
        <v>10200.200000000001</v>
      </c>
      <c r="Q1339" s="724">
        <v>42129</v>
      </c>
      <c r="R1339" s="2116">
        <v>10200.200000000001</v>
      </c>
      <c r="S1339" s="1267">
        <f t="shared" si="46"/>
        <v>0</v>
      </c>
      <c r="T1339" s="1655" t="s">
        <v>773</v>
      </c>
    </row>
    <row r="1340" spans="1:20" x14ac:dyDescent="0.25">
      <c r="A1340" s="1265">
        <v>42137</v>
      </c>
      <c r="B1340" s="545">
        <v>20914</v>
      </c>
      <c r="C1340" s="1952" t="s">
        <v>701</v>
      </c>
      <c r="D1340" s="2097">
        <v>5684.8</v>
      </c>
      <c r="E1340" s="724">
        <v>42137</v>
      </c>
      <c r="F1340" s="2116">
        <v>5684.8</v>
      </c>
      <c r="G1340" s="1267">
        <f t="shared" si="45"/>
        <v>0</v>
      </c>
      <c r="H1340" s="1804" t="s">
        <v>2815</v>
      </c>
      <c r="K1340" s="32"/>
      <c r="M1340" s="1265">
        <v>42129</v>
      </c>
      <c r="N1340" s="545">
        <v>20052</v>
      </c>
      <c r="O1340" s="1952" t="s">
        <v>701</v>
      </c>
      <c r="P1340" s="2097">
        <v>1057.4000000000001</v>
      </c>
      <c r="Q1340" s="724">
        <v>42129</v>
      </c>
      <c r="R1340" s="2116">
        <v>1057.4000000000001</v>
      </c>
      <c r="S1340" s="1267">
        <f t="shared" si="46"/>
        <v>0</v>
      </c>
      <c r="T1340" s="1655" t="s">
        <v>773</v>
      </c>
    </row>
    <row r="1341" spans="1:20" x14ac:dyDescent="0.25">
      <c r="A1341" s="1265">
        <v>42137</v>
      </c>
      <c r="B1341" s="545">
        <v>20915</v>
      </c>
      <c r="C1341" s="1952" t="s">
        <v>682</v>
      </c>
      <c r="D1341" s="2097">
        <v>11417.8</v>
      </c>
      <c r="E1341" s="724">
        <v>42138</v>
      </c>
      <c r="F1341" s="2116">
        <v>11417.8</v>
      </c>
      <c r="G1341" s="1267">
        <f t="shared" si="45"/>
        <v>0</v>
      </c>
      <c r="H1341" s="1804" t="s">
        <v>2822</v>
      </c>
      <c r="K1341" s="32"/>
      <c r="M1341" s="1265">
        <v>42131</v>
      </c>
      <c r="N1341" s="545">
        <v>20273</v>
      </c>
      <c r="O1341" s="1952" t="s">
        <v>701</v>
      </c>
      <c r="P1341" s="2097">
        <v>12873.2</v>
      </c>
      <c r="Q1341" s="724">
        <v>42132</v>
      </c>
      <c r="R1341" s="2116">
        <v>12873.2</v>
      </c>
      <c r="S1341" s="1267">
        <f t="shared" si="46"/>
        <v>0</v>
      </c>
      <c r="T1341" s="1804" t="s">
        <v>2780</v>
      </c>
    </row>
    <row r="1342" spans="1:20" x14ac:dyDescent="0.25">
      <c r="A1342" s="1265">
        <v>42137</v>
      </c>
      <c r="B1342" s="545">
        <v>20916</v>
      </c>
      <c r="C1342" s="1952" t="s">
        <v>682</v>
      </c>
      <c r="D1342" s="2097">
        <v>7210</v>
      </c>
      <c r="E1342" s="724">
        <v>42138</v>
      </c>
      <c r="F1342" s="2116">
        <v>7210</v>
      </c>
      <c r="G1342" s="1267">
        <f t="shared" si="45"/>
        <v>0</v>
      </c>
      <c r="H1342" s="1804" t="s">
        <v>2822</v>
      </c>
      <c r="K1342" s="32"/>
      <c r="M1342" s="1265">
        <v>42132</v>
      </c>
      <c r="N1342" s="545">
        <v>20410</v>
      </c>
      <c r="O1342" s="1952" t="s">
        <v>701</v>
      </c>
      <c r="P1342" s="2097">
        <v>5654.4</v>
      </c>
      <c r="Q1342" s="724">
        <v>42133</v>
      </c>
      <c r="R1342" s="2116">
        <v>5654.4</v>
      </c>
      <c r="S1342" s="1267">
        <f t="shared" si="46"/>
        <v>0</v>
      </c>
      <c r="T1342" s="1804" t="s">
        <v>2780</v>
      </c>
    </row>
    <row r="1343" spans="1:20" x14ac:dyDescent="0.25">
      <c r="A1343" s="1265">
        <v>42137</v>
      </c>
      <c r="B1343" s="545">
        <v>20917</v>
      </c>
      <c r="C1343" s="1952" t="s">
        <v>2964</v>
      </c>
      <c r="D1343" s="2097">
        <v>2248.4</v>
      </c>
      <c r="E1343" s="724">
        <v>42137</v>
      </c>
      <c r="F1343" s="2116">
        <v>2248.4</v>
      </c>
      <c r="G1343" s="1267">
        <f t="shared" si="45"/>
        <v>0</v>
      </c>
      <c r="H1343" s="1804" t="s">
        <v>2815</v>
      </c>
      <c r="K1343" s="32"/>
      <c r="M1343" s="1265">
        <v>42133</v>
      </c>
      <c r="N1343" s="545">
        <v>20517</v>
      </c>
      <c r="O1343" s="1952" t="s">
        <v>701</v>
      </c>
      <c r="P1343" s="2097">
        <v>8284</v>
      </c>
      <c r="Q1343" s="724">
        <v>42133</v>
      </c>
      <c r="R1343" s="2116">
        <v>8284</v>
      </c>
      <c r="S1343" s="1267">
        <f t="shared" si="46"/>
        <v>0</v>
      </c>
      <c r="T1343" s="1804" t="s">
        <v>2780</v>
      </c>
    </row>
    <row r="1344" spans="1:20" x14ac:dyDescent="0.25">
      <c r="A1344" s="1265">
        <v>42137</v>
      </c>
      <c r="B1344" s="545">
        <v>20918</v>
      </c>
      <c r="C1344" s="1952" t="s">
        <v>2958</v>
      </c>
      <c r="D1344" s="2097">
        <v>3579.8</v>
      </c>
      <c r="E1344" s="724">
        <v>42137</v>
      </c>
      <c r="F1344" s="2116">
        <v>3579.8</v>
      </c>
      <c r="G1344" s="1267">
        <f t="shared" si="45"/>
        <v>0</v>
      </c>
      <c r="H1344" s="1804" t="s">
        <v>773</v>
      </c>
      <c r="J1344" s="2073"/>
      <c r="K1344" s="32"/>
      <c r="M1344" s="1265">
        <v>42134</v>
      </c>
      <c r="N1344" s="545">
        <v>20640</v>
      </c>
      <c r="O1344" s="1952" t="s">
        <v>701</v>
      </c>
      <c r="P1344" s="2097">
        <v>5758.8</v>
      </c>
      <c r="Q1344" s="724">
        <v>42135</v>
      </c>
      <c r="R1344" s="2116">
        <v>5758.8</v>
      </c>
      <c r="S1344" s="1267">
        <f t="shared" si="46"/>
        <v>0</v>
      </c>
      <c r="T1344" s="1655" t="s">
        <v>2780</v>
      </c>
    </row>
    <row r="1345" spans="1:20" x14ac:dyDescent="0.25">
      <c r="A1345" s="1265">
        <v>42137</v>
      </c>
      <c r="B1345" s="545">
        <v>20919</v>
      </c>
      <c r="C1345" s="1952" t="s">
        <v>1002</v>
      </c>
      <c r="D1345" s="2097">
        <v>20091.349999999999</v>
      </c>
      <c r="E1345" s="724">
        <v>42138</v>
      </c>
      <c r="F1345" s="2116">
        <v>20091.349999999999</v>
      </c>
      <c r="G1345" s="1267">
        <f t="shared" si="45"/>
        <v>0</v>
      </c>
      <c r="H1345" s="1804" t="s">
        <v>2822</v>
      </c>
      <c r="J1345" s="2073"/>
      <c r="K1345" s="32"/>
      <c r="M1345" s="1265">
        <v>42135</v>
      </c>
      <c r="N1345" s="545">
        <v>20692</v>
      </c>
      <c r="O1345" s="1952" t="s">
        <v>701</v>
      </c>
      <c r="P1345" s="2097">
        <v>9996</v>
      </c>
      <c r="Q1345" s="724">
        <v>42136</v>
      </c>
      <c r="R1345" s="2116">
        <v>9996</v>
      </c>
      <c r="S1345" s="1267">
        <f t="shared" si="46"/>
        <v>0</v>
      </c>
      <c r="T1345" s="1655" t="s">
        <v>2796</v>
      </c>
    </row>
    <row r="1346" spans="1:20" x14ac:dyDescent="0.25">
      <c r="A1346" s="1265">
        <v>42137</v>
      </c>
      <c r="B1346" s="545">
        <v>20920</v>
      </c>
      <c r="C1346" s="1952" t="s">
        <v>2787</v>
      </c>
      <c r="D1346" s="2097">
        <v>3649.8</v>
      </c>
      <c r="E1346" s="724">
        <v>42137</v>
      </c>
      <c r="F1346" s="2116">
        <v>3649.8</v>
      </c>
      <c r="G1346" s="1817">
        <f t="shared" si="45"/>
        <v>0</v>
      </c>
      <c r="H1346" s="1804" t="s">
        <v>2815</v>
      </c>
      <c r="J1346" s="2073"/>
      <c r="K1346" s="32"/>
      <c r="M1346" s="1265">
        <v>42137</v>
      </c>
      <c r="N1346" s="545">
        <v>20914</v>
      </c>
      <c r="O1346" s="1952" t="s">
        <v>701</v>
      </c>
      <c r="P1346" s="2097">
        <v>5684.8</v>
      </c>
      <c r="Q1346" s="724">
        <v>42137</v>
      </c>
      <c r="R1346" s="2116">
        <v>5684.8</v>
      </c>
      <c r="S1346" s="1267">
        <f t="shared" si="46"/>
        <v>0</v>
      </c>
      <c r="T1346" s="1804" t="s">
        <v>2815</v>
      </c>
    </row>
    <row r="1347" spans="1:20" x14ac:dyDescent="0.25">
      <c r="A1347" s="1265">
        <v>42137</v>
      </c>
      <c r="B1347" s="545">
        <v>20921</v>
      </c>
      <c r="C1347" s="1952" t="s">
        <v>2787</v>
      </c>
      <c r="D1347" s="2097">
        <v>521.4</v>
      </c>
      <c r="E1347" s="724">
        <v>42137</v>
      </c>
      <c r="F1347" s="2116">
        <v>521.4</v>
      </c>
      <c r="G1347" s="1267">
        <f t="shared" ref="G1347:G1410" si="47">D1347-F1347</f>
        <v>0</v>
      </c>
      <c r="H1347" s="1804" t="s">
        <v>2815</v>
      </c>
      <c r="J1347" s="2073"/>
      <c r="K1347" s="32"/>
      <c r="M1347" s="1265">
        <v>42138</v>
      </c>
      <c r="N1347" s="545">
        <v>21039</v>
      </c>
      <c r="O1347" s="1952" t="s">
        <v>701</v>
      </c>
      <c r="P1347" s="2097">
        <v>7592.4</v>
      </c>
      <c r="Q1347" s="724">
        <v>42139</v>
      </c>
      <c r="R1347" s="2116">
        <v>7592.4</v>
      </c>
      <c r="S1347" s="1817">
        <f t="shared" ref="S1347:S1410" si="48">P1347-R1347</f>
        <v>0</v>
      </c>
      <c r="T1347" s="1655" t="s">
        <v>2822</v>
      </c>
    </row>
    <row r="1348" spans="1:20" x14ac:dyDescent="0.25">
      <c r="A1348" s="1265">
        <v>42137</v>
      </c>
      <c r="B1348" s="545">
        <v>20922</v>
      </c>
      <c r="C1348" s="1952" t="s">
        <v>2823</v>
      </c>
      <c r="D1348" s="2097">
        <v>1256.7</v>
      </c>
      <c r="E1348" s="724">
        <v>42138</v>
      </c>
      <c r="F1348" s="2116">
        <v>1256.7</v>
      </c>
      <c r="G1348" s="1267">
        <f t="shared" si="47"/>
        <v>0</v>
      </c>
      <c r="H1348" s="1804" t="s">
        <v>2822</v>
      </c>
      <c r="J1348" s="2073"/>
      <c r="K1348" s="32"/>
      <c r="M1348" s="1265">
        <v>42139</v>
      </c>
      <c r="N1348" s="545">
        <v>21090</v>
      </c>
      <c r="O1348" s="1952" t="s">
        <v>701</v>
      </c>
      <c r="P1348" s="2097">
        <v>4134.3999999999996</v>
      </c>
      <c r="Q1348" s="724">
        <v>42139</v>
      </c>
      <c r="R1348" s="2116">
        <v>4134.3999999999996</v>
      </c>
      <c r="S1348" s="1817">
        <f t="shared" si="48"/>
        <v>0</v>
      </c>
      <c r="T1348" s="1655" t="s">
        <v>2780</v>
      </c>
    </row>
    <row r="1349" spans="1:20" x14ac:dyDescent="0.25">
      <c r="A1349" s="1265">
        <v>42137</v>
      </c>
      <c r="B1349" s="545">
        <v>20923</v>
      </c>
      <c r="C1349" s="1952" t="s">
        <v>2837</v>
      </c>
      <c r="D1349" s="2097">
        <v>3389</v>
      </c>
      <c r="E1349" s="724">
        <v>42138</v>
      </c>
      <c r="F1349" s="2116">
        <v>3389</v>
      </c>
      <c r="G1349" s="1267">
        <f t="shared" si="47"/>
        <v>0</v>
      </c>
      <c r="H1349" s="1804" t="s">
        <v>2822</v>
      </c>
      <c r="K1349" s="32"/>
      <c r="M1349" s="1265">
        <v>42140</v>
      </c>
      <c r="N1349" s="545">
        <v>21254</v>
      </c>
      <c r="O1349" s="1952" t="s">
        <v>701</v>
      </c>
      <c r="P1349" s="2097">
        <v>7909.2</v>
      </c>
      <c r="Q1349" s="724">
        <v>42140</v>
      </c>
      <c r="R1349" s="2116">
        <v>7909.2</v>
      </c>
      <c r="S1349" s="1267">
        <f t="shared" si="48"/>
        <v>0</v>
      </c>
      <c r="T1349" s="1804" t="s">
        <v>2780</v>
      </c>
    </row>
    <row r="1350" spans="1:20" x14ac:dyDescent="0.25">
      <c r="A1350" s="1265">
        <v>42137</v>
      </c>
      <c r="B1350" s="545">
        <v>20924</v>
      </c>
      <c r="C1350" s="1952" t="s">
        <v>2946</v>
      </c>
      <c r="D1350" s="2097">
        <v>324</v>
      </c>
      <c r="E1350" s="724">
        <v>42137</v>
      </c>
      <c r="F1350" s="2116">
        <v>324</v>
      </c>
      <c r="G1350" s="1267">
        <f t="shared" si="47"/>
        <v>0</v>
      </c>
      <c r="H1350" s="1804" t="s">
        <v>773</v>
      </c>
      <c r="K1350" s="32"/>
      <c r="M1350" s="1265">
        <v>42141</v>
      </c>
      <c r="N1350" s="545">
        <v>21344</v>
      </c>
      <c r="O1350" s="1952" t="s">
        <v>701</v>
      </c>
      <c r="P1350" s="2097">
        <v>9124.6</v>
      </c>
      <c r="Q1350" s="724">
        <v>42142</v>
      </c>
      <c r="R1350" s="2117">
        <v>9124.6</v>
      </c>
      <c r="S1350" s="1267">
        <f t="shared" si="48"/>
        <v>0</v>
      </c>
      <c r="T1350" s="716" t="s">
        <v>2780</v>
      </c>
    </row>
    <row r="1351" spans="1:20" x14ac:dyDescent="0.25">
      <c r="A1351" s="1265">
        <v>42137</v>
      </c>
      <c r="B1351" s="545">
        <v>20925</v>
      </c>
      <c r="C1351" s="1952" t="s">
        <v>1478</v>
      </c>
      <c r="D1351" s="2097">
        <v>14945</v>
      </c>
      <c r="E1351" s="724">
        <v>42137</v>
      </c>
      <c r="F1351" s="2116">
        <v>14945</v>
      </c>
      <c r="G1351" s="1267">
        <f t="shared" si="47"/>
        <v>0</v>
      </c>
      <c r="H1351" s="1804" t="s">
        <v>773</v>
      </c>
      <c r="K1351" s="32"/>
      <c r="M1351" s="1265">
        <v>42143</v>
      </c>
      <c r="N1351" s="545">
        <v>21574</v>
      </c>
      <c r="O1351" s="1952" t="s">
        <v>701</v>
      </c>
      <c r="P1351" s="2097">
        <v>11546.4</v>
      </c>
      <c r="Q1351" s="724">
        <v>42143</v>
      </c>
      <c r="R1351" s="2117">
        <v>11546.4</v>
      </c>
      <c r="S1351" s="1267">
        <f t="shared" si="48"/>
        <v>0</v>
      </c>
      <c r="T1351" s="1197" t="s">
        <v>2799</v>
      </c>
    </row>
    <row r="1352" spans="1:20" x14ac:dyDescent="0.25">
      <c r="A1352" s="1265">
        <v>42137</v>
      </c>
      <c r="B1352" s="545">
        <v>20926</v>
      </c>
      <c r="C1352" s="1952" t="s">
        <v>3543</v>
      </c>
      <c r="D1352" s="2097">
        <v>1255.8</v>
      </c>
      <c r="E1352" s="724">
        <v>42140</v>
      </c>
      <c r="F1352" s="2116">
        <v>1255.8</v>
      </c>
      <c r="G1352" s="1267">
        <f t="shared" si="47"/>
        <v>0</v>
      </c>
      <c r="H1352" s="1804" t="s">
        <v>773</v>
      </c>
      <c r="K1352" s="32"/>
      <c r="M1352" s="1265">
        <v>42144</v>
      </c>
      <c r="N1352" s="545">
        <v>21638</v>
      </c>
      <c r="O1352" s="1952" t="s">
        <v>701</v>
      </c>
      <c r="P1352" s="2097">
        <v>4429.8</v>
      </c>
      <c r="Q1352" s="724">
        <v>42145</v>
      </c>
      <c r="R1352" s="2117">
        <v>4429.8</v>
      </c>
      <c r="S1352" s="1267">
        <f t="shared" si="48"/>
        <v>0</v>
      </c>
      <c r="T1352" s="716" t="s">
        <v>2780</v>
      </c>
    </row>
    <row r="1353" spans="1:20" x14ac:dyDescent="0.25">
      <c r="A1353" s="1265">
        <v>42137</v>
      </c>
      <c r="B1353" s="545">
        <v>20927</v>
      </c>
      <c r="C1353" s="1952" t="s">
        <v>3005</v>
      </c>
      <c r="D1353" s="2097">
        <v>800.4</v>
      </c>
      <c r="E1353" s="724">
        <v>42138</v>
      </c>
      <c r="F1353" s="2116">
        <v>800.4</v>
      </c>
      <c r="G1353" s="1267">
        <f t="shared" si="47"/>
        <v>0</v>
      </c>
      <c r="H1353" s="1804" t="s">
        <v>2822</v>
      </c>
      <c r="K1353" s="32"/>
      <c r="M1353" s="1265">
        <v>42146</v>
      </c>
      <c r="N1353" s="545">
        <v>21865</v>
      </c>
      <c r="O1353" s="1952" t="s">
        <v>701</v>
      </c>
      <c r="P1353" s="2097">
        <v>10112</v>
      </c>
      <c r="Q1353" s="724">
        <v>42146</v>
      </c>
      <c r="R1353" s="2116">
        <v>10112</v>
      </c>
      <c r="S1353" s="1267">
        <f t="shared" si="48"/>
        <v>0</v>
      </c>
      <c r="T1353" s="1655" t="s">
        <v>2412</v>
      </c>
    </row>
    <row r="1354" spans="1:20" x14ac:dyDescent="0.25">
      <c r="A1354" s="1265">
        <v>42137</v>
      </c>
      <c r="B1354" s="545">
        <v>20928</v>
      </c>
      <c r="C1354" s="2143" t="s">
        <v>3544</v>
      </c>
      <c r="D1354" s="2097">
        <v>1234.2</v>
      </c>
      <c r="E1354" s="724">
        <v>42137</v>
      </c>
      <c r="F1354" s="2116">
        <v>1234.2</v>
      </c>
      <c r="G1354" s="1267">
        <f t="shared" si="47"/>
        <v>0</v>
      </c>
      <c r="H1354" s="1804" t="s">
        <v>773</v>
      </c>
      <c r="K1354" s="32"/>
      <c r="M1354" s="1265">
        <v>42147</v>
      </c>
      <c r="N1354" s="545">
        <v>22028</v>
      </c>
      <c r="O1354" s="1952" t="s">
        <v>701</v>
      </c>
      <c r="P1354" s="2097">
        <v>9912</v>
      </c>
      <c r="Q1354" s="781">
        <v>42147</v>
      </c>
      <c r="R1354" s="2116">
        <v>9912</v>
      </c>
      <c r="S1354" s="1267">
        <f t="shared" si="48"/>
        <v>0</v>
      </c>
      <c r="T1354" s="1655" t="s">
        <v>2799</v>
      </c>
    </row>
    <row r="1355" spans="1:20" x14ac:dyDescent="0.25">
      <c r="A1355" s="1265">
        <v>42137</v>
      </c>
      <c r="B1355" s="545">
        <v>20929</v>
      </c>
      <c r="C1355" s="1952" t="s">
        <v>2950</v>
      </c>
      <c r="D1355" s="2097">
        <v>2316</v>
      </c>
      <c r="E1355" s="724">
        <v>42137</v>
      </c>
      <c r="F1355" s="2116">
        <v>2316</v>
      </c>
      <c r="G1355" s="1267">
        <f t="shared" si="47"/>
        <v>0</v>
      </c>
      <c r="H1355" s="1804" t="s">
        <v>773</v>
      </c>
      <c r="K1355" s="32"/>
      <c r="M1355" s="1265">
        <v>42148</v>
      </c>
      <c r="N1355" s="545">
        <v>22100</v>
      </c>
      <c r="O1355" s="1952" t="s">
        <v>701</v>
      </c>
      <c r="P1355" s="2097">
        <v>4927.6000000000004</v>
      </c>
      <c r="Q1355" s="781">
        <v>42148</v>
      </c>
      <c r="R1355" s="2116">
        <v>4927.6000000000004</v>
      </c>
      <c r="S1355" s="1267">
        <f t="shared" si="48"/>
        <v>0</v>
      </c>
      <c r="T1355" s="1655" t="s">
        <v>2780</v>
      </c>
    </row>
    <row r="1356" spans="1:20" x14ac:dyDescent="0.25">
      <c r="A1356" s="1265">
        <v>42137</v>
      </c>
      <c r="B1356" s="545">
        <v>20930</v>
      </c>
      <c r="C1356" s="1952" t="s">
        <v>2811</v>
      </c>
      <c r="D1356" s="2097">
        <v>2697.2</v>
      </c>
      <c r="E1356" s="724">
        <v>42137</v>
      </c>
      <c r="F1356" s="2116">
        <v>2697.2</v>
      </c>
      <c r="G1356" s="1267">
        <f t="shared" si="47"/>
        <v>0</v>
      </c>
      <c r="H1356" s="1804" t="s">
        <v>773</v>
      </c>
      <c r="K1356" s="32"/>
      <c r="M1356" s="1265">
        <v>42150</v>
      </c>
      <c r="N1356" s="545">
        <v>22299</v>
      </c>
      <c r="O1356" s="1952" t="s">
        <v>701</v>
      </c>
      <c r="P1356" s="2097">
        <v>11311.6</v>
      </c>
      <c r="Q1356" s="781">
        <v>42150</v>
      </c>
      <c r="R1356" s="2116">
        <v>11311.6</v>
      </c>
      <c r="S1356" s="1267">
        <f t="shared" si="48"/>
        <v>0</v>
      </c>
      <c r="T1356" s="1655" t="s">
        <v>2780</v>
      </c>
    </row>
    <row r="1357" spans="1:20" x14ac:dyDescent="0.25">
      <c r="A1357" s="1265">
        <v>42137</v>
      </c>
      <c r="B1357" s="545">
        <v>20931</v>
      </c>
      <c r="C1357" s="1952" t="s">
        <v>967</v>
      </c>
      <c r="D1357" s="2097">
        <v>18263</v>
      </c>
      <c r="E1357" s="724" t="s">
        <v>3600</v>
      </c>
      <c r="F1357" s="2116">
        <f>14968+3295</f>
        <v>18263</v>
      </c>
      <c r="G1357" s="1267">
        <f t="shared" si="47"/>
        <v>0</v>
      </c>
      <c r="H1357" s="1804" t="s">
        <v>2780</v>
      </c>
      <c r="K1357" s="32"/>
      <c r="M1357" s="1265">
        <v>42152</v>
      </c>
      <c r="N1357" s="545">
        <v>22453</v>
      </c>
      <c r="O1357" s="1952" t="s">
        <v>701</v>
      </c>
      <c r="P1357" s="2097">
        <v>14656.8</v>
      </c>
      <c r="Q1357" s="724">
        <v>42152</v>
      </c>
      <c r="R1357" s="2116">
        <v>14656.8</v>
      </c>
      <c r="S1357" s="1267">
        <f t="shared" si="48"/>
        <v>0</v>
      </c>
      <c r="T1357" s="1655" t="s">
        <v>2780</v>
      </c>
    </row>
    <row r="1358" spans="1:20" x14ac:dyDescent="0.25">
      <c r="A1358" s="1265">
        <v>42137</v>
      </c>
      <c r="B1358" s="545">
        <v>20932</v>
      </c>
      <c r="C1358" s="1952" t="s">
        <v>2818</v>
      </c>
      <c r="D1358" s="2097">
        <v>3809</v>
      </c>
      <c r="E1358" s="724">
        <v>42137</v>
      </c>
      <c r="F1358" s="2116">
        <v>3809</v>
      </c>
      <c r="G1358" s="1267">
        <f t="shared" si="47"/>
        <v>0</v>
      </c>
      <c r="H1358" s="1804" t="s">
        <v>773</v>
      </c>
      <c r="K1358" s="32"/>
      <c r="M1358" s="1265">
        <v>42153</v>
      </c>
      <c r="N1358" s="545">
        <v>22645</v>
      </c>
      <c r="O1358" s="1952" t="s">
        <v>701</v>
      </c>
      <c r="P1358" s="2097">
        <v>4329.6000000000004</v>
      </c>
      <c r="Q1358" s="724">
        <v>42154</v>
      </c>
      <c r="R1358" s="2116">
        <v>4329.6000000000004</v>
      </c>
      <c r="S1358" s="1267">
        <f t="shared" si="48"/>
        <v>0</v>
      </c>
      <c r="T1358" s="1655" t="s">
        <v>2780</v>
      </c>
    </row>
    <row r="1359" spans="1:20" x14ac:dyDescent="0.25">
      <c r="A1359" s="1265">
        <v>42137</v>
      </c>
      <c r="B1359" s="545">
        <v>20933</v>
      </c>
      <c r="C1359" s="1952" t="s">
        <v>3545</v>
      </c>
      <c r="D1359" s="2097">
        <v>1054.5999999999999</v>
      </c>
      <c r="E1359" s="724">
        <v>42137</v>
      </c>
      <c r="F1359" s="2116">
        <v>1054.5999999999999</v>
      </c>
      <c r="G1359" s="1267">
        <f t="shared" si="47"/>
        <v>0</v>
      </c>
      <c r="H1359" s="1804" t="s">
        <v>773</v>
      </c>
      <c r="K1359" s="32"/>
      <c r="M1359" s="1265">
        <v>42154</v>
      </c>
      <c r="N1359" s="545">
        <v>22682</v>
      </c>
      <c r="O1359" s="1952" t="s">
        <v>701</v>
      </c>
      <c r="P1359" s="2097">
        <v>10053.200000000001</v>
      </c>
      <c r="Q1359" s="724">
        <v>42154</v>
      </c>
      <c r="R1359" s="2116">
        <v>10053.200000000001</v>
      </c>
      <c r="S1359" s="1267">
        <f t="shared" si="48"/>
        <v>0</v>
      </c>
      <c r="T1359" s="1655" t="s">
        <v>2780</v>
      </c>
    </row>
    <row r="1360" spans="1:20" x14ac:dyDescent="0.25">
      <c r="A1360" s="1265">
        <v>42137</v>
      </c>
      <c r="B1360" s="545">
        <v>20934</v>
      </c>
      <c r="C1360" s="1952" t="s">
        <v>3545</v>
      </c>
      <c r="D1360" s="2097">
        <v>80</v>
      </c>
      <c r="E1360" s="724">
        <v>42137</v>
      </c>
      <c r="F1360" s="2116">
        <v>80</v>
      </c>
      <c r="G1360" s="1267">
        <f t="shared" si="47"/>
        <v>0</v>
      </c>
      <c r="H1360" s="1804" t="s">
        <v>773</v>
      </c>
      <c r="K1360" s="32"/>
      <c r="M1360" s="1265">
        <v>42155</v>
      </c>
      <c r="N1360" s="545">
        <v>22807</v>
      </c>
      <c r="O1360" s="1952" t="s">
        <v>701</v>
      </c>
      <c r="P1360" s="2097">
        <v>6233.4</v>
      </c>
      <c r="Q1360" s="724">
        <v>42155</v>
      </c>
      <c r="R1360" s="2116">
        <v>6233.4</v>
      </c>
      <c r="S1360" s="1267">
        <f t="shared" si="48"/>
        <v>0</v>
      </c>
      <c r="T1360" s="1655" t="s">
        <v>773</v>
      </c>
    </row>
    <row r="1361" spans="1:20" x14ac:dyDescent="0.25">
      <c r="A1361" s="1265">
        <v>42137</v>
      </c>
      <c r="B1361" s="545">
        <v>20935</v>
      </c>
      <c r="C1361" s="1952" t="s">
        <v>2836</v>
      </c>
      <c r="D1361" s="2097">
        <v>1394</v>
      </c>
      <c r="E1361" s="724">
        <v>42137</v>
      </c>
      <c r="F1361" s="2116">
        <v>1394</v>
      </c>
      <c r="G1361" s="1267">
        <f t="shared" si="47"/>
        <v>0</v>
      </c>
      <c r="H1361" s="1804" t="s">
        <v>2799</v>
      </c>
      <c r="K1361" s="32"/>
      <c r="M1361" s="1265">
        <v>42132</v>
      </c>
      <c r="N1361" s="545">
        <v>20462</v>
      </c>
      <c r="O1361" s="1952" t="s">
        <v>2983</v>
      </c>
      <c r="P1361" s="2097">
        <v>115</v>
      </c>
      <c r="Q1361" s="724">
        <v>42133</v>
      </c>
      <c r="R1361" s="2116">
        <v>115</v>
      </c>
      <c r="S1361" s="1267">
        <f t="shared" si="48"/>
        <v>0</v>
      </c>
      <c r="T1361" s="1804" t="s">
        <v>773</v>
      </c>
    </row>
    <row r="1362" spans="1:20" x14ac:dyDescent="0.25">
      <c r="A1362" s="1265">
        <v>42137</v>
      </c>
      <c r="B1362" s="545">
        <v>20936</v>
      </c>
      <c r="C1362" s="1952" t="s">
        <v>2835</v>
      </c>
      <c r="D1362" s="2097">
        <v>1778.2</v>
      </c>
      <c r="E1362" s="724">
        <v>42137</v>
      </c>
      <c r="F1362" s="2116">
        <v>1778.2</v>
      </c>
      <c r="G1362" s="1267">
        <f t="shared" si="47"/>
        <v>0</v>
      </c>
      <c r="H1362" s="1804" t="s">
        <v>2799</v>
      </c>
      <c r="I1362" s="32"/>
      <c r="J1362" s="2024"/>
      <c r="K1362" s="32"/>
      <c r="M1362" s="1265">
        <v>42126</v>
      </c>
      <c r="N1362" s="545">
        <v>19707</v>
      </c>
      <c r="O1362" s="2054" t="s">
        <v>64</v>
      </c>
      <c r="P1362" s="2097">
        <v>40390.400000000001</v>
      </c>
      <c r="Q1362" s="724">
        <v>42129</v>
      </c>
      <c r="R1362" s="2116">
        <v>40390.400000000001</v>
      </c>
      <c r="S1362" s="459">
        <f t="shared" si="48"/>
        <v>0</v>
      </c>
      <c r="T1362" s="217" t="s">
        <v>773</v>
      </c>
    </row>
    <row r="1363" spans="1:20" x14ac:dyDescent="0.25">
      <c r="A1363" s="1265">
        <v>42137</v>
      </c>
      <c r="B1363" s="545">
        <v>20937</v>
      </c>
      <c r="C1363" s="1952" t="s">
        <v>2852</v>
      </c>
      <c r="D1363" s="2097">
        <v>38147.26</v>
      </c>
      <c r="E1363" s="724">
        <v>42153</v>
      </c>
      <c r="F1363" s="2116">
        <v>38147.26</v>
      </c>
      <c r="G1363" s="1267">
        <f t="shared" si="47"/>
        <v>0</v>
      </c>
      <c r="H1363" s="1804" t="s">
        <v>773</v>
      </c>
      <c r="I1363" s="32"/>
      <c r="J1363" s="2024"/>
      <c r="K1363" s="32"/>
      <c r="M1363" s="1265">
        <v>42128</v>
      </c>
      <c r="N1363" s="545">
        <v>19922</v>
      </c>
      <c r="O1363" s="1952" t="s">
        <v>64</v>
      </c>
      <c r="P1363" s="2097">
        <v>24353.5</v>
      </c>
      <c r="Q1363" s="724">
        <v>42129</v>
      </c>
      <c r="R1363" s="2116">
        <v>24353.5</v>
      </c>
      <c r="S1363" s="1267">
        <f t="shared" si="48"/>
        <v>0</v>
      </c>
      <c r="T1363" s="1804" t="s">
        <v>2412</v>
      </c>
    </row>
    <row r="1364" spans="1:20" x14ac:dyDescent="0.25">
      <c r="A1364" s="1265">
        <v>42137</v>
      </c>
      <c r="B1364" s="545">
        <v>20938</v>
      </c>
      <c r="C1364" s="1952" t="s">
        <v>389</v>
      </c>
      <c r="D1364" s="2097">
        <v>28670.2</v>
      </c>
      <c r="E1364" s="724">
        <v>42138</v>
      </c>
      <c r="F1364" s="2116">
        <v>28670.2</v>
      </c>
      <c r="G1364" s="1267">
        <f t="shared" si="47"/>
        <v>0</v>
      </c>
      <c r="H1364" s="1804" t="s">
        <v>2822</v>
      </c>
      <c r="I1364" s="32"/>
      <c r="J1364" s="2024"/>
      <c r="K1364" s="32"/>
      <c r="M1364" s="1265">
        <v>42131</v>
      </c>
      <c r="N1364" s="545">
        <v>20310</v>
      </c>
      <c r="O1364" s="1952" t="s">
        <v>64</v>
      </c>
      <c r="P1364" s="2097">
        <v>8792</v>
      </c>
      <c r="Q1364" s="724">
        <v>42135</v>
      </c>
      <c r="R1364" s="2116">
        <v>8792</v>
      </c>
      <c r="S1364" s="1267">
        <f t="shared" si="48"/>
        <v>0</v>
      </c>
      <c r="T1364" s="1655" t="s">
        <v>773</v>
      </c>
    </row>
    <row r="1365" spans="1:20" x14ac:dyDescent="0.25">
      <c r="A1365" s="1265">
        <v>42137</v>
      </c>
      <c r="B1365" s="545">
        <v>20939</v>
      </c>
      <c r="C1365" s="1952" t="s">
        <v>2852</v>
      </c>
      <c r="D1365" s="2097">
        <v>405306.8</v>
      </c>
      <c r="E1365" s="724">
        <v>42153</v>
      </c>
      <c r="F1365" s="2116">
        <v>405306.8</v>
      </c>
      <c r="G1365" s="1267">
        <f t="shared" si="47"/>
        <v>0</v>
      </c>
      <c r="H1365" s="1804" t="s">
        <v>773</v>
      </c>
      <c r="I1365" s="32"/>
      <c r="J1365" s="2024"/>
      <c r="K1365" s="32"/>
      <c r="M1365" s="1265">
        <v>42132</v>
      </c>
      <c r="N1365" s="545">
        <v>20441</v>
      </c>
      <c r="O1365" s="1952" t="s">
        <v>64</v>
      </c>
      <c r="P1365" s="2097">
        <v>25098.15</v>
      </c>
      <c r="Q1365" s="724">
        <v>42138</v>
      </c>
      <c r="R1365" s="2116">
        <v>25098.15</v>
      </c>
      <c r="S1365" s="1267">
        <f t="shared" si="48"/>
        <v>0</v>
      </c>
      <c r="T1365" s="1804" t="s">
        <v>2776</v>
      </c>
    </row>
    <row r="1366" spans="1:20" x14ac:dyDescent="0.25">
      <c r="A1366" s="1265">
        <v>42137</v>
      </c>
      <c r="B1366" s="545">
        <v>20940</v>
      </c>
      <c r="C1366" s="1952" t="s">
        <v>2852</v>
      </c>
      <c r="D1366" s="2097">
        <v>115623.46</v>
      </c>
      <c r="E1366" s="724">
        <v>42153</v>
      </c>
      <c r="F1366" s="2116">
        <v>115623.46</v>
      </c>
      <c r="G1366" s="1267">
        <f t="shared" si="47"/>
        <v>0</v>
      </c>
      <c r="H1366" s="1804" t="s">
        <v>773</v>
      </c>
      <c r="I1366" s="32"/>
      <c r="J1366" s="2024"/>
      <c r="K1366" s="32"/>
      <c r="M1366" s="1265">
        <v>42135</v>
      </c>
      <c r="N1366" s="545">
        <v>20669</v>
      </c>
      <c r="O1366" s="1952" t="s">
        <v>64</v>
      </c>
      <c r="P1366" s="2097">
        <v>24798.240000000002</v>
      </c>
      <c r="Q1366" s="724">
        <v>42138</v>
      </c>
      <c r="R1366" s="2116">
        <v>24798.240000000002</v>
      </c>
      <c r="S1366" s="1267">
        <f t="shared" si="48"/>
        <v>0</v>
      </c>
      <c r="T1366" s="1655" t="s">
        <v>2938</v>
      </c>
    </row>
    <row r="1367" spans="1:20" x14ac:dyDescent="0.25">
      <c r="A1367" s="1265">
        <v>42137</v>
      </c>
      <c r="B1367" s="545">
        <v>20941</v>
      </c>
      <c r="C1367" s="2164" t="s">
        <v>2251</v>
      </c>
      <c r="D1367" s="2194">
        <v>0</v>
      </c>
      <c r="E1367" s="724"/>
      <c r="F1367" s="2116"/>
      <c r="G1367" s="1267">
        <f t="shared" si="47"/>
        <v>0</v>
      </c>
      <c r="H1367" s="1804" t="s">
        <v>135</v>
      </c>
      <c r="I1367" s="32"/>
      <c r="J1367" s="2024"/>
      <c r="K1367" s="32"/>
      <c r="M1367" s="1265">
        <v>42137</v>
      </c>
      <c r="N1367" s="545">
        <v>20877</v>
      </c>
      <c r="O1367" s="1952" t="s">
        <v>64</v>
      </c>
      <c r="P1367" s="2097">
        <v>22882.54</v>
      </c>
      <c r="Q1367" s="724">
        <v>42138</v>
      </c>
      <c r="R1367" s="2116">
        <v>22882.54</v>
      </c>
      <c r="S1367" s="1267">
        <f t="shared" si="48"/>
        <v>0</v>
      </c>
      <c r="T1367" s="1655" t="s">
        <v>2780</v>
      </c>
    </row>
    <row r="1368" spans="1:20" x14ac:dyDescent="0.25">
      <c r="A1368" s="1265">
        <v>42137</v>
      </c>
      <c r="B1368" s="545">
        <v>20942</v>
      </c>
      <c r="C1368" s="1952" t="s">
        <v>2795</v>
      </c>
      <c r="D1368" s="2097">
        <v>20187.599999999999</v>
      </c>
      <c r="E1368" s="724">
        <v>42153</v>
      </c>
      <c r="F1368" s="2116">
        <v>20187.599999999999</v>
      </c>
      <c r="G1368" s="1267">
        <f t="shared" si="47"/>
        <v>0</v>
      </c>
      <c r="H1368" s="1804" t="s">
        <v>2799</v>
      </c>
      <c r="I1368" s="32"/>
      <c r="J1368" s="2024"/>
      <c r="K1368" s="32"/>
      <c r="M1368" s="1265">
        <v>42138</v>
      </c>
      <c r="N1368" s="545">
        <v>21007</v>
      </c>
      <c r="O1368" s="1952" t="s">
        <v>64</v>
      </c>
      <c r="P1368" s="2097">
        <v>26958.799999999999</v>
      </c>
      <c r="Q1368" s="724">
        <v>42138</v>
      </c>
      <c r="R1368" s="2116">
        <v>26958.799999999999</v>
      </c>
      <c r="S1368" s="1817">
        <f t="shared" si="48"/>
        <v>0</v>
      </c>
      <c r="T1368" s="1804" t="s">
        <v>2938</v>
      </c>
    </row>
    <row r="1369" spans="1:20" x14ac:dyDescent="0.25">
      <c r="A1369" s="1265">
        <v>42137</v>
      </c>
      <c r="B1369" s="545">
        <v>20943</v>
      </c>
      <c r="C1369" s="1952" t="s">
        <v>985</v>
      </c>
      <c r="D1369" s="2097">
        <v>21549</v>
      </c>
      <c r="E1369" s="724">
        <v>42137</v>
      </c>
      <c r="F1369" s="2116">
        <v>21549</v>
      </c>
      <c r="G1369" s="1267">
        <f t="shared" si="47"/>
        <v>0</v>
      </c>
      <c r="H1369" s="1804" t="s">
        <v>773</v>
      </c>
      <c r="I1369" s="32"/>
      <c r="J1369" s="2024"/>
      <c r="K1369" s="32"/>
      <c r="M1369" s="1265">
        <v>42144</v>
      </c>
      <c r="N1369" s="545">
        <v>21688</v>
      </c>
      <c r="O1369" s="1952" t="s">
        <v>64</v>
      </c>
      <c r="P1369" s="2097">
        <v>25540.46</v>
      </c>
      <c r="Q1369" s="724">
        <v>42145</v>
      </c>
      <c r="R1369" s="2116">
        <v>25540.46</v>
      </c>
      <c r="S1369" s="1267">
        <f t="shared" si="48"/>
        <v>0</v>
      </c>
      <c r="T1369" s="1655" t="s">
        <v>2938</v>
      </c>
    </row>
    <row r="1370" spans="1:20" x14ac:dyDescent="0.25">
      <c r="A1370" s="1265">
        <v>42137</v>
      </c>
      <c r="B1370" s="545">
        <v>20944</v>
      </c>
      <c r="C1370" s="1952" t="s">
        <v>3546</v>
      </c>
      <c r="D1370" s="2097">
        <v>6784</v>
      </c>
      <c r="E1370" s="724">
        <v>42137</v>
      </c>
      <c r="F1370" s="2116">
        <v>6784</v>
      </c>
      <c r="G1370" s="1267">
        <f t="shared" si="47"/>
        <v>0</v>
      </c>
      <c r="H1370" s="1804" t="s">
        <v>773</v>
      </c>
      <c r="I1370" s="32"/>
      <c r="J1370" s="2024"/>
      <c r="K1370" s="32"/>
      <c r="M1370" s="1265">
        <v>42149</v>
      </c>
      <c r="N1370" s="545">
        <v>22148</v>
      </c>
      <c r="O1370" s="1952" t="s">
        <v>64</v>
      </c>
      <c r="P1370" s="2097">
        <v>26687.96</v>
      </c>
      <c r="Q1370" s="781">
        <v>42149</v>
      </c>
      <c r="R1370" s="2116">
        <v>26687.96</v>
      </c>
      <c r="S1370" s="1267">
        <f t="shared" si="48"/>
        <v>0</v>
      </c>
      <c r="T1370" s="1655" t="s">
        <v>2799</v>
      </c>
    </row>
    <row r="1371" spans="1:20" x14ac:dyDescent="0.25">
      <c r="A1371" s="1265">
        <v>42137</v>
      </c>
      <c r="B1371" s="545">
        <v>20945</v>
      </c>
      <c r="C1371" s="1952" t="s">
        <v>3003</v>
      </c>
      <c r="D1371" s="2097">
        <v>61071.9</v>
      </c>
      <c r="E1371" s="724">
        <v>42138</v>
      </c>
      <c r="F1371" s="2116">
        <v>61071.9</v>
      </c>
      <c r="G1371" s="1267">
        <f t="shared" si="47"/>
        <v>0</v>
      </c>
      <c r="H1371" s="1804" t="s">
        <v>2780</v>
      </c>
      <c r="I1371" s="32"/>
      <c r="J1371" s="2024"/>
      <c r="K1371" s="32"/>
      <c r="M1371" s="1265">
        <v>42128</v>
      </c>
      <c r="N1371" s="545">
        <v>20014</v>
      </c>
      <c r="O1371" s="1952" t="s">
        <v>2932</v>
      </c>
      <c r="P1371" s="2097">
        <v>11075.9</v>
      </c>
      <c r="Q1371" s="724">
        <v>42130</v>
      </c>
      <c r="R1371" s="2116">
        <v>11075.9</v>
      </c>
      <c r="S1371" s="1267">
        <f t="shared" si="48"/>
        <v>0</v>
      </c>
      <c r="T1371" s="1804" t="s">
        <v>2902</v>
      </c>
    </row>
    <row r="1372" spans="1:20" x14ac:dyDescent="0.25">
      <c r="A1372" s="1265">
        <v>42137</v>
      </c>
      <c r="B1372" s="545">
        <v>20946</v>
      </c>
      <c r="C1372" s="1952" t="s">
        <v>44</v>
      </c>
      <c r="D1372" s="2097">
        <v>388.6</v>
      </c>
      <c r="E1372" s="724">
        <v>42137</v>
      </c>
      <c r="F1372" s="2116">
        <v>388.6</v>
      </c>
      <c r="G1372" s="1267">
        <f t="shared" si="47"/>
        <v>0</v>
      </c>
      <c r="H1372" s="1804" t="s">
        <v>773</v>
      </c>
      <c r="I1372" s="32"/>
      <c r="J1372" s="2024"/>
      <c r="K1372" s="32"/>
      <c r="M1372" s="1265">
        <v>42131</v>
      </c>
      <c r="N1372" s="545">
        <v>20323</v>
      </c>
      <c r="O1372" s="2143" t="s">
        <v>2932</v>
      </c>
      <c r="P1372" s="2097">
        <v>13844.4</v>
      </c>
      <c r="Q1372" s="724">
        <v>42133</v>
      </c>
      <c r="R1372" s="2116">
        <v>13844.4</v>
      </c>
      <c r="S1372" s="1267">
        <f t="shared" si="48"/>
        <v>0</v>
      </c>
      <c r="T1372" s="1655" t="s">
        <v>2902</v>
      </c>
    </row>
    <row r="1373" spans="1:20" x14ac:dyDescent="0.25">
      <c r="A1373" s="1265">
        <v>42137</v>
      </c>
      <c r="B1373" s="545">
        <v>20947</v>
      </c>
      <c r="C1373" s="1952" t="s">
        <v>2805</v>
      </c>
      <c r="D1373" s="2097">
        <v>2590.6</v>
      </c>
      <c r="E1373" s="724">
        <v>42137</v>
      </c>
      <c r="F1373" s="2116">
        <v>2590.6</v>
      </c>
      <c r="G1373" s="1267">
        <f t="shared" si="47"/>
        <v>0</v>
      </c>
      <c r="H1373" s="1804" t="s">
        <v>773</v>
      </c>
      <c r="I1373" s="32"/>
      <c r="J1373" s="2024"/>
      <c r="K1373" s="32"/>
      <c r="M1373" s="1265">
        <v>42135</v>
      </c>
      <c r="N1373" s="545">
        <v>20778</v>
      </c>
      <c r="O1373" s="1952" t="s">
        <v>2932</v>
      </c>
      <c r="P1373" s="2097">
        <v>11925.05</v>
      </c>
      <c r="Q1373" s="724">
        <v>42137</v>
      </c>
      <c r="R1373" s="2116">
        <v>11925.05</v>
      </c>
      <c r="S1373" s="1267">
        <f t="shared" si="48"/>
        <v>0</v>
      </c>
      <c r="T1373" s="1804" t="s">
        <v>2902</v>
      </c>
    </row>
    <row r="1374" spans="1:20" x14ac:dyDescent="0.25">
      <c r="A1374" s="1265">
        <v>42137</v>
      </c>
      <c r="B1374" s="545">
        <v>20948</v>
      </c>
      <c r="C1374" s="1952" t="s">
        <v>674</v>
      </c>
      <c r="D1374" s="2097">
        <v>13878.8</v>
      </c>
      <c r="E1374" s="724">
        <v>42137</v>
      </c>
      <c r="F1374" s="2116">
        <v>13878.8</v>
      </c>
      <c r="G1374" s="1267">
        <f t="shared" si="47"/>
        <v>0</v>
      </c>
      <c r="H1374" s="1804" t="s">
        <v>3547</v>
      </c>
      <c r="I1374" s="32"/>
      <c r="J1374" s="2024"/>
      <c r="K1374" s="32"/>
      <c r="M1374" s="1265">
        <v>42138</v>
      </c>
      <c r="N1374" s="545">
        <v>21060</v>
      </c>
      <c r="O1374" s="1952" t="s">
        <v>2932</v>
      </c>
      <c r="P1374" s="2097">
        <v>14636.4</v>
      </c>
      <c r="Q1374" s="724">
        <v>42140</v>
      </c>
      <c r="R1374" s="2116">
        <v>14636.4</v>
      </c>
      <c r="S1374" s="1817">
        <f t="shared" si="48"/>
        <v>0</v>
      </c>
      <c r="T1374" s="1655" t="s">
        <v>2902</v>
      </c>
    </row>
    <row r="1375" spans="1:20" x14ac:dyDescent="0.25">
      <c r="A1375" s="1265">
        <v>42137</v>
      </c>
      <c r="B1375" s="545">
        <v>20949</v>
      </c>
      <c r="C1375" s="1952" t="s">
        <v>44</v>
      </c>
      <c r="D1375" s="2097">
        <v>303.60000000000002</v>
      </c>
      <c r="E1375" s="724" t="s">
        <v>3586</v>
      </c>
      <c r="F1375" s="2116">
        <f>280+23.6</f>
        <v>303.60000000000002</v>
      </c>
      <c r="G1375" s="1267">
        <f t="shared" si="47"/>
        <v>0</v>
      </c>
      <c r="H1375" s="1804" t="s">
        <v>773</v>
      </c>
      <c r="I1375" s="32"/>
      <c r="J1375" s="2024"/>
      <c r="K1375" s="32"/>
      <c r="M1375" s="1265">
        <v>42145</v>
      </c>
      <c r="N1375" s="545">
        <v>21798</v>
      </c>
      <c r="O1375" s="2030" t="s">
        <v>2932</v>
      </c>
      <c r="P1375" s="2113">
        <v>4420.8</v>
      </c>
      <c r="Q1375" s="724">
        <v>42149</v>
      </c>
      <c r="R1375" s="2117">
        <v>4420.8</v>
      </c>
      <c r="S1375" s="1267">
        <f t="shared" si="48"/>
        <v>0</v>
      </c>
      <c r="T1375" s="582" t="s">
        <v>2902</v>
      </c>
    </row>
    <row r="1376" spans="1:20" x14ac:dyDescent="0.25">
      <c r="A1376" s="1265">
        <v>42137</v>
      </c>
      <c r="B1376" s="545">
        <v>20950</v>
      </c>
      <c r="C1376" s="1952" t="s">
        <v>2943</v>
      </c>
      <c r="D1376" s="2097">
        <v>60</v>
      </c>
      <c r="E1376" s="724">
        <v>42137</v>
      </c>
      <c r="F1376" s="2116">
        <v>60</v>
      </c>
      <c r="G1376" s="1267">
        <f t="shared" si="47"/>
        <v>0</v>
      </c>
      <c r="H1376" s="1804" t="s">
        <v>773</v>
      </c>
      <c r="I1376" s="32"/>
      <c r="J1376" s="2024"/>
      <c r="K1376" s="32"/>
      <c r="M1376" s="1265">
        <v>42149</v>
      </c>
      <c r="N1376" s="545">
        <v>22247</v>
      </c>
      <c r="O1376" s="1952" t="s">
        <v>2932</v>
      </c>
      <c r="P1376" s="2097">
        <v>11932.8</v>
      </c>
      <c r="Q1376" s="781">
        <v>42151</v>
      </c>
      <c r="R1376" s="2116">
        <v>11932.8</v>
      </c>
      <c r="S1376" s="1267">
        <f t="shared" si="48"/>
        <v>0</v>
      </c>
      <c r="T1376" s="1655" t="s">
        <v>2902</v>
      </c>
    </row>
    <row r="1377" spans="1:20" x14ac:dyDescent="0.25">
      <c r="A1377" s="1265">
        <v>42137</v>
      </c>
      <c r="B1377" s="545">
        <v>20951</v>
      </c>
      <c r="C1377" s="1952" t="s">
        <v>2952</v>
      </c>
      <c r="D1377" s="2097">
        <v>22576.400000000001</v>
      </c>
      <c r="E1377" s="724">
        <v>42138</v>
      </c>
      <c r="F1377" s="2116">
        <v>22576.400000000001</v>
      </c>
      <c r="G1377" s="1267">
        <f t="shared" si="47"/>
        <v>0</v>
      </c>
      <c r="H1377" s="1804" t="s">
        <v>2938</v>
      </c>
      <c r="I1377" s="32"/>
      <c r="J1377" s="2024"/>
      <c r="K1377" s="32"/>
      <c r="M1377" s="1265">
        <v>42152</v>
      </c>
      <c r="N1377" s="545">
        <v>22522</v>
      </c>
      <c r="O1377" s="1952" t="s">
        <v>2932</v>
      </c>
      <c r="P1377" s="2097">
        <v>10970.4</v>
      </c>
      <c r="Q1377" s="724">
        <v>42154</v>
      </c>
      <c r="R1377" s="2116">
        <v>10970.4</v>
      </c>
      <c r="S1377" s="1267">
        <f t="shared" si="48"/>
        <v>0</v>
      </c>
      <c r="T1377" s="1655" t="s">
        <v>2902</v>
      </c>
    </row>
    <row r="1378" spans="1:20" x14ac:dyDescent="0.25">
      <c r="A1378" s="1265">
        <v>42137</v>
      </c>
      <c r="B1378" s="545">
        <v>20952</v>
      </c>
      <c r="C1378" s="1952" t="s">
        <v>2849</v>
      </c>
      <c r="D1378" s="2097">
        <v>6789.8</v>
      </c>
      <c r="E1378" s="724">
        <v>42137</v>
      </c>
      <c r="F1378" s="2116">
        <v>6789.8</v>
      </c>
      <c r="G1378" s="1267">
        <f t="shared" si="47"/>
        <v>0</v>
      </c>
      <c r="H1378" s="1804" t="s">
        <v>773</v>
      </c>
      <c r="K1378" s="32"/>
      <c r="M1378" s="1265">
        <v>42132</v>
      </c>
      <c r="N1378" s="545">
        <v>20435</v>
      </c>
      <c r="O1378" s="1952" t="s">
        <v>2981</v>
      </c>
      <c r="P1378" s="2097">
        <v>4156</v>
      </c>
      <c r="Q1378" s="724">
        <v>42132</v>
      </c>
      <c r="R1378" s="2116">
        <v>4156</v>
      </c>
      <c r="S1378" s="1267">
        <f t="shared" si="48"/>
        <v>0</v>
      </c>
      <c r="T1378" s="1804" t="s">
        <v>773</v>
      </c>
    </row>
    <row r="1379" spans="1:20" x14ac:dyDescent="0.25">
      <c r="A1379" s="1265">
        <v>42137</v>
      </c>
      <c r="B1379" s="545">
        <v>20953</v>
      </c>
      <c r="C1379" s="1952" t="s">
        <v>2911</v>
      </c>
      <c r="D1379" s="2097">
        <v>57078.1</v>
      </c>
      <c r="E1379" s="724" t="s">
        <v>3587</v>
      </c>
      <c r="F1379" s="2116">
        <f>50000+7078.1</f>
        <v>57078.1</v>
      </c>
      <c r="G1379" s="1267">
        <f t="shared" si="47"/>
        <v>0</v>
      </c>
      <c r="H1379" s="1804" t="s">
        <v>2938</v>
      </c>
      <c r="K1379" s="32"/>
      <c r="M1379" s="1265">
        <v>42139</v>
      </c>
      <c r="N1379" s="545">
        <v>21200</v>
      </c>
      <c r="O1379" s="1952" t="s">
        <v>2981</v>
      </c>
      <c r="P1379" s="2097">
        <v>3812</v>
      </c>
      <c r="Q1379" s="724">
        <v>42139</v>
      </c>
      <c r="R1379" s="2116">
        <v>3812</v>
      </c>
      <c r="S1379" s="1817">
        <f t="shared" si="48"/>
        <v>0</v>
      </c>
      <c r="T1379" s="1655" t="s">
        <v>773</v>
      </c>
    </row>
    <row r="1380" spans="1:20" x14ac:dyDescent="0.25">
      <c r="A1380" s="1265">
        <v>42137</v>
      </c>
      <c r="B1380" s="545">
        <v>20954</v>
      </c>
      <c r="C1380" s="1952" t="s">
        <v>2814</v>
      </c>
      <c r="D1380" s="2097">
        <v>22984.080000000002</v>
      </c>
      <c r="E1380" s="724">
        <v>42142</v>
      </c>
      <c r="F1380" s="2116">
        <v>22984.080000000002</v>
      </c>
      <c r="G1380" s="1267">
        <f t="shared" si="47"/>
        <v>0</v>
      </c>
      <c r="H1380" s="1804" t="s">
        <v>2776</v>
      </c>
      <c r="K1380" s="32"/>
      <c r="M1380" s="1265">
        <v>42140</v>
      </c>
      <c r="N1380" s="545">
        <v>21312</v>
      </c>
      <c r="O1380" s="1952" t="s">
        <v>2981</v>
      </c>
      <c r="P1380" s="2097">
        <v>3172</v>
      </c>
      <c r="Q1380" s="724">
        <v>42140</v>
      </c>
      <c r="R1380" s="2117">
        <v>3172</v>
      </c>
      <c r="S1380" s="1267">
        <f t="shared" si="48"/>
        <v>0</v>
      </c>
      <c r="T1380" s="716" t="s">
        <v>773</v>
      </c>
    </row>
    <row r="1381" spans="1:20" x14ac:dyDescent="0.25">
      <c r="A1381" s="1265">
        <v>42137</v>
      </c>
      <c r="B1381" s="545">
        <v>20955</v>
      </c>
      <c r="C1381" s="1952" t="s">
        <v>2897</v>
      </c>
      <c r="D1381" s="2097">
        <v>2101.1999999999998</v>
      </c>
      <c r="E1381" s="724">
        <v>42138</v>
      </c>
      <c r="F1381" s="2116">
        <v>2101.1999999999998</v>
      </c>
      <c r="G1381" s="1267">
        <f t="shared" si="47"/>
        <v>0</v>
      </c>
      <c r="H1381" s="1804" t="s">
        <v>2776</v>
      </c>
      <c r="K1381" s="32"/>
      <c r="M1381" s="1265">
        <v>42144</v>
      </c>
      <c r="N1381" s="545">
        <v>21629</v>
      </c>
      <c r="O1381" s="1952" t="s">
        <v>2981</v>
      </c>
      <c r="P1381" s="2097">
        <v>1602</v>
      </c>
      <c r="Q1381" s="724">
        <v>42144</v>
      </c>
      <c r="R1381" s="2117">
        <v>1602</v>
      </c>
      <c r="S1381" s="1267">
        <f t="shared" si="48"/>
        <v>0</v>
      </c>
      <c r="T1381" s="716" t="s">
        <v>773</v>
      </c>
    </row>
    <row r="1382" spans="1:20" x14ac:dyDescent="0.25">
      <c r="A1382" s="1265">
        <v>42137</v>
      </c>
      <c r="B1382" s="545">
        <v>20956</v>
      </c>
      <c r="C1382" s="1952" t="s">
        <v>969</v>
      </c>
      <c r="D1382" s="2097">
        <v>146388</v>
      </c>
      <c r="E1382" s="724">
        <v>42140</v>
      </c>
      <c r="F1382" s="2116">
        <v>146388</v>
      </c>
      <c r="G1382" s="1267">
        <f t="shared" si="47"/>
        <v>0</v>
      </c>
      <c r="H1382" s="1804" t="s">
        <v>773</v>
      </c>
      <c r="J1382" s="2073"/>
      <c r="K1382" s="32"/>
      <c r="M1382" s="1265">
        <v>42146</v>
      </c>
      <c r="N1382" s="545">
        <v>21890</v>
      </c>
      <c r="O1382" s="1952" t="s">
        <v>2981</v>
      </c>
      <c r="P1382" s="2097">
        <v>3675.6</v>
      </c>
      <c r="Q1382" s="724">
        <v>42146</v>
      </c>
      <c r="R1382" s="2116">
        <v>3675.6</v>
      </c>
      <c r="S1382" s="1267">
        <f t="shared" si="48"/>
        <v>0</v>
      </c>
      <c r="T1382" s="1655" t="s">
        <v>773</v>
      </c>
    </row>
    <row r="1383" spans="1:20" x14ac:dyDescent="0.25">
      <c r="A1383" s="1265">
        <v>42137</v>
      </c>
      <c r="B1383" s="545">
        <v>20957</v>
      </c>
      <c r="C1383" s="1952" t="s">
        <v>2795</v>
      </c>
      <c r="D1383" s="2097">
        <v>6000</v>
      </c>
      <c r="E1383" s="724">
        <v>42153</v>
      </c>
      <c r="F1383" s="2116">
        <v>6000</v>
      </c>
      <c r="G1383" s="1267">
        <f t="shared" si="47"/>
        <v>0</v>
      </c>
      <c r="H1383" s="1804" t="s">
        <v>773</v>
      </c>
      <c r="K1383" s="32"/>
      <c r="M1383" s="1265">
        <v>42146</v>
      </c>
      <c r="N1383" s="545">
        <v>21928</v>
      </c>
      <c r="O1383" s="1952" t="s">
        <v>2981</v>
      </c>
      <c r="P1383" s="2097">
        <v>2196.25</v>
      </c>
      <c r="Q1383" s="724">
        <v>42146</v>
      </c>
      <c r="R1383" s="2116">
        <v>2196.25</v>
      </c>
      <c r="S1383" s="1267">
        <f t="shared" si="48"/>
        <v>0</v>
      </c>
      <c r="T1383" s="1655" t="s">
        <v>773</v>
      </c>
    </row>
    <row r="1384" spans="1:20" x14ac:dyDescent="0.25">
      <c r="A1384" s="1265">
        <v>42137</v>
      </c>
      <c r="B1384" s="545">
        <v>20958</v>
      </c>
      <c r="C1384" s="1952" t="s">
        <v>2915</v>
      </c>
      <c r="D1384" s="2097">
        <v>448</v>
      </c>
      <c r="E1384" s="724">
        <v>42137</v>
      </c>
      <c r="F1384" s="2116">
        <v>448</v>
      </c>
      <c r="G1384" s="1267">
        <f t="shared" si="47"/>
        <v>0</v>
      </c>
      <c r="H1384" s="1804" t="s">
        <v>773</v>
      </c>
      <c r="K1384" s="32"/>
      <c r="M1384" s="1265">
        <v>42152</v>
      </c>
      <c r="N1384" s="545">
        <v>22456</v>
      </c>
      <c r="O1384" s="1952" t="s">
        <v>2981</v>
      </c>
      <c r="P1384" s="2097">
        <v>2111.4</v>
      </c>
      <c r="Q1384" s="724">
        <v>42152</v>
      </c>
      <c r="R1384" s="2116">
        <v>2111.4</v>
      </c>
      <c r="S1384" s="1267">
        <f t="shared" si="48"/>
        <v>0</v>
      </c>
      <c r="T1384" s="1655" t="s">
        <v>773</v>
      </c>
    </row>
    <row r="1385" spans="1:20" x14ac:dyDescent="0.25">
      <c r="A1385" s="1265">
        <v>42137</v>
      </c>
      <c r="B1385" s="545">
        <v>20959</v>
      </c>
      <c r="C1385" s="1952" t="s">
        <v>2795</v>
      </c>
      <c r="D1385" s="2097">
        <v>153747.28</v>
      </c>
      <c r="E1385" s="724">
        <v>42153</v>
      </c>
      <c r="F1385" s="2116">
        <v>153747.28</v>
      </c>
      <c r="G1385" s="1267">
        <f t="shared" si="47"/>
        <v>0</v>
      </c>
      <c r="H1385" s="1804" t="s">
        <v>2815</v>
      </c>
      <c r="K1385" s="32"/>
      <c r="M1385" s="1265">
        <v>42154</v>
      </c>
      <c r="N1385" s="545">
        <v>22783</v>
      </c>
      <c r="O1385" s="1952" t="s">
        <v>2981</v>
      </c>
      <c r="P1385" s="2097">
        <v>2221.1999999999998</v>
      </c>
      <c r="Q1385" s="724">
        <v>42154</v>
      </c>
      <c r="R1385" s="2116">
        <v>2221.1999999999998</v>
      </c>
      <c r="S1385" s="1267">
        <f t="shared" si="48"/>
        <v>0</v>
      </c>
      <c r="T1385" s="1655" t="s">
        <v>773</v>
      </c>
    </row>
    <row r="1386" spans="1:20" x14ac:dyDescent="0.25">
      <c r="A1386" s="1265">
        <v>42137</v>
      </c>
      <c r="B1386" s="545">
        <v>20960</v>
      </c>
      <c r="C1386" s="1952" t="s">
        <v>969</v>
      </c>
      <c r="D1386" s="2097">
        <v>152900</v>
      </c>
      <c r="E1386" s="724">
        <v>42140</v>
      </c>
      <c r="F1386" s="2116">
        <v>152900</v>
      </c>
      <c r="G1386" s="1267">
        <f t="shared" si="47"/>
        <v>0</v>
      </c>
      <c r="H1386" s="1804" t="s">
        <v>773</v>
      </c>
      <c r="K1386" s="32"/>
      <c r="M1386" s="1265">
        <v>42154</v>
      </c>
      <c r="N1386" s="545">
        <v>22784</v>
      </c>
      <c r="O1386" s="1952" t="s">
        <v>2981</v>
      </c>
      <c r="P1386" s="2097">
        <v>80</v>
      </c>
      <c r="Q1386" s="724">
        <v>42154</v>
      </c>
      <c r="R1386" s="2116">
        <v>80</v>
      </c>
      <c r="S1386" s="1267">
        <f t="shared" si="48"/>
        <v>0</v>
      </c>
      <c r="T1386" s="1655" t="s">
        <v>773</v>
      </c>
    </row>
    <row r="1387" spans="1:20" x14ac:dyDescent="0.25">
      <c r="A1387" s="1265">
        <v>42138</v>
      </c>
      <c r="B1387" s="545">
        <v>20961</v>
      </c>
      <c r="C1387" s="1952" t="s">
        <v>2895</v>
      </c>
      <c r="D1387" s="2097">
        <v>10933</v>
      </c>
      <c r="E1387" s="724">
        <v>42139</v>
      </c>
      <c r="F1387" s="2116">
        <v>10933</v>
      </c>
      <c r="G1387" s="1267">
        <f t="shared" si="47"/>
        <v>0</v>
      </c>
      <c r="H1387" s="1804" t="s">
        <v>773</v>
      </c>
      <c r="J1387" s="2073"/>
      <c r="K1387" s="32"/>
      <c r="M1387" s="1265">
        <v>42131</v>
      </c>
      <c r="N1387" s="545">
        <v>20272</v>
      </c>
      <c r="O1387" s="1952" t="s">
        <v>2962</v>
      </c>
      <c r="P1387" s="2097">
        <v>2083.8000000000002</v>
      </c>
      <c r="Q1387" s="724">
        <v>42131</v>
      </c>
      <c r="R1387" s="2116">
        <v>2083.8000000000002</v>
      </c>
      <c r="S1387" s="1267">
        <f t="shared" si="48"/>
        <v>0</v>
      </c>
      <c r="T1387" s="1804" t="s">
        <v>2780</v>
      </c>
    </row>
    <row r="1388" spans="1:20" x14ac:dyDescent="0.25">
      <c r="A1388" s="1265">
        <v>42138</v>
      </c>
      <c r="B1388" s="545">
        <v>20962</v>
      </c>
      <c r="C1388" s="1952" t="s">
        <v>1024</v>
      </c>
      <c r="D1388" s="2097">
        <v>9716</v>
      </c>
      <c r="E1388" s="724" t="s">
        <v>3587</v>
      </c>
      <c r="F1388" s="2116">
        <f>6000+3716</f>
        <v>9716</v>
      </c>
      <c r="G1388" s="1267">
        <f t="shared" si="47"/>
        <v>0</v>
      </c>
      <c r="H1388" s="1804" t="s">
        <v>773</v>
      </c>
      <c r="K1388" s="32"/>
      <c r="M1388" s="1265">
        <v>42131</v>
      </c>
      <c r="N1388" s="545">
        <v>20274</v>
      </c>
      <c r="O1388" s="1952" t="s">
        <v>2962</v>
      </c>
      <c r="P1388" s="2097">
        <v>319.8</v>
      </c>
      <c r="Q1388" s="724">
        <v>42131</v>
      </c>
      <c r="R1388" s="2116">
        <v>319.8</v>
      </c>
      <c r="S1388" s="1267">
        <f t="shared" si="48"/>
        <v>0</v>
      </c>
      <c r="T1388" s="1804" t="s">
        <v>2815</v>
      </c>
    </row>
    <row r="1389" spans="1:20" x14ac:dyDescent="0.25">
      <c r="A1389" s="1265">
        <v>42138</v>
      </c>
      <c r="B1389" s="545">
        <v>20963</v>
      </c>
      <c r="C1389" s="1952" t="s">
        <v>2845</v>
      </c>
      <c r="D1389" s="2097">
        <v>5108.3</v>
      </c>
      <c r="E1389" s="724">
        <v>42138</v>
      </c>
      <c r="F1389" s="2116">
        <v>5108.3</v>
      </c>
      <c r="G1389" s="1267">
        <f t="shared" si="47"/>
        <v>0</v>
      </c>
      <c r="H1389" s="1804" t="s">
        <v>773</v>
      </c>
      <c r="K1389" s="32"/>
      <c r="M1389" s="1265">
        <v>42138</v>
      </c>
      <c r="N1389" s="545">
        <v>21033</v>
      </c>
      <c r="O1389" s="1952" t="s">
        <v>2962</v>
      </c>
      <c r="P1389" s="2097">
        <v>2877.2</v>
      </c>
      <c r="Q1389" s="724">
        <v>42139</v>
      </c>
      <c r="R1389" s="2116">
        <v>2877.2</v>
      </c>
      <c r="S1389" s="1817">
        <f t="shared" si="48"/>
        <v>0</v>
      </c>
      <c r="T1389" s="1655" t="s">
        <v>2822</v>
      </c>
    </row>
    <row r="1390" spans="1:20" x14ac:dyDescent="0.25">
      <c r="A1390" s="1265">
        <v>42138</v>
      </c>
      <c r="B1390" s="545">
        <v>20964</v>
      </c>
      <c r="C1390" s="1952" t="s">
        <v>1472</v>
      </c>
      <c r="D1390" s="2097">
        <v>5664.6</v>
      </c>
      <c r="E1390" s="724">
        <v>42138</v>
      </c>
      <c r="F1390" s="2116">
        <v>5664.6</v>
      </c>
      <c r="G1390" s="1267">
        <f t="shared" si="47"/>
        <v>0</v>
      </c>
      <c r="H1390" s="1804" t="s">
        <v>773</v>
      </c>
      <c r="K1390" s="32"/>
      <c r="M1390" s="1265">
        <v>42145</v>
      </c>
      <c r="N1390" s="545">
        <v>21764</v>
      </c>
      <c r="O1390" s="2030" t="s">
        <v>2962</v>
      </c>
      <c r="P1390" s="2113">
        <v>2516.8000000000002</v>
      </c>
      <c r="Q1390" s="2136">
        <v>42146</v>
      </c>
      <c r="R1390" s="2117">
        <v>2516.8000000000002</v>
      </c>
      <c r="S1390" s="1267">
        <f t="shared" si="48"/>
        <v>0</v>
      </c>
      <c r="T1390" s="582" t="s">
        <v>2780</v>
      </c>
    </row>
    <row r="1391" spans="1:20" x14ac:dyDescent="0.25">
      <c r="A1391" s="1265">
        <v>42138</v>
      </c>
      <c r="B1391" s="545">
        <v>20965</v>
      </c>
      <c r="C1391" s="1952" t="s">
        <v>2852</v>
      </c>
      <c r="D1391" s="2097">
        <v>7401.6</v>
      </c>
      <c r="E1391" s="724">
        <v>42153</v>
      </c>
      <c r="F1391" s="2116">
        <v>7401.6</v>
      </c>
      <c r="G1391" s="1267">
        <f t="shared" si="47"/>
        <v>0</v>
      </c>
      <c r="H1391" s="1804" t="s">
        <v>773</v>
      </c>
      <c r="K1391" s="32"/>
      <c r="M1391" s="1265">
        <v>42153</v>
      </c>
      <c r="N1391" s="545">
        <v>22648</v>
      </c>
      <c r="O1391" s="1952" t="s">
        <v>2962</v>
      </c>
      <c r="P1391" s="2097">
        <v>2152</v>
      </c>
      <c r="Q1391" s="724">
        <v>42154</v>
      </c>
      <c r="R1391" s="2116">
        <v>2152</v>
      </c>
      <c r="S1391" s="1267">
        <f t="shared" si="48"/>
        <v>0</v>
      </c>
      <c r="T1391" s="1655" t="s">
        <v>773</v>
      </c>
    </row>
    <row r="1392" spans="1:20" x14ac:dyDescent="0.25">
      <c r="A1392" s="1265">
        <v>42138</v>
      </c>
      <c r="B1392" s="545">
        <v>20966</v>
      </c>
      <c r="C1392" s="1952" t="s">
        <v>2855</v>
      </c>
      <c r="D1392" s="2097">
        <v>132036.9</v>
      </c>
      <c r="E1392" s="724">
        <v>42143</v>
      </c>
      <c r="F1392" s="2116">
        <v>132036.9</v>
      </c>
      <c r="G1392" s="1267">
        <f t="shared" si="47"/>
        <v>0</v>
      </c>
      <c r="H1392" s="1804" t="s">
        <v>773</v>
      </c>
      <c r="K1392" s="32"/>
      <c r="M1392" s="1265">
        <v>42135</v>
      </c>
      <c r="N1392" s="545">
        <v>20694</v>
      </c>
      <c r="O1392" s="1952" t="s">
        <v>3003</v>
      </c>
      <c r="P1392" s="2097">
        <v>62210.400000000001</v>
      </c>
      <c r="Q1392" s="724">
        <v>42137</v>
      </c>
      <c r="R1392" s="2116">
        <v>62210.400000000001</v>
      </c>
      <c r="S1392" s="1267">
        <f t="shared" si="48"/>
        <v>0</v>
      </c>
      <c r="T1392" s="1655" t="s">
        <v>773</v>
      </c>
    </row>
    <row r="1393" spans="1:20" x14ac:dyDescent="0.25">
      <c r="A1393" s="1265">
        <v>42138</v>
      </c>
      <c r="B1393" s="545">
        <v>20967</v>
      </c>
      <c r="C1393" s="1952" t="s">
        <v>1434</v>
      </c>
      <c r="D1393" s="2097">
        <v>6041.6</v>
      </c>
      <c r="E1393" s="724">
        <v>42140</v>
      </c>
      <c r="F1393" s="2116">
        <v>6041.6</v>
      </c>
      <c r="G1393" s="1267">
        <f t="shared" si="47"/>
        <v>0</v>
      </c>
      <c r="H1393" s="1804" t="s">
        <v>773</v>
      </c>
      <c r="K1393" s="32"/>
      <c r="M1393" s="1265">
        <v>42137</v>
      </c>
      <c r="N1393" s="545">
        <v>20945</v>
      </c>
      <c r="O1393" s="1952" t="s">
        <v>3003</v>
      </c>
      <c r="P1393" s="2097">
        <v>61071.9</v>
      </c>
      <c r="Q1393" s="724">
        <v>42138</v>
      </c>
      <c r="R1393" s="2116">
        <v>61071.9</v>
      </c>
      <c r="S1393" s="1267">
        <f t="shared" si="48"/>
        <v>0</v>
      </c>
      <c r="T1393" s="1804" t="s">
        <v>2780</v>
      </c>
    </row>
    <row r="1394" spans="1:20" x14ac:dyDescent="0.25">
      <c r="A1394" s="1265">
        <v>42138</v>
      </c>
      <c r="B1394" s="545">
        <v>20968</v>
      </c>
      <c r="C1394" s="1952" t="s">
        <v>2928</v>
      </c>
      <c r="D1394" s="2097">
        <v>2446.4</v>
      </c>
      <c r="E1394" s="724">
        <v>42138</v>
      </c>
      <c r="F1394" s="2116">
        <v>2446.4</v>
      </c>
      <c r="G1394" s="1267">
        <f t="shared" si="47"/>
        <v>0</v>
      </c>
      <c r="H1394" s="1804" t="s">
        <v>773</v>
      </c>
      <c r="K1394" s="32"/>
      <c r="M1394" s="1265">
        <v>42138</v>
      </c>
      <c r="N1394" s="545">
        <v>21024</v>
      </c>
      <c r="O1394" s="1952" t="s">
        <v>3003</v>
      </c>
      <c r="P1394" s="2097">
        <v>70297.2</v>
      </c>
      <c r="Q1394" s="724">
        <v>42138</v>
      </c>
      <c r="R1394" s="2116">
        <v>70297.2</v>
      </c>
      <c r="S1394" s="1817">
        <f t="shared" si="48"/>
        <v>0</v>
      </c>
      <c r="T1394" s="1655" t="s">
        <v>2780</v>
      </c>
    </row>
    <row r="1395" spans="1:20" x14ac:dyDescent="0.25">
      <c r="A1395" s="1265">
        <v>42138</v>
      </c>
      <c r="B1395" s="545">
        <v>20969</v>
      </c>
      <c r="C1395" s="1952" t="s">
        <v>2304</v>
      </c>
      <c r="D1395" s="2097">
        <v>52118.8</v>
      </c>
      <c r="E1395" s="724">
        <v>42140</v>
      </c>
      <c r="F1395" s="2116">
        <v>52118.8</v>
      </c>
      <c r="G1395" s="1267">
        <f t="shared" si="47"/>
        <v>0</v>
      </c>
      <c r="H1395" s="1804" t="s">
        <v>2902</v>
      </c>
      <c r="K1395" s="32"/>
      <c r="M1395" s="1265">
        <v>42150</v>
      </c>
      <c r="N1395" s="545">
        <v>22326</v>
      </c>
      <c r="O1395" s="1952" t="s">
        <v>3003</v>
      </c>
      <c r="P1395" s="2097">
        <v>69365.2</v>
      </c>
      <c r="Q1395" s="781">
        <v>42153</v>
      </c>
      <c r="R1395" s="2116">
        <v>69365.2</v>
      </c>
      <c r="S1395" s="1267">
        <f t="shared" si="48"/>
        <v>0</v>
      </c>
      <c r="T1395" s="1655" t="s">
        <v>2780</v>
      </c>
    </row>
    <row r="1396" spans="1:20" x14ac:dyDescent="0.25">
      <c r="A1396" s="1265">
        <v>42138</v>
      </c>
      <c r="B1396" s="545">
        <v>20970</v>
      </c>
      <c r="C1396" s="1952" t="s">
        <v>1193</v>
      </c>
      <c r="D1396" s="2097">
        <v>2627</v>
      </c>
      <c r="E1396" s="724">
        <v>42139</v>
      </c>
      <c r="F1396" s="2116">
        <v>2627</v>
      </c>
      <c r="G1396" s="1267">
        <f t="shared" si="47"/>
        <v>0</v>
      </c>
      <c r="H1396" s="1804" t="s">
        <v>2810</v>
      </c>
      <c r="K1396" s="32"/>
      <c r="M1396" s="1265">
        <v>42135</v>
      </c>
      <c r="N1396" s="545">
        <v>20729</v>
      </c>
      <c r="O1396" s="1952" t="s">
        <v>3006</v>
      </c>
      <c r="P1396" s="2097">
        <v>10708.8</v>
      </c>
      <c r="Q1396" s="724">
        <v>42135</v>
      </c>
      <c r="R1396" s="2116">
        <v>10708.8</v>
      </c>
      <c r="S1396" s="1267">
        <f t="shared" si="48"/>
        <v>0</v>
      </c>
      <c r="T1396" s="1804" t="s">
        <v>773</v>
      </c>
    </row>
    <row r="1397" spans="1:20" x14ac:dyDescent="0.25">
      <c r="A1397" s="1265">
        <v>42138</v>
      </c>
      <c r="B1397" s="545">
        <v>20971</v>
      </c>
      <c r="C1397" s="1952" t="s">
        <v>2858</v>
      </c>
      <c r="D1397" s="2097">
        <v>3736.2</v>
      </c>
      <c r="E1397" s="724">
        <v>42138</v>
      </c>
      <c r="F1397" s="2116">
        <v>3736.2</v>
      </c>
      <c r="G1397" s="1267">
        <f t="shared" si="47"/>
        <v>0</v>
      </c>
      <c r="H1397" s="1804" t="s">
        <v>773</v>
      </c>
      <c r="K1397" s="32"/>
      <c r="M1397" s="1265">
        <v>42126</v>
      </c>
      <c r="N1397" s="545">
        <v>19713</v>
      </c>
      <c r="O1397" s="2054" t="s">
        <v>2855</v>
      </c>
      <c r="P1397" s="2097">
        <v>75278.149999999994</v>
      </c>
      <c r="Q1397" s="724">
        <v>42129</v>
      </c>
      <c r="R1397" s="2116">
        <v>75278.149999999994</v>
      </c>
      <c r="S1397" s="459">
        <f t="shared" si="48"/>
        <v>0</v>
      </c>
      <c r="T1397" s="217" t="s">
        <v>773</v>
      </c>
    </row>
    <row r="1398" spans="1:20" x14ac:dyDescent="0.25">
      <c r="A1398" s="1265">
        <v>42138</v>
      </c>
      <c r="B1398" s="545">
        <v>20972</v>
      </c>
      <c r="C1398" s="1952" t="s">
        <v>2775</v>
      </c>
      <c r="D1398" s="2097">
        <v>11424.6</v>
      </c>
      <c r="E1398" s="724">
        <v>42138</v>
      </c>
      <c r="F1398" s="2116">
        <v>11424.6</v>
      </c>
      <c r="G1398" s="1267">
        <f t="shared" si="47"/>
        <v>0</v>
      </c>
      <c r="H1398" s="1804" t="s">
        <v>2776</v>
      </c>
      <c r="K1398" s="32"/>
      <c r="M1398" s="1265">
        <v>42129</v>
      </c>
      <c r="N1398" s="545">
        <v>20023</v>
      </c>
      <c r="O1398" s="1952" t="s">
        <v>2855</v>
      </c>
      <c r="P1398" s="2097">
        <v>91951.5</v>
      </c>
      <c r="Q1398" s="724">
        <v>42133</v>
      </c>
      <c r="R1398" s="2116">
        <v>91951.5</v>
      </c>
      <c r="S1398" s="1267">
        <f t="shared" si="48"/>
        <v>0</v>
      </c>
      <c r="T1398" s="1804" t="s">
        <v>773</v>
      </c>
    </row>
    <row r="1399" spans="1:20" x14ac:dyDescent="0.25">
      <c r="A1399" s="1265">
        <v>42138</v>
      </c>
      <c r="B1399" s="545">
        <v>20973</v>
      </c>
      <c r="C1399" s="1952" t="s">
        <v>2858</v>
      </c>
      <c r="D1399" s="2097">
        <v>176.4</v>
      </c>
      <c r="E1399" s="724">
        <v>42138</v>
      </c>
      <c r="F1399" s="2116">
        <v>176.4</v>
      </c>
      <c r="G1399" s="1267">
        <f t="shared" si="47"/>
        <v>0</v>
      </c>
      <c r="H1399" s="1804" t="s">
        <v>773</v>
      </c>
      <c r="K1399" s="32"/>
      <c r="M1399" s="1265">
        <v>42131</v>
      </c>
      <c r="N1399" s="545">
        <v>20225</v>
      </c>
      <c r="O1399" s="1952" t="s">
        <v>2855</v>
      </c>
      <c r="P1399" s="2097">
        <v>123569.54</v>
      </c>
      <c r="Q1399" s="724">
        <v>42143</v>
      </c>
      <c r="R1399" s="2116">
        <v>123569.54</v>
      </c>
      <c r="S1399" s="1267">
        <f t="shared" si="48"/>
        <v>0</v>
      </c>
      <c r="T1399" s="1655" t="s">
        <v>773</v>
      </c>
    </row>
    <row r="1400" spans="1:20" x14ac:dyDescent="0.25">
      <c r="A1400" s="1265">
        <v>42138</v>
      </c>
      <c r="B1400" s="545">
        <v>20974</v>
      </c>
      <c r="C1400" s="1952" t="s">
        <v>2803</v>
      </c>
      <c r="D1400" s="2097">
        <v>5066.7</v>
      </c>
      <c r="E1400" s="724">
        <v>42138</v>
      </c>
      <c r="F1400" s="2116">
        <v>5066.7</v>
      </c>
      <c r="G1400" s="1267">
        <f t="shared" si="47"/>
        <v>0</v>
      </c>
      <c r="H1400" s="1804" t="s">
        <v>773</v>
      </c>
      <c r="K1400" s="32"/>
      <c r="M1400" s="1265">
        <v>42131</v>
      </c>
      <c r="N1400" s="545">
        <v>20315</v>
      </c>
      <c r="O1400" s="1952" t="s">
        <v>2855</v>
      </c>
      <c r="P1400" s="2097">
        <v>21324.6</v>
      </c>
      <c r="Q1400" s="724">
        <v>42133</v>
      </c>
      <c r="R1400" s="2116">
        <v>21324.6</v>
      </c>
      <c r="S1400" s="1267">
        <f t="shared" si="48"/>
        <v>0</v>
      </c>
      <c r="T1400" s="1655" t="s">
        <v>2902</v>
      </c>
    </row>
    <row r="1401" spans="1:20" x14ac:dyDescent="0.25">
      <c r="A1401" s="1265">
        <v>42138</v>
      </c>
      <c r="B1401" s="545">
        <v>20975</v>
      </c>
      <c r="C1401" s="1952" t="s">
        <v>2899</v>
      </c>
      <c r="D1401" s="2097">
        <v>5834.6</v>
      </c>
      <c r="E1401" s="724">
        <v>42138</v>
      </c>
      <c r="F1401" s="2116">
        <v>5834.6</v>
      </c>
      <c r="G1401" s="1267">
        <f t="shared" si="47"/>
        <v>0</v>
      </c>
      <c r="H1401" s="1804" t="s">
        <v>2799</v>
      </c>
      <c r="K1401" s="32"/>
      <c r="M1401" s="1265">
        <v>42136</v>
      </c>
      <c r="N1401" s="545">
        <v>20798</v>
      </c>
      <c r="O1401" s="1952" t="s">
        <v>2855</v>
      </c>
      <c r="P1401" s="2097">
        <v>91366.3</v>
      </c>
      <c r="Q1401" s="724">
        <v>42143</v>
      </c>
      <c r="R1401" s="2116">
        <v>91366.3</v>
      </c>
      <c r="S1401" s="1267">
        <f t="shared" si="48"/>
        <v>0</v>
      </c>
      <c r="T1401" s="1804" t="s">
        <v>773</v>
      </c>
    </row>
    <row r="1402" spans="1:20" x14ac:dyDescent="0.25">
      <c r="A1402" s="1265">
        <v>42138</v>
      </c>
      <c r="B1402" s="545">
        <v>20976</v>
      </c>
      <c r="C1402" s="2143" t="s">
        <v>2788</v>
      </c>
      <c r="D1402" s="2097">
        <v>11377.2</v>
      </c>
      <c r="E1402" s="724">
        <v>42138</v>
      </c>
      <c r="F1402" s="2116">
        <v>11377.2</v>
      </c>
      <c r="G1402" s="1267">
        <f t="shared" si="47"/>
        <v>0</v>
      </c>
      <c r="H1402" s="1804" t="s">
        <v>2799</v>
      </c>
      <c r="J1402" s="2073"/>
      <c r="K1402" s="32"/>
      <c r="M1402" s="1265">
        <v>42138</v>
      </c>
      <c r="N1402" s="545">
        <v>20966</v>
      </c>
      <c r="O1402" s="1952" t="s">
        <v>2855</v>
      </c>
      <c r="P1402" s="2097">
        <v>132036.9</v>
      </c>
      <c r="Q1402" s="724">
        <v>42143</v>
      </c>
      <c r="R1402" s="2116">
        <v>132036.9</v>
      </c>
      <c r="S1402" s="1267">
        <f t="shared" si="48"/>
        <v>0</v>
      </c>
      <c r="T1402" s="1804" t="s">
        <v>773</v>
      </c>
    </row>
    <row r="1403" spans="1:20" x14ac:dyDescent="0.25">
      <c r="A1403" s="1265">
        <v>42138</v>
      </c>
      <c r="B1403" s="545">
        <v>20977</v>
      </c>
      <c r="C1403" s="1952" t="s">
        <v>2782</v>
      </c>
      <c r="D1403" s="2097">
        <v>3735.2</v>
      </c>
      <c r="E1403" s="724">
        <v>42138</v>
      </c>
      <c r="F1403" s="2116">
        <v>3735.2</v>
      </c>
      <c r="G1403" s="1817">
        <f t="shared" si="47"/>
        <v>0</v>
      </c>
      <c r="H1403" s="1804" t="s">
        <v>773</v>
      </c>
      <c r="K1403" s="32"/>
      <c r="M1403" s="1265">
        <v>42139</v>
      </c>
      <c r="N1403" s="545">
        <v>21079</v>
      </c>
      <c r="O1403" s="1952" t="s">
        <v>2855</v>
      </c>
      <c r="P1403" s="2097">
        <v>17043.150000000001</v>
      </c>
      <c r="Q1403" s="724">
        <v>42140</v>
      </c>
      <c r="R1403" s="2116">
        <v>17043.150000000001</v>
      </c>
      <c r="S1403" s="1817">
        <f t="shared" si="48"/>
        <v>0</v>
      </c>
      <c r="T1403" s="1655" t="s">
        <v>2902</v>
      </c>
    </row>
    <row r="1404" spans="1:20" x14ac:dyDescent="0.25">
      <c r="A1404" s="1265">
        <v>42138</v>
      </c>
      <c r="B1404" s="545">
        <v>20978</v>
      </c>
      <c r="C1404" s="1952" t="s">
        <v>2784</v>
      </c>
      <c r="D1404" s="2097">
        <v>1976</v>
      </c>
      <c r="E1404" s="724">
        <v>42138</v>
      </c>
      <c r="F1404" s="2116">
        <v>1976</v>
      </c>
      <c r="G1404" s="1267">
        <f t="shared" si="47"/>
        <v>0</v>
      </c>
      <c r="H1404" s="1804" t="s">
        <v>2799</v>
      </c>
      <c r="K1404" s="32"/>
      <c r="M1404" s="1265">
        <v>42143</v>
      </c>
      <c r="N1404" s="545">
        <v>21547</v>
      </c>
      <c r="O1404" s="1952" t="s">
        <v>2855</v>
      </c>
      <c r="P1404" s="2097">
        <v>118880.7</v>
      </c>
      <c r="Q1404" s="724"/>
      <c r="R1404" s="2117"/>
      <c r="S1404" s="1267">
        <f t="shared" si="48"/>
        <v>118880.7</v>
      </c>
      <c r="T1404" s="1197" t="s">
        <v>773</v>
      </c>
    </row>
    <row r="1405" spans="1:20" x14ac:dyDescent="0.25">
      <c r="A1405" s="1265">
        <v>42138</v>
      </c>
      <c r="B1405" s="545">
        <v>20979</v>
      </c>
      <c r="C1405" s="1952" t="s">
        <v>1521</v>
      </c>
      <c r="D1405" s="2097">
        <v>2520.4</v>
      </c>
      <c r="E1405" s="724">
        <v>42138</v>
      </c>
      <c r="F1405" s="2116">
        <v>2520.4</v>
      </c>
      <c r="G1405" s="1267">
        <f t="shared" si="47"/>
        <v>0</v>
      </c>
      <c r="H1405" s="1804" t="s">
        <v>773</v>
      </c>
      <c r="K1405" s="32"/>
      <c r="M1405" s="1265">
        <v>42144</v>
      </c>
      <c r="N1405" s="545">
        <v>21712</v>
      </c>
      <c r="O1405" s="1952" t="s">
        <v>2855</v>
      </c>
      <c r="P1405" s="2097">
        <v>139746.04999999999</v>
      </c>
      <c r="Q1405" s="724"/>
      <c r="R1405" s="2116"/>
      <c r="S1405" s="1267">
        <f t="shared" si="48"/>
        <v>139746.04999999999</v>
      </c>
      <c r="T1405" s="1655" t="s">
        <v>773</v>
      </c>
    </row>
    <row r="1406" spans="1:20" x14ac:dyDescent="0.25">
      <c r="A1406" s="1265">
        <v>42138</v>
      </c>
      <c r="B1406" s="545">
        <v>20980</v>
      </c>
      <c r="C1406" s="1952" t="s">
        <v>2788</v>
      </c>
      <c r="D1406" s="2097">
        <v>3655</v>
      </c>
      <c r="E1406" s="724">
        <v>42138</v>
      </c>
      <c r="F1406" s="2116">
        <v>3655</v>
      </c>
      <c r="G1406" s="1267">
        <f t="shared" si="47"/>
        <v>0</v>
      </c>
      <c r="H1406" s="1804" t="s">
        <v>773</v>
      </c>
      <c r="K1406" s="32"/>
      <c r="M1406" s="1265">
        <v>42146</v>
      </c>
      <c r="N1406" s="545">
        <v>21833</v>
      </c>
      <c r="O1406" s="2030" t="s">
        <v>2855</v>
      </c>
      <c r="P1406" s="2113">
        <v>27576.6</v>
      </c>
      <c r="Q1406" s="724">
        <v>42146</v>
      </c>
      <c r="R1406" s="2117">
        <v>27576.6</v>
      </c>
      <c r="S1406" s="1267">
        <f t="shared" si="48"/>
        <v>0</v>
      </c>
      <c r="T1406" s="582" t="s">
        <v>2780</v>
      </c>
    </row>
    <row r="1407" spans="1:20" x14ac:dyDescent="0.25">
      <c r="A1407" s="1265">
        <v>42138</v>
      </c>
      <c r="B1407" s="545">
        <v>20981</v>
      </c>
      <c r="C1407" s="1952" t="s">
        <v>3002</v>
      </c>
      <c r="D1407" s="2097">
        <v>4563</v>
      </c>
      <c r="E1407" s="724">
        <v>42138</v>
      </c>
      <c r="F1407" s="2116">
        <v>4563</v>
      </c>
      <c r="G1407" s="1267">
        <f t="shared" si="47"/>
        <v>0</v>
      </c>
      <c r="H1407" s="1804" t="s">
        <v>773</v>
      </c>
      <c r="K1407" s="32"/>
      <c r="M1407" s="1265">
        <v>42150</v>
      </c>
      <c r="N1407" s="545">
        <v>22263</v>
      </c>
      <c r="O1407" s="1952" t="s">
        <v>2855</v>
      </c>
      <c r="P1407" s="2097">
        <v>110271.9</v>
      </c>
      <c r="Q1407" s="781"/>
      <c r="R1407" s="2116"/>
      <c r="S1407" s="1267">
        <f t="shared" si="48"/>
        <v>110271.9</v>
      </c>
      <c r="T1407" s="1655" t="s">
        <v>773</v>
      </c>
    </row>
    <row r="1408" spans="1:20" x14ac:dyDescent="0.25">
      <c r="A1408" s="1265">
        <v>42138</v>
      </c>
      <c r="B1408" s="545">
        <v>20982</v>
      </c>
      <c r="C1408" s="1952" t="s">
        <v>2814</v>
      </c>
      <c r="D1408" s="2097">
        <v>38860.550000000003</v>
      </c>
      <c r="E1408" s="724">
        <v>42142</v>
      </c>
      <c r="F1408" s="2116">
        <v>38860.550000000003</v>
      </c>
      <c r="G1408" s="1267">
        <f t="shared" si="47"/>
        <v>0</v>
      </c>
      <c r="H1408" s="1804" t="s">
        <v>2938</v>
      </c>
      <c r="K1408" s="32"/>
      <c r="M1408" s="1265">
        <v>42152</v>
      </c>
      <c r="N1408" s="545">
        <v>22429</v>
      </c>
      <c r="O1408" s="1952" t="s">
        <v>2855</v>
      </c>
      <c r="P1408" s="2097">
        <v>127859.4</v>
      </c>
      <c r="Q1408" s="724"/>
      <c r="R1408" s="2116"/>
      <c r="S1408" s="1267">
        <f t="shared" si="48"/>
        <v>127859.4</v>
      </c>
      <c r="T1408" s="1655" t="s">
        <v>773</v>
      </c>
    </row>
    <row r="1409" spans="1:20" x14ac:dyDescent="0.25">
      <c r="A1409" s="1265">
        <v>42138</v>
      </c>
      <c r="B1409" s="545">
        <v>20983</v>
      </c>
      <c r="C1409" s="1952" t="s">
        <v>3554</v>
      </c>
      <c r="D1409" s="2097">
        <v>21600</v>
      </c>
      <c r="E1409" s="724">
        <v>42138</v>
      </c>
      <c r="F1409" s="2116">
        <v>21600</v>
      </c>
      <c r="G1409" s="1267">
        <f t="shared" si="47"/>
        <v>0</v>
      </c>
      <c r="H1409" s="1804" t="s">
        <v>2780</v>
      </c>
      <c r="K1409" s="32"/>
      <c r="M1409" s="1265">
        <v>42133</v>
      </c>
      <c r="N1409" s="545">
        <v>20479</v>
      </c>
      <c r="O1409" s="1952" t="s">
        <v>2992</v>
      </c>
      <c r="P1409" s="2097">
        <v>8844.7000000000007</v>
      </c>
      <c r="Q1409" s="724">
        <v>42135</v>
      </c>
      <c r="R1409" s="2116">
        <v>8844.7000000000007</v>
      </c>
      <c r="S1409" s="1267">
        <f t="shared" si="48"/>
        <v>0</v>
      </c>
      <c r="T1409" s="1655" t="s">
        <v>2799</v>
      </c>
    </row>
    <row r="1410" spans="1:20" x14ac:dyDescent="0.25">
      <c r="A1410" s="1265">
        <v>42138</v>
      </c>
      <c r="B1410" s="545">
        <v>20984</v>
      </c>
      <c r="C1410" s="1952" t="s">
        <v>3555</v>
      </c>
      <c r="D1410" s="2097">
        <v>791.7</v>
      </c>
      <c r="E1410" s="724">
        <v>42138</v>
      </c>
      <c r="F1410" s="2116">
        <v>791.7</v>
      </c>
      <c r="G1410" s="1267">
        <f t="shared" si="47"/>
        <v>0</v>
      </c>
      <c r="H1410" s="1804" t="s">
        <v>773</v>
      </c>
      <c r="K1410" s="32"/>
      <c r="M1410" s="1265">
        <v>42128</v>
      </c>
      <c r="N1410" s="545">
        <v>19900</v>
      </c>
      <c r="O1410" s="1952" t="s">
        <v>2899</v>
      </c>
      <c r="P1410" s="2097">
        <v>8316.4</v>
      </c>
      <c r="Q1410" s="724">
        <v>42128</v>
      </c>
      <c r="R1410" s="2116">
        <v>8316.4</v>
      </c>
      <c r="S1410" s="1267">
        <f t="shared" si="48"/>
        <v>0</v>
      </c>
      <c r="T1410" s="1804" t="s">
        <v>2799</v>
      </c>
    </row>
    <row r="1411" spans="1:20" x14ac:dyDescent="0.25">
      <c r="A1411" s="1265">
        <v>42138</v>
      </c>
      <c r="B1411" s="545">
        <v>20985</v>
      </c>
      <c r="C1411" s="1952" t="s">
        <v>2795</v>
      </c>
      <c r="D1411" s="2097">
        <v>58446.8</v>
      </c>
      <c r="E1411" s="724">
        <v>42153</v>
      </c>
      <c r="F1411" s="2116">
        <v>58446.8</v>
      </c>
      <c r="G1411" s="1267">
        <f t="shared" ref="G1411:G1474" si="49">D1411-F1411</f>
        <v>0</v>
      </c>
      <c r="H1411" s="1804" t="s">
        <v>2810</v>
      </c>
      <c r="K1411" s="32"/>
      <c r="M1411" s="1265">
        <v>42130</v>
      </c>
      <c r="N1411" s="545">
        <v>20120</v>
      </c>
      <c r="O1411" s="1952" t="s">
        <v>2899</v>
      </c>
      <c r="P1411" s="2097">
        <v>7465.5</v>
      </c>
      <c r="Q1411" s="724">
        <v>42130</v>
      </c>
      <c r="R1411" s="2116">
        <v>7465.5</v>
      </c>
      <c r="S1411" s="1267">
        <f t="shared" ref="S1411:S1474" si="50">P1411-R1411</f>
        <v>0</v>
      </c>
      <c r="T1411" s="1655" t="s">
        <v>2799</v>
      </c>
    </row>
    <row r="1412" spans="1:20" x14ac:dyDescent="0.25">
      <c r="A1412" s="1265">
        <v>42138</v>
      </c>
      <c r="B1412" s="545">
        <v>20986</v>
      </c>
      <c r="C1412" s="1952" t="s">
        <v>2795</v>
      </c>
      <c r="D1412" s="2097">
        <v>3014.4</v>
      </c>
      <c r="E1412" s="724">
        <v>42153</v>
      </c>
      <c r="F1412" s="2116">
        <v>3014.4</v>
      </c>
      <c r="G1412" s="1267">
        <f t="shared" si="49"/>
        <v>0</v>
      </c>
      <c r="H1412" s="1804" t="s">
        <v>2810</v>
      </c>
      <c r="K1412" s="32"/>
      <c r="M1412" s="1265">
        <v>42131</v>
      </c>
      <c r="N1412" s="545">
        <v>20213</v>
      </c>
      <c r="O1412" s="1952" t="s">
        <v>2899</v>
      </c>
      <c r="P1412" s="2097">
        <v>4598.1000000000004</v>
      </c>
      <c r="Q1412" s="724">
        <v>42131</v>
      </c>
      <c r="R1412" s="2116">
        <v>4598.1000000000004</v>
      </c>
      <c r="S1412" s="1267">
        <f t="shared" si="50"/>
        <v>0</v>
      </c>
      <c r="T1412" s="1655" t="s">
        <v>2799</v>
      </c>
    </row>
    <row r="1413" spans="1:20" x14ac:dyDescent="0.25">
      <c r="A1413" s="1265">
        <v>42138</v>
      </c>
      <c r="B1413" s="545">
        <v>20987</v>
      </c>
      <c r="C1413" s="1952" t="s">
        <v>2976</v>
      </c>
      <c r="D1413" s="2097">
        <v>7113.8</v>
      </c>
      <c r="E1413" s="724">
        <v>42138</v>
      </c>
      <c r="F1413" s="2116">
        <v>7113.8</v>
      </c>
      <c r="G1413" s="1267">
        <f t="shared" si="49"/>
        <v>0</v>
      </c>
      <c r="H1413" s="1804" t="s">
        <v>773</v>
      </c>
      <c r="K1413" s="32"/>
      <c r="M1413" s="1265">
        <v>42131</v>
      </c>
      <c r="N1413" s="545">
        <v>20214</v>
      </c>
      <c r="O1413" s="1952" t="s">
        <v>2899</v>
      </c>
      <c r="P1413" s="2097">
        <v>1416.8</v>
      </c>
      <c r="Q1413" s="724">
        <v>42131</v>
      </c>
      <c r="R1413" s="2116">
        <v>1416.8</v>
      </c>
      <c r="S1413" s="1267">
        <f t="shared" si="50"/>
        <v>0</v>
      </c>
      <c r="T1413" s="1655" t="s">
        <v>773</v>
      </c>
    </row>
    <row r="1414" spans="1:20" x14ac:dyDescent="0.25">
      <c r="A1414" s="1265">
        <v>42138</v>
      </c>
      <c r="B1414" s="545">
        <v>20988</v>
      </c>
      <c r="C1414" s="1952" t="s">
        <v>2890</v>
      </c>
      <c r="D1414" s="2097">
        <v>2313.5700000000002</v>
      </c>
      <c r="E1414" s="724">
        <v>42138</v>
      </c>
      <c r="F1414" s="2116">
        <v>2313.5700000000002</v>
      </c>
      <c r="G1414" s="1267">
        <f t="shared" si="49"/>
        <v>0</v>
      </c>
      <c r="H1414" s="1804" t="s">
        <v>773</v>
      </c>
      <c r="K1414" s="32"/>
      <c r="M1414" s="1265">
        <v>42132</v>
      </c>
      <c r="N1414" s="545">
        <v>20339</v>
      </c>
      <c r="O1414" s="1952" t="s">
        <v>2899</v>
      </c>
      <c r="P1414" s="2097">
        <v>9109.2000000000007</v>
      </c>
      <c r="Q1414" s="724">
        <v>42132</v>
      </c>
      <c r="R1414" s="2116">
        <v>9109.2000000000007</v>
      </c>
      <c r="S1414" s="1267">
        <f t="shared" si="50"/>
        <v>0</v>
      </c>
      <c r="T1414" s="1804" t="s">
        <v>2799</v>
      </c>
    </row>
    <row r="1415" spans="1:20" x14ac:dyDescent="0.25">
      <c r="A1415" s="1265">
        <v>42138</v>
      </c>
      <c r="B1415" s="545">
        <v>20989</v>
      </c>
      <c r="C1415" s="1952" t="s">
        <v>2795</v>
      </c>
      <c r="D1415" s="2097">
        <v>1137.5999999999999</v>
      </c>
      <c r="E1415" s="724">
        <v>42153</v>
      </c>
      <c r="F1415" s="2116">
        <v>1137.5999999999999</v>
      </c>
      <c r="G1415" s="1267">
        <f t="shared" si="49"/>
        <v>0</v>
      </c>
      <c r="H1415" s="1804" t="s">
        <v>773</v>
      </c>
      <c r="K1415" s="32"/>
      <c r="M1415" s="1265">
        <v>42135</v>
      </c>
      <c r="N1415" s="545">
        <v>20679</v>
      </c>
      <c r="O1415" s="1952" t="s">
        <v>2899</v>
      </c>
      <c r="P1415" s="2097">
        <v>11959.1</v>
      </c>
      <c r="Q1415" s="724">
        <v>42137</v>
      </c>
      <c r="R1415" s="2116">
        <v>11959.1</v>
      </c>
      <c r="S1415" s="1267">
        <f t="shared" si="50"/>
        <v>0</v>
      </c>
      <c r="T1415" s="1655" t="s">
        <v>2799</v>
      </c>
    </row>
    <row r="1416" spans="1:20" x14ac:dyDescent="0.25">
      <c r="A1416" s="1265">
        <v>42138</v>
      </c>
      <c r="B1416" s="545">
        <v>20990</v>
      </c>
      <c r="C1416" s="1952" t="s">
        <v>2806</v>
      </c>
      <c r="D1416" s="2097">
        <v>1807</v>
      </c>
      <c r="E1416" s="724">
        <v>42138</v>
      </c>
      <c r="F1416" s="2116">
        <v>1807</v>
      </c>
      <c r="G1416" s="1267">
        <f t="shared" si="49"/>
        <v>0</v>
      </c>
      <c r="H1416" s="1804" t="s">
        <v>2804</v>
      </c>
      <c r="K1416" s="32"/>
      <c r="M1416" s="1265">
        <v>42138</v>
      </c>
      <c r="N1416" s="545">
        <v>20975</v>
      </c>
      <c r="O1416" s="1952" t="s">
        <v>2899</v>
      </c>
      <c r="P1416" s="2097">
        <v>5834.6</v>
      </c>
      <c r="Q1416" s="724">
        <v>42138</v>
      </c>
      <c r="R1416" s="2116">
        <v>5834.6</v>
      </c>
      <c r="S1416" s="1267">
        <f t="shared" si="50"/>
        <v>0</v>
      </c>
      <c r="T1416" s="1804" t="s">
        <v>2799</v>
      </c>
    </row>
    <row r="1417" spans="1:20" x14ac:dyDescent="0.25">
      <c r="A1417" s="1265">
        <v>42138</v>
      </c>
      <c r="B1417" s="545">
        <v>20991</v>
      </c>
      <c r="C1417" s="1952" t="s">
        <v>58</v>
      </c>
      <c r="D1417" s="2097">
        <v>3529</v>
      </c>
      <c r="E1417" s="724">
        <v>42138</v>
      </c>
      <c r="F1417" s="2116">
        <v>3529</v>
      </c>
      <c r="G1417" s="1267">
        <f t="shared" si="49"/>
        <v>0</v>
      </c>
      <c r="H1417" s="1804" t="s">
        <v>2804</v>
      </c>
      <c r="J1417" s="2130"/>
      <c r="K1417" s="32"/>
      <c r="M1417" s="1265">
        <v>42139</v>
      </c>
      <c r="N1417" s="545">
        <v>21108</v>
      </c>
      <c r="O1417" s="1952" t="s">
        <v>2899</v>
      </c>
      <c r="P1417" s="2097">
        <v>18130.7</v>
      </c>
      <c r="Q1417" s="724">
        <v>42140</v>
      </c>
      <c r="R1417" s="2116">
        <v>18130.7</v>
      </c>
      <c r="S1417" s="1817">
        <f t="shared" si="50"/>
        <v>0</v>
      </c>
      <c r="T1417" s="1655" t="s">
        <v>2799</v>
      </c>
    </row>
    <row r="1418" spans="1:20" x14ac:dyDescent="0.25">
      <c r="A1418" s="1265">
        <v>42138</v>
      </c>
      <c r="B1418" s="545">
        <v>20992</v>
      </c>
      <c r="C1418" s="1952" t="s">
        <v>1176</v>
      </c>
      <c r="D1418" s="2097">
        <v>2169.9</v>
      </c>
      <c r="E1418" s="724">
        <v>42138</v>
      </c>
      <c r="F1418" s="2116">
        <v>2169.9</v>
      </c>
      <c r="G1418" s="1267">
        <f t="shared" si="49"/>
        <v>0</v>
      </c>
      <c r="H1418" s="1804" t="s">
        <v>773</v>
      </c>
      <c r="J1418" s="2073"/>
      <c r="K1418" s="32"/>
      <c r="M1418" s="1265">
        <v>42140</v>
      </c>
      <c r="N1418" s="545">
        <v>21228</v>
      </c>
      <c r="O1418" s="1952" t="s">
        <v>2899</v>
      </c>
      <c r="P1418" s="2097">
        <v>11713.5</v>
      </c>
      <c r="Q1418" s="724">
        <v>42140</v>
      </c>
      <c r="R1418" s="2116">
        <v>11713.5</v>
      </c>
      <c r="S1418" s="1817">
        <f t="shared" si="50"/>
        <v>0</v>
      </c>
      <c r="T1418" s="1655" t="s">
        <v>2799</v>
      </c>
    </row>
    <row r="1419" spans="1:20" x14ac:dyDescent="0.25">
      <c r="A1419" s="1265">
        <v>42138</v>
      </c>
      <c r="B1419" s="545">
        <v>20993</v>
      </c>
      <c r="C1419" s="1952" t="s">
        <v>2128</v>
      </c>
      <c r="D1419" s="2097">
        <v>669.8</v>
      </c>
      <c r="E1419" s="724">
        <v>42138</v>
      </c>
      <c r="F1419" s="2116">
        <v>669.8</v>
      </c>
      <c r="G1419" s="1267">
        <f t="shared" si="49"/>
        <v>0</v>
      </c>
      <c r="H1419" s="1804" t="s">
        <v>2804</v>
      </c>
      <c r="K1419" s="32"/>
      <c r="M1419" s="1265">
        <v>42140</v>
      </c>
      <c r="N1419" s="545">
        <v>21232</v>
      </c>
      <c r="O1419" s="1952" t="s">
        <v>2899</v>
      </c>
      <c r="P1419" s="2097">
        <v>621.6</v>
      </c>
      <c r="Q1419" s="724">
        <v>42140</v>
      </c>
      <c r="R1419" s="2116">
        <v>621.6</v>
      </c>
      <c r="S1419" s="1817">
        <f t="shared" si="50"/>
        <v>0</v>
      </c>
      <c r="T1419" s="1655" t="s">
        <v>2799</v>
      </c>
    </row>
    <row r="1420" spans="1:20" x14ac:dyDescent="0.25">
      <c r="A1420" s="1265">
        <v>42138</v>
      </c>
      <c r="B1420" s="545">
        <v>20994</v>
      </c>
      <c r="C1420" s="1952" t="s">
        <v>2102</v>
      </c>
      <c r="D1420" s="2097">
        <v>7698.2</v>
      </c>
      <c r="E1420" s="724">
        <v>42138</v>
      </c>
      <c r="F1420" s="2116">
        <v>7698.2</v>
      </c>
      <c r="G1420" s="1267">
        <f t="shared" si="49"/>
        <v>0</v>
      </c>
      <c r="H1420" s="1804" t="s">
        <v>2804</v>
      </c>
      <c r="K1420" s="32"/>
      <c r="M1420" s="1265">
        <v>42142</v>
      </c>
      <c r="N1420" s="545">
        <v>21431</v>
      </c>
      <c r="O1420" s="1952" t="s">
        <v>2899</v>
      </c>
      <c r="P1420" s="2097">
        <v>1386.2</v>
      </c>
      <c r="Q1420" s="724">
        <v>42145</v>
      </c>
      <c r="R1420" s="2117">
        <v>1386.2</v>
      </c>
      <c r="S1420" s="1267">
        <f t="shared" si="50"/>
        <v>0</v>
      </c>
      <c r="T1420" s="1197" t="s">
        <v>2799</v>
      </c>
    </row>
    <row r="1421" spans="1:20" x14ac:dyDescent="0.25">
      <c r="A1421" s="1265">
        <v>42138</v>
      </c>
      <c r="B1421" s="545">
        <v>20995</v>
      </c>
      <c r="C1421" s="1952" t="s">
        <v>1776</v>
      </c>
      <c r="D1421" s="2097">
        <v>3075.6</v>
      </c>
      <c r="E1421" s="724">
        <v>42138</v>
      </c>
      <c r="F1421" s="2116">
        <v>3075.6</v>
      </c>
      <c r="G1421" s="1267">
        <f t="shared" si="49"/>
        <v>0</v>
      </c>
      <c r="H1421" s="1804" t="s">
        <v>773</v>
      </c>
      <c r="K1421" s="32"/>
      <c r="M1421" s="1265">
        <v>42144</v>
      </c>
      <c r="N1421" s="545">
        <v>21616</v>
      </c>
      <c r="O1421" s="1952" t="s">
        <v>2899</v>
      </c>
      <c r="P1421" s="2097">
        <v>9267.7000000000007</v>
      </c>
      <c r="Q1421" s="724">
        <v>42144</v>
      </c>
      <c r="R1421" s="2117">
        <v>9267.7000000000007</v>
      </c>
      <c r="S1421" s="1267">
        <f t="shared" si="50"/>
        <v>0</v>
      </c>
      <c r="T1421" s="1197" t="s">
        <v>2799</v>
      </c>
    </row>
    <row r="1422" spans="1:20" x14ac:dyDescent="0.25">
      <c r="A1422" s="1265">
        <v>42138</v>
      </c>
      <c r="B1422" s="545">
        <v>20996</v>
      </c>
      <c r="C1422" s="1952" t="s">
        <v>2807</v>
      </c>
      <c r="D1422" s="2097">
        <v>1279.2</v>
      </c>
      <c r="E1422" s="724">
        <v>42138</v>
      </c>
      <c r="F1422" s="2116">
        <v>1279.2</v>
      </c>
      <c r="G1422" s="1267">
        <f t="shared" si="49"/>
        <v>0</v>
      </c>
      <c r="H1422" s="1804" t="s">
        <v>2804</v>
      </c>
      <c r="K1422" s="32"/>
      <c r="M1422" s="1265">
        <v>42145</v>
      </c>
      <c r="N1422" s="545">
        <v>21725</v>
      </c>
      <c r="O1422" s="1952" t="s">
        <v>2899</v>
      </c>
      <c r="P1422" s="2097">
        <v>17769.599999999999</v>
      </c>
      <c r="Q1422" s="724">
        <v>42145</v>
      </c>
      <c r="R1422" s="2116">
        <v>17769.599999999999</v>
      </c>
      <c r="S1422" s="1267">
        <f t="shared" si="50"/>
        <v>0</v>
      </c>
      <c r="T1422" s="1655" t="s">
        <v>2799</v>
      </c>
    </row>
    <row r="1423" spans="1:20" x14ac:dyDescent="0.25">
      <c r="A1423" s="1265">
        <v>42138</v>
      </c>
      <c r="B1423" s="545">
        <v>20997</v>
      </c>
      <c r="C1423" s="1952" t="s">
        <v>2808</v>
      </c>
      <c r="D1423" s="2097">
        <v>1628.4</v>
      </c>
      <c r="E1423" s="724">
        <v>42138</v>
      </c>
      <c r="F1423" s="2116">
        <v>1628.4</v>
      </c>
      <c r="G1423" s="1267">
        <f t="shared" si="49"/>
        <v>0</v>
      </c>
      <c r="H1423" s="1804" t="s">
        <v>2804</v>
      </c>
      <c r="K1423" s="32"/>
      <c r="M1423" s="1265">
        <v>42147</v>
      </c>
      <c r="N1423" s="545">
        <v>21989</v>
      </c>
      <c r="O1423" s="1952" t="s">
        <v>2899</v>
      </c>
      <c r="P1423" s="2097">
        <v>31398.7</v>
      </c>
      <c r="Q1423" s="781">
        <v>42147</v>
      </c>
      <c r="R1423" s="2116">
        <v>31398.7</v>
      </c>
      <c r="S1423" s="1267">
        <f t="shared" si="50"/>
        <v>0</v>
      </c>
      <c r="T1423" s="1655" t="s">
        <v>2799</v>
      </c>
    </row>
    <row r="1424" spans="1:20" x14ac:dyDescent="0.25">
      <c r="A1424" s="1265">
        <v>42138</v>
      </c>
      <c r="B1424" s="545">
        <v>20998</v>
      </c>
      <c r="C1424" s="1952" t="s">
        <v>2800</v>
      </c>
      <c r="D1424" s="2097">
        <v>5684.8</v>
      </c>
      <c r="E1424" s="724">
        <v>42138</v>
      </c>
      <c r="F1424" s="2116">
        <v>5684.8</v>
      </c>
      <c r="G1424" s="1817">
        <f t="shared" si="49"/>
        <v>0</v>
      </c>
      <c r="H1424" s="1804" t="s">
        <v>773</v>
      </c>
      <c r="K1424" s="32"/>
      <c r="M1424" s="1265">
        <v>42148</v>
      </c>
      <c r="N1424" s="545">
        <v>22087</v>
      </c>
      <c r="O1424" s="1952" t="s">
        <v>2899</v>
      </c>
      <c r="P1424" s="2097">
        <v>6451.5</v>
      </c>
      <c r="Q1424" s="781">
        <v>42151</v>
      </c>
      <c r="R1424" s="2116">
        <v>6451.5</v>
      </c>
      <c r="S1424" s="1267">
        <f t="shared" si="50"/>
        <v>0</v>
      </c>
      <c r="T1424" s="1655" t="s">
        <v>818</v>
      </c>
    </row>
    <row r="1425" spans="1:20" x14ac:dyDescent="0.25">
      <c r="A1425" s="1265">
        <v>42138</v>
      </c>
      <c r="B1425" s="545">
        <v>20999</v>
      </c>
      <c r="C1425" s="1952" t="s">
        <v>2801</v>
      </c>
      <c r="D1425" s="2097">
        <v>3432.65</v>
      </c>
      <c r="E1425" s="724">
        <v>42138</v>
      </c>
      <c r="F1425" s="2116">
        <v>3432.65</v>
      </c>
      <c r="G1425" s="1817">
        <f t="shared" si="49"/>
        <v>0</v>
      </c>
      <c r="H1425" s="1804" t="s">
        <v>773</v>
      </c>
      <c r="K1425" s="32"/>
      <c r="M1425" s="1265">
        <v>42150</v>
      </c>
      <c r="N1425" s="545">
        <v>22267</v>
      </c>
      <c r="O1425" s="1952" t="s">
        <v>2899</v>
      </c>
      <c r="P1425" s="2097">
        <v>8894</v>
      </c>
      <c r="Q1425" s="781">
        <v>42150</v>
      </c>
      <c r="R1425" s="2116">
        <v>8894</v>
      </c>
      <c r="S1425" s="1267">
        <f t="shared" si="50"/>
        <v>0</v>
      </c>
      <c r="T1425" s="1655" t="s">
        <v>2799</v>
      </c>
    </row>
    <row r="1426" spans="1:20" x14ac:dyDescent="0.25">
      <c r="A1426" s="1265">
        <v>42138</v>
      </c>
      <c r="B1426" s="545">
        <v>21000</v>
      </c>
      <c r="C1426" s="2143" t="s">
        <v>360</v>
      </c>
      <c r="D1426" s="2097">
        <v>3139.9</v>
      </c>
      <c r="E1426" s="724">
        <v>42138</v>
      </c>
      <c r="F1426" s="2116">
        <v>3139.9</v>
      </c>
      <c r="G1426" s="1817">
        <f t="shared" si="49"/>
        <v>0</v>
      </c>
      <c r="H1426" s="1804" t="s">
        <v>773</v>
      </c>
      <c r="I1426" s="32"/>
      <c r="J1426" s="2024"/>
      <c r="K1426" s="32"/>
      <c r="M1426" s="1265">
        <v>42151</v>
      </c>
      <c r="N1426" s="545">
        <v>22348</v>
      </c>
      <c r="O1426" s="1952" t="s">
        <v>2899</v>
      </c>
      <c r="P1426" s="2097">
        <v>13600</v>
      </c>
      <c r="Q1426" s="781">
        <v>42151</v>
      </c>
      <c r="R1426" s="2116">
        <v>13600</v>
      </c>
      <c r="S1426" s="1267">
        <f t="shared" si="50"/>
        <v>0</v>
      </c>
      <c r="T1426" s="1655" t="s">
        <v>773</v>
      </c>
    </row>
    <row r="1427" spans="1:20" x14ac:dyDescent="0.25">
      <c r="A1427" s="1265">
        <v>42138</v>
      </c>
      <c r="B1427" s="545">
        <v>21001</v>
      </c>
      <c r="C1427" s="1952" t="s">
        <v>1808</v>
      </c>
      <c r="D1427" s="2097">
        <v>7239</v>
      </c>
      <c r="E1427" s="724">
        <v>42138</v>
      </c>
      <c r="F1427" s="2116">
        <v>7239</v>
      </c>
      <c r="G1427" s="1817">
        <f t="shared" si="49"/>
        <v>0</v>
      </c>
      <c r="H1427" s="1804" t="s">
        <v>773</v>
      </c>
      <c r="I1427" s="32"/>
      <c r="J1427" s="2024"/>
      <c r="K1427" s="32"/>
      <c r="M1427" s="1265">
        <v>42151</v>
      </c>
      <c r="N1427" s="545">
        <v>22383</v>
      </c>
      <c r="O1427" s="1952" t="s">
        <v>2899</v>
      </c>
      <c r="P1427" s="2097">
        <v>4032.8</v>
      </c>
      <c r="Q1427" s="724">
        <v>42151</v>
      </c>
      <c r="R1427" s="2116">
        <v>4032.8</v>
      </c>
      <c r="S1427" s="1267">
        <f t="shared" si="50"/>
        <v>0</v>
      </c>
      <c r="T1427" s="1655" t="s">
        <v>2799</v>
      </c>
    </row>
    <row r="1428" spans="1:20" x14ac:dyDescent="0.25">
      <c r="A1428" s="1265">
        <v>42138</v>
      </c>
      <c r="B1428" s="545">
        <v>21002</v>
      </c>
      <c r="C1428" s="1952" t="s">
        <v>1808</v>
      </c>
      <c r="D1428" s="2097">
        <v>9216</v>
      </c>
      <c r="E1428" s="724">
        <v>42138</v>
      </c>
      <c r="F1428" s="2116">
        <v>9216</v>
      </c>
      <c r="G1428" s="1817">
        <f t="shared" si="49"/>
        <v>0</v>
      </c>
      <c r="H1428" s="1804" t="s">
        <v>773</v>
      </c>
      <c r="I1428" s="32"/>
      <c r="J1428" s="2024"/>
      <c r="K1428" s="32"/>
      <c r="M1428" s="1265">
        <v>42152</v>
      </c>
      <c r="N1428" s="545">
        <v>22446</v>
      </c>
      <c r="O1428" s="1952" t="s">
        <v>2899</v>
      </c>
      <c r="P1428" s="2097">
        <v>10242.200000000001</v>
      </c>
      <c r="Q1428" s="724">
        <v>42152</v>
      </c>
      <c r="R1428" s="2116">
        <v>10242.200000000001</v>
      </c>
      <c r="S1428" s="1267">
        <f t="shared" si="50"/>
        <v>0</v>
      </c>
      <c r="T1428" s="1655" t="s">
        <v>2799</v>
      </c>
    </row>
    <row r="1429" spans="1:20" x14ac:dyDescent="0.25">
      <c r="A1429" s="1265">
        <v>42138</v>
      </c>
      <c r="B1429" s="545">
        <v>21003</v>
      </c>
      <c r="C1429" s="1952" t="s">
        <v>2946</v>
      </c>
      <c r="D1429" s="2097">
        <v>463</v>
      </c>
      <c r="E1429" s="724">
        <v>42138</v>
      </c>
      <c r="F1429" s="2116">
        <v>463</v>
      </c>
      <c r="G1429" s="1817">
        <f t="shared" si="49"/>
        <v>0</v>
      </c>
      <c r="H1429" s="1804" t="s">
        <v>773</v>
      </c>
      <c r="I1429" s="32"/>
      <c r="J1429" s="2024"/>
      <c r="K1429" s="32"/>
      <c r="M1429" s="1265">
        <v>42153</v>
      </c>
      <c r="N1429" s="545">
        <v>22565</v>
      </c>
      <c r="O1429" s="1952" t="s">
        <v>2899</v>
      </c>
      <c r="P1429" s="2097">
        <v>13916.8</v>
      </c>
      <c r="Q1429" s="724">
        <v>42154</v>
      </c>
      <c r="R1429" s="2116">
        <v>13916.8</v>
      </c>
      <c r="S1429" s="1267">
        <f t="shared" si="50"/>
        <v>0</v>
      </c>
      <c r="T1429" s="1655" t="s">
        <v>2799</v>
      </c>
    </row>
    <row r="1430" spans="1:20" x14ac:dyDescent="0.25">
      <c r="A1430" s="1265">
        <v>42138</v>
      </c>
      <c r="B1430" s="545">
        <v>21004</v>
      </c>
      <c r="C1430" s="1952" t="s">
        <v>2979</v>
      </c>
      <c r="D1430" s="2097">
        <v>1876.8</v>
      </c>
      <c r="E1430" s="724">
        <v>42140</v>
      </c>
      <c r="F1430" s="2116">
        <v>1876.8</v>
      </c>
      <c r="G1430" s="1817">
        <f t="shared" si="49"/>
        <v>0</v>
      </c>
      <c r="H1430" s="1804" t="s">
        <v>2804</v>
      </c>
      <c r="I1430" s="32"/>
      <c r="J1430" s="2024"/>
      <c r="K1430" s="32"/>
      <c r="M1430" s="1265">
        <v>42154</v>
      </c>
      <c r="N1430" s="545">
        <v>22686</v>
      </c>
      <c r="O1430" s="1952" t="s">
        <v>2899</v>
      </c>
      <c r="P1430" s="2097">
        <v>5461.2</v>
      </c>
      <c r="Q1430" s="724">
        <v>42154</v>
      </c>
      <c r="R1430" s="2116">
        <v>5461.2</v>
      </c>
      <c r="S1430" s="1267">
        <f t="shared" si="50"/>
        <v>0</v>
      </c>
      <c r="T1430" s="1655" t="s">
        <v>2799</v>
      </c>
    </row>
    <row r="1431" spans="1:20" x14ac:dyDescent="0.25">
      <c r="A1431" s="1265">
        <v>42138</v>
      </c>
      <c r="B1431" s="545">
        <v>21005</v>
      </c>
      <c r="C1431" s="1952" t="s">
        <v>2905</v>
      </c>
      <c r="D1431" s="2097">
        <v>2243.5</v>
      </c>
      <c r="E1431" s="724">
        <v>42139</v>
      </c>
      <c r="F1431" s="2116">
        <v>2243.5</v>
      </c>
      <c r="G1431" s="1817">
        <f t="shared" si="49"/>
        <v>0</v>
      </c>
      <c r="H1431" s="1804" t="s">
        <v>773</v>
      </c>
      <c r="I1431" s="32"/>
      <c r="J1431" s="2024"/>
      <c r="K1431" s="32"/>
      <c r="M1431" s="1265">
        <v>42154</v>
      </c>
      <c r="N1431" s="545">
        <v>22694</v>
      </c>
      <c r="O1431" s="1952" t="s">
        <v>2899</v>
      </c>
      <c r="P1431" s="2097">
        <v>2005.4</v>
      </c>
      <c r="Q1431" s="724">
        <v>42154</v>
      </c>
      <c r="R1431" s="2116">
        <v>2005.4</v>
      </c>
      <c r="S1431" s="1267">
        <f t="shared" si="50"/>
        <v>0</v>
      </c>
      <c r="T1431" s="1655" t="s">
        <v>773</v>
      </c>
    </row>
    <row r="1432" spans="1:20" x14ac:dyDescent="0.25">
      <c r="A1432" s="1265">
        <v>42138</v>
      </c>
      <c r="B1432" s="545">
        <v>21006</v>
      </c>
      <c r="C1432" s="1952" t="s">
        <v>2876</v>
      </c>
      <c r="D1432" s="2097">
        <v>2149.1999999999998</v>
      </c>
      <c r="E1432" s="724">
        <v>42138</v>
      </c>
      <c r="F1432" s="2116">
        <v>2149.1999999999998</v>
      </c>
      <c r="G1432" s="1817">
        <f t="shared" si="49"/>
        <v>0</v>
      </c>
      <c r="H1432" s="1804" t="s">
        <v>2804</v>
      </c>
      <c r="I1432" s="32"/>
      <c r="J1432" s="2024"/>
      <c r="K1432" s="32"/>
      <c r="M1432" s="1265">
        <v>42154</v>
      </c>
      <c r="N1432" s="545">
        <v>22754</v>
      </c>
      <c r="O1432" s="1952" t="s">
        <v>2899</v>
      </c>
      <c r="P1432" s="2097">
        <v>3698.2</v>
      </c>
      <c r="Q1432" s="724">
        <v>42154</v>
      </c>
      <c r="R1432" s="2116">
        <v>3698.2</v>
      </c>
      <c r="S1432" s="1267">
        <f t="shared" si="50"/>
        <v>0</v>
      </c>
      <c r="T1432" s="1655" t="s">
        <v>2799</v>
      </c>
    </row>
    <row r="1433" spans="1:20" x14ac:dyDescent="0.25">
      <c r="A1433" s="1265">
        <v>42138</v>
      </c>
      <c r="B1433" s="545">
        <v>21007</v>
      </c>
      <c r="C1433" s="1952" t="s">
        <v>64</v>
      </c>
      <c r="D1433" s="2097">
        <v>26958.799999999999</v>
      </c>
      <c r="E1433" s="724">
        <v>42138</v>
      </c>
      <c r="F1433" s="2116">
        <v>26958.799999999999</v>
      </c>
      <c r="G1433" s="1817">
        <f t="shared" si="49"/>
        <v>0</v>
      </c>
      <c r="H1433" s="1804" t="s">
        <v>2938</v>
      </c>
      <c r="I1433" s="32"/>
      <c r="J1433" s="2024"/>
      <c r="K1433" s="32"/>
      <c r="M1433" s="1265">
        <v>42155</v>
      </c>
      <c r="N1433" s="545">
        <v>22813</v>
      </c>
      <c r="O1433" s="1952" t="s">
        <v>2899</v>
      </c>
      <c r="P1433" s="2097">
        <v>2886</v>
      </c>
      <c r="Q1433" s="724"/>
      <c r="R1433" s="2116"/>
      <c r="S1433" s="1267">
        <f t="shared" si="50"/>
        <v>2886</v>
      </c>
      <c r="T1433" s="1655" t="s">
        <v>818</v>
      </c>
    </row>
    <row r="1434" spans="1:20" x14ac:dyDescent="0.25">
      <c r="A1434" s="1265">
        <v>42138</v>
      </c>
      <c r="B1434" s="545">
        <v>21008</v>
      </c>
      <c r="C1434" s="1952" t="s">
        <v>2872</v>
      </c>
      <c r="D1434" s="2097">
        <v>547.20000000000005</v>
      </c>
      <c r="E1434" s="724">
        <v>42138</v>
      </c>
      <c r="F1434" s="2116">
        <v>547.20000000000005</v>
      </c>
      <c r="G1434" s="1817">
        <f t="shared" si="49"/>
        <v>0</v>
      </c>
      <c r="H1434" s="1804" t="s">
        <v>2804</v>
      </c>
      <c r="I1434" s="32"/>
      <c r="J1434" s="2024"/>
      <c r="K1434" s="32"/>
      <c r="M1434" s="1265">
        <v>42133</v>
      </c>
      <c r="N1434" s="545">
        <v>20472</v>
      </c>
      <c r="O1434" s="1952" t="s">
        <v>419</v>
      </c>
      <c r="P1434" s="2097">
        <v>10752</v>
      </c>
      <c r="Q1434" s="724">
        <v>42133</v>
      </c>
      <c r="R1434" s="2116">
        <v>10752</v>
      </c>
      <c r="S1434" s="1267">
        <f t="shared" si="50"/>
        <v>0</v>
      </c>
      <c r="T1434" s="1655" t="s">
        <v>773</v>
      </c>
    </row>
    <row r="1435" spans="1:20" x14ac:dyDescent="0.25">
      <c r="A1435" s="1265">
        <v>42138</v>
      </c>
      <c r="B1435" s="545">
        <v>21009</v>
      </c>
      <c r="C1435" s="1952" t="s">
        <v>2876</v>
      </c>
      <c r="D1435" s="2097">
        <v>2578.4</v>
      </c>
      <c r="E1435" s="724"/>
      <c r="F1435" s="2116"/>
      <c r="G1435" s="1817">
        <f t="shared" si="49"/>
        <v>2578.4</v>
      </c>
      <c r="H1435" s="1804" t="s">
        <v>2804</v>
      </c>
      <c r="I1435" s="32"/>
      <c r="J1435" s="2024"/>
      <c r="K1435" s="32"/>
      <c r="M1435" s="1265">
        <v>42143</v>
      </c>
      <c r="N1435" s="545">
        <v>21585</v>
      </c>
      <c r="O1435" s="1952" t="s">
        <v>3626</v>
      </c>
      <c r="P1435" s="2097">
        <v>13578.3</v>
      </c>
      <c r="Q1435" s="724"/>
      <c r="R1435" s="2116"/>
      <c r="S1435" s="1267">
        <f t="shared" si="50"/>
        <v>13578.3</v>
      </c>
      <c r="T1435" s="1197" t="s">
        <v>818</v>
      </c>
    </row>
    <row r="1436" spans="1:20" x14ac:dyDescent="0.25">
      <c r="A1436" s="1265">
        <v>42138</v>
      </c>
      <c r="B1436" s="545">
        <v>21010</v>
      </c>
      <c r="C1436" s="1952" t="s">
        <v>2905</v>
      </c>
      <c r="D1436" s="2097">
        <v>200</v>
      </c>
      <c r="E1436" s="724">
        <v>42138</v>
      </c>
      <c r="F1436" s="2116">
        <v>200</v>
      </c>
      <c r="G1436" s="1817">
        <f t="shared" si="49"/>
        <v>0</v>
      </c>
      <c r="H1436" s="1804" t="s">
        <v>2804</v>
      </c>
      <c r="I1436" s="32"/>
      <c r="J1436" s="2024"/>
      <c r="K1436" s="32"/>
      <c r="M1436" s="1265">
        <v>42126</v>
      </c>
      <c r="N1436" s="545">
        <v>19758</v>
      </c>
      <c r="O1436" s="1952" t="s">
        <v>2870</v>
      </c>
      <c r="P1436" s="2097">
        <v>8127.6</v>
      </c>
      <c r="Q1436" s="724">
        <v>42126</v>
      </c>
      <c r="R1436" s="2116">
        <v>8127.6</v>
      </c>
      <c r="S1436" s="459">
        <f t="shared" si="50"/>
        <v>0</v>
      </c>
      <c r="T1436" s="1804" t="s">
        <v>773</v>
      </c>
    </row>
    <row r="1437" spans="1:20" x14ac:dyDescent="0.25">
      <c r="A1437" s="1265">
        <v>42138</v>
      </c>
      <c r="B1437" s="545">
        <v>21011</v>
      </c>
      <c r="C1437" s="1952" t="s">
        <v>2832</v>
      </c>
      <c r="D1437" s="2097">
        <v>5696.4</v>
      </c>
      <c r="E1437" s="724">
        <v>42138</v>
      </c>
      <c r="F1437" s="2116">
        <v>5696.4</v>
      </c>
      <c r="G1437" s="1817">
        <f t="shared" si="49"/>
        <v>0</v>
      </c>
      <c r="H1437" s="1804" t="s">
        <v>2776</v>
      </c>
      <c r="I1437" s="32"/>
      <c r="J1437" s="2024"/>
      <c r="K1437" s="32"/>
      <c r="M1437" s="1265">
        <v>42153</v>
      </c>
      <c r="N1437" s="545">
        <v>22628</v>
      </c>
      <c r="O1437" s="1952" t="s">
        <v>2870</v>
      </c>
      <c r="P1437" s="2097">
        <v>182.4</v>
      </c>
      <c r="Q1437" s="724">
        <v>42153</v>
      </c>
      <c r="R1437" s="2116">
        <v>182.4</v>
      </c>
      <c r="S1437" s="1267">
        <f t="shared" si="50"/>
        <v>0</v>
      </c>
      <c r="T1437" s="1655" t="s">
        <v>773</v>
      </c>
    </row>
    <row r="1438" spans="1:20" x14ac:dyDescent="0.25">
      <c r="A1438" s="1265">
        <v>42138</v>
      </c>
      <c r="B1438" s="545">
        <v>21012</v>
      </c>
      <c r="C1438" s="1952" t="s">
        <v>2864</v>
      </c>
      <c r="D1438" s="2097">
        <v>1977.5</v>
      </c>
      <c r="E1438" s="724">
        <v>42138</v>
      </c>
      <c r="F1438" s="2116">
        <v>1977.5</v>
      </c>
      <c r="G1438" s="1817">
        <f t="shared" si="49"/>
        <v>0</v>
      </c>
      <c r="H1438" s="1804" t="s">
        <v>2799</v>
      </c>
      <c r="I1438" s="32"/>
      <c r="J1438" s="2024"/>
      <c r="K1438" s="32"/>
      <c r="M1438" s="1265">
        <v>42125</v>
      </c>
      <c r="N1438" s="545">
        <v>19598</v>
      </c>
      <c r="O1438" s="1952" t="s">
        <v>2789</v>
      </c>
      <c r="P1438" s="2097">
        <v>102769.85</v>
      </c>
      <c r="Q1438" s="724">
        <v>42128</v>
      </c>
      <c r="R1438" s="2116">
        <v>102769.85</v>
      </c>
      <c r="S1438" s="459">
        <f t="shared" si="50"/>
        <v>0</v>
      </c>
      <c r="T1438" s="1804" t="s">
        <v>2790</v>
      </c>
    </row>
    <row r="1439" spans="1:20" x14ac:dyDescent="0.25">
      <c r="A1439" s="1265">
        <v>42138</v>
      </c>
      <c r="B1439" s="545">
        <v>21013</v>
      </c>
      <c r="C1439" s="1952" t="s">
        <v>2825</v>
      </c>
      <c r="D1439" s="2097">
        <v>2415</v>
      </c>
      <c r="E1439" s="724">
        <v>42138</v>
      </c>
      <c r="F1439" s="2116">
        <v>2415</v>
      </c>
      <c r="G1439" s="1817">
        <f t="shared" si="49"/>
        <v>0</v>
      </c>
      <c r="H1439" s="1655" t="s">
        <v>2799</v>
      </c>
      <c r="I1439" s="32"/>
      <c r="J1439" s="2024"/>
      <c r="K1439" s="32"/>
      <c r="M1439" s="1265">
        <v>42126</v>
      </c>
      <c r="N1439" s="545">
        <v>19734</v>
      </c>
      <c r="O1439" s="2054" t="s">
        <v>2789</v>
      </c>
      <c r="P1439" s="2097">
        <v>105716.45</v>
      </c>
      <c r="Q1439" s="724">
        <v>42140</v>
      </c>
      <c r="R1439" s="2116">
        <v>105716.45</v>
      </c>
      <c r="S1439" s="459">
        <f t="shared" si="50"/>
        <v>0</v>
      </c>
      <c r="T1439" s="217" t="s">
        <v>773</v>
      </c>
    </row>
    <row r="1440" spans="1:20" x14ac:dyDescent="0.25">
      <c r="A1440" s="1265">
        <v>42138</v>
      </c>
      <c r="B1440" s="545">
        <v>21014</v>
      </c>
      <c r="C1440" s="1952" t="s">
        <v>2831</v>
      </c>
      <c r="D1440" s="2097">
        <v>3180.6</v>
      </c>
      <c r="E1440" s="724">
        <v>42138</v>
      </c>
      <c r="F1440" s="2116">
        <v>3180.6</v>
      </c>
      <c r="G1440" s="1817">
        <f t="shared" si="49"/>
        <v>0</v>
      </c>
      <c r="H1440" s="1655" t="s">
        <v>2796</v>
      </c>
      <c r="I1440" s="32"/>
      <c r="J1440" s="2024"/>
      <c r="K1440" s="32"/>
      <c r="M1440" s="1265">
        <v>42127</v>
      </c>
      <c r="N1440" s="545">
        <v>19822</v>
      </c>
      <c r="O1440" s="2054" t="s">
        <v>2789</v>
      </c>
      <c r="P1440" s="2097">
        <v>40123.65</v>
      </c>
      <c r="Q1440" s="724">
        <v>42140</v>
      </c>
      <c r="R1440" s="2116">
        <v>40123.65</v>
      </c>
      <c r="S1440" s="1267">
        <f t="shared" si="50"/>
        <v>0</v>
      </c>
      <c r="T1440" s="217" t="s">
        <v>773</v>
      </c>
    </row>
    <row r="1441" spans="1:20" x14ac:dyDescent="0.25">
      <c r="A1441" s="1265">
        <v>42138</v>
      </c>
      <c r="B1441" s="545">
        <v>21015</v>
      </c>
      <c r="C1441" s="1952" t="s">
        <v>2827</v>
      </c>
      <c r="D1441" s="2097">
        <v>2580</v>
      </c>
      <c r="E1441" s="724">
        <v>42138</v>
      </c>
      <c r="F1441" s="2116">
        <v>2580</v>
      </c>
      <c r="G1441" s="1817">
        <f t="shared" si="49"/>
        <v>0</v>
      </c>
      <c r="H1441" s="1655" t="s">
        <v>773</v>
      </c>
      <c r="I1441" s="32"/>
      <c r="J1441" s="2024"/>
      <c r="K1441" s="32"/>
      <c r="M1441" s="1265">
        <v>42128</v>
      </c>
      <c r="N1441" s="545">
        <v>19906</v>
      </c>
      <c r="O1441" s="1952" t="s">
        <v>2789</v>
      </c>
      <c r="P1441" s="2097">
        <v>67022.100000000006</v>
      </c>
      <c r="Q1441" s="724">
        <v>42140</v>
      </c>
      <c r="R1441" s="2116">
        <v>67022.100000000006</v>
      </c>
      <c r="S1441" s="1267">
        <f t="shared" si="50"/>
        <v>0</v>
      </c>
      <c r="T1441" s="1804" t="s">
        <v>2902</v>
      </c>
    </row>
    <row r="1442" spans="1:20" x14ac:dyDescent="0.25">
      <c r="A1442" s="1265">
        <v>42138</v>
      </c>
      <c r="B1442" s="545">
        <v>21016</v>
      </c>
      <c r="C1442" s="1952" t="s">
        <v>1525</v>
      </c>
      <c r="D1442" s="2097">
        <v>2120.4</v>
      </c>
      <c r="E1442" s="724">
        <v>42138</v>
      </c>
      <c r="F1442" s="2116">
        <v>2120.4</v>
      </c>
      <c r="G1442" s="1817">
        <f t="shared" si="49"/>
        <v>0</v>
      </c>
      <c r="H1442" s="1655" t="s">
        <v>773</v>
      </c>
      <c r="I1442" s="32"/>
      <c r="J1442" s="2024"/>
      <c r="K1442" s="32"/>
      <c r="M1442" s="1265">
        <v>42128</v>
      </c>
      <c r="N1442" s="545">
        <v>19946</v>
      </c>
      <c r="O1442" s="1952" t="s">
        <v>2789</v>
      </c>
      <c r="P1442" s="2097">
        <v>19281.2</v>
      </c>
      <c r="Q1442" s="724" t="s">
        <v>3597</v>
      </c>
      <c r="R1442" s="2116">
        <f>507.4+18773.8</f>
        <v>19281.2</v>
      </c>
      <c r="S1442" s="1267">
        <f t="shared" si="50"/>
        <v>0</v>
      </c>
      <c r="T1442" s="1804" t="s">
        <v>2815</v>
      </c>
    </row>
    <row r="1443" spans="1:20" x14ac:dyDescent="0.25">
      <c r="A1443" s="1265">
        <v>42138</v>
      </c>
      <c r="B1443" s="545">
        <v>21017</v>
      </c>
      <c r="C1443" s="1952" t="s">
        <v>2980</v>
      </c>
      <c r="D1443" s="2097">
        <v>5494.8</v>
      </c>
      <c r="E1443" s="724">
        <v>42138</v>
      </c>
      <c r="F1443" s="2116">
        <v>5494.8</v>
      </c>
      <c r="G1443" s="1817">
        <f t="shared" si="49"/>
        <v>0</v>
      </c>
      <c r="H1443" s="1655" t="s">
        <v>2796</v>
      </c>
      <c r="I1443" s="32"/>
      <c r="J1443" s="2024"/>
      <c r="K1443" s="32"/>
      <c r="M1443" s="1265">
        <v>42129</v>
      </c>
      <c r="N1443" s="545">
        <v>20038</v>
      </c>
      <c r="O1443" s="1952" t="s">
        <v>2789</v>
      </c>
      <c r="P1443" s="2097">
        <v>73604.7</v>
      </c>
      <c r="Q1443" s="724">
        <v>42140</v>
      </c>
      <c r="R1443" s="2116">
        <v>73604.7</v>
      </c>
      <c r="S1443" s="1267">
        <f t="shared" si="50"/>
        <v>0</v>
      </c>
      <c r="T1443" s="1655" t="s">
        <v>2938</v>
      </c>
    </row>
    <row r="1444" spans="1:20" x14ac:dyDescent="0.25">
      <c r="A1444" s="1265">
        <v>42138</v>
      </c>
      <c r="B1444" s="545">
        <v>21018</v>
      </c>
      <c r="C1444" s="1952" t="s">
        <v>2813</v>
      </c>
      <c r="D1444" s="2097">
        <v>3597.8</v>
      </c>
      <c r="E1444" s="724">
        <v>42142</v>
      </c>
      <c r="F1444" s="2116">
        <v>3597.8</v>
      </c>
      <c r="G1444" s="1817">
        <f t="shared" si="49"/>
        <v>0</v>
      </c>
      <c r="H1444" s="1655" t="s">
        <v>2776</v>
      </c>
      <c r="I1444" s="32"/>
      <c r="J1444" s="2024"/>
      <c r="K1444" s="32"/>
      <c r="M1444" s="1265">
        <v>42130</v>
      </c>
      <c r="N1444" s="545">
        <v>20114</v>
      </c>
      <c r="O1444" s="1952" t="s">
        <v>2789</v>
      </c>
      <c r="P1444" s="2097">
        <v>163285.20000000001</v>
      </c>
      <c r="Q1444" s="724">
        <v>42140</v>
      </c>
      <c r="R1444" s="2116">
        <v>163285.20000000001</v>
      </c>
      <c r="S1444" s="1267">
        <f t="shared" si="50"/>
        <v>0</v>
      </c>
      <c r="T1444" s="1655" t="s">
        <v>773</v>
      </c>
    </row>
    <row r="1445" spans="1:20" x14ac:dyDescent="0.25">
      <c r="A1445" s="1265">
        <v>42138</v>
      </c>
      <c r="B1445" s="545">
        <v>21019</v>
      </c>
      <c r="C1445" s="1952" t="s">
        <v>2811</v>
      </c>
      <c r="D1445" s="2097">
        <v>7765.8</v>
      </c>
      <c r="E1445" s="724">
        <v>42139</v>
      </c>
      <c r="F1445" s="2116">
        <v>7765.8</v>
      </c>
      <c r="G1445" s="1817">
        <f t="shared" si="49"/>
        <v>0</v>
      </c>
      <c r="H1445" s="1655" t="s">
        <v>2776</v>
      </c>
      <c r="I1445" s="32"/>
      <c r="J1445" s="2024"/>
      <c r="K1445" s="32"/>
      <c r="M1445" s="1265">
        <v>42131</v>
      </c>
      <c r="N1445" s="545">
        <v>20246</v>
      </c>
      <c r="O1445" s="1952" t="s">
        <v>2304</v>
      </c>
      <c r="P1445" s="2097">
        <v>248322.3</v>
      </c>
      <c r="Q1445" s="724">
        <v>42140</v>
      </c>
      <c r="R1445" s="2116">
        <v>248322.3</v>
      </c>
      <c r="S1445" s="1267">
        <f t="shared" si="50"/>
        <v>0</v>
      </c>
      <c r="T1445" s="1804" t="s">
        <v>773</v>
      </c>
    </row>
    <row r="1446" spans="1:20" x14ac:dyDescent="0.25">
      <c r="A1446" s="1265">
        <v>42138</v>
      </c>
      <c r="B1446" s="545">
        <v>21020</v>
      </c>
      <c r="C1446" s="1952" t="s">
        <v>2868</v>
      </c>
      <c r="D1446" s="2097">
        <v>2336.4</v>
      </c>
      <c r="E1446" s="724">
        <v>42138</v>
      </c>
      <c r="F1446" s="2116">
        <v>2336.4</v>
      </c>
      <c r="G1446" s="1817">
        <f t="shared" si="49"/>
        <v>0</v>
      </c>
      <c r="H1446" s="1655" t="s">
        <v>2776</v>
      </c>
      <c r="I1446" s="32"/>
      <c r="J1446" s="2024"/>
      <c r="K1446" s="32"/>
      <c r="M1446" s="1265">
        <v>42133</v>
      </c>
      <c r="N1446" s="545">
        <v>20528</v>
      </c>
      <c r="O1446" s="1952" t="s">
        <v>2304</v>
      </c>
      <c r="P1446" s="2097">
        <v>69346.8</v>
      </c>
      <c r="Q1446" s="724">
        <v>42140</v>
      </c>
      <c r="R1446" s="2116">
        <v>69346.8</v>
      </c>
      <c r="S1446" s="1267">
        <f t="shared" si="50"/>
        <v>0</v>
      </c>
      <c r="T1446" s="1804" t="s">
        <v>773</v>
      </c>
    </row>
    <row r="1447" spans="1:20" x14ac:dyDescent="0.25">
      <c r="A1447" s="1265">
        <v>42138</v>
      </c>
      <c r="B1447" s="545">
        <v>21021</v>
      </c>
      <c r="C1447" s="1952" t="s">
        <v>2964</v>
      </c>
      <c r="D1447" s="2097">
        <v>715.3</v>
      </c>
      <c r="E1447" s="724">
        <v>42138</v>
      </c>
      <c r="F1447" s="2116">
        <v>715.3</v>
      </c>
      <c r="G1447" s="1817">
        <f t="shared" si="49"/>
        <v>0</v>
      </c>
      <c r="H1447" s="1655" t="s">
        <v>773</v>
      </c>
      <c r="I1447" s="32"/>
      <c r="J1447" s="2024"/>
      <c r="K1447" s="32"/>
      <c r="M1447" s="1265">
        <v>42134</v>
      </c>
      <c r="N1447" s="545">
        <v>20632</v>
      </c>
      <c r="O1447" s="1952" t="s">
        <v>2304</v>
      </c>
      <c r="P1447" s="2097">
        <v>58452.3</v>
      </c>
      <c r="Q1447" s="724">
        <v>42140</v>
      </c>
      <c r="R1447" s="2117">
        <v>58452.3</v>
      </c>
      <c r="S1447" s="1267">
        <f t="shared" si="50"/>
        <v>0</v>
      </c>
      <c r="T1447" s="1197" t="s">
        <v>773</v>
      </c>
    </row>
    <row r="1448" spans="1:20" x14ac:dyDescent="0.25">
      <c r="A1448" s="1265">
        <v>42138</v>
      </c>
      <c r="B1448" s="545">
        <v>21022</v>
      </c>
      <c r="C1448" s="1952" t="s">
        <v>2819</v>
      </c>
      <c r="D1448" s="2097">
        <v>11158</v>
      </c>
      <c r="E1448" s="724">
        <v>42138</v>
      </c>
      <c r="F1448" s="2116">
        <v>11158</v>
      </c>
      <c r="G1448" s="1817">
        <f t="shared" si="49"/>
        <v>0</v>
      </c>
      <c r="H1448" s="1655" t="s">
        <v>773</v>
      </c>
      <c r="I1448" s="32"/>
      <c r="J1448" s="2024"/>
      <c r="K1448" s="32"/>
      <c r="M1448" s="1265">
        <v>42135</v>
      </c>
      <c r="N1448" s="545">
        <v>20716</v>
      </c>
      <c r="O1448" s="1952" t="s">
        <v>2304</v>
      </c>
      <c r="P1448" s="2097">
        <v>33404.400000000001</v>
      </c>
      <c r="Q1448" s="724">
        <v>42140</v>
      </c>
      <c r="R1448" s="2116">
        <v>33404.400000000001</v>
      </c>
      <c r="S1448" s="1267">
        <f t="shared" si="50"/>
        <v>0</v>
      </c>
      <c r="T1448" s="1804" t="s">
        <v>2902</v>
      </c>
    </row>
    <row r="1449" spans="1:20" x14ac:dyDescent="0.25">
      <c r="A1449" s="1265">
        <v>42138</v>
      </c>
      <c r="B1449" s="545">
        <v>21023</v>
      </c>
      <c r="C1449" s="1952" t="s">
        <v>259</v>
      </c>
      <c r="D1449" s="2097">
        <v>1636.9</v>
      </c>
      <c r="E1449" s="724">
        <v>42138</v>
      </c>
      <c r="F1449" s="2116">
        <v>1636.9</v>
      </c>
      <c r="G1449" s="1817">
        <f t="shared" si="49"/>
        <v>0</v>
      </c>
      <c r="H1449" s="1655" t="s">
        <v>773</v>
      </c>
      <c r="I1449" s="32"/>
      <c r="J1449" s="2024"/>
      <c r="K1449" s="32"/>
      <c r="M1449" s="1265">
        <v>42135</v>
      </c>
      <c r="N1449" s="545">
        <v>20786</v>
      </c>
      <c r="O1449" s="1952" t="s">
        <v>2304</v>
      </c>
      <c r="P1449" s="2097">
        <v>2718</v>
      </c>
      <c r="Q1449" s="724">
        <v>42140</v>
      </c>
      <c r="R1449" s="2116">
        <v>2718</v>
      </c>
      <c r="S1449" s="1267">
        <f t="shared" si="50"/>
        <v>0</v>
      </c>
      <c r="T1449" s="1804" t="s">
        <v>773</v>
      </c>
    </row>
    <row r="1450" spans="1:20" x14ac:dyDescent="0.25">
      <c r="A1450" s="1265">
        <v>42138</v>
      </c>
      <c r="B1450" s="545">
        <v>21024</v>
      </c>
      <c r="C1450" s="1952" t="s">
        <v>3003</v>
      </c>
      <c r="D1450" s="2097">
        <v>70297.2</v>
      </c>
      <c r="E1450" s="724">
        <v>42138</v>
      </c>
      <c r="F1450" s="2116">
        <v>70297.2</v>
      </c>
      <c r="G1450" s="1817">
        <f t="shared" si="49"/>
        <v>0</v>
      </c>
      <c r="H1450" s="1655" t="s">
        <v>2780</v>
      </c>
      <c r="I1450" s="32"/>
      <c r="J1450" s="2024"/>
      <c r="K1450" s="32"/>
      <c r="M1450" s="1265">
        <v>42136</v>
      </c>
      <c r="N1450" s="545">
        <v>20796</v>
      </c>
      <c r="O1450" s="1952" t="s">
        <v>2304</v>
      </c>
      <c r="P1450" s="2097">
        <v>96479.6</v>
      </c>
      <c r="Q1450" s="724">
        <v>42140</v>
      </c>
      <c r="R1450" s="2116">
        <v>96479.6</v>
      </c>
      <c r="S1450" s="1267">
        <f t="shared" si="50"/>
        <v>0</v>
      </c>
      <c r="T1450" s="1804" t="s">
        <v>2938</v>
      </c>
    </row>
    <row r="1451" spans="1:20" x14ac:dyDescent="0.25">
      <c r="A1451" s="1265">
        <v>42138</v>
      </c>
      <c r="B1451" s="545">
        <v>21025</v>
      </c>
      <c r="C1451" s="1952" t="s">
        <v>2862</v>
      </c>
      <c r="D1451" s="2097">
        <v>593.79999999999995</v>
      </c>
      <c r="E1451" s="724">
        <v>42139</v>
      </c>
      <c r="F1451" s="2116">
        <v>593.79999999999995</v>
      </c>
      <c r="G1451" s="1817">
        <f t="shared" si="49"/>
        <v>0</v>
      </c>
      <c r="H1451" s="1655" t="s">
        <v>773</v>
      </c>
      <c r="I1451" s="32"/>
      <c r="J1451" s="2024"/>
      <c r="K1451" s="32"/>
      <c r="M1451" s="1265">
        <v>42137</v>
      </c>
      <c r="N1451" s="545">
        <v>20872</v>
      </c>
      <c r="O1451" s="1952" t="s">
        <v>2304</v>
      </c>
      <c r="P1451" s="2097">
        <v>124236</v>
      </c>
      <c r="Q1451" s="724">
        <v>42140</v>
      </c>
      <c r="R1451" s="2116">
        <v>124236</v>
      </c>
      <c r="S1451" s="1267">
        <f t="shared" si="50"/>
        <v>0</v>
      </c>
      <c r="T1451" s="1655" t="s">
        <v>773</v>
      </c>
    </row>
    <row r="1452" spans="1:20" x14ac:dyDescent="0.25">
      <c r="A1452" s="1265">
        <v>42138</v>
      </c>
      <c r="B1452" s="545">
        <v>21026</v>
      </c>
      <c r="C1452" s="1952" t="s">
        <v>28</v>
      </c>
      <c r="D1452" s="2097">
        <v>23072.5</v>
      </c>
      <c r="E1452" s="724">
        <v>42139</v>
      </c>
      <c r="F1452" s="2116">
        <v>23072.5</v>
      </c>
      <c r="G1452" s="1817">
        <f t="shared" si="49"/>
        <v>0</v>
      </c>
      <c r="H1452" s="1655" t="s">
        <v>2822</v>
      </c>
      <c r="I1452" s="32"/>
      <c r="J1452" s="2024"/>
      <c r="K1452" s="32"/>
      <c r="M1452" s="1265">
        <v>42138</v>
      </c>
      <c r="N1452" s="545">
        <v>20969</v>
      </c>
      <c r="O1452" s="1952" t="s">
        <v>2304</v>
      </c>
      <c r="P1452" s="2097">
        <v>52118.8</v>
      </c>
      <c r="Q1452" s="724">
        <v>42140</v>
      </c>
      <c r="R1452" s="2116">
        <v>52118.8</v>
      </c>
      <c r="S1452" s="1267">
        <f t="shared" si="50"/>
        <v>0</v>
      </c>
      <c r="T1452" s="1804" t="s">
        <v>2902</v>
      </c>
    </row>
    <row r="1453" spans="1:20" x14ac:dyDescent="0.25">
      <c r="A1453" s="1265">
        <v>42138</v>
      </c>
      <c r="B1453" s="545">
        <v>21027</v>
      </c>
      <c r="C1453" s="1952" t="s">
        <v>967</v>
      </c>
      <c r="D1453" s="2097">
        <v>35364</v>
      </c>
      <c r="E1453" s="724">
        <v>42138</v>
      </c>
      <c r="F1453" s="2116">
        <v>35364</v>
      </c>
      <c r="G1453" s="1817">
        <f t="shared" si="49"/>
        <v>0</v>
      </c>
      <c r="H1453" s="1655" t="s">
        <v>773</v>
      </c>
      <c r="I1453" s="32"/>
      <c r="J1453" s="2024"/>
      <c r="K1453" s="32"/>
      <c r="M1453" s="1265">
        <v>42139</v>
      </c>
      <c r="N1453" s="545">
        <v>21106</v>
      </c>
      <c r="O1453" s="1952" t="s">
        <v>2304</v>
      </c>
      <c r="P1453" s="2097">
        <v>109611.3</v>
      </c>
      <c r="Q1453" s="724">
        <v>42140</v>
      </c>
      <c r="R1453" s="2116">
        <v>109611.3</v>
      </c>
      <c r="S1453" s="1817">
        <f t="shared" si="50"/>
        <v>0</v>
      </c>
      <c r="T1453" s="1655" t="s">
        <v>2938</v>
      </c>
    </row>
    <row r="1454" spans="1:20" x14ac:dyDescent="0.25">
      <c r="A1454" s="1265">
        <v>42138</v>
      </c>
      <c r="B1454" s="545">
        <v>21028</v>
      </c>
      <c r="C1454" s="1952" t="s">
        <v>2911</v>
      </c>
      <c r="D1454" s="2097">
        <v>21768.2</v>
      </c>
      <c r="E1454" s="724">
        <v>42142</v>
      </c>
      <c r="F1454" s="2116">
        <v>21768.2</v>
      </c>
      <c r="G1454" s="1817">
        <f t="shared" si="49"/>
        <v>0</v>
      </c>
      <c r="H1454" s="1655" t="s">
        <v>773</v>
      </c>
      <c r="I1454" s="32"/>
      <c r="J1454" s="2024"/>
      <c r="K1454" s="32"/>
      <c r="M1454" s="1265">
        <v>42140</v>
      </c>
      <c r="N1454" s="545">
        <v>21258</v>
      </c>
      <c r="O1454" s="1952" t="s">
        <v>2304</v>
      </c>
      <c r="P1454" s="2097">
        <v>151386.20000000001</v>
      </c>
      <c r="Q1454" s="724" t="s">
        <v>61</v>
      </c>
      <c r="R1454" s="2116"/>
      <c r="S1454" s="1267">
        <f t="shared" si="50"/>
        <v>151386.20000000001</v>
      </c>
      <c r="T1454" s="716" t="s">
        <v>2815</v>
      </c>
    </row>
    <row r="1455" spans="1:20" x14ac:dyDescent="0.25">
      <c r="A1455" s="1265">
        <v>42138</v>
      </c>
      <c r="B1455" s="545">
        <v>21029</v>
      </c>
      <c r="C1455" s="1952" t="s">
        <v>186</v>
      </c>
      <c r="D1455" s="2097">
        <v>979.8</v>
      </c>
      <c r="E1455" s="724">
        <v>42139</v>
      </c>
      <c r="F1455" s="2116">
        <v>979.8</v>
      </c>
      <c r="G1455" s="1817">
        <f t="shared" si="49"/>
        <v>0</v>
      </c>
      <c r="H1455" s="1655" t="s">
        <v>2938</v>
      </c>
      <c r="I1455" s="32"/>
      <c r="J1455" s="2024"/>
      <c r="K1455" s="32"/>
      <c r="M1455" s="1265">
        <v>42140</v>
      </c>
      <c r="N1455" s="545">
        <v>21269</v>
      </c>
      <c r="O1455" s="1952" t="s">
        <v>2304</v>
      </c>
      <c r="P1455" s="2097">
        <v>10593</v>
      </c>
      <c r="Q1455" s="724"/>
      <c r="R1455" s="2116"/>
      <c r="S1455" s="1267">
        <f t="shared" si="50"/>
        <v>10593</v>
      </c>
      <c r="T1455" s="716" t="s">
        <v>3604</v>
      </c>
    </row>
    <row r="1456" spans="1:20" x14ac:dyDescent="0.25">
      <c r="A1456" s="1265">
        <v>42138</v>
      </c>
      <c r="B1456" s="545">
        <v>21030</v>
      </c>
      <c r="C1456" s="1952" t="s">
        <v>72</v>
      </c>
      <c r="D1456" s="2097">
        <v>15888.4</v>
      </c>
      <c r="E1456" s="724">
        <v>42139</v>
      </c>
      <c r="F1456" s="2116">
        <f>376.2+15512.2</f>
        <v>15888.400000000001</v>
      </c>
      <c r="G1456" s="1817">
        <f t="shared" si="49"/>
        <v>0</v>
      </c>
      <c r="H1456" s="1655" t="s">
        <v>2938</v>
      </c>
      <c r="I1456" s="32"/>
      <c r="J1456" s="2024"/>
      <c r="K1456" s="32"/>
      <c r="M1456" s="1265">
        <v>42142</v>
      </c>
      <c r="N1456" s="545">
        <v>21445</v>
      </c>
      <c r="O1456" s="1952" t="s">
        <v>2304</v>
      </c>
      <c r="P1456" s="2097">
        <v>95383.2</v>
      </c>
      <c r="Q1456" s="781"/>
      <c r="R1456" s="2116"/>
      <c r="S1456" s="1267">
        <f t="shared" si="50"/>
        <v>95383.2</v>
      </c>
      <c r="T1456" s="1804" t="s">
        <v>2938</v>
      </c>
    </row>
    <row r="1457" spans="1:20" x14ac:dyDescent="0.25">
      <c r="A1457" s="1265">
        <v>42138</v>
      </c>
      <c r="B1457" s="545">
        <v>21031</v>
      </c>
      <c r="C1457" s="1952" t="s">
        <v>2836</v>
      </c>
      <c r="D1457" s="2097">
        <v>1655.8</v>
      </c>
      <c r="E1457" s="724">
        <v>42139</v>
      </c>
      <c r="F1457" s="2116">
        <v>1655.8</v>
      </c>
      <c r="G1457" s="1817">
        <f t="shared" si="49"/>
        <v>0</v>
      </c>
      <c r="H1457" s="1655" t="s">
        <v>2938</v>
      </c>
      <c r="I1457" s="32"/>
      <c r="J1457" s="2024"/>
      <c r="K1457" s="32"/>
      <c r="M1457" s="1265">
        <v>42142</v>
      </c>
      <c r="N1457" s="545">
        <v>21515</v>
      </c>
      <c r="O1457" s="1952" t="s">
        <v>2304</v>
      </c>
      <c r="P1457" s="2097">
        <v>7488</v>
      </c>
      <c r="Q1457" s="724"/>
      <c r="R1457" s="2117"/>
      <c r="S1457" s="1267">
        <f t="shared" si="50"/>
        <v>7488</v>
      </c>
      <c r="T1457" s="1197" t="s">
        <v>773</v>
      </c>
    </row>
    <row r="1458" spans="1:20" x14ac:dyDescent="0.25">
      <c r="A1458" s="1265">
        <v>42138</v>
      </c>
      <c r="B1458" s="545">
        <v>21032</v>
      </c>
      <c r="C1458" s="1952" t="s">
        <v>2835</v>
      </c>
      <c r="D1458" s="2097">
        <v>1961.8</v>
      </c>
      <c r="E1458" s="724">
        <v>42139</v>
      </c>
      <c r="F1458" s="2116">
        <v>1961.8</v>
      </c>
      <c r="G1458" s="1817">
        <f t="shared" si="49"/>
        <v>0</v>
      </c>
      <c r="H1458" s="1655" t="s">
        <v>2938</v>
      </c>
      <c r="J1458" s="2073"/>
      <c r="K1458" s="32"/>
      <c r="M1458" s="1265">
        <v>42143</v>
      </c>
      <c r="N1458" s="545">
        <v>21548</v>
      </c>
      <c r="O1458" s="1952" t="s">
        <v>2304</v>
      </c>
      <c r="P1458" s="2097">
        <v>88755</v>
      </c>
      <c r="Q1458" s="724"/>
      <c r="R1458" s="2117"/>
      <c r="S1458" s="1267">
        <f t="shared" si="50"/>
        <v>88755</v>
      </c>
      <c r="T1458" s="1197" t="s">
        <v>773</v>
      </c>
    </row>
    <row r="1459" spans="1:20" x14ac:dyDescent="0.25">
      <c r="A1459" s="1265">
        <v>42138</v>
      </c>
      <c r="B1459" s="545">
        <v>21033</v>
      </c>
      <c r="C1459" s="1952" t="s">
        <v>2962</v>
      </c>
      <c r="D1459" s="2097">
        <v>2877.2</v>
      </c>
      <c r="E1459" s="724">
        <v>42139</v>
      </c>
      <c r="F1459" s="2116">
        <v>2877.2</v>
      </c>
      <c r="G1459" s="1817">
        <f t="shared" si="49"/>
        <v>0</v>
      </c>
      <c r="H1459" s="1655" t="s">
        <v>2822</v>
      </c>
      <c r="K1459" s="32"/>
      <c r="M1459" s="1265">
        <v>42144</v>
      </c>
      <c r="N1459" s="545">
        <v>21649</v>
      </c>
      <c r="O1459" s="1952" t="s">
        <v>2304</v>
      </c>
      <c r="P1459" s="2097">
        <v>176673</v>
      </c>
      <c r="Q1459" s="724"/>
      <c r="R1459" s="2117"/>
      <c r="S1459" s="1267">
        <f t="shared" si="50"/>
        <v>176673</v>
      </c>
      <c r="T1459" s="716" t="s">
        <v>773</v>
      </c>
    </row>
    <row r="1460" spans="1:20" x14ac:dyDescent="0.25">
      <c r="A1460" s="1265">
        <v>42138</v>
      </c>
      <c r="B1460" s="545">
        <v>21034</v>
      </c>
      <c r="C1460" s="2143" t="s">
        <v>2862</v>
      </c>
      <c r="D1460" s="2097">
        <v>60</v>
      </c>
      <c r="E1460" s="724">
        <v>42138</v>
      </c>
      <c r="F1460" s="2116">
        <v>60</v>
      </c>
      <c r="G1460" s="1817">
        <f t="shared" si="49"/>
        <v>0</v>
      </c>
      <c r="H1460" s="1655" t="s">
        <v>773</v>
      </c>
      <c r="K1460" s="32"/>
      <c r="M1460" s="1265">
        <v>42145</v>
      </c>
      <c r="N1460" s="545">
        <v>21719</v>
      </c>
      <c r="O1460" s="1952" t="s">
        <v>2304</v>
      </c>
      <c r="P1460" s="2097">
        <v>19416</v>
      </c>
      <c r="Q1460" s="724"/>
      <c r="R1460" s="2116"/>
      <c r="S1460" s="1267">
        <f t="shared" si="50"/>
        <v>19416</v>
      </c>
      <c r="T1460" s="1655" t="s">
        <v>2938</v>
      </c>
    </row>
    <row r="1461" spans="1:20" x14ac:dyDescent="0.25">
      <c r="A1461" s="1265">
        <v>42138</v>
      </c>
      <c r="B1461" s="545">
        <v>21035</v>
      </c>
      <c r="C1461" s="1952" t="s">
        <v>2787</v>
      </c>
      <c r="D1461" s="2097">
        <v>5561.6</v>
      </c>
      <c r="E1461" s="724">
        <v>42139</v>
      </c>
      <c r="F1461" s="2116">
        <v>5561.6</v>
      </c>
      <c r="G1461" s="1817">
        <f t="shared" si="49"/>
        <v>0</v>
      </c>
      <c r="H1461" s="1655" t="s">
        <v>2822</v>
      </c>
      <c r="K1461" s="32"/>
      <c r="M1461" s="1265">
        <v>42145</v>
      </c>
      <c r="N1461" s="545">
        <v>21814</v>
      </c>
      <c r="O1461" s="2030" t="s">
        <v>2304</v>
      </c>
      <c r="P1461" s="2113">
        <v>5004</v>
      </c>
      <c r="Q1461" s="724"/>
      <c r="R1461" s="2117"/>
      <c r="S1461" s="1267">
        <f t="shared" si="50"/>
        <v>5004</v>
      </c>
      <c r="T1461" s="582" t="s">
        <v>773</v>
      </c>
    </row>
    <row r="1462" spans="1:20" x14ac:dyDescent="0.25">
      <c r="A1462" s="1265">
        <v>42138</v>
      </c>
      <c r="B1462" s="545">
        <v>21036</v>
      </c>
      <c r="C1462" s="1952" t="s">
        <v>2967</v>
      </c>
      <c r="D1462" s="2097">
        <v>3070.2</v>
      </c>
      <c r="E1462" s="724">
        <v>42138</v>
      </c>
      <c r="F1462" s="2116">
        <v>3070.2</v>
      </c>
      <c r="G1462" s="1817">
        <f t="shared" si="49"/>
        <v>0</v>
      </c>
      <c r="H1462" s="1655" t="s">
        <v>773</v>
      </c>
      <c r="K1462" s="32"/>
      <c r="M1462" s="1265">
        <v>42145</v>
      </c>
      <c r="N1462" s="545">
        <v>21832</v>
      </c>
      <c r="O1462" s="2030" t="s">
        <v>2304</v>
      </c>
      <c r="P1462" s="2113">
        <v>138498</v>
      </c>
      <c r="Q1462" s="724"/>
      <c r="R1462" s="2117"/>
      <c r="S1462" s="1267">
        <f t="shared" si="50"/>
        <v>138498</v>
      </c>
      <c r="T1462" s="582" t="s">
        <v>2938</v>
      </c>
    </row>
    <row r="1463" spans="1:20" x14ac:dyDescent="0.25">
      <c r="A1463" s="1265">
        <v>42138</v>
      </c>
      <c r="B1463" s="545">
        <v>21037</v>
      </c>
      <c r="C1463" s="1952" t="s">
        <v>3556</v>
      </c>
      <c r="D1463" s="2097">
        <v>7968</v>
      </c>
      <c r="E1463" s="724">
        <v>42138</v>
      </c>
      <c r="F1463" s="2116">
        <v>7968</v>
      </c>
      <c r="G1463" s="1817">
        <f t="shared" si="49"/>
        <v>0</v>
      </c>
      <c r="H1463" s="1655" t="s">
        <v>773</v>
      </c>
      <c r="K1463" s="32"/>
      <c r="M1463" s="1265">
        <v>42146</v>
      </c>
      <c r="N1463" s="545">
        <v>21963</v>
      </c>
      <c r="O1463" s="1952" t="s">
        <v>2304</v>
      </c>
      <c r="P1463" s="2097">
        <v>140239</v>
      </c>
      <c r="Q1463" s="781"/>
      <c r="R1463" s="2116"/>
      <c r="S1463" s="1267">
        <f t="shared" si="50"/>
        <v>140239</v>
      </c>
      <c r="T1463" s="1655" t="s">
        <v>773</v>
      </c>
    </row>
    <row r="1464" spans="1:20" x14ac:dyDescent="0.25">
      <c r="A1464" s="1265">
        <v>42138</v>
      </c>
      <c r="B1464" s="545">
        <v>21038</v>
      </c>
      <c r="C1464" s="1952" t="s">
        <v>2875</v>
      </c>
      <c r="D1464" s="2097">
        <v>927</v>
      </c>
      <c r="E1464" s="724">
        <v>42138</v>
      </c>
      <c r="F1464" s="2116">
        <v>927</v>
      </c>
      <c r="G1464" s="1817">
        <f t="shared" si="49"/>
        <v>0</v>
      </c>
      <c r="H1464" s="1655" t="s">
        <v>2796</v>
      </c>
      <c r="K1464" s="32"/>
      <c r="M1464" s="1265">
        <v>42147</v>
      </c>
      <c r="N1464" s="545">
        <v>22048</v>
      </c>
      <c r="O1464" s="1952" t="s">
        <v>2304</v>
      </c>
      <c r="P1464" s="2097">
        <v>87570</v>
      </c>
      <c r="Q1464" s="781"/>
      <c r="R1464" s="2116"/>
      <c r="S1464" s="1267">
        <f t="shared" si="50"/>
        <v>87570</v>
      </c>
      <c r="T1464" s="1655" t="s">
        <v>2938</v>
      </c>
    </row>
    <row r="1465" spans="1:20" x14ac:dyDescent="0.25">
      <c r="A1465" s="1265">
        <v>42138</v>
      </c>
      <c r="B1465" s="545">
        <v>21039</v>
      </c>
      <c r="C1465" s="1952" t="s">
        <v>701</v>
      </c>
      <c r="D1465" s="2097">
        <v>7592.4</v>
      </c>
      <c r="E1465" s="724">
        <v>42139</v>
      </c>
      <c r="F1465" s="2116">
        <v>7592.4</v>
      </c>
      <c r="G1465" s="1817">
        <f t="shared" si="49"/>
        <v>0</v>
      </c>
      <c r="H1465" s="1655" t="s">
        <v>2822</v>
      </c>
      <c r="K1465" s="32"/>
      <c r="M1465" s="1265">
        <v>42147</v>
      </c>
      <c r="N1465" s="545">
        <v>22064</v>
      </c>
      <c r="O1465" s="1952" t="s">
        <v>2304</v>
      </c>
      <c r="P1465" s="2097">
        <v>16913.900000000001</v>
      </c>
      <c r="Q1465" s="781"/>
      <c r="R1465" s="2116"/>
      <c r="S1465" s="1267">
        <f t="shared" si="50"/>
        <v>16913.900000000001</v>
      </c>
      <c r="T1465" s="1655" t="s">
        <v>2799</v>
      </c>
    </row>
    <row r="1466" spans="1:20" x14ac:dyDescent="0.25">
      <c r="A1466" s="1265">
        <v>42138</v>
      </c>
      <c r="B1466" s="545">
        <v>21040</v>
      </c>
      <c r="C1466" s="1952" t="s">
        <v>2918</v>
      </c>
      <c r="D1466" s="2097">
        <v>3468</v>
      </c>
      <c r="E1466" s="724">
        <v>42140</v>
      </c>
      <c r="F1466" s="2116">
        <v>3468</v>
      </c>
      <c r="G1466" s="1817">
        <f t="shared" si="49"/>
        <v>0</v>
      </c>
      <c r="H1466" s="1655" t="s">
        <v>2902</v>
      </c>
      <c r="K1466" s="32"/>
      <c r="M1466" s="1265">
        <v>42148</v>
      </c>
      <c r="N1466" s="545">
        <v>22118</v>
      </c>
      <c r="O1466" s="1952" t="s">
        <v>2304</v>
      </c>
      <c r="P1466" s="2097">
        <v>71182.75</v>
      </c>
      <c r="Q1466" s="781"/>
      <c r="R1466" s="2116"/>
      <c r="S1466" s="1267">
        <f t="shared" si="50"/>
        <v>71182.75</v>
      </c>
      <c r="T1466" s="1655" t="s">
        <v>773</v>
      </c>
    </row>
    <row r="1467" spans="1:20" x14ac:dyDescent="0.25">
      <c r="A1467" s="1265">
        <v>42138</v>
      </c>
      <c r="B1467" s="545">
        <v>21041</v>
      </c>
      <c r="C1467" s="1952" t="s">
        <v>2878</v>
      </c>
      <c r="D1467" s="2097">
        <v>2242.8000000000002</v>
      </c>
      <c r="E1467" s="2029">
        <v>42138</v>
      </c>
      <c r="F1467" s="2116">
        <v>2242.8000000000002</v>
      </c>
      <c r="G1467" s="1817">
        <f t="shared" si="49"/>
        <v>0</v>
      </c>
      <c r="H1467" s="1655" t="s">
        <v>773</v>
      </c>
      <c r="K1467" s="32"/>
      <c r="M1467" s="1265">
        <v>42149</v>
      </c>
      <c r="N1467" s="545">
        <v>22155</v>
      </c>
      <c r="O1467" s="1952" t="s">
        <v>2304</v>
      </c>
      <c r="P1467" s="2097">
        <v>54265.599999999999</v>
      </c>
      <c r="Q1467" s="781"/>
      <c r="R1467" s="2116"/>
      <c r="S1467" s="1267">
        <f t="shared" si="50"/>
        <v>54265.599999999999</v>
      </c>
      <c r="T1467" s="1655" t="s">
        <v>773</v>
      </c>
    </row>
    <row r="1468" spans="1:20" x14ac:dyDescent="0.25">
      <c r="A1468" s="1265">
        <v>42138</v>
      </c>
      <c r="B1468" s="545">
        <v>21042</v>
      </c>
      <c r="C1468" s="1952" t="s">
        <v>965</v>
      </c>
      <c r="D1468" s="2097">
        <v>6755</v>
      </c>
      <c r="E1468" s="724">
        <v>42138</v>
      </c>
      <c r="F1468" s="2116">
        <v>6755</v>
      </c>
      <c r="G1468" s="1817">
        <f t="shared" si="49"/>
        <v>0</v>
      </c>
      <c r="H1468" s="1655" t="s">
        <v>773</v>
      </c>
      <c r="K1468" s="32"/>
      <c r="M1468" s="1265">
        <v>42150</v>
      </c>
      <c r="N1468" s="545">
        <v>22305</v>
      </c>
      <c r="O1468" s="2143" t="s">
        <v>2304</v>
      </c>
      <c r="P1468" s="2097">
        <v>100838.39999999999</v>
      </c>
      <c r="Q1468" s="781"/>
      <c r="R1468" s="2116"/>
      <c r="S1468" s="1267">
        <f t="shared" si="50"/>
        <v>100838.39999999999</v>
      </c>
      <c r="T1468" s="1655" t="s">
        <v>818</v>
      </c>
    </row>
    <row r="1469" spans="1:20" x14ac:dyDescent="0.25">
      <c r="A1469" s="1265">
        <v>42138</v>
      </c>
      <c r="B1469" s="545">
        <v>21043</v>
      </c>
      <c r="C1469" s="1952" t="s">
        <v>2930</v>
      </c>
      <c r="D1469" s="2097">
        <v>4762</v>
      </c>
      <c r="E1469" s="724">
        <v>42140</v>
      </c>
      <c r="F1469" s="2116">
        <v>4762</v>
      </c>
      <c r="G1469" s="1817">
        <f t="shared" si="49"/>
        <v>0</v>
      </c>
      <c r="H1469" s="1655" t="s">
        <v>2902</v>
      </c>
      <c r="K1469" s="32"/>
      <c r="M1469" s="1265">
        <v>42151</v>
      </c>
      <c r="N1469" s="545">
        <v>22416</v>
      </c>
      <c r="O1469" s="1952" t="s">
        <v>2304</v>
      </c>
      <c r="P1469" s="2097">
        <v>200225.6</v>
      </c>
      <c r="Q1469" s="724"/>
      <c r="R1469" s="2116"/>
      <c r="S1469" s="1267">
        <f t="shared" si="50"/>
        <v>200225.6</v>
      </c>
      <c r="T1469" s="1655" t="s">
        <v>2902</v>
      </c>
    </row>
    <row r="1470" spans="1:20" x14ac:dyDescent="0.25">
      <c r="A1470" s="1265">
        <v>42138</v>
      </c>
      <c r="B1470" s="545">
        <v>21044</v>
      </c>
      <c r="C1470" s="1952" t="s">
        <v>965</v>
      </c>
      <c r="D1470" s="2097">
        <v>2563.1999999999998</v>
      </c>
      <c r="E1470" s="724">
        <v>42138</v>
      </c>
      <c r="F1470" s="2116">
        <v>2563.1999999999998</v>
      </c>
      <c r="G1470" s="1817">
        <f t="shared" si="49"/>
        <v>0</v>
      </c>
      <c r="H1470" s="1655" t="s">
        <v>773</v>
      </c>
      <c r="K1470" s="32"/>
      <c r="M1470" s="1265">
        <v>42153</v>
      </c>
      <c r="N1470" s="545">
        <v>22579</v>
      </c>
      <c r="O1470" s="1952" t="s">
        <v>2304</v>
      </c>
      <c r="P1470" s="2097">
        <v>167613.6</v>
      </c>
      <c r="Q1470" s="724"/>
      <c r="R1470" s="2116"/>
      <c r="S1470" s="1267">
        <f t="shared" si="50"/>
        <v>167613.6</v>
      </c>
      <c r="T1470" s="1655" t="s">
        <v>2938</v>
      </c>
    </row>
    <row r="1471" spans="1:20" x14ac:dyDescent="0.25">
      <c r="A1471" s="1265">
        <v>42138</v>
      </c>
      <c r="B1471" s="545">
        <v>21045</v>
      </c>
      <c r="C1471" s="1952" t="s">
        <v>2968</v>
      </c>
      <c r="D1471" s="2097">
        <v>27188.560000000001</v>
      </c>
      <c r="E1471" s="724">
        <v>42145</v>
      </c>
      <c r="F1471" s="2116">
        <v>27188.560000000001</v>
      </c>
      <c r="G1471" s="1817">
        <f t="shared" si="49"/>
        <v>0</v>
      </c>
      <c r="H1471" s="1655" t="s">
        <v>2902</v>
      </c>
      <c r="K1471" s="32"/>
      <c r="M1471" s="1265">
        <v>42153</v>
      </c>
      <c r="N1471" s="545">
        <v>22665</v>
      </c>
      <c r="O1471" s="1952" t="s">
        <v>2304</v>
      </c>
      <c r="P1471" s="2097">
        <v>12015.9</v>
      </c>
      <c r="Q1471" s="724"/>
      <c r="R1471" s="2116"/>
      <c r="S1471" s="1267">
        <f t="shared" si="50"/>
        <v>12015.9</v>
      </c>
      <c r="T1471" s="1655" t="s">
        <v>818</v>
      </c>
    </row>
    <row r="1472" spans="1:20" x14ac:dyDescent="0.25">
      <c r="A1472" s="1265">
        <v>42138</v>
      </c>
      <c r="B1472" s="545">
        <v>21046</v>
      </c>
      <c r="C1472" s="1952" t="s">
        <v>2933</v>
      </c>
      <c r="D1472" s="2097">
        <v>1802</v>
      </c>
      <c r="E1472" s="724">
        <v>42140</v>
      </c>
      <c r="F1472" s="2116">
        <v>1802</v>
      </c>
      <c r="G1472" s="1817">
        <f t="shared" si="49"/>
        <v>0</v>
      </c>
      <c r="H1472" s="1655" t="s">
        <v>2902</v>
      </c>
      <c r="K1472" s="32"/>
      <c r="M1472" s="1265">
        <v>42154</v>
      </c>
      <c r="N1472" s="545">
        <v>22698</v>
      </c>
      <c r="O1472" s="1952" t="s">
        <v>2304</v>
      </c>
      <c r="P1472" s="2097">
        <v>62165.4</v>
      </c>
      <c r="Q1472" s="724"/>
      <c r="R1472" s="2116"/>
      <c r="S1472" s="1267">
        <f t="shared" si="50"/>
        <v>62165.4</v>
      </c>
      <c r="T1472" s="1655" t="s">
        <v>2938</v>
      </c>
    </row>
    <row r="1473" spans="1:20" x14ac:dyDescent="0.25">
      <c r="A1473" s="1265">
        <v>42138</v>
      </c>
      <c r="B1473" s="545">
        <v>21047</v>
      </c>
      <c r="C1473" s="1952" t="s">
        <v>403</v>
      </c>
      <c r="D1473" s="2097">
        <v>9090</v>
      </c>
      <c r="E1473" s="724">
        <v>42145</v>
      </c>
      <c r="F1473" s="2116">
        <v>9090</v>
      </c>
      <c r="G1473" s="1817">
        <f t="shared" si="49"/>
        <v>0</v>
      </c>
      <c r="H1473" s="1655" t="s">
        <v>773</v>
      </c>
      <c r="K1473" s="32"/>
      <c r="M1473" s="1265">
        <v>42155</v>
      </c>
      <c r="N1473" s="545">
        <v>22832</v>
      </c>
      <c r="O1473" s="1952" t="s">
        <v>2304</v>
      </c>
      <c r="P1473" s="2097">
        <v>55746.400000000001</v>
      </c>
      <c r="Q1473" s="724"/>
      <c r="R1473" s="2116"/>
      <c r="S1473" s="1267">
        <f t="shared" si="50"/>
        <v>55746.400000000001</v>
      </c>
      <c r="T1473" s="1655" t="s">
        <v>818</v>
      </c>
    </row>
    <row r="1474" spans="1:20" x14ac:dyDescent="0.25">
      <c r="A1474" s="1265">
        <v>42138</v>
      </c>
      <c r="B1474" s="545">
        <v>21048</v>
      </c>
      <c r="C1474" s="1952" t="s">
        <v>3557</v>
      </c>
      <c r="D1474" s="2097">
        <v>4417.2</v>
      </c>
      <c r="E1474" s="724">
        <v>42140</v>
      </c>
      <c r="F1474" s="2116">
        <v>4417.2</v>
      </c>
      <c r="G1474" s="1817">
        <f t="shared" si="49"/>
        <v>0</v>
      </c>
      <c r="H1474" s="1655" t="s">
        <v>2902</v>
      </c>
      <c r="I1474" s="32"/>
      <c r="J1474" s="2024"/>
      <c r="K1474" s="32"/>
      <c r="M1474" s="1265">
        <v>42155</v>
      </c>
      <c r="N1474" s="545">
        <v>22833</v>
      </c>
      <c r="O1474" s="1952" t="s">
        <v>2304</v>
      </c>
      <c r="P1474" s="2097">
        <v>4534.6000000000004</v>
      </c>
      <c r="Q1474" s="724"/>
      <c r="R1474" s="2116"/>
      <c r="S1474" s="1267">
        <f t="shared" si="50"/>
        <v>4534.6000000000004</v>
      </c>
      <c r="T1474" s="1655" t="s">
        <v>773</v>
      </c>
    </row>
    <row r="1475" spans="1:20" x14ac:dyDescent="0.25">
      <c r="A1475" s="1265">
        <v>42138</v>
      </c>
      <c r="B1475" s="545">
        <v>21049</v>
      </c>
      <c r="C1475" s="1952" t="s">
        <v>2814</v>
      </c>
      <c r="D1475" s="2097">
        <v>82501.600000000006</v>
      </c>
      <c r="E1475" s="724" t="s">
        <v>3652</v>
      </c>
      <c r="F1475" s="2116">
        <f>26745.5+55756.1</f>
        <v>82501.600000000006</v>
      </c>
      <c r="G1475" s="1817">
        <f t="shared" ref="G1475:G1538" si="51">D1475-F1475</f>
        <v>0</v>
      </c>
      <c r="H1475" s="1655" t="s">
        <v>2799</v>
      </c>
      <c r="I1475" s="32"/>
      <c r="J1475" s="2024"/>
      <c r="K1475" s="32"/>
      <c r="M1475" s="1265">
        <v>42125</v>
      </c>
      <c r="N1475" s="545">
        <v>19587</v>
      </c>
      <c r="O1475" s="1952" t="s">
        <v>2781</v>
      </c>
      <c r="P1475" s="2097">
        <v>4352</v>
      </c>
      <c r="Q1475" s="724">
        <v>42125</v>
      </c>
      <c r="R1475" s="2116">
        <v>4352</v>
      </c>
      <c r="S1475" s="459">
        <f t="shared" ref="S1475:S1538" si="52">P1475-R1475</f>
        <v>0</v>
      </c>
      <c r="T1475" s="1804" t="s">
        <v>773</v>
      </c>
    </row>
    <row r="1476" spans="1:20" x14ac:dyDescent="0.25">
      <c r="A1476" s="1265">
        <v>42138</v>
      </c>
      <c r="B1476" s="545">
        <v>21050</v>
      </c>
      <c r="C1476" s="1952" t="s">
        <v>2934</v>
      </c>
      <c r="D1476" s="2097">
        <v>26169.200000000001</v>
      </c>
      <c r="E1476" s="724">
        <v>42140</v>
      </c>
      <c r="F1476" s="2116">
        <v>26169.200000000001</v>
      </c>
      <c r="G1476" s="1817">
        <f t="shared" si="51"/>
        <v>0</v>
      </c>
      <c r="H1476" s="1655" t="s">
        <v>2902</v>
      </c>
      <c r="I1476" s="32"/>
      <c r="J1476" s="2024"/>
      <c r="K1476" s="32"/>
      <c r="M1476" s="1265">
        <v>42126</v>
      </c>
      <c r="N1476" s="545">
        <v>19748</v>
      </c>
      <c r="O1476" s="2054" t="s">
        <v>2781</v>
      </c>
      <c r="P1476" s="2097">
        <v>3264</v>
      </c>
      <c r="Q1476" s="724">
        <v>42126</v>
      </c>
      <c r="R1476" s="2116">
        <v>3264</v>
      </c>
      <c r="S1476" s="459">
        <f t="shared" si="52"/>
        <v>0</v>
      </c>
      <c r="T1476" s="217" t="s">
        <v>773</v>
      </c>
    </row>
    <row r="1477" spans="1:20" x14ac:dyDescent="0.25">
      <c r="A1477" s="1265">
        <v>42138</v>
      </c>
      <c r="B1477" s="545">
        <v>21051</v>
      </c>
      <c r="C1477" s="1952" t="s">
        <v>2896</v>
      </c>
      <c r="D1477" s="2097">
        <v>6800</v>
      </c>
      <c r="E1477" s="724">
        <v>42138</v>
      </c>
      <c r="F1477" s="2116">
        <v>6800</v>
      </c>
      <c r="G1477" s="1817">
        <f t="shared" si="51"/>
        <v>0</v>
      </c>
      <c r="H1477" s="1655" t="s">
        <v>773</v>
      </c>
      <c r="I1477" s="32"/>
      <c r="J1477" s="2024"/>
      <c r="K1477" s="32"/>
      <c r="M1477" s="1265">
        <v>42128</v>
      </c>
      <c r="N1477" s="545">
        <v>19933</v>
      </c>
      <c r="O1477" s="1952" t="s">
        <v>2781</v>
      </c>
      <c r="P1477" s="2097">
        <v>1632</v>
      </c>
      <c r="Q1477" s="724">
        <v>42128</v>
      </c>
      <c r="R1477" s="2116">
        <v>1632</v>
      </c>
      <c r="S1477" s="1267">
        <f t="shared" si="52"/>
        <v>0</v>
      </c>
      <c r="T1477" s="1804" t="s">
        <v>2908</v>
      </c>
    </row>
    <row r="1478" spans="1:20" x14ac:dyDescent="0.25">
      <c r="A1478" s="1265">
        <v>42138</v>
      </c>
      <c r="B1478" s="545">
        <v>21052</v>
      </c>
      <c r="C1478" s="1952" t="s">
        <v>1472</v>
      </c>
      <c r="D1478" s="2097">
        <v>415.8</v>
      </c>
      <c r="E1478" s="724">
        <v>42138</v>
      </c>
      <c r="F1478" s="2116">
        <v>415.8</v>
      </c>
      <c r="G1478" s="1817">
        <f t="shared" si="51"/>
        <v>0</v>
      </c>
      <c r="H1478" s="1655" t="s">
        <v>773</v>
      </c>
      <c r="I1478" s="32"/>
      <c r="J1478" s="2024"/>
      <c r="K1478" s="32"/>
      <c r="M1478" s="1265">
        <v>42129</v>
      </c>
      <c r="N1478" s="545">
        <v>20067</v>
      </c>
      <c r="O1478" s="1952" t="s">
        <v>2781</v>
      </c>
      <c r="P1478" s="2097">
        <v>1632</v>
      </c>
      <c r="Q1478" s="724">
        <v>42129</v>
      </c>
      <c r="R1478" s="2116">
        <v>1632</v>
      </c>
      <c r="S1478" s="1267">
        <f t="shared" si="52"/>
        <v>0</v>
      </c>
      <c r="T1478" s="1655" t="s">
        <v>2908</v>
      </c>
    </row>
    <row r="1479" spans="1:20" x14ac:dyDescent="0.25">
      <c r="A1479" s="1265">
        <v>42138</v>
      </c>
      <c r="B1479" s="545">
        <v>21053</v>
      </c>
      <c r="C1479" s="1952" t="s">
        <v>2896</v>
      </c>
      <c r="D1479" s="2097">
        <v>149.6</v>
      </c>
      <c r="E1479" s="724">
        <v>42138</v>
      </c>
      <c r="F1479" s="2116">
        <v>149.6</v>
      </c>
      <c r="G1479" s="1817">
        <f t="shared" si="51"/>
        <v>0</v>
      </c>
      <c r="H1479" s="1655" t="s">
        <v>773</v>
      </c>
      <c r="I1479" s="32"/>
      <c r="J1479" s="2024"/>
      <c r="K1479" s="32"/>
      <c r="M1479" s="1265">
        <v>42129</v>
      </c>
      <c r="N1479" s="545">
        <v>20104</v>
      </c>
      <c r="O1479" s="1952" t="s">
        <v>2781</v>
      </c>
      <c r="P1479" s="2097">
        <v>816</v>
      </c>
      <c r="Q1479" s="724">
        <v>42131</v>
      </c>
      <c r="R1479" s="2116">
        <v>816</v>
      </c>
      <c r="S1479" s="1267">
        <f t="shared" si="52"/>
        <v>0</v>
      </c>
      <c r="T1479" s="1655" t="s">
        <v>2804</v>
      </c>
    </row>
    <row r="1480" spans="1:20" x14ac:dyDescent="0.25">
      <c r="A1480" s="1265">
        <v>42138</v>
      </c>
      <c r="B1480" s="545">
        <v>21054</v>
      </c>
      <c r="C1480" s="1952" t="s">
        <v>2970</v>
      </c>
      <c r="D1480" s="2097">
        <v>3068.1</v>
      </c>
      <c r="E1480" s="724">
        <v>42140</v>
      </c>
      <c r="F1480" s="2116">
        <v>3068.1</v>
      </c>
      <c r="G1480" s="1817">
        <f t="shared" si="51"/>
        <v>0</v>
      </c>
      <c r="H1480" s="1655" t="s">
        <v>2902</v>
      </c>
      <c r="I1480" s="32"/>
      <c r="J1480" s="2024"/>
      <c r="K1480" s="32"/>
      <c r="M1480" s="1265">
        <v>42130</v>
      </c>
      <c r="N1480" s="545">
        <v>20153</v>
      </c>
      <c r="O1480" s="1952" t="s">
        <v>2781</v>
      </c>
      <c r="P1480" s="2097">
        <v>2176</v>
      </c>
      <c r="Q1480" s="724">
        <v>42130</v>
      </c>
      <c r="R1480" s="2116">
        <v>2176</v>
      </c>
      <c r="S1480" s="1267">
        <f t="shared" si="52"/>
        <v>0</v>
      </c>
      <c r="T1480" s="1655" t="s">
        <v>2908</v>
      </c>
    </row>
    <row r="1481" spans="1:20" x14ac:dyDescent="0.25">
      <c r="A1481" s="1265">
        <v>42138</v>
      </c>
      <c r="B1481" s="545">
        <v>21055</v>
      </c>
      <c r="C1481" s="1952" t="s">
        <v>2926</v>
      </c>
      <c r="D1481" s="2097">
        <v>5029.3999999999996</v>
      </c>
      <c r="E1481" s="724">
        <v>42140</v>
      </c>
      <c r="F1481" s="2116">
        <v>5029.3999999999996</v>
      </c>
      <c r="G1481" s="1817">
        <f t="shared" si="51"/>
        <v>0</v>
      </c>
      <c r="H1481" s="1655" t="s">
        <v>2902</v>
      </c>
      <c r="I1481" s="32"/>
      <c r="J1481" s="2024"/>
      <c r="K1481" s="32"/>
      <c r="M1481" s="1265">
        <v>42131</v>
      </c>
      <c r="N1481" s="545">
        <v>20267</v>
      </c>
      <c r="O1481" s="1952" t="s">
        <v>2781</v>
      </c>
      <c r="P1481" s="2097">
        <v>1632</v>
      </c>
      <c r="Q1481" s="724">
        <v>42131</v>
      </c>
      <c r="R1481" s="2116">
        <v>1632</v>
      </c>
      <c r="S1481" s="1267">
        <f t="shared" si="52"/>
        <v>0</v>
      </c>
      <c r="T1481" s="1804" t="s">
        <v>773</v>
      </c>
    </row>
    <row r="1482" spans="1:20" x14ac:dyDescent="0.25">
      <c r="A1482" s="1265">
        <v>42138</v>
      </c>
      <c r="B1482" s="545">
        <v>21056</v>
      </c>
      <c r="C1482" s="1952" t="s">
        <v>2922</v>
      </c>
      <c r="D1482" s="2097">
        <v>2488</v>
      </c>
      <c r="E1482" s="724">
        <v>42140</v>
      </c>
      <c r="F1482" s="2116">
        <v>2488</v>
      </c>
      <c r="G1482" s="1817">
        <f t="shared" si="51"/>
        <v>0</v>
      </c>
      <c r="H1482" s="1655" t="s">
        <v>2902</v>
      </c>
      <c r="I1482" s="32"/>
      <c r="J1482" s="2024"/>
      <c r="K1482" s="32"/>
      <c r="M1482" s="1265">
        <v>42132</v>
      </c>
      <c r="N1482" s="545">
        <v>20352</v>
      </c>
      <c r="O1482" s="1952" t="s">
        <v>2781</v>
      </c>
      <c r="P1482" s="2097">
        <v>3264</v>
      </c>
      <c r="Q1482" s="724">
        <v>42132</v>
      </c>
      <c r="R1482" s="2116">
        <v>3264</v>
      </c>
      <c r="S1482" s="1267">
        <f t="shared" si="52"/>
        <v>0</v>
      </c>
      <c r="T1482" s="1804" t="s">
        <v>2908</v>
      </c>
    </row>
    <row r="1483" spans="1:20" x14ac:dyDescent="0.25">
      <c r="A1483" s="1265">
        <v>42138</v>
      </c>
      <c r="B1483" s="545">
        <v>21057</v>
      </c>
      <c r="C1483" s="1952" t="s">
        <v>2927</v>
      </c>
      <c r="D1483" s="2097">
        <v>30379.7</v>
      </c>
      <c r="E1483" s="724">
        <v>42149</v>
      </c>
      <c r="F1483" s="2116">
        <v>30379.7</v>
      </c>
      <c r="G1483" s="1817">
        <f t="shared" si="51"/>
        <v>0</v>
      </c>
      <c r="H1483" s="1655" t="s">
        <v>2902</v>
      </c>
      <c r="I1483" s="32"/>
      <c r="J1483" s="2024"/>
      <c r="K1483" s="32"/>
      <c r="M1483" s="1265">
        <v>42133</v>
      </c>
      <c r="N1483" s="545">
        <v>20498</v>
      </c>
      <c r="O1483" s="1952" t="s">
        <v>2781</v>
      </c>
      <c r="P1483" s="2097">
        <v>2720</v>
      </c>
      <c r="Q1483" s="724">
        <v>42133</v>
      </c>
      <c r="R1483" s="2116">
        <v>2720</v>
      </c>
      <c r="S1483" s="1267">
        <f t="shared" si="52"/>
        <v>0</v>
      </c>
      <c r="T1483" s="1804" t="s">
        <v>773</v>
      </c>
    </row>
    <row r="1484" spans="1:20" x14ac:dyDescent="0.25">
      <c r="A1484" s="1265">
        <v>42138</v>
      </c>
      <c r="B1484" s="545">
        <v>21058</v>
      </c>
      <c r="C1484" s="2143" t="s">
        <v>3558</v>
      </c>
      <c r="D1484" s="2097">
        <v>11539.2</v>
      </c>
      <c r="E1484" s="724">
        <v>42140</v>
      </c>
      <c r="F1484" s="2116">
        <v>11539.2</v>
      </c>
      <c r="G1484" s="1817">
        <f t="shared" si="51"/>
        <v>0</v>
      </c>
      <c r="H1484" s="1655" t="s">
        <v>2902</v>
      </c>
      <c r="I1484" s="32"/>
      <c r="J1484" s="2024"/>
      <c r="K1484" s="32"/>
      <c r="M1484" s="1265">
        <v>42134</v>
      </c>
      <c r="N1484" s="545">
        <v>20629</v>
      </c>
      <c r="O1484" s="1952" t="s">
        <v>2781</v>
      </c>
      <c r="P1484" s="2097">
        <v>2194</v>
      </c>
      <c r="Q1484" s="724">
        <v>42134</v>
      </c>
      <c r="R1484" s="2117">
        <v>2194</v>
      </c>
      <c r="S1484" s="1267">
        <f t="shared" si="52"/>
        <v>0</v>
      </c>
      <c r="T1484" s="1197" t="s">
        <v>773</v>
      </c>
    </row>
    <row r="1485" spans="1:20" x14ac:dyDescent="0.25">
      <c r="A1485" s="1265">
        <v>42138</v>
      </c>
      <c r="B1485" s="545">
        <v>21059</v>
      </c>
      <c r="C1485" s="1952" t="s">
        <v>2924</v>
      </c>
      <c r="D1485" s="2097">
        <v>1800</v>
      </c>
      <c r="E1485" s="2029">
        <v>42140</v>
      </c>
      <c r="F1485" s="2116">
        <v>1800</v>
      </c>
      <c r="G1485" s="1817">
        <f t="shared" si="51"/>
        <v>0</v>
      </c>
      <c r="H1485" s="1655" t="s">
        <v>2902</v>
      </c>
      <c r="I1485" s="32"/>
      <c r="J1485" s="2024"/>
      <c r="K1485" s="32"/>
      <c r="M1485" s="1265">
        <v>42135</v>
      </c>
      <c r="N1485" s="545">
        <v>20697</v>
      </c>
      <c r="O1485" s="1952" t="s">
        <v>2781</v>
      </c>
      <c r="P1485" s="2097">
        <v>1632</v>
      </c>
      <c r="Q1485" s="724">
        <v>42135</v>
      </c>
      <c r="R1485" s="2116">
        <v>1632</v>
      </c>
      <c r="S1485" s="1267">
        <f t="shared" si="52"/>
        <v>0</v>
      </c>
      <c r="T1485" s="1655" t="s">
        <v>2908</v>
      </c>
    </row>
    <row r="1486" spans="1:20" x14ac:dyDescent="0.25">
      <c r="A1486" s="1265">
        <v>42138</v>
      </c>
      <c r="B1486" s="545">
        <v>21060</v>
      </c>
      <c r="C1486" s="1952" t="s">
        <v>2932</v>
      </c>
      <c r="D1486" s="2097">
        <v>14636.4</v>
      </c>
      <c r="E1486" s="724">
        <v>42140</v>
      </c>
      <c r="F1486" s="2116">
        <v>14636.4</v>
      </c>
      <c r="G1486" s="1817">
        <f t="shared" si="51"/>
        <v>0</v>
      </c>
      <c r="H1486" s="1655" t="s">
        <v>2902</v>
      </c>
      <c r="I1486" s="32"/>
      <c r="J1486" s="2024"/>
      <c r="K1486" s="32"/>
      <c r="M1486" s="1265">
        <v>42128</v>
      </c>
      <c r="N1486" s="545">
        <v>19993</v>
      </c>
      <c r="O1486" s="1952" t="s">
        <v>2926</v>
      </c>
      <c r="P1486" s="2097">
        <v>7033</v>
      </c>
      <c r="Q1486" s="724">
        <v>42130</v>
      </c>
      <c r="R1486" s="2116">
        <v>7033</v>
      </c>
      <c r="S1486" s="1267">
        <f t="shared" si="52"/>
        <v>0</v>
      </c>
      <c r="T1486" s="1804" t="s">
        <v>2902</v>
      </c>
    </row>
    <row r="1487" spans="1:20" x14ac:dyDescent="0.25">
      <c r="A1487" s="1265">
        <v>42138</v>
      </c>
      <c r="B1487" s="545">
        <v>21061</v>
      </c>
      <c r="C1487" s="1952" t="s">
        <v>2795</v>
      </c>
      <c r="D1487" s="2097">
        <v>281746.28000000003</v>
      </c>
      <c r="E1487" s="724">
        <v>42153</v>
      </c>
      <c r="F1487" s="2116">
        <v>281746.28000000003</v>
      </c>
      <c r="G1487" s="1817">
        <f t="shared" si="51"/>
        <v>0</v>
      </c>
      <c r="H1487" s="1655" t="s">
        <v>2815</v>
      </c>
      <c r="I1487" s="32"/>
      <c r="J1487" s="2024"/>
      <c r="K1487" s="32"/>
      <c r="M1487" s="1265">
        <v>42135</v>
      </c>
      <c r="N1487" s="545">
        <v>20779</v>
      </c>
      <c r="O1487" s="1952" t="s">
        <v>2926</v>
      </c>
      <c r="P1487" s="2097">
        <v>10457.299999999999</v>
      </c>
      <c r="Q1487" s="724">
        <v>42137</v>
      </c>
      <c r="R1487" s="2116">
        <v>10457.299999999999</v>
      </c>
      <c r="S1487" s="1267">
        <f t="shared" si="52"/>
        <v>0</v>
      </c>
      <c r="T1487" s="1804" t="s">
        <v>2902</v>
      </c>
    </row>
    <row r="1488" spans="1:20" x14ac:dyDescent="0.25">
      <c r="A1488" s="1265">
        <v>42138</v>
      </c>
      <c r="B1488" s="545">
        <v>21062</v>
      </c>
      <c r="C1488" s="1952" t="s">
        <v>2933</v>
      </c>
      <c r="D1488" s="2097">
        <v>17455</v>
      </c>
      <c r="E1488" s="724">
        <v>42140</v>
      </c>
      <c r="F1488" s="2116">
        <v>17455</v>
      </c>
      <c r="G1488" s="1817">
        <f t="shared" si="51"/>
        <v>0</v>
      </c>
      <c r="H1488" s="1655" t="s">
        <v>2902</v>
      </c>
      <c r="I1488" s="32"/>
      <c r="J1488" s="2024"/>
      <c r="K1488" s="32"/>
      <c r="M1488" s="1265">
        <v>42138</v>
      </c>
      <c r="N1488" s="545">
        <v>21055</v>
      </c>
      <c r="O1488" s="1952" t="s">
        <v>2926</v>
      </c>
      <c r="P1488" s="2097">
        <v>5029.3999999999996</v>
      </c>
      <c r="Q1488" s="724">
        <v>42140</v>
      </c>
      <c r="R1488" s="2116">
        <v>5029.3999999999996</v>
      </c>
      <c r="S1488" s="1817">
        <f t="shared" si="52"/>
        <v>0</v>
      </c>
      <c r="T1488" s="1655" t="s">
        <v>2902</v>
      </c>
    </row>
    <row r="1489" spans="1:20" x14ac:dyDescent="0.25">
      <c r="A1489" s="1265">
        <v>42138</v>
      </c>
      <c r="B1489" s="545">
        <v>21063</v>
      </c>
      <c r="C1489" s="1952" t="s">
        <v>3559</v>
      </c>
      <c r="D1489" s="2097">
        <v>1032</v>
      </c>
      <c r="E1489" s="724">
        <v>42138</v>
      </c>
      <c r="F1489" s="2116">
        <v>1032</v>
      </c>
      <c r="G1489" s="1817">
        <f t="shared" si="51"/>
        <v>0</v>
      </c>
      <c r="H1489" s="1655" t="s">
        <v>773</v>
      </c>
      <c r="I1489" s="32"/>
      <c r="J1489" s="2024"/>
      <c r="K1489" s="32"/>
      <c r="M1489" s="1265">
        <v>42142</v>
      </c>
      <c r="N1489" s="545">
        <v>21503</v>
      </c>
      <c r="O1489" s="1952" t="s">
        <v>2926</v>
      </c>
      <c r="P1489" s="2097">
        <v>2191.5</v>
      </c>
      <c r="Q1489" s="724">
        <v>42145</v>
      </c>
      <c r="R1489" s="2116">
        <v>2191.5</v>
      </c>
      <c r="S1489" s="1267">
        <f t="shared" si="52"/>
        <v>0</v>
      </c>
      <c r="T1489" s="1655" t="s">
        <v>2902</v>
      </c>
    </row>
    <row r="1490" spans="1:20" x14ac:dyDescent="0.25">
      <c r="A1490" s="1265">
        <v>42138</v>
      </c>
      <c r="B1490" s="545">
        <v>21064</v>
      </c>
      <c r="C1490" s="1952" t="s">
        <v>1522</v>
      </c>
      <c r="D1490" s="2097">
        <v>8164.8</v>
      </c>
      <c r="E1490" s="724">
        <v>42139</v>
      </c>
      <c r="F1490" s="2116">
        <v>8164.8</v>
      </c>
      <c r="G1490" s="1817">
        <f t="shared" si="51"/>
        <v>0</v>
      </c>
      <c r="H1490" s="1655" t="s">
        <v>2776</v>
      </c>
      <c r="I1490" s="32"/>
      <c r="J1490" s="2024"/>
      <c r="K1490" s="32"/>
      <c r="M1490" s="1265">
        <v>42145</v>
      </c>
      <c r="N1490" s="545">
        <v>21824</v>
      </c>
      <c r="O1490" s="2030" t="s">
        <v>2926</v>
      </c>
      <c r="P1490" s="2113">
        <v>9668.4</v>
      </c>
      <c r="Q1490" s="724">
        <v>42149</v>
      </c>
      <c r="R1490" s="2117">
        <v>9668.4</v>
      </c>
      <c r="S1490" s="1267">
        <f t="shared" si="52"/>
        <v>0</v>
      </c>
      <c r="T1490" s="582" t="s">
        <v>2902</v>
      </c>
    </row>
    <row r="1491" spans="1:20" x14ac:dyDescent="0.25">
      <c r="A1491" s="1265">
        <v>42138</v>
      </c>
      <c r="B1491" s="545">
        <v>21065</v>
      </c>
      <c r="C1491" s="1952" t="s">
        <v>3532</v>
      </c>
      <c r="D1491" s="2097">
        <v>59010</v>
      </c>
      <c r="E1491" s="724">
        <v>42140</v>
      </c>
      <c r="F1491" s="2116">
        <v>59010</v>
      </c>
      <c r="G1491" s="1817">
        <f t="shared" si="51"/>
        <v>0</v>
      </c>
      <c r="H1491" s="1655" t="s">
        <v>2902</v>
      </c>
      <c r="I1491" s="32"/>
      <c r="J1491" s="2024"/>
      <c r="K1491" s="32"/>
      <c r="M1491" s="1265">
        <v>42149</v>
      </c>
      <c r="N1491" s="545">
        <v>22227</v>
      </c>
      <c r="O1491" s="1952" t="s">
        <v>2926</v>
      </c>
      <c r="P1491" s="2097">
        <v>6255.2</v>
      </c>
      <c r="Q1491" s="781">
        <v>42151</v>
      </c>
      <c r="R1491" s="2116">
        <v>6255.2</v>
      </c>
      <c r="S1491" s="1267">
        <f t="shared" si="52"/>
        <v>0</v>
      </c>
      <c r="T1491" s="1655" t="s">
        <v>773</v>
      </c>
    </row>
    <row r="1492" spans="1:20" x14ac:dyDescent="0.25">
      <c r="A1492" s="1265">
        <v>42138</v>
      </c>
      <c r="B1492" s="545">
        <v>21066</v>
      </c>
      <c r="C1492" s="1952" t="s">
        <v>1025</v>
      </c>
      <c r="D1492" s="2097">
        <v>2776.2</v>
      </c>
      <c r="E1492" s="724">
        <v>42138</v>
      </c>
      <c r="F1492" s="2116">
        <v>2776.2</v>
      </c>
      <c r="G1492" s="1817">
        <f t="shared" si="51"/>
        <v>0</v>
      </c>
      <c r="H1492" s="1655" t="s">
        <v>773</v>
      </c>
      <c r="I1492" s="32"/>
      <c r="J1492" s="2024"/>
      <c r="K1492" s="32"/>
      <c r="M1492" s="1265">
        <v>42152</v>
      </c>
      <c r="N1492" s="545">
        <v>22520</v>
      </c>
      <c r="O1492" s="1952" t="s">
        <v>2926</v>
      </c>
      <c r="P1492" s="2097">
        <v>8528.7000000000007</v>
      </c>
      <c r="Q1492" s="724">
        <v>42154</v>
      </c>
      <c r="R1492" s="2116">
        <v>8528.7000000000007</v>
      </c>
      <c r="S1492" s="1267">
        <f t="shared" si="52"/>
        <v>0</v>
      </c>
      <c r="T1492" s="1655" t="s">
        <v>2902</v>
      </c>
    </row>
    <row r="1493" spans="1:20" x14ac:dyDescent="0.25">
      <c r="A1493" s="1265">
        <v>42138</v>
      </c>
      <c r="B1493" s="545">
        <v>21067</v>
      </c>
      <c r="C1493" s="1952" t="s">
        <v>2849</v>
      </c>
      <c r="D1493" s="2097">
        <v>6772.8</v>
      </c>
      <c r="E1493" s="724">
        <v>42138</v>
      </c>
      <c r="F1493" s="2116">
        <v>6772.8</v>
      </c>
      <c r="G1493" s="1817">
        <f t="shared" si="51"/>
        <v>0</v>
      </c>
      <c r="H1493" s="1655" t="s">
        <v>773</v>
      </c>
      <c r="I1493" s="32"/>
      <c r="J1493" s="2024"/>
      <c r="K1493" s="32"/>
      <c r="M1493" s="1265">
        <v>42148</v>
      </c>
      <c r="N1493" s="545">
        <v>22128</v>
      </c>
      <c r="O1493" s="1952" t="s">
        <v>3664</v>
      </c>
      <c r="P1493" s="2097">
        <v>850.2</v>
      </c>
      <c r="Q1493" s="781">
        <v>42148</v>
      </c>
      <c r="R1493" s="2116">
        <v>850.2</v>
      </c>
      <c r="S1493" s="1267">
        <f t="shared" si="52"/>
        <v>0</v>
      </c>
      <c r="T1493" s="1655" t="s">
        <v>773</v>
      </c>
    </row>
    <row r="1494" spans="1:20" x14ac:dyDescent="0.25">
      <c r="A1494" s="1265">
        <v>42138</v>
      </c>
      <c r="B1494" s="545">
        <v>21068</v>
      </c>
      <c r="C1494" s="2164" t="s">
        <v>2251</v>
      </c>
      <c r="D1494" s="2194">
        <v>0</v>
      </c>
      <c r="E1494" s="724"/>
      <c r="F1494" s="2116"/>
      <c r="G1494" s="1817">
        <f t="shared" si="51"/>
        <v>0</v>
      </c>
      <c r="H1494" s="1655" t="s">
        <v>135</v>
      </c>
      <c r="I1494" s="32"/>
      <c r="J1494" s="2024"/>
      <c r="K1494" s="32"/>
      <c r="M1494" s="1265">
        <v>42148</v>
      </c>
      <c r="N1494" s="545">
        <v>22130</v>
      </c>
      <c r="O1494" s="1952" t="s">
        <v>3664</v>
      </c>
      <c r="P1494" s="2097">
        <v>195</v>
      </c>
      <c r="Q1494" s="781">
        <v>42148</v>
      </c>
      <c r="R1494" s="2116">
        <v>195</v>
      </c>
      <c r="S1494" s="1267">
        <f t="shared" si="52"/>
        <v>0</v>
      </c>
      <c r="T1494" s="1655" t="s">
        <v>773</v>
      </c>
    </row>
    <row r="1495" spans="1:20" x14ac:dyDescent="0.25">
      <c r="A1495" s="1265">
        <v>42138</v>
      </c>
      <c r="B1495" s="545">
        <v>21069</v>
      </c>
      <c r="C1495" s="1952" t="s">
        <v>35</v>
      </c>
      <c r="D1495" s="2097">
        <v>188.8</v>
      </c>
      <c r="E1495" s="724">
        <v>42138</v>
      </c>
      <c r="F1495" s="2116">
        <v>188.8</v>
      </c>
      <c r="G1495" s="1817">
        <f t="shared" si="51"/>
        <v>0</v>
      </c>
      <c r="H1495" s="1655" t="s">
        <v>773</v>
      </c>
      <c r="I1495" s="32"/>
      <c r="J1495" s="2024"/>
      <c r="K1495" s="32"/>
      <c r="M1495" s="1265">
        <v>42151</v>
      </c>
      <c r="N1495" s="545">
        <v>22365</v>
      </c>
      <c r="O1495" s="1952" t="s">
        <v>3664</v>
      </c>
      <c r="P1495" s="2097">
        <v>1197.2</v>
      </c>
      <c r="Q1495" s="781">
        <v>42151</v>
      </c>
      <c r="R1495" s="2116">
        <v>1197.2</v>
      </c>
      <c r="S1495" s="1267">
        <f t="shared" si="52"/>
        <v>0</v>
      </c>
      <c r="T1495" s="1655" t="s">
        <v>773</v>
      </c>
    </row>
    <row r="1496" spans="1:20" x14ac:dyDescent="0.25">
      <c r="A1496" s="1265">
        <v>42138</v>
      </c>
      <c r="B1496" s="545">
        <v>21070</v>
      </c>
      <c r="C1496" s="1952" t="s">
        <v>2921</v>
      </c>
      <c r="D1496" s="2097">
        <v>7815.8</v>
      </c>
      <c r="E1496" s="724">
        <v>42145</v>
      </c>
      <c r="F1496" s="2116">
        <v>7815.8</v>
      </c>
      <c r="G1496" s="1817">
        <f t="shared" si="51"/>
        <v>0</v>
      </c>
      <c r="H1496" s="1655" t="s">
        <v>2902</v>
      </c>
      <c r="I1496" s="32"/>
      <c r="J1496" s="2024"/>
      <c r="K1496" s="32"/>
      <c r="M1496" s="1265">
        <v>42125</v>
      </c>
      <c r="N1496" s="545">
        <v>19645</v>
      </c>
      <c r="O1496" s="1952" t="s">
        <v>389</v>
      </c>
      <c r="P1496" s="2097">
        <v>10437</v>
      </c>
      <c r="Q1496" s="724">
        <v>42126</v>
      </c>
      <c r="R1496" s="2116">
        <v>10437</v>
      </c>
      <c r="S1496" s="459">
        <f t="shared" si="52"/>
        <v>0</v>
      </c>
      <c r="T1496" s="1804" t="s">
        <v>2822</v>
      </c>
    </row>
    <row r="1497" spans="1:20" x14ac:dyDescent="0.25">
      <c r="A1497" s="1265">
        <v>42138</v>
      </c>
      <c r="B1497" s="545">
        <v>21071</v>
      </c>
      <c r="C1497" s="1952" t="s">
        <v>400</v>
      </c>
      <c r="D1497" s="2097">
        <v>137904.16</v>
      </c>
      <c r="E1497" s="1828" t="s">
        <v>3598</v>
      </c>
      <c r="F1497" s="2116">
        <v>137904.16</v>
      </c>
      <c r="G1497" s="1817">
        <f t="shared" si="51"/>
        <v>0</v>
      </c>
      <c r="H1497" s="1655" t="s">
        <v>2902</v>
      </c>
      <c r="I1497" s="32"/>
      <c r="J1497" s="2024"/>
      <c r="K1497" s="32"/>
      <c r="M1497" s="1265">
        <v>42128</v>
      </c>
      <c r="N1497" s="545">
        <v>19971</v>
      </c>
      <c r="O1497" s="1952" t="s">
        <v>389</v>
      </c>
      <c r="P1497" s="2097">
        <v>18772</v>
      </c>
      <c r="Q1497" s="724">
        <v>42129</v>
      </c>
      <c r="R1497" s="2116">
        <v>18772</v>
      </c>
      <c r="S1497" s="1267">
        <f t="shared" si="52"/>
        <v>0</v>
      </c>
      <c r="T1497" s="1804" t="s">
        <v>2822</v>
      </c>
    </row>
    <row r="1498" spans="1:20" x14ac:dyDescent="0.25">
      <c r="A1498" s="1265">
        <v>42138</v>
      </c>
      <c r="B1498" s="545">
        <v>21072</v>
      </c>
      <c r="C1498" s="1952" t="s">
        <v>2795</v>
      </c>
      <c r="D1498" s="2097">
        <v>78241.2</v>
      </c>
      <c r="E1498" s="724">
        <v>42153</v>
      </c>
      <c r="F1498" s="2116">
        <v>78241.2</v>
      </c>
      <c r="G1498" s="1817">
        <f t="shared" si="51"/>
        <v>0</v>
      </c>
      <c r="H1498" s="1655" t="s">
        <v>2799</v>
      </c>
      <c r="I1498" s="32"/>
      <c r="J1498" s="2024"/>
      <c r="K1498" s="32"/>
      <c r="M1498" s="1265">
        <v>42132</v>
      </c>
      <c r="N1498" s="545">
        <v>20371</v>
      </c>
      <c r="O1498" s="1952" t="s">
        <v>389</v>
      </c>
      <c r="P1498" s="2097">
        <v>24734.799999999999</v>
      </c>
      <c r="Q1498" s="724">
        <v>42133</v>
      </c>
      <c r="R1498" s="2116">
        <v>24734.799999999999</v>
      </c>
      <c r="S1498" s="1267">
        <f t="shared" si="52"/>
        <v>0</v>
      </c>
      <c r="T1498" s="1804" t="s">
        <v>2822</v>
      </c>
    </row>
    <row r="1499" spans="1:20" x14ac:dyDescent="0.25">
      <c r="A1499" s="1265">
        <v>42138</v>
      </c>
      <c r="B1499" s="545">
        <v>21073</v>
      </c>
      <c r="C1499" s="1952" t="s">
        <v>2804</v>
      </c>
      <c r="D1499" s="2097">
        <v>88.4</v>
      </c>
      <c r="E1499" s="724">
        <v>42138</v>
      </c>
      <c r="F1499" s="2116">
        <v>88.4</v>
      </c>
      <c r="G1499" s="1817">
        <f t="shared" si="51"/>
        <v>0</v>
      </c>
      <c r="H1499" s="1655" t="s">
        <v>773</v>
      </c>
      <c r="I1499" s="32"/>
      <c r="J1499" s="2024"/>
      <c r="K1499" s="32"/>
      <c r="M1499" s="1265">
        <v>42134</v>
      </c>
      <c r="N1499" s="545">
        <v>20651</v>
      </c>
      <c r="O1499" s="1952" t="s">
        <v>389</v>
      </c>
      <c r="P1499" s="2097">
        <v>36495.040000000001</v>
      </c>
      <c r="Q1499" s="724">
        <v>42135</v>
      </c>
      <c r="R1499" s="2116">
        <v>36495.040000000001</v>
      </c>
      <c r="S1499" s="1267">
        <f t="shared" si="52"/>
        <v>0</v>
      </c>
      <c r="T1499" s="1655" t="s">
        <v>2822</v>
      </c>
    </row>
    <row r="1500" spans="1:20" x14ac:dyDescent="0.25">
      <c r="A1500" s="1265">
        <v>42138</v>
      </c>
      <c r="B1500" s="545">
        <v>21074</v>
      </c>
      <c r="C1500" s="1952" t="s">
        <v>2848</v>
      </c>
      <c r="D1500" s="2097">
        <v>2832</v>
      </c>
      <c r="E1500" s="724">
        <v>42138</v>
      </c>
      <c r="F1500" s="2116">
        <v>2832</v>
      </c>
      <c r="G1500" s="1817">
        <f t="shared" si="51"/>
        <v>0</v>
      </c>
      <c r="H1500" s="1655" t="s">
        <v>773</v>
      </c>
      <c r="I1500" s="32"/>
      <c r="J1500" s="2024"/>
      <c r="K1500" s="32"/>
      <c r="M1500" s="1265">
        <v>42137</v>
      </c>
      <c r="N1500" s="545">
        <v>20938</v>
      </c>
      <c r="O1500" s="1952" t="s">
        <v>389</v>
      </c>
      <c r="P1500" s="2097">
        <v>28670.2</v>
      </c>
      <c r="Q1500" s="724">
        <v>42138</v>
      </c>
      <c r="R1500" s="2116">
        <v>28670.2</v>
      </c>
      <c r="S1500" s="1267">
        <f t="shared" si="52"/>
        <v>0</v>
      </c>
      <c r="T1500" s="1804" t="s">
        <v>2822</v>
      </c>
    </row>
    <row r="1501" spans="1:20" x14ac:dyDescent="0.25">
      <c r="A1501" s="1265">
        <v>42138</v>
      </c>
      <c r="B1501" s="545">
        <v>21075</v>
      </c>
      <c r="C1501" s="1952" t="s">
        <v>2915</v>
      </c>
      <c r="D1501" s="2097">
        <v>411.4</v>
      </c>
      <c r="E1501" s="724">
        <v>42138</v>
      </c>
      <c r="F1501" s="2116">
        <v>411.4</v>
      </c>
      <c r="G1501" s="1817">
        <f t="shared" si="51"/>
        <v>0</v>
      </c>
      <c r="H1501" s="1655" t="s">
        <v>773</v>
      </c>
      <c r="I1501" s="32"/>
      <c r="J1501" s="2024"/>
      <c r="K1501" s="32"/>
      <c r="M1501" s="1265">
        <v>42139</v>
      </c>
      <c r="N1501" s="545">
        <v>21168</v>
      </c>
      <c r="O1501" s="1952" t="s">
        <v>389</v>
      </c>
      <c r="P1501" s="2097">
        <v>20049.93</v>
      </c>
      <c r="Q1501" s="724">
        <v>42140</v>
      </c>
      <c r="R1501" s="2116">
        <v>20049.932000000001</v>
      </c>
      <c r="S1501" s="1817">
        <f t="shared" si="52"/>
        <v>-2.0000000004074536E-3</v>
      </c>
      <c r="T1501" s="1655" t="s">
        <v>2822</v>
      </c>
    </row>
    <row r="1502" spans="1:20" x14ac:dyDescent="0.25">
      <c r="A1502" s="1265">
        <v>42138</v>
      </c>
      <c r="B1502" s="545">
        <v>21076</v>
      </c>
      <c r="C1502" s="1952" t="s">
        <v>595</v>
      </c>
      <c r="D1502" s="2097">
        <v>2098.1999999999998</v>
      </c>
      <c r="E1502" s="724">
        <v>42139</v>
      </c>
      <c r="F1502" s="2116">
        <v>2098.1999999999998</v>
      </c>
      <c r="G1502" s="1817">
        <f t="shared" si="51"/>
        <v>0</v>
      </c>
      <c r="H1502" s="1655" t="s">
        <v>2776</v>
      </c>
      <c r="I1502" s="32"/>
      <c r="J1502" s="2024"/>
      <c r="K1502" s="32"/>
      <c r="M1502" s="1265">
        <v>42142</v>
      </c>
      <c r="N1502" s="545">
        <v>21452</v>
      </c>
      <c r="O1502" s="1952" t="s">
        <v>389</v>
      </c>
      <c r="P1502" s="2097">
        <v>30223</v>
      </c>
      <c r="Q1502" s="781">
        <v>42144</v>
      </c>
      <c r="R1502" s="2116">
        <v>30223</v>
      </c>
      <c r="S1502" s="1267">
        <f t="shared" si="52"/>
        <v>0</v>
      </c>
      <c r="T1502" s="1804" t="s">
        <v>2822</v>
      </c>
    </row>
    <row r="1503" spans="1:20" x14ac:dyDescent="0.25">
      <c r="A1503" s="1265">
        <v>42138</v>
      </c>
      <c r="B1503" s="545">
        <v>21077</v>
      </c>
      <c r="C1503" s="1952" t="s">
        <v>2925</v>
      </c>
      <c r="D1503" s="2097">
        <v>24645.599999999999</v>
      </c>
      <c r="E1503" s="724">
        <v>42140</v>
      </c>
      <c r="F1503" s="2116">
        <v>24645.599999999999</v>
      </c>
      <c r="G1503" s="1817">
        <f t="shared" si="51"/>
        <v>0</v>
      </c>
      <c r="H1503" s="1655" t="s">
        <v>2902</v>
      </c>
      <c r="I1503" s="32"/>
      <c r="J1503" s="2024"/>
      <c r="K1503" s="32"/>
      <c r="M1503" s="1265">
        <v>42146</v>
      </c>
      <c r="N1503" s="545">
        <v>21912</v>
      </c>
      <c r="O1503" s="1952" t="s">
        <v>389</v>
      </c>
      <c r="P1503" s="2097">
        <v>31245.8</v>
      </c>
      <c r="Q1503" s="724">
        <v>42148</v>
      </c>
      <c r="R1503" s="2116">
        <v>31245.8</v>
      </c>
      <c r="S1503" s="1267">
        <f t="shared" si="52"/>
        <v>0</v>
      </c>
      <c r="T1503" s="1655" t="s">
        <v>2822</v>
      </c>
    </row>
    <row r="1504" spans="1:20" x14ac:dyDescent="0.25">
      <c r="A1504" s="1265">
        <v>42138</v>
      </c>
      <c r="B1504" s="545">
        <v>21078</v>
      </c>
      <c r="C1504" s="1952" t="s">
        <v>3564</v>
      </c>
      <c r="D1504" s="2097">
        <v>30.6</v>
      </c>
      <c r="E1504" s="724">
        <v>42138</v>
      </c>
      <c r="F1504" s="2116">
        <v>30.6</v>
      </c>
      <c r="G1504" s="1817">
        <f t="shared" si="51"/>
        <v>0</v>
      </c>
      <c r="H1504" s="1655" t="s">
        <v>773</v>
      </c>
      <c r="I1504" s="32"/>
      <c r="J1504" s="2024"/>
      <c r="K1504" s="32"/>
      <c r="M1504" s="1265">
        <v>42146</v>
      </c>
      <c r="N1504" s="545">
        <v>21915</v>
      </c>
      <c r="O1504" s="1952" t="s">
        <v>389</v>
      </c>
      <c r="P1504" s="2097">
        <v>1368.8</v>
      </c>
      <c r="Q1504" s="724">
        <v>42148</v>
      </c>
      <c r="R1504" s="2116">
        <v>1368.8</v>
      </c>
      <c r="S1504" s="1267">
        <f t="shared" si="52"/>
        <v>0</v>
      </c>
      <c r="T1504" s="1655" t="s">
        <v>2822</v>
      </c>
    </row>
    <row r="1505" spans="1:20" x14ac:dyDescent="0.25">
      <c r="A1505" s="1265">
        <v>42139</v>
      </c>
      <c r="B1505" s="545">
        <v>21079</v>
      </c>
      <c r="C1505" s="1952" t="s">
        <v>2855</v>
      </c>
      <c r="D1505" s="2097">
        <v>17043.150000000001</v>
      </c>
      <c r="E1505" s="724">
        <v>42140</v>
      </c>
      <c r="F1505" s="2116">
        <v>17043.150000000001</v>
      </c>
      <c r="G1505" s="1817">
        <f t="shared" si="51"/>
        <v>0</v>
      </c>
      <c r="H1505" s="1655" t="s">
        <v>2902</v>
      </c>
      <c r="I1505" s="32"/>
      <c r="J1505" s="2024"/>
      <c r="K1505" s="32"/>
      <c r="M1505" s="1265">
        <v>42149</v>
      </c>
      <c r="N1505" s="545">
        <v>22207</v>
      </c>
      <c r="O1505" s="1952" t="s">
        <v>389</v>
      </c>
      <c r="P1505" s="2097">
        <v>26762.400000000001</v>
      </c>
      <c r="Q1505" s="781">
        <v>42150</v>
      </c>
      <c r="R1505" s="2116">
        <v>26762.400000000001</v>
      </c>
      <c r="S1505" s="1267">
        <f t="shared" si="52"/>
        <v>0</v>
      </c>
      <c r="T1505" s="1655" t="s">
        <v>2822</v>
      </c>
    </row>
    <row r="1506" spans="1:20" x14ac:dyDescent="0.25">
      <c r="A1506" s="1265">
        <v>42139</v>
      </c>
      <c r="B1506" s="545">
        <v>21080</v>
      </c>
      <c r="C1506" s="1952" t="s">
        <v>2920</v>
      </c>
      <c r="D1506" s="2097">
        <v>8152</v>
      </c>
      <c r="E1506" s="724">
        <v>42145</v>
      </c>
      <c r="F1506" s="2116">
        <v>8152</v>
      </c>
      <c r="G1506" s="1817">
        <f t="shared" si="51"/>
        <v>0</v>
      </c>
      <c r="H1506" s="1655" t="s">
        <v>2902</v>
      </c>
      <c r="K1506" s="32"/>
      <c r="M1506" s="1265">
        <v>42153</v>
      </c>
      <c r="N1506" s="545">
        <v>22607</v>
      </c>
      <c r="O1506" s="1952" t="s">
        <v>389</v>
      </c>
      <c r="P1506" s="2097">
        <v>23345.4</v>
      </c>
      <c r="Q1506" s="724">
        <v>42155</v>
      </c>
      <c r="R1506" s="2116">
        <v>23345.4</v>
      </c>
      <c r="S1506" s="1267">
        <f t="shared" si="52"/>
        <v>0</v>
      </c>
      <c r="T1506" s="1655" t="s">
        <v>2822</v>
      </c>
    </row>
    <row r="1507" spans="1:20" x14ac:dyDescent="0.25">
      <c r="A1507" s="1265">
        <v>42139</v>
      </c>
      <c r="B1507" s="545">
        <v>21081</v>
      </c>
      <c r="C1507" s="1952" t="s">
        <v>2775</v>
      </c>
      <c r="D1507" s="2097">
        <v>10698.6</v>
      </c>
      <c r="E1507" s="724">
        <v>42139</v>
      </c>
      <c r="F1507" s="2116">
        <v>10698.6</v>
      </c>
      <c r="G1507" s="1817">
        <f t="shared" si="51"/>
        <v>0</v>
      </c>
      <c r="H1507" s="1655" t="s">
        <v>2776</v>
      </c>
      <c r="K1507" s="32"/>
      <c r="M1507" s="1265">
        <v>42153</v>
      </c>
      <c r="N1507" s="545">
        <v>22613</v>
      </c>
      <c r="O1507" s="1952" t="s">
        <v>389</v>
      </c>
      <c r="P1507" s="2097">
        <v>725.4</v>
      </c>
      <c r="Q1507" s="724">
        <v>42155</v>
      </c>
      <c r="R1507" s="2116">
        <v>725.4</v>
      </c>
      <c r="S1507" s="1267">
        <f t="shared" si="52"/>
        <v>0</v>
      </c>
      <c r="T1507" s="1655" t="s">
        <v>2822</v>
      </c>
    </row>
    <row r="1508" spans="1:20" x14ac:dyDescent="0.25">
      <c r="A1508" s="1265">
        <v>42139</v>
      </c>
      <c r="B1508" s="545">
        <v>21082</v>
      </c>
      <c r="C1508" s="1952" t="s">
        <v>2979</v>
      </c>
      <c r="D1508" s="2097">
        <v>13670</v>
      </c>
      <c r="E1508" s="724" t="s">
        <v>3704</v>
      </c>
      <c r="F1508" s="2189">
        <f>11023.06+646.94</f>
        <v>11670</v>
      </c>
      <c r="G1508" s="2198">
        <f t="shared" si="51"/>
        <v>2000</v>
      </c>
      <c r="H1508" s="1655" t="s">
        <v>2776</v>
      </c>
      <c r="K1508" s="32"/>
      <c r="M1508" s="1265">
        <v>42135</v>
      </c>
      <c r="N1508" s="545">
        <v>20714</v>
      </c>
      <c r="O1508" s="1952" t="s">
        <v>3004</v>
      </c>
      <c r="P1508" s="2097">
        <v>2704.8</v>
      </c>
      <c r="Q1508" s="724">
        <v>42136</v>
      </c>
      <c r="R1508" s="2116">
        <v>2704.8</v>
      </c>
      <c r="S1508" s="1267">
        <f t="shared" si="52"/>
        <v>0</v>
      </c>
      <c r="T1508" s="1804" t="s">
        <v>2822</v>
      </c>
    </row>
    <row r="1509" spans="1:20" x14ac:dyDescent="0.25">
      <c r="A1509" s="1265">
        <v>42139</v>
      </c>
      <c r="B1509" s="545">
        <v>21083</v>
      </c>
      <c r="C1509" s="1952" t="s">
        <v>2845</v>
      </c>
      <c r="D1509" s="2097">
        <v>12943.2</v>
      </c>
      <c r="E1509" s="724">
        <v>42139</v>
      </c>
      <c r="F1509" s="2116">
        <v>12943.2</v>
      </c>
      <c r="G1509" s="1817">
        <f t="shared" si="51"/>
        <v>0</v>
      </c>
      <c r="H1509" s="1655" t="s">
        <v>773</v>
      </c>
      <c r="K1509" s="32"/>
      <c r="M1509" s="1265">
        <v>42125</v>
      </c>
      <c r="N1509" s="545">
        <v>19643</v>
      </c>
      <c r="O1509" s="1952" t="s">
        <v>2824</v>
      </c>
      <c r="P1509" s="2097">
        <v>3781.4</v>
      </c>
      <c r="Q1509" s="724">
        <v>42126</v>
      </c>
      <c r="R1509" s="2116">
        <v>3781.4</v>
      </c>
      <c r="S1509" s="1267">
        <f t="shared" si="52"/>
        <v>0</v>
      </c>
      <c r="T1509" s="1804" t="s">
        <v>773</v>
      </c>
    </row>
    <row r="1510" spans="1:20" x14ac:dyDescent="0.25">
      <c r="A1510" s="1265">
        <v>42139</v>
      </c>
      <c r="B1510" s="545">
        <v>21084</v>
      </c>
      <c r="C1510" s="1952" t="s">
        <v>1024</v>
      </c>
      <c r="D1510" s="2097">
        <v>3909.2</v>
      </c>
      <c r="E1510" s="724">
        <v>42140</v>
      </c>
      <c r="F1510" s="2189">
        <v>1459.2</v>
      </c>
      <c r="G1510" s="2198">
        <f t="shared" si="51"/>
        <v>2450</v>
      </c>
      <c r="H1510" s="1655" t="s">
        <v>773</v>
      </c>
      <c r="K1510" s="32"/>
      <c r="M1510" s="1265">
        <v>42128</v>
      </c>
      <c r="N1510" s="545">
        <v>19945</v>
      </c>
      <c r="O1510" s="1952" t="s">
        <v>2824</v>
      </c>
      <c r="P1510" s="2097">
        <v>3106.2</v>
      </c>
      <c r="Q1510" s="724">
        <v>42129</v>
      </c>
      <c r="R1510" s="2116">
        <v>3106.2</v>
      </c>
      <c r="S1510" s="1267">
        <f t="shared" si="52"/>
        <v>0</v>
      </c>
      <c r="T1510" s="1804" t="s">
        <v>2822</v>
      </c>
    </row>
    <row r="1511" spans="1:20" x14ac:dyDescent="0.25">
      <c r="A1511" s="1265">
        <v>42139</v>
      </c>
      <c r="B1511" s="545">
        <v>21085</v>
      </c>
      <c r="C1511" s="1952" t="s">
        <v>1472</v>
      </c>
      <c r="D1511" s="2097">
        <v>7441.4</v>
      </c>
      <c r="E1511" s="724">
        <v>42139</v>
      </c>
      <c r="F1511" s="2116">
        <v>7441.4</v>
      </c>
      <c r="G1511" s="1817">
        <f t="shared" si="51"/>
        <v>0</v>
      </c>
      <c r="H1511" s="1655" t="s">
        <v>773</v>
      </c>
      <c r="K1511" s="32"/>
      <c r="M1511" s="1265">
        <v>42130</v>
      </c>
      <c r="N1511" s="545">
        <v>20137</v>
      </c>
      <c r="O1511" s="1952" t="s">
        <v>2824</v>
      </c>
      <c r="P1511" s="2097">
        <v>2700.4</v>
      </c>
      <c r="Q1511" s="724">
        <v>42132</v>
      </c>
      <c r="R1511" s="2116">
        <v>2700.4</v>
      </c>
      <c r="S1511" s="1267">
        <f t="shared" si="52"/>
        <v>0</v>
      </c>
      <c r="T1511" s="1655" t="s">
        <v>2822</v>
      </c>
    </row>
    <row r="1512" spans="1:20" x14ac:dyDescent="0.25">
      <c r="A1512" s="1265">
        <v>42139</v>
      </c>
      <c r="B1512" s="545">
        <v>21086</v>
      </c>
      <c r="C1512" s="1952" t="s">
        <v>2805</v>
      </c>
      <c r="D1512" s="2097">
        <v>2774.4</v>
      </c>
      <c r="E1512" s="724">
        <v>42139</v>
      </c>
      <c r="F1512" s="2116">
        <v>2774.4</v>
      </c>
      <c r="G1512" s="1817">
        <f t="shared" si="51"/>
        <v>0</v>
      </c>
      <c r="H1512" s="1655" t="s">
        <v>773</v>
      </c>
      <c r="K1512" s="32"/>
      <c r="M1512" s="1265">
        <v>42132</v>
      </c>
      <c r="N1512" s="545">
        <v>20361</v>
      </c>
      <c r="O1512" s="1952" t="s">
        <v>2824</v>
      </c>
      <c r="P1512" s="2097">
        <v>2982</v>
      </c>
      <c r="Q1512" s="724">
        <v>42134</v>
      </c>
      <c r="R1512" s="2116">
        <v>2982</v>
      </c>
      <c r="S1512" s="1267">
        <f t="shared" si="52"/>
        <v>0</v>
      </c>
      <c r="T1512" s="1804" t="s">
        <v>2938</v>
      </c>
    </row>
    <row r="1513" spans="1:20" x14ac:dyDescent="0.25">
      <c r="A1513" s="1265">
        <v>42139</v>
      </c>
      <c r="B1513" s="545">
        <v>21087</v>
      </c>
      <c r="C1513" s="1952" t="s">
        <v>711</v>
      </c>
      <c r="D1513" s="2097">
        <v>26874.799999999999</v>
      </c>
      <c r="E1513" s="724">
        <v>42140</v>
      </c>
      <c r="F1513" s="2116">
        <v>26874.799999999999</v>
      </c>
      <c r="G1513" s="1817">
        <f t="shared" si="51"/>
        <v>0</v>
      </c>
      <c r="H1513" s="1655" t="s">
        <v>2780</v>
      </c>
      <c r="J1513" s="2073"/>
      <c r="K1513" s="32"/>
      <c r="M1513" s="1265">
        <v>42137</v>
      </c>
      <c r="N1513" s="545">
        <v>20904</v>
      </c>
      <c r="O1513" s="1952" t="s">
        <v>2824</v>
      </c>
      <c r="P1513" s="2097">
        <v>2740.8</v>
      </c>
      <c r="Q1513" s="724">
        <v>42138</v>
      </c>
      <c r="R1513" s="2116">
        <v>2740.8</v>
      </c>
      <c r="S1513" s="1267">
        <f t="shared" si="52"/>
        <v>0</v>
      </c>
      <c r="T1513" s="1804" t="s">
        <v>2822</v>
      </c>
    </row>
    <row r="1514" spans="1:20" x14ac:dyDescent="0.25">
      <c r="A1514" s="1265">
        <v>42139</v>
      </c>
      <c r="B1514" s="545">
        <v>21088</v>
      </c>
      <c r="C1514" s="1952" t="s">
        <v>48</v>
      </c>
      <c r="D1514" s="2097">
        <v>25247.75</v>
      </c>
      <c r="E1514" s="724">
        <v>42145</v>
      </c>
      <c r="F1514" s="2116">
        <v>25247.75</v>
      </c>
      <c r="G1514" s="1817">
        <f t="shared" si="51"/>
        <v>0</v>
      </c>
      <c r="H1514" s="1655" t="s">
        <v>2780</v>
      </c>
      <c r="K1514" s="32"/>
      <c r="M1514" s="1265">
        <v>42139</v>
      </c>
      <c r="N1514" s="545">
        <v>21156</v>
      </c>
      <c r="O1514" s="1952" t="s">
        <v>2824</v>
      </c>
      <c r="P1514" s="2097">
        <v>4465.6000000000004</v>
      </c>
      <c r="Q1514" s="724">
        <v>42140</v>
      </c>
      <c r="R1514" s="2116">
        <v>4465.6000000000004</v>
      </c>
      <c r="S1514" s="1817">
        <f t="shared" si="52"/>
        <v>0</v>
      </c>
      <c r="T1514" s="1655" t="s">
        <v>2822</v>
      </c>
    </row>
    <row r="1515" spans="1:20" x14ac:dyDescent="0.25">
      <c r="A1515" s="1265">
        <v>42139</v>
      </c>
      <c r="B1515" s="545">
        <v>21089</v>
      </c>
      <c r="C1515" s="1952" t="s">
        <v>48</v>
      </c>
      <c r="D1515" s="2097">
        <v>2587.8000000000002</v>
      </c>
      <c r="E1515" s="724">
        <v>42145</v>
      </c>
      <c r="F1515" s="2116">
        <v>2587.8000000000002</v>
      </c>
      <c r="G1515" s="1817">
        <f t="shared" si="51"/>
        <v>0</v>
      </c>
      <c r="H1515" s="1655" t="s">
        <v>2780</v>
      </c>
      <c r="K1515" s="32"/>
      <c r="M1515" s="1265">
        <v>42142</v>
      </c>
      <c r="N1515" s="545">
        <v>21476</v>
      </c>
      <c r="O1515" s="1952" t="s">
        <v>2824</v>
      </c>
      <c r="P1515" s="2097">
        <v>2796</v>
      </c>
      <c r="Q1515" s="781">
        <v>42144</v>
      </c>
      <c r="R1515" s="2116">
        <v>2796</v>
      </c>
      <c r="S1515" s="1267">
        <f t="shared" si="52"/>
        <v>0</v>
      </c>
      <c r="T1515" s="1804" t="s">
        <v>2822</v>
      </c>
    </row>
    <row r="1516" spans="1:20" x14ac:dyDescent="0.25">
      <c r="A1516" s="1265">
        <v>42139</v>
      </c>
      <c r="B1516" s="545">
        <v>21090</v>
      </c>
      <c r="C1516" s="1952" t="s">
        <v>701</v>
      </c>
      <c r="D1516" s="2097">
        <v>4134.3999999999996</v>
      </c>
      <c r="E1516" s="724">
        <v>42139</v>
      </c>
      <c r="F1516" s="2116">
        <v>4134.3999999999996</v>
      </c>
      <c r="G1516" s="1817">
        <f t="shared" si="51"/>
        <v>0</v>
      </c>
      <c r="H1516" s="1655" t="s">
        <v>2780</v>
      </c>
      <c r="K1516" s="32"/>
      <c r="M1516" s="1265">
        <v>42144</v>
      </c>
      <c r="N1516" s="545">
        <v>21648</v>
      </c>
      <c r="O1516" s="1952" t="s">
        <v>2824</v>
      </c>
      <c r="P1516" s="2097">
        <v>3017.6</v>
      </c>
      <c r="Q1516" s="724">
        <v>42145</v>
      </c>
      <c r="R1516" s="2117">
        <v>3017.6</v>
      </c>
      <c r="S1516" s="1267">
        <f t="shared" si="52"/>
        <v>0</v>
      </c>
      <c r="T1516" s="716" t="s">
        <v>2822</v>
      </c>
    </row>
    <row r="1517" spans="1:20" x14ac:dyDescent="0.25">
      <c r="A1517" s="1265">
        <v>42139</v>
      </c>
      <c r="B1517" s="545">
        <v>21091</v>
      </c>
      <c r="C1517" s="1952" t="s">
        <v>48</v>
      </c>
      <c r="D1517" s="2097">
        <v>535.9</v>
      </c>
      <c r="E1517" s="724">
        <v>42145</v>
      </c>
      <c r="F1517" s="2116">
        <v>535.9</v>
      </c>
      <c r="G1517" s="1817">
        <f t="shared" si="51"/>
        <v>0</v>
      </c>
      <c r="H1517" s="1655" t="s">
        <v>2780</v>
      </c>
      <c r="K1517" s="32"/>
      <c r="M1517" s="1265">
        <v>42146</v>
      </c>
      <c r="N1517" s="545">
        <v>21887</v>
      </c>
      <c r="O1517" s="1952" t="s">
        <v>2824</v>
      </c>
      <c r="P1517" s="2097">
        <v>4557</v>
      </c>
      <c r="Q1517" s="724">
        <v>42148</v>
      </c>
      <c r="R1517" s="2116">
        <v>4557</v>
      </c>
      <c r="S1517" s="1267">
        <f t="shared" si="52"/>
        <v>0</v>
      </c>
      <c r="T1517" s="1655" t="s">
        <v>2822</v>
      </c>
    </row>
    <row r="1518" spans="1:20" x14ac:dyDescent="0.25">
      <c r="A1518" s="1265">
        <v>42139</v>
      </c>
      <c r="B1518" s="545">
        <v>21092</v>
      </c>
      <c r="C1518" s="1952" t="s">
        <v>2881</v>
      </c>
      <c r="D1518" s="2097">
        <v>5874.9</v>
      </c>
      <c r="E1518" s="724">
        <v>42139</v>
      </c>
      <c r="F1518" s="2116">
        <v>5874.9</v>
      </c>
      <c r="G1518" s="1817">
        <f t="shared" si="51"/>
        <v>0</v>
      </c>
      <c r="H1518" s="1655" t="s">
        <v>3588</v>
      </c>
      <c r="K1518" s="32"/>
      <c r="M1518" s="1265">
        <v>42149</v>
      </c>
      <c r="N1518" s="545">
        <v>22191</v>
      </c>
      <c r="O1518" s="1952" t="s">
        <v>2824</v>
      </c>
      <c r="P1518" s="2097">
        <v>3344</v>
      </c>
      <c r="Q1518" s="781">
        <v>42150</v>
      </c>
      <c r="R1518" s="2116">
        <v>3344</v>
      </c>
      <c r="S1518" s="1267">
        <f t="shared" si="52"/>
        <v>0</v>
      </c>
      <c r="T1518" s="1655" t="s">
        <v>2822</v>
      </c>
    </row>
    <row r="1519" spans="1:20" x14ac:dyDescent="0.25">
      <c r="A1519" s="1265">
        <v>42139</v>
      </c>
      <c r="B1519" s="545">
        <v>21093</v>
      </c>
      <c r="C1519" s="1952" t="s">
        <v>2778</v>
      </c>
      <c r="D1519" s="2097">
        <v>681.4</v>
      </c>
      <c r="E1519" s="724">
        <v>42139</v>
      </c>
      <c r="F1519" s="2116">
        <v>681.4</v>
      </c>
      <c r="G1519" s="1817">
        <f t="shared" si="51"/>
        <v>0</v>
      </c>
      <c r="H1519" s="1655" t="s">
        <v>773</v>
      </c>
      <c r="K1519" s="32"/>
      <c r="M1519" s="1265">
        <v>42151</v>
      </c>
      <c r="N1519" s="545">
        <v>22387</v>
      </c>
      <c r="O1519" s="1952" t="s">
        <v>2824</v>
      </c>
      <c r="P1519" s="2097">
        <v>3578.4</v>
      </c>
      <c r="Q1519" s="724">
        <v>42152</v>
      </c>
      <c r="R1519" s="2116">
        <v>3578.4</v>
      </c>
      <c r="S1519" s="1267">
        <f t="shared" si="52"/>
        <v>0</v>
      </c>
      <c r="T1519" s="1655" t="s">
        <v>2822</v>
      </c>
    </row>
    <row r="1520" spans="1:20" x14ac:dyDescent="0.25">
      <c r="A1520" s="1265">
        <v>42139</v>
      </c>
      <c r="B1520" s="545">
        <v>21094</v>
      </c>
      <c r="C1520" s="2164" t="s">
        <v>2251</v>
      </c>
      <c r="D1520" s="2194">
        <v>0</v>
      </c>
      <c r="E1520" s="724"/>
      <c r="F1520" s="2116"/>
      <c r="G1520" s="1817">
        <f t="shared" si="51"/>
        <v>0</v>
      </c>
      <c r="H1520" s="1655" t="s">
        <v>135</v>
      </c>
      <c r="K1520" s="32"/>
      <c r="M1520" s="1265">
        <v>42153</v>
      </c>
      <c r="N1520" s="545">
        <v>22615</v>
      </c>
      <c r="O1520" s="1952" t="s">
        <v>2824</v>
      </c>
      <c r="P1520" s="2097">
        <v>4175</v>
      </c>
      <c r="Q1520" s="724">
        <v>42155</v>
      </c>
      <c r="R1520" s="2116">
        <v>4175</v>
      </c>
      <c r="S1520" s="1267">
        <f t="shared" si="52"/>
        <v>0</v>
      </c>
      <c r="T1520" s="1655" t="s">
        <v>2822</v>
      </c>
    </row>
    <row r="1521" spans="1:20" x14ac:dyDescent="0.25">
      <c r="A1521" s="1265">
        <v>42139</v>
      </c>
      <c r="B1521" s="545">
        <v>21095</v>
      </c>
      <c r="C1521" s="1952" t="s">
        <v>592</v>
      </c>
      <c r="D1521" s="2097">
        <v>2421.6</v>
      </c>
      <c r="E1521" s="724">
        <v>42139</v>
      </c>
      <c r="F1521" s="2116">
        <v>2421.6</v>
      </c>
      <c r="G1521" s="1817">
        <f t="shared" si="51"/>
        <v>0</v>
      </c>
      <c r="H1521" s="1655" t="s">
        <v>773</v>
      </c>
      <c r="J1521" s="2073"/>
      <c r="K1521" s="32"/>
      <c r="M1521" s="1265">
        <v>42138</v>
      </c>
      <c r="N1521" s="545">
        <v>21037</v>
      </c>
      <c r="O1521" s="1952" t="s">
        <v>3556</v>
      </c>
      <c r="P1521" s="2097">
        <v>7968</v>
      </c>
      <c r="Q1521" s="724">
        <v>42138</v>
      </c>
      <c r="R1521" s="2116">
        <v>7968</v>
      </c>
      <c r="S1521" s="1817">
        <f t="shared" si="52"/>
        <v>0</v>
      </c>
      <c r="T1521" s="1655" t="s">
        <v>773</v>
      </c>
    </row>
    <row r="1522" spans="1:20" x14ac:dyDescent="0.25">
      <c r="A1522" s="1265">
        <v>42139</v>
      </c>
      <c r="B1522" s="545">
        <v>21096</v>
      </c>
      <c r="C1522" s="1952" t="s">
        <v>2852</v>
      </c>
      <c r="D1522" s="2097">
        <v>25879.4</v>
      </c>
      <c r="E1522" s="724">
        <v>42153</v>
      </c>
      <c r="F1522" s="2116">
        <v>25879.4</v>
      </c>
      <c r="G1522" s="1817">
        <f t="shared" si="51"/>
        <v>0</v>
      </c>
      <c r="H1522" s="1655" t="s">
        <v>2793</v>
      </c>
      <c r="J1522" s="2073"/>
      <c r="K1522" s="32"/>
      <c r="M1522" s="1265">
        <v>42142</v>
      </c>
      <c r="N1522" s="545">
        <v>21516</v>
      </c>
      <c r="O1522" s="1952" t="s">
        <v>3556</v>
      </c>
      <c r="P1522" s="2097">
        <v>7936</v>
      </c>
      <c r="Q1522" s="724">
        <v>42142</v>
      </c>
      <c r="R1522" s="2117">
        <v>7936</v>
      </c>
      <c r="S1522" s="1267">
        <f t="shared" si="52"/>
        <v>0</v>
      </c>
      <c r="T1522" s="1197" t="s">
        <v>773</v>
      </c>
    </row>
    <row r="1523" spans="1:20" x14ac:dyDescent="0.25">
      <c r="A1523" s="1265">
        <v>42139</v>
      </c>
      <c r="B1523" s="545">
        <v>21097</v>
      </c>
      <c r="C1523" s="1952" t="s">
        <v>2819</v>
      </c>
      <c r="D1523" s="2097">
        <v>7462</v>
      </c>
      <c r="E1523" s="724">
        <v>42139</v>
      </c>
      <c r="F1523" s="2116">
        <v>7462</v>
      </c>
      <c r="G1523" s="1817">
        <f t="shared" si="51"/>
        <v>0</v>
      </c>
      <c r="H1523" s="1655" t="s">
        <v>2793</v>
      </c>
      <c r="K1523" s="32"/>
      <c r="M1523" s="1265">
        <v>42126</v>
      </c>
      <c r="N1523" s="545">
        <v>19705</v>
      </c>
      <c r="O1523" s="2054" t="s">
        <v>1449</v>
      </c>
      <c r="P1523" s="2097">
        <v>1772.7</v>
      </c>
      <c r="Q1523" s="724">
        <v>42126</v>
      </c>
      <c r="R1523" s="2116">
        <v>1772.7</v>
      </c>
      <c r="S1523" s="459">
        <f t="shared" si="52"/>
        <v>0</v>
      </c>
      <c r="T1523" s="217" t="s">
        <v>773</v>
      </c>
    </row>
    <row r="1524" spans="1:20" x14ac:dyDescent="0.25">
      <c r="A1524" s="1265">
        <v>42139</v>
      </c>
      <c r="B1524" s="545">
        <v>21098</v>
      </c>
      <c r="C1524" s="1952" t="s">
        <v>863</v>
      </c>
      <c r="D1524" s="2097">
        <v>4112.2</v>
      </c>
      <c r="E1524" s="724">
        <v>42139</v>
      </c>
      <c r="F1524" s="2116">
        <v>4112.2</v>
      </c>
      <c r="G1524" s="1817">
        <f t="shared" si="51"/>
        <v>0</v>
      </c>
      <c r="H1524" s="1655" t="s">
        <v>2793</v>
      </c>
      <c r="K1524" s="32"/>
      <c r="M1524" s="1265">
        <v>42133</v>
      </c>
      <c r="N1524" s="545">
        <v>20495</v>
      </c>
      <c r="O1524" s="1952" t="s">
        <v>1449</v>
      </c>
      <c r="P1524" s="2097">
        <v>1744.35</v>
      </c>
      <c r="Q1524" s="724">
        <v>42133</v>
      </c>
      <c r="R1524" s="2116">
        <v>1744.35</v>
      </c>
      <c r="S1524" s="1267">
        <f t="shared" si="52"/>
        <v>0</v>
      </c>
      <c r="T1524" s="1804" t="s">
        <v>773</v>
      </c>
    </row>
    <row r="1525" spans="1:20" x14ac:dyDescent="0.25">
      <c r="A1525" s="1265">
        <v>42139</v>
      </c>
      <c r="B1525" s="545">
        <v>21099</v>
      </c>
      <c r="C1525" s="1952" t="s">
        <v>2858</v>
      </c>
      <c r="D1525" s="2097">
        <v>9504.2000000000007</v>
      </c>
      <c r="E1525" s="724">
        <v>42139</v>
      </c>
      <c r="F1525" s="2116">
        <v>9504.2000000000007</v>
      </c>
      <c r="G1525" s="1817">
        <f t="shared" si="51"/>
        <v>0</v>
      </c>
      <c r="H1525" s="1655" t="s">
        <v>773</v>
      </c>
      <c r="K1525" s="32"/>
      <c r="M1525" s="1265">
        <v>42136</v>
      </c>
      <c r="N1525" s="545">
        <v>20799</v>
      </c>
      <c r="O1525" s="1952" t="s">
        <v>1449</v>
      </c>
      <c r="P1525" s="2097">
        <v>1640.6</v>
      </c>
      <c r="Q1525" s="724">
        <v>42136</v>
      </c>
      <c r="R1525" s="2116">
        <v>1640.6</v>
      </c>
      <c r="S1525" s="1267">
        <f t="shared" si="52"/>
        <v>0</v>
      </c>
      <c r="T1525" s="1655" t="s">
        <v>773</v>
      </c>
    </row>
    <row r="1526" spans="1:20" x14ac:dyDescent="0.25">
      <c r="A1526" s="1265">
        <v>42139</v>
      </c>
      <c r="B1526" s="545">
        <v>21100</v>
      </c>
      <c r="C1526" s="1952" t="s">
        <v>360</v>
      </c>
      <c r="D1526" s="2097">
        <v>2163.1999999999998</v>
      </c>
      <c r="E1526" s="724">
        <v>42139</v>
      </c>
      <c r="F1526" s="2116">
        <v>2163.1999999999998</v>
      </c>
      <c r="G1526" s="1817">
        <f t="shared" si="51"/>
        <v>0</v>
      </c>
      <c r="H1526" s="1655" t="s">
        <v>3588</v>
      </c>
      <c r="K1526" s="32"/>
      <c r="M1526" s="1265">
        <v>42137</v>
      </c>
      <c r="N1526" s="545">
        <v>20886</v>
      </c>
      <c r="O1526" s="1952" t="s">
        <v>1449</v>
      </c>
      <c r="P1526" s="2097">
        <v>626.20000000000005</v>
      </c>
      <c r="Q1526" s="724">
        <v>42137</v>
      </c>
      <c r="R1526" s="2116">
        <v>626.20000000000005</v>
      </c>
      <c r="S1526" s="1267">
        <f t="shared" si="52"/>
        <v>0</v>
      </c>
      <c r="T1526" s="1804" t="s">
        <v>773</v>
      </c>
    </row>
    <row r="1527" spans="1:20" x14ac:dyDescent="0.25">
      <c r="A1527" s="1265">
        <v>42139</v>
      </c>
      <c r="B1527" s="545">
        <v>21101</v>
      </c>
      <c r="C1527" s="1952" t="s">
        <v>1808</v>
      </c>
      <c r="D1527" s="2097">
        <v>11204.8</v>
      </c>
      <c r="E1527" s="724">
        <v>42139</v>
      </c>
      <c r="F1527" s="2116">
        <v>11204.8</v>
      </c>
      <c r="G1527" s="1817">
        <f t="shared" si="51"/>
        <v>0</v>
      </c>
      <c r="H1527" s="1655" t="s">
        <v>3588</v>
      </c>
      <c r="K1527" s="32"/>
      <c r="M1527" s="1265">
        <v>42146</v>
      </c>
      <c r="N1527" s="545">
        <v>21949</v>
      </c>
      <c r="O1527" s="2143" t="s">
        <v>1449</v>
      </c>
      <c r="P1527" s="2097">
        <v>2032</v>
      </c>
      <c r="Q1527" s="724">
        <v>42146</v>
      </c>
      <c r="R1527" s="2116">
        <v>2032</v>
      </c>
      <c r="S1527" s="1267">
        <f t="shared" si="52"/>
        <v>0</v>
      </c>
      <c r="T1527" s="1655" t="s">
        <v>773</v>
      </c>
    </row>
    <row r="1528" spans="1:20" x14ac:dyDescent="0.25">
      <c r="A1528" s="1265">
        <v>42139</v>
      </c>
      <c r="B1528" s="545">
        <v>21102</v>
      </c>
      <c r="C1528" s="1952" t="s">
        <v>674</v>
      </c>
      <c r="D1528" s="2097">
        <v>28089.599999999999</v>
      </c>
      <c r="E1528" s="724">
        <v>42139</v>
      </c>
      <c r="F1528" s="2116">
        <v>28089.599999999999</v>
      </c>
      <c r="G1528" s="1817">
        <f t="shared" si="51"/>
        <v>0</v>
      </c>
      <c r="H1528" s="1655" t="s">
        <v>3588</v>
      </c>
      <c r="K1528" s="32"/>
      <c r="M1528" s="1265">
        <v>42154</v>
      </c>
      <c r="N1528" s="545">
        <v>22706</v>
      </c>
      <c r="O1528" s="1952" t="s">
        <v>1449</v>
      </c>
      <c r="P1528" s="2097">
        <v>1630.1</v>
      </c>
      <c r="Q1528" s="724">
        <v>42154</v>
      </c>
      <c r="R1528" s="2116">
        <v>1630.1</v>
      </c>
      <c r="S1528" s="1267">
        <f t="shared" si="52"/>
        <v>0</v>
      </c>
      <c r="T1528" s="1655" t="s">
        <v>773</v>
      </c>
    </row>
    <row r="1529" spans="1:20" x14ac:dyDescent="0.25">
      <c r="A1529" s="1265">
        <v>42139</v>
      </c>
      <c r="B1529" s="545">
        <v>21103</v>
      </c>
      <c r="C1529" s="1952" t="s">
        <v>2854</v>
      </c>
      <c r="D1529" s="2097">
        <v>5221.3999999999996</v>
      </c>
      <c r="E1529" s="724">
        <v>42139</v>
      </c>
      <c r="F1529" s="2116">
        <v>5221.3999999999996</v>
      </c>
      <c r="G1529" s="1817">
        <f t="shared" si="51"/>
        <v>0</v>
      </c>
      <c r="H1529" s="1655" t="s">
        <v>773</v>
      </c>
      <c r="K1529" s="32"/>
      <c r="M1529" s="1265">
        <v>42131</v>
      </c>
      <c r="N1529" s="545">
        <v>20244</v>
      </c>
      <c r="O1529" s="1952" t="s">
        <v>2960</v>
      </c>
      <c r="P1529" s="2097">
        <v>1587.3</v>
      </c>
      <c r="Q1529" s="724">
        <v>42131</v>
      </c>
      <c r="R1529" s="2116">
        <v>1587.3</v>
      </c>
      <c r="S1529" s="1267">
        <f t="shared" si="52"/>
        <v>0</v>
      </c>
      <c r="T1529" s="1804" t="s">
        <v>2804</v>
      </c>
    </row>
    <row r="1530" spans="1:20" x14ac:dyDescent="0.25">
      <c r="A1530" s="1265">
        <v>42139</v>
      </c>
      <c r="B1530" s="545">
        <v>21104</v>
      </c>
      <c r="C1530" s="1952" t="s">
        <v>2783</v>
      </c>
      <c r="D1530" s="2097">
        <v>319.2</v>
      </c>
      <c r="E1530" s="724">
        <v>42139</v>
      </c>
      <c r="F1530" s="2116">
        <v>319.2</v>
      </c>
      <c r="G1530" s="1817">
        <f t="shared" si="51"/>
        <v>0</v>
      </c>
      <c r="H1530" s="1655" t="s">
        <v>773</v>
      </c>
      <c r="K1530" s="32"/>
      <c r="M1530" s="1265">
        <v>42137</v>
      </c>
      <c r="N1530" s="545">
        <v>20898</v>
      </c>
      <c r="O1530" s="1952" t="s">
        <v>2960</v>
      </c>
      <c r="P1530" s="2097">
        <v>1591.2</v>
      </c>
      <c r="Q1530" s="724">
        <v>42137</v>
      </c>
      <c r="R1530" s="2116">
        <v>1591.2</v>
      </c>
      <c r="S1530" s="1267">
        <f t="shared" si="52"/>
        <v>0</v>
      </c>
      <c r="T1530" s="1804" t="s">
        <v>2776</v>
      </c>
    </row>
    <row r="1531" spans="1:20" x14ac:dyDescent="0.25">
      <c r="A1531" s="1265">
        <v>42139</v>
      </c>
      <c r="B1531" s="545">
        <v>21105</v>
      </c>
      <c r="C1531" s="1952" t="s">
        <v>403</v>
      </c>
      <c r="D1531" s="2097">
        <v>7831.8</v>
      </c>
      <c r="E1531" s="724">
        <v>42153</v>
      </c>
      <c r="F1531" s="2116">
        <v>7831.8</v>
      </c>
      <c r="G1531" s="1817">
        <f t="shared" si="51"/>
        <v>0</v>
      </c>
      <c r="H1531" s="1655" t="s">
        <v>2799</v>
      </c>
      <c r="K1531" s="32"/>
      <c r="M1531" s="1265">
        <v>42144</v>
      </c>
      <c r="N1531" s="545">
        <v>21663</v>
      </c>
      <c r="O1531" s="1952" t="s">
        <v>2960</v>
      </c>
      <c r="P1531" s="2097">
        <v>1668</v>
      </c>
      <c r="Q1531" s="724">
        <v>42145</v>
      </c>
      <c r="R1531" s="2117">
        <v>1668</v>
      </c>
      <c r="S1531" s="1267">
        <f t="shared" si="52"/>
        <v>0</v>
      </c>
      <c r="T1531" s="716" t="s">
        <v>2776</v>
      </c>
    </row>
    <row r="1532" spans="1:20" x14ac:dyDescent="0.25">
      <c r="A1532" s="1265">
        <v>42139</v>
      </c>
      <c r="B1532" s="545">
        <v>21106</v>
      </c>
      <c r="C1532" s="1952" t="s">
        <v>2304</v>
      </c>
      <c r="D1532" s="2097">
        <v>109611.3</v>
      </c>
      <c r="E1532" s="724">
        <v>42140</v>
      </c>
      <c r="F1532" s="2116">
        <v>109611.3</v>
      </c>
      <c r="G1532" s="1817">
        <f t="shared" si="51"/>
        <v>0</v>
      </c>
      <c r="H1532" s="1655" t="s">
        <v>2938</v>
      </c>
      <c r="K1532" s="32"/>
      <c r="M1532" s="1265">
        <v>42151</v>
      </c>
      <c r="N1532" s="545">
        <v>22373</v>
      </c>
      <c r="O1532" s="1952" t="s">
        <v>2960</v>
      </c>
      <c r="P1532" s="2097">
        <v>1528.8</v>
      </c>
      <c r="Q1532" s="781">
        <v>42151</v>
      </c>
      <c r="R1532" s="2116">
        <v>1528.8</v>
      </c>
      <c r="S1532" s="1267">
        <f t="shared" si="52"/>
        <v>0</v>
      </c>
      <c r="T1532" s="1655" t="s">
        <v>2796</v>
      </c>
    </row>
    <row r="1533" spans="1:20" x14ac:dyDescent="0.25">
      <c r="A1533" s="1265">
        <v>42139</v>
      </c>
      <c r="B1533" s="545">
        <v>21107</v>
      </c>
      <c r="C1533" s="1952" t="s">
        <v>2802</v>
      </c>
      <c r="D1533" s="2097">
        <v>3252</v>
      </c>
      <c r="E1533" s="724">
        <v>42139</v>
      </c>
      <c r="F1533" s="2116">
        <v>3252</v>
      </c>
      <c r="G1533" s="1817">
        <f t="shared" si="51"/>
        <v>0</v>
      </c>
      <c r="H1533" s="1655" t="s">
        <v>3588</v>
      </c>
      <c r="K1533" s="32"/>
      <c r="M1533" s="1265">
        <v>42125</v>
      </c>
      <c r="N1533" s="545">
        <v>19594</v>
      </c>
      <c r="O1533" s="1952" t="s">
        <v>1521</v>
      </c>
      <c r="P1533" s="2097">
        <v>4147</v>
      </c>
      <c r="Q1533" s="724">
        <v>42125</v>
      </c>
      <c r="R1533" s="2116">
        <v>4147</v>
      </c>
      <c r="S1533" s="459">
        <f t="shared" si="52"/>
        <v>0</v>
      </c>
      <c r="T1533" s="1804" t="s">
        <v>773</v>
      </c>
    </row>
    <row r="1534" spans="1:20" x14ac:dyDescent="0.25">
      <c r="A1534" s="1265">
        <v>42139</v>
      </c>
      <c r="B1534" s="545">
        <v>21108</v>
      </c>
      <c r="C1534" s="1952" t="s">
        <v>2899</v>
      </c>
      <c r="D1534" s="2097">
        <v>18130.7</v>
      </c>
      <c r="E1534" s="724">
        <v>42140</v>
      </c>
      <c r="F1534" s="2116">
        <v>18130.7</v>
      </c>
      <c r="G1534" s="1817">
        <f t="shared" si="51"/>
        <v>0</v>
      </c>
      <c r="H1534" s="1655" t="s">
        <v>2799</v>
      </c>
      <c r="K1534" s="32"/>
      <c r="M1534" s="1265">
        <v>42128</v>
      </c>
      <c r="N1534" s="545">
        <v>19901</v>
      </c>
      <c r="O1534" s="1952" t="s">
        <v>1521</v>
      </c>
      <c r="P1534" s="2097">
        <v>307.2</v>
      </c>
      <c r="Q1534" s="724">
        <v>42128</v>
      </c>
      <c r="R1534" s="2116">
        <v>307.2</v>
      </c>
      <c r="S1534" s="1267">
        <f t="shared" si="52"/>
        <v>0</v>
      </c>
      <c r="T1534" s="1804" t="s">
        <v>773</v>
      </c>
    </row>
    <row r="1535" spans="1:20" x14ac:dyDescent="0.25">
      <c r="A1535" s="1265">
        <v>42139</v>
      </c>
      <c r="B1535" s="545">
        <v>21109</v>
      </c>
      <c r="C1535" s="1952" t="s">
        <v>2797</v>
      </c>
      <c r="D1535" s="2097">
        <v>5771</v>
      </c>
      <c r="E1535" s="724">
        <v>42139</v>
      </c>
      <c r="F1535" s="2116">
        <v>5771</v>
      </c>
      <c r="G1535" s="1817">
        <f t="shared" si="51"/>
        <v>0</v>
      </c>
      <c r="H1535" s="1655" t="s">
        <v>773</v>
      </c>
      <c r="K1535" s="32"/>
      <c r="M1535" s="1265">
        <v>42129</v>
      </c>
      <c r="N1535" s="545">
        <v>20039</v>
      </c>
      <c r="O1535" s="1952" t="s">
        <v>1521</v>
      </c>
      <c r="P1535" s="2097">
        <v>996</v>
      </c>
      <c r="Q1535" s="724">
        <v>42129</v>
      </c>
      <c r="R1535" s="2116">
        <v>996</v>
      </c>
      <c r="S1535" s="1267">
        <f t="shared" si="52"/>
        <v>0</v>
      </c>
      <c r="T1535" s="1655" t="s">
        <v>773</v>
      </c>
    </row>
    <row r="1536" spans="1:20" x14ac:dyDescent="0.25">
      <c r="A1536" s="1265">
        <v>42139</v>
      </c>
      <c r="B1536" s="545">
        <v>21110</v>
      </c>
      <c r="C1536" s="1952" t="s">
        <v>2831</v>
      </c>
      <c r="D1536" s="2097">
        <v>413.4</v>
      </c>
      <c r="E1536" s="724">
        <v>42139</v>
      </c>
      <c r="F1536" s="2116">
        <v>413.4</v>
      </c>
      <c r="G1536" s="1817">
        <f t="shared" si="51"/>
        <v>0</v>
      </c>
      <c r="H1536" s="1655" t="s">
        <v>2799</v>
      </c>
      <c r="K1536" s="32"/>
      <c r="M1536" s="1265">
        <v>42130</v>
      </c>
      <c r="N1536" s="545">
        <v>20117</v>
      </c>
      <c r="O1536" s="1952" t="s">
        <v>1521</v>
      </c>
      <c r="P1536" s="2097">
        <v>837.6</v>
      </c>
      <c r="Q1536" s="724">
        <v>42130</v>
      </c>
      <c r="R1536" s="2116">
        <v>837.6</v>
      </c>
      <c r="S1536" s="1267">
        <f t="shared" si="52"/>
        <v>0</v>
      </c>
      <c r="T1536" s="1655" t="s">
        <v>773</v>
      </c>
    </row>
    <row r="1537" spans="1:20" x14ac:dyDescent="0.25">
      <c r="A1537" s="1265">
        <v>42139</v>
      </c>
      <c r="B1537" s="545">
        <v>21111</v>
      </c>
      <c r="C1537" s="1952" t="s">
        <v>2784</v>
      </c>
      <c r="D1537" s="2097">
        <v>1428</v>
      </c>
      <c r="E1537" s="724">
        <v>42139</v>
      </c>
      <c r="F1537" s="2116">
        <v>1428</v>
      </c>
      <c r="G1537" s="1817">
        <f t="shared" si="51"/>
        <v>0</v>
      </c>
      <c r="H1537" s="1655" t="s">
        <v>2799</v>
      </c>
      <c r="K1537" s="32"/>
      <c r="M1537" s="1265">
        <v>42131</v>
      </c>
      <c r="N1537" s="545">
        <v>20215</v>
      </c>
      <c r="O1537" s="1952" t="s">
        <v>1521</v>
      </c>
      <c r="P1537" s="2097">
        <v>945.6</v>
      </c>
      <c r="Q1537" s="724">
        <v>42131</v>
      </c>
      <c r="R1537" s="2116">
        <v>945.6</v>
      </c>
      <c r="S1537" s="1267">
        <f t="shared" si="52"/>
        <v>0</v>
      </c>
      <c r="T1537" s="1655" t="s">
        <v>773</v>
      </c>
    </row>
    <row r="1538" spans="1:20" x14ac:dyDescent="0.25">
      <c r="A1538" s="1265">
        <v>42139</v>
      </c>
      <c r="B1538" s="545">
        <v>21112</v>
      </c>
      <c r="C1538" s="1952" t="s">
        <v>2859</v>
      </c>
      <c r="D1538" s="2097">
        <v>39084.400000000001</v>
      </c>
      <c r="E1538" s="724">
        <v>42139</v>
      </c>
      <c r="F1538" s="2116">
        <v>39084.400000000001</v>
      </c>
      <c r="G1538" s="1817">
        <f t="shared" si="51"/>
        <v>0</v>
      </c>
      <c r="H1538" s="1655" t="s">
        <v>2822</v>
      </c>
      <c r="K1538" s="32"/>
      <c r="M1538" s="1265">
        <v>42132</v>
      </c>
      <c r="N1538" s="545">
        <v>20341</v>
      </c>
      <c r="O1538" s="1952" t="s">
        <v>1521</v>
      </c>
      <c r="P1538" s="2097">
        <v>30899.8</v>
      </c>
      <c r="Q1538" s="724">
        <v>42132</v>
      </c>
      <c r="R1538" s="2116">
        <v>30899.8</v>
      </c>
      <c r="S1538" s="1267">
        <f t="shared" si="52"/>
        <v>0</v>
      </c>
      <c r="T1538" s="1804" t="s">
        <v>773</v>
      </c>
    </row>
    <row r="1539" spans="1:20" x14ac:dyDescent="0.25">
      <c r="A1539" s="1265">
        <v>42139</v>
      </c>
      <c r="B1539" s="545">
        <v>21113</v>
      </c>
      <c r="C1539" s="1952" t="s">
        <v>2895</v>
      </c>
      <c r="D1539" s="2097">
        <v>13890.94</v>
      </c>
      <c r="E1539" s="724">
        <v>42139</v>
      </c>
      <c r="F1539" s="2116">
        <v>13890.94</v>
      </c>
      <c r="G1539" s="1817">
        <f t="shared" ref="G1539:G1602" si="53">D1539-F1539</f>
        <v>0</v>
      </c>
      <c r="H1539" s="1655" t="s">
        <v>773</v>
      </c>
      <c r="K1539" s="32"/>
      <c r="M1539" s="1265">
        <v>42135</v>
      </c>
      <c r="N1539" s="545">
        <v>20678</v>
      </c>
      <c r="O1539" s="1952" t="s">
        <v>1521</v>
      </c>
      <c r="P1539" s="2097">
        <v>1224</v>
      </c>
      <c r="Q1539" s="724">
        <v>42135</v>
      </c>
      <c r="R1539" s="2116">
        <v>1224</v>
      </c>
      <c r="S1539" s="1267">
        <f t="shared" ref="S1539:S1602" si="54">P1539-R1539</f>
        <v>0</v>
      </c>
      <c r="T1539" s="1655" t="s">
        <v>773</v>
      </c>
    </row>
    <row r="1540" spans="1:20" x14ac:dyDescent="0.25">
      <c r="A1540" s="1265">
        <v>42139</v>
      </c>
      <c r="B1540" s="545">
        <v>21114</v>
      </c>
      <c r="C1540" s="1952" t="s">
        <v>3002</v>
      </c>
      <c r="D1540" s="2097">
        <v>8778</v>
      </c>
      <c r="E1540" s="724">
        <v>42139</v>
      </c>
      <c r="F1540" s="2116">
        <v>8778</v>
      </c>
      <c r="G1540" s="1817">
        <f t="shared" si="53"/>
        <v>0</v>
      </c>
      <c r="H1540" s="1655" t="s">
        <v>773</v>
      </c>
      <c r="K1540" s="32"/>
      <c r="M1540" s="1265">
        <v>42136</v>
      </c>
      <c r="N1540" s="545">
        <v>20808</v>
      </c>
      <c r="O1540" s="1952" t="s">
        <v>1521</v>
      </c>
      <c r="P1540" s="2097">
        <v>1405</v>
      </c>
      <c r="Q1540" s="724">
        <v>42136</v>
      </c>
      <c r="R1540" s="2116">
        <v>1405</v>
      </c>
      <c r="S1540" s="1267">
        <f t="shared" si="54"/>
        <v>0</v>
      </c>
      <c r="T1540" s="1655" t="s">
        <v>773</v>
      </c>
    </row>
    <row r="1541" spans="1:20" x14ac:dyDescent="0.25">
      <c r="A1541" s="1265">
        <v>42139</v>
      </c>
      <c r="B1541" s="545">
        <v>21115</v>
      </c>
      <c r="C1541" s="1952" t="s">
        <v>665</v>
      </c>
      <c r="D1541" s="2097">
        <v>5428.8</v>
      </c>
      <c r="E1541" s="724">
        <v>42139</v>
      </c>
      <c r="F1541" s="2116">
        <v>5428.8</v>
      </c>
      <c r="G1541" s="1817">
        <f t="shared" si="53"/>
        <v>0</v>
      </c>
      <c r="H1541" s="1655" t="s">
        <v>773</v>
      </c>
      <c r="K1541" s="32"/>
      <c r="M1541" s="1265">
        <v>42137</v>
      </c>
      <c r="N1541" s="545">
        <v>20903</v>
      </c>
      <c r="O1541" s="1952" t="s">
        <v>1521</v>
      </c>
      <c r="P1541" s="2097">
        <v>1409.6</v>
      </c>
      <c r="Q1541" s="724">
        <v>42137</v>
      </c>
      <c r="R1541" s="2116">
        <v>1409.6</v>
      </c>
      <c r="S1541" s="1267">
        <f t="shared" si="54"/>
        <v>0</v>
      </c>
      <c r="T1541" s="1804" t="s">
        <v>773</v>
      </c>
    </row>
    <row r="1542" spans="1:20" x14ac:dyDescent="0.25">
      <c r="A1542" s="1265">
        <v>42139</v>
      </c>
      <c r="B1542" s="545">
        <v>21116</v>
      </c>
      <c r="C1542" s="1952" t="s">
        <v>2956</v>
      </c>
      <c r="D1542" s="2097">
        <v>3952.8</v>
      </c>
      <c r="E1542" s="724">
        <v>42139</v>
      </c>
      <c r="F1542" s="2116">
        <v>3952.8</v>
      </c>
      <c r="G1542" s="1817">
        <f t="shared" si="53"/>
        <v>0</v>
      </c>
      <c r="H1542" s="1655" t="s">
        <v>773</v>
      </c>
      <c r="K1542" s="32"/>
      <c r="M1542" s="1265">
        <v>42138</v>
      </c>
      <c r="N1542" s="545">
        <v>20979</v>
      </c>
      <c r="O1542" s="1952" t="s">
        <v>1521</v>
      </c>
      <c r="P1542" s="2097">
        <v>2520.4</v>
      </c>
      <c r="Q1542" s="724">
        <v>42138</v>
      </c>
      <c r="R1542" s="2116">
        <v>2520.4</v>
      </c>
      <c r="S1542" s="1267">
        <f t="shared" si="54"/>
        <v>0</v>
      </c>
      <c r="T1542" s="1804" t="s">
        <v>773</v>
      </c>
    </row>
    <row r="1543" spans="1:20" x14ac:dyDescent="0.25">
      <c r="A1543" s="1265">
        <v>42139</v>
      </c>
      <c r="B1543" s="545">
        <v>21117</v>
      </c>
      <c r="C1543" s="1952" t="s">
        <v>2806</v>
      </c>
      <c r="D1543" s="2097">
        <v>3142.6</v>
      </c>
      <c r="E1543" s="724">
        <v>42139</v>
      </c>
      <c r="F1543" s="2116">
        <v>3142.6</v>
      </c>
      <c r="G1543" s="1817">
        <f t="shared" si="53"/>
        <v>0</v>
      </c>
      <c r="H1543" s="1655" t="s">
        <v>2804</v>
      </c>
      <c r="K1543" s="32"/>
      <c r="M1543" s="1265">
        <v>42139</v>
      </c>
      <c r="N1543" s="545">
        <v>21141</v>
      </c>
      <c r="O1543" s="1952" t="s">
        <v>1521</v>
      </c>
      <c r="P1543" s="2097">
        <v>2082.1999999999998</v>
      </c>
      <c r="Q1543" s="724">
        <v>42139</v>
      </c>
      <c r="R1543" s="2116">
        <v>2082.1999999999998</v>
      </c>
      <c r="S1543" s="1817">
        <f t="shared" si="54"/>
        <v>0</v>
      </c>
      <c r="T1543" s="1655" t="s">
        <v>773</v>
      </c>
    </row>
    <row r="1544" spans="1:20" x14ac:dyDescent="0.25">
      <c r="A1544" s="1265">
        <v>42139</v>
      </c>
      <c r="B1544" s="545">
        <v>21118</v>
      </c>
      <c r="C1544" s="1952" t="s">
        <v>3539</v>
      </c>
      <c r="D1544" s="2097">
        <v>2761.2</v>
      </c>
      <c r="E1544" s="724">
        <v>42139</v>
      </c>
      <c r="F1544" s="2116">
        <v>2761.2</v>
      </c>
      <c r="G1544" s="1817">
        <f t="shared" si="53"/>
        <v>0</v>
      </c>
      <c r="H1544" s="1655" t="s">
        <v>2804</v>
      </c>
      <c r="K1544" s="32"/>
      <c r="M1544" s="1265">
        <v>42140</v>
      </c>
      <c r="N1544" s="545">
        <v>21241</v>
      </c>
      <c r="O1544" s="1952" t="s">
        <v>1521</v>
      </c>
      <c r="P1544" s="2097">
        <v>4687.2</v>
      </c>
      <c r="Q1544" s="724">
        <v>42140</v>
      </c>
      <c r="R1544" s="2116">
        <v>4687.2</v>
      </c>
      <c r="S1544" s="1817">
        <f t="shared" si="54"/>
        <v>0</v>
      </c>
      <c r="T1544" s="1655" t="s">
        <v>773</v>
      </c>
    </row>
    <row r="1545" spans="1:20" x14ac:dyDescent="0.25">
      <c r="A1545" s="1265">
        <v>42139</v>
      </c>
      <c r="B1545" s="545">
        <v>21119</v>
      </c>
      <c r="C1545" s="1952" t="s">
        <v>58</v>
      </c>
      <c r="D1545" s="2097">
        <v>5341.8</v>
      </c>
      <c r="E1545" s="724">
        <v>42139</v>
      </c>
      <c r="F1545" s="2116">
        <v>5341.8</v>
      </c>
      <c r="G1545" s="1817">
        <f t="shared" si="53"/>
        <v>0</v>
      </c>
      <c r="H1545" s="1655" t="s">
        <v>2804</v>
      </c>
      <c r="K1545" s="32"/>
      <c r="M1545" s="1265">
        <v>42141</v>
      </c>
      <c r="N1545" s="545">
        <v>21328</v>
      </c>
      <c r="O1545" s="1952" t="s">
        <v>1521</v>
      </c>
      <c r="P1545" s="2097">
        <v>3589.2</v>
      </c>
      <c r="Q1545" s="724">
        <v>42141</v>
      </c>
      <c r="R1545" s="2117">
        <v>3589.2</v>
      </c>
      <c r="S1545" s="1267">
        <f t="shared" si="54"/>
        <v>0</v>
      </c>
      <c r="T1545" s="716" t="s">
        <v>773</v>
      </c>
    </row>
    <row r="1546" spans="1:20" x14ac:dyDescent="0.25">
      <c r="A1546" s="1265">
        <v>42139</v>
      </c>
      <c r="B1546" s="545">
        <v>21120</v>
      </c>
      <c r="C1546" s="1952" t="s">
        <v>2791</v>
      </c>
      <c r="D1546" s="2097">
        <v>7039.8</v>
      </c>
      <c r="E1546" s="724">
        <v>42139</v>
      </c>
      <c r="F1546" s="2116">
        <v>7039.8</v>
      </c>
      <c r="G1546" s="1817">
        <f t="shared" si="53"/>
        <v>0</v>
      </c>
      <c r="H1546" s="1655" t="s">
        <v>773</v>
      </c>
      <c r="K1546" s="32"/>
      <c r="M1546" s="1265">
        <v>42142</v>
      </c>
      <c r="N1546" s="545">
        <v>21396</v>
      </c>
      <c r="O1546" s="2143" t="s">
        <v>1521</v>
      </c>
      <c r="P1546" s="2097">
        <v>2749.4</v>
      </c>
      <c r="Q1546" s="724">
        <v>42142</v>
      </c>
      <c r="R1546" s="2117">
        <v>2749.4</v>
      </c>
      <c r="S1546" s="1267">
        <f t="shared" si="54"/>
        <v>0</v>
      </c>
      <c r="T1546" s="1197" t="s">
        <v>773</v>
      </c>
    </row>
    <row r="1547" spans="1:20" x14ac:dyDescent="0.25">
      <c r="A1547" s="1265">
        <v>42139</v>
      </c>
      <c r="B1547" s="545">
        <v>21121</v>
      </c>
      <c r="C1547" s="1952" t="s">
        <v>2788</v>
      </c>
      <c r="D1547" s="2097">
        <v>12634.05</v>
      </c>
      <c r="E1547" s="724">
        <v>42143</v>
      </c>
      <c r="F1547" s="2116">
        <v>12634.05</v>
      </c>
      <c r="G1547" s="1817">
        <f t="shared" si="53"/>
        <v>0</v>
      </c>
      <c r="H1547" s="1655" t="s">
        <v>773</v>
      </c>
      <c r="K1547" s="32"/>
      <c r="M1547" s="1265">
        <v>42143</v>
      </c>
      <c r="N1547" s="545">
        <v>21544</v>
      </c>
      <c r="O1547" s="1952" t="s">
        <v>1521</v>
      </c>
      <c r="P1547" s="2097">
        <v>6127.65</v>
      </c>
      <c r="Q1547" s="724">
        <v>42143</v>
      </c>
      <c r="R1547" s="2117">
        <v>6127.65</v>
      </c>
      <c r="S1547" s="1267">
        <f t="shared" si="54"/>
        <v>0</v>
      </c>
      <c r="T1547" s="1197" t="s">
        <v>773</v>
      </c>
    </row>
    <row r="1548" spans="1:20" x14ac:dyDescent="0.25">
      <c r="A1548" s="1265">
        <v>42139</v>
      </c>
      <c r="B1548" s="545">
        <v>21122</v>
      </c>
      <c r="C1548" s="1952" t="s">
        <v>3539</v>
      </c>
      <c r="D1548" s="2097">
        <v>699.4</v>
      </c>
      <c r="E1548" s="724">
        <v>42139</v>
      </c>
      <c r="F1548" s="2116">
        <v>699.4</v>
      </c>
      <c r="G1548" s="1817">
        <f t="shared" si="53"/>
        <v>0</v>
      </c>
      <c r="H1548" s="1655" t="s">
        <v>2804</v>
      </c>
      <c r="K1548" s="32"/>
      <c r="M1548" s="1265">
        <v>42144</v>
      </c>
      <c r="N1548" s="545">
        <v>21635</v>
      </c>
      <c r="O1548" s="1952" t="s">
        <v>1521</v>
      </c>
      <c r="P1548" s="2097">
        <v>5115.2</v>
      </c>
      <c r="Q1548" s="724">
        <v>42144</v>
      </c>
      <c r="R1548" s="2117">
        <v>5115.2</v>
      </c>
      <c r="S1548" s="1267">
        <f t="shared" si="54"/>
        <v>0</v>
      </c>
      <c r="T1548" s="716" t="s">
        <v>773</v>
      </c>
    </row>
    <row r="1549" spans="1:20" x14ac:dyDescent="0.25">
      <c r="A1549" s="1265">
        <v>42139</v>
      </c>
      <c r="B1549" s="545">
        <v>21123</v>
      </c>
      <c r="C1549" s="1952" t="s">
        <v>3589</v>
      </c>
      <c r="D1549" s="2097">
        <v>722.8</v>
      </c>
      <c r="E1549" s="724">
        <v>42139</v>
      </c>
      <c r="F1549" s="2116">
        <v>722.8</v>
      </c>
      <c r="G1549" s="1817">
        <f t="shared" si="53"/>
        <v>0</v>
      </c>
      <c r="H1549" s="1655" t="s">
        <v>2804</v>
      </c>
      <c r="K1549" s="32"/>
      <c r="M1549" s="1265">
        <v>42145</v>
      </c>
      <c r="N1549" s="545">
        <v>21733</v>
      </c>
      <c r="O1549" s="1952" t="s">
        <v>1521</v>
      </c>
      <c r="P1549" s="2097">
        <v>1998</v>
      </c>
      <c r="Q1549" s="724">
        <v>42145</v>
      </c>
      <c r="R1549" s="2116">
        <v>1998</v>
      </c>
      <c r="S1549" s="1267">
        <f t="shared" si="54"/>
        <v>0</v>
      </c>
      <c r="T1549" s="1655" t="s">
        <v>773</v>
      </c>
    </row>
    <row r="1550" spans="1:20" x14ac:dyDescent="0.25">
      <c r="A1550" s="1265">
        <v>42139</v>
      </c>
      <c r="B1550" s="545">
        <v>21124</v>
      </c>
      <c r="C1550" s="1952" t="s">
        <v>2807</v>
      </c>
      <c r="D1550" s="2097">
        <v>1216.8</v>
      </c>
      <c r="E1550" s="724">
        <v>42139</v>
      </c>
      <c r="F1550" s="2116">
        <v>1216.8</v>
      </c>
      <c r="G1550" s="1817">
        <f t="shared" si="53"/>
        <v>0</v>
      </c>
      <c r="H1550" s="1655" t="s">
        <v>2804</v>
      </c>
      <c r="J1550" s="2073"/>
      <c r="K1550" s="32"/>
      <c r="M1550" s="1265">
        <v>42146</v>
      </c>
      <c r="N1550" s="545">
        <v>21851</v>
      </c>
      <c r="O1550" s="1952" t="s">
        <v>1521</v>
      </c>
      <c r="P1550" s="2097">
        <v>2820</v>
      </c>
      <c r="Q1550" s="724">
        <v>42146</v>
      </c>
      <c r="R1550" s="2116">
        <v>2820</v>
      </c>
      <c r="S1550" s="1267">
        <f t="shared" si="54"/>
        <v>0</v>
      </c>
      <c r="T1550" s="1655" t="s">
        <v>773</v>
      </c>
    </row>
    <row r="1551" spans="1:20" x14ac:dyDescent="0.25">
      <c r="A1551" s="1265">
        <v>42139</v>
      </c>
      <c r="B1551" s="545">
        <v>21125</v>
      </c>
      <c r="C1551" s="1952" t="s">
        <v>2873</v>
      </c>
      <c r="D1551" s="2097">
        <v>1476</v>
      </c>
      <c r="E1551" s="724">
        <v>42139</v>
      </c>
      <c r="F1551" s="2116">
        <v>1476</v>
      </c>
      <c r="G1551" s="1817">
        <f t="shared" si="53"/>
        <v>0</v>
      </c>
      <c r="H1551" s="1655" t="s">
        <v>2804</v>
      </c>
      <c r="K1551" s="32"/>
      <c r="M1551" s="1265">
        <v>42147</v>
      </c>
      <c r="N1551" s="545">
        <v>21985</v>
      </c>
      <c r="O1551" s="1952" t="s">
        <v>1521</v>
      </c>
      <c r="P1551" s="2097">
        <v>4170</v>
      </c>
      <c r="Q1551" s="781">
        <v>42147</v>
      </c>
      <c r="R1551" s="2116">
        <v>4170</v>
      </c>
      <c r="S1551" s="1267">
        <f t="shared" si="54"/>
        <v>0</v>
      </c>
      <c r="T1551" s="1655" t="s">
        <v>773</v>
      </c>
    </row>
    <row r="1552" spans="1:20" x14ac:dyDescent="0.25">
      <c r="A1552" s="1265">
        <v>42139</v>
      </c>
      <c r="B1552" s="545">
        <v>21126</v>
      </c>
      <c r="C1552" s="1952" t="s">
        <v>2867</v>
      </c>
      <c r="D1552" s="2097">
        <v>2304.5</v>
      </c>
      <c r="E1552" s="724">
        <v>42139</v>
      </c>
      <c r="F1552" s="2116">
        <v>2304.5</v>
      </c>
      <c r="G1552" s="1817">
        <f t="shared" si="53"/>
        <v>0</v>
      </c>
      <c r="H1552" s="1655" t="s">
        <v>2804</v>
      </c>
      <c r="K1552" s="32"/>
      <c r="M1552" s="1265">
        <v>42148</v>
      </c>
      <c r="N1552" s="545">
        <v>22072</v>
      </c>
      <c r="O1552" s="1952" t="s">
        <v>1521</v>
      </c>
      <c r="P1552" s="2097">
        <v>3108</v>
      </c>
      <c r="Q1552" s="781">
        <v>42148</v>
      </c>
      <c r="R1552" s="2116">
        <v>3108</v>
      </c>
      <c r="S1552" s="1267">
        <f t="shared" si="54"/>
        <v>0</v>
      </c>
      <c r="T1552" s="1655" t="s">
        <v>773</v>
      </c>
    </row>
    <row r="1553" spans="1:20" x14ac:dyDescent="0.25">
      <c r="A1553" s="1265">
        <v>42139</v>
      </c>
      <c r="B1553" s="545">
        <v>21127</v>
      </c>
      <c r="C1553" s="1952" t="s">
        <v>2828</v>
      </c>
      <c r="D1553" s="2097">
        <v>1123.5</v>
      </c>
      <c r="E1553" s="724">
        <v>42142</v>
      </c>
      <c r="F1553" s="2116">
        <v>1123.5</v>
      </c>
      <c r="G1553" s="1817">
        <f t="shared" si="53"/>
        <v>0</v>
      </c>
      <c r="H1553" s="1655" t="s">
        <v>773</v>
      </c>
      <c r="K1553" s="32"/>
      <c r="M1553" s="1265">
        <v>42149</v>
      </c>
      <c r="N1553" s="545">
        <v>22156</v>
      </c>
      <c r="O1553" s="1952" t="s">
        <v>1521</v>
      </c>
      <c r="P1553" s="2097">
        <v>2757.2</v>
      </c>
      <c r="Q1553" s="781">
        <v>42149</v>
      </c>
      <c r="R1553" s="2116">
        <v>2757.2</v>
      </c>
      <c r="S1553" s="1267">
        <f t="shared" si="54"/>
        <v>0</v>
      </c>
      <c r="T1553" s="1655" t="s">
        <v>773</v>
      </c>
    </row>
    <row r="1554" spans="1:20" x14ac:dyDescent="0.25">
      <c r="A1554" s="1265">
        <v>42139</v>
      </c>
      <c r="B1554" s="545">
        <v>21128</v>
      </c>
      <c r="C1554" s="1952" t="s">
        <v>2825</v>
      </c>
      <c r="D1554" s="2097">
        <v>1159.5999999999999</v>
      </c>
      <c r="E1554" s="724">
        <v>42142</v>
      </c>
      <c r="F1554" s="2116">
        <v>1159.5999999999999</v>
      </c>
      <c r="G1554" s="1817">
        <f t="shared" si="53"/>
        <v>0</v>
      </c>
      <c r="H1554" s="1655" t="s">
        <v>2810</v>
      </c>
      <c r="I1554" s="32"/>
      <c r="J1554" s="2024"/>
      <c r="K1554" s="32"/>
      <c r="M1554" s="1265">
        <v>42150</v>
      </c>
      <c r="N1554" s="545">
        <v>22264</v>
      </c>
      <c r="O1554" s="1952" t="s">
        <v>1521</v>
      </c>
      <c r="P1554" s="2097">
        <v>3294</v>
      </c>
      <c r="Q1554" s="781">
        <v>42150</v>
      </c>
      <c r="R1554" s="2116">
        <v>3294</v>
      </c>
      <c r="S1554" s="1267">
        <f t="shared" si="54"/>
        <v>0</v>
      </c>
      <c r="T1554" s="1655" t="s">
        <v>773</v>
      </c>
    </row>
    <row r="1555" spans="1:20" x14ac:dyDescent="0.25">
      <c r="A1555" s="1265">
        <v>42139</v>
      </c>
      <c r="B1555" s="545">
        <v>21129</v>
      </c>
      <c r="C1555" s="2102">
        <v>105</v>
      </c>
      <c r="D1555" s="2097">
        <v>2088</v>
      </c>
      <c r="E1555" s="724">
        <v>42140</v>
      </c>
      <c r="F1555" s="2116">
        <v>2088</v>
      </c>
      <c r="G1555" s="1817">
        <f t="shared" si="53"/>
        <v>0</v>
      </c>
      <c r="H1555" s="1655" t="s">
        <v>2804</v>
      </c>
      <c r="I1555" s="32"/>
      <c r="J1555" s="2024"/>
      <c r="K1555" s="32"/>
      <c r="M1555" s="1265">
        <v>42150</v>
      </c>
      <c r="N1555" s="545">
        <v>22265</v>
      </c>
      <c r="O1555" s="1952" t="s">
        <v>1521</v>
      </c>
      <c r="P1555" s="2097">
        <v>728</v>
      </c>
      <c r="Q1555" s="781">
        <v>42150</v>
      </c>
      <c r="R1555" s="2116">
        <v>728</v>
      </c>
      <c r="S1555" s="1267">
        <f t="shared" si="54"/>
        <v>0</v>
      </c>
      <c r="T1555" s="1655" t="s">
        <v>773</v>
      </c>
    </row>
    <row r="1556" spans="1:20" x14ac:dyDescent="0.25">
      <c r="A1556" s="1265">
        <v>42139</v>
      </c>
      <c r="B1556" s="545">
        <v>21130</v>
      </c>
      <c r="C1556" s="1952" t="s">
        <v>2812</v>
      </c>
      <c r="D1556" s="2097">
        <v>3326.2</v>
      </c>
      <c r="E1556" s="724">
        <v>42139</v>
      </c>
      <c r="F1556" s="2116">
        <v>3326.2</v>
      </c>
      <c r="G1556" s="1817">
        <f t="shared" si="53"/>
        <v>0</v>
      </c>
      <c r="H1556" s="1655" t="s">
        <v>773</v>
      </c>
      <c r="I1556" s="32"/>
      <c r="J1556" s="2024"/>
      <c r="K1556" s="32"/>
      <c r="M1556" s="1265">
        <v>42151</v>
      </c>
      <c r="N1556" s="545">
        <v>22344</v>
      </c>
      <c r="O1556" s="1952" t="s">
        <v>1521</v>
      </c>
      <c r="P1556" s="2097">
        <v>2635.2</v>
      </c>
      <c r="Q1556" s="781">
        <v>42151</v>
      </c>
      <c r="R1556" s="2116">
        <v>2635.2</v>
      </c>
      <c r="S1556" s="1267">
        <f t="shared" si="54"/>
        <v>0</v>
      </c>
      <c r="T1556" s="1655" t="s">
        <v>773</v>
      </c>
    </row>
    <row r="1557" spans="1:20" x14ac:dyDescent="0.25">
      <c r="A1557" s="1265">
        <v>42139</v>
      </c>
      <c r="B1557" s="545">
        <v>21131</v>
      </c>
      <c r="C1557" s="1952" t="s">
        <v>2816</v>
      </c>
      <c r="D1557" s="2097">
        <v>1399.95</v>
      </c>
      <c r="E1557" s="724">
        <v>42139</v>
      </c>
      <c r="F1557" s="2116">
        <v>1399.95</v>
      </c>
      <c r="G1557" s="1817">
        <f t="shared" si="53"/>
        <v>0</v>
      </c>
      <c r="H1557" s="1655" t="s">
        <v>773</v>
      </c>
      <c r="I1557" s="32"/>
      <c r="J1557" s="2024"/>
      <c r="K1557" s="32"/>
      <c r="M1557" s="1265">
        <v>42152</v>
      </c>
      <c r="N1557" s="545">
        <v>22434</v>
      </c>
      <c r="O1557" s="1952" t="s">
        <v>1521</v>
      </c>
      <c r="P1557" s="2097">
        <v>2781.6</v>
      </c>
      <c r="Q1557" s="724">
        <v>42152</v>
      </c>
      <c r="R1557" s="2116">
        <v>2781.6</v>
      </c>
      <c r="S1557" s="1267">
        <f t="shared" si="54"/>
        <v>0</v>
      </c>
      <c r="T1557" s="1655" t="s">
        <v>773</v>
      </c>
    </row>
    <row r="1558" spans="1:20" x14ac:dyDescent="0.25">
      <c r="A1558" s="1265">
        <v>42139</v>
      </c>
      <c r="B1558" s="545">
        <v>21132</v>
      </c>
      <c r="C1558" s="1952" t="s">
        <v>2803</v>
      </c>
      <c r="D1558" s="2097">
        <v>2548.4</v>
      </c>
      <c r="E1558" s="724">
        <v>42139</v>
      </c>
      <c r="F1558" s="2116">
        <v>2548.4</v>
      </c>
      <c r="G1558" s="1817">
        <f t="shared" si="53"/>
        <v>0</v>
      </c>
      <c r="H1558" s="1655" t="s">
        <v>773</v>
      </c>
      <c r="I1558" s="32"/>
      <c r="J1558" s="2024"/>
      <c r="K1558" s="32"/>
      <c r="M1558" s="1265">
        <v>42153</v>
      </c>
      <c r="N1558" s="545">
        <v>22564</v>
      </c>
      <c r="O1558" s="1952" t="s">
        <v>1521</v>
      </c>
      <c r="P1558" s="2097">
        <v>2712</v>
      </c>
      <c r="Q1558" s="724">
        <v>42153</v>
      </c>
      <c r="R1558" s="2116">
        <v>2712</v>
      </c>
      <c r="S1558" s="1267">
        <f t="shared" si="54"/>
        <v>0</v>
      </c>
      <c r="T1558" s="1655" t="s">
        <v>773</v>
      </c>
    </row>
    <row r="1559" spans="1:20" x14ac:dyDescent="0.25">
      <c r="A1559" s="1265">
        <v>42139</v>
      </c>
      <c r="B1559" s="545">
        <v>21133</v>
      </c>
      <c r="C1559" s="1952" t="s">
        <v>2860</v>
      </c>
      <c r="D1559" s="2097">
        <v>2574</v>
      </c>
      <c r="E1559" s="724">
        <v>42139</v>
      </c>
      <c r="F1559" s="2116">
        <v>2574</v>
      </c>
      <c r="G1559" s="1817">
        <f t="shared" si="53"/>
        <v>0</v>
      </c>
      <c r="H1559" s="1655" t="s">
        <v>773</v>
      </c>
      <c r="I1559" s="32"/>
      <c r="J1559" s="2024"/>
      <c r="K1559" s="32"/>
      <c r="M1559" s="1265">
        <v>42154</v>
      </c>
      <c r="N1559" s="545">
        <v>22683</v>
      </c>
      <c r="O1559" s="1952" t="s">
        <v>1521</v>
      </c>
      <c r="P1559" s="2097">
        <v>7413.8</v>
      </c>
      <c r="Q1559" s="724">
        <v>42154</v>
      </c>
      <c r="R1559" s="2116">
        <v>7413.8</v>
      </c>
      <c r="S1559" s="1267">
        <f t="shared" si="54"/>
        <v>0</v>
      </c>
      <c r="T1559" s="1655" t="s">
        <v>773</v>
      </c>
    </row>
    <row r="1560" spans="1:20" x14ac:dyDescent="0.25">
      <c r="A1560" s="1265">
        <v>42139</v>
      </c>
      <c r="B1560" s="545">
        <v>21134</v>
      </c>
      <c r="C1560" s="1952" t="s">
        <v>2098</v>
      </c>
      <c r="D1560" s="2097">
        <v>1980</v>
      </c>
      <c r="E1560" s="724">
        <v>42139</v>
      </c>
      <c r="F1560" s="2116">
        <v>1980</v>
      </c>
      <c r="G1560" s="1817">
        <f t="shared" si="53"/>
        <v>0</v>
      </c>
      <c r="H1560" s="1655" t="s">
        <v>2776</v>
      </c>
      <c r="I1560" s="32"/>
      <c r="J1560" s="2024"/>
      <c r="K1560" s="32"/>
      <c r="M1560" s="1265">
        <v>42155</v>
      </c>
      <c r="N1560" s="545">
        <v>22796</v>
      </c>
      <c r="O1560" s="1952" t="s">
        <v>1521</v>
      </c>
      <c r="P1560" s="2097">
        <v>3825.2</v>
      </c>
      <c r="Q1560" s="724">
        <v>42155</v>
      </c>
      <c r="R1560" s="2116">
        <v>3825.2</v>
      </c>
      <c r="S1560" s="1267">
        <f t="shared" si="54"/>
        <v>0</v>
      </c>
      <c r="T1560" s="1655" t="s">
        <v>773</v>
      </c>
    </row>
    <row r="1561" spans="1:20" x14ac:dyDescent="0.25">
      <c r="A1561" s="1265">
        <v>42139</v>
      </c>
      <c r="B1561" s="545">
        <v>21135</v>
      </c>
      <c r="C1561" s="1952" t="s">
        <v>2102</v>
      </c>
      <c r="D1561" s="2097">
        <v>2162.4</v>
      </c>
      <c r="E1561" s="724">
        <v>42139</v>
      </c>
      <c r="F1561" s="2116">
        <v>2162.4</v>
      </c>
      <c r="G1561" s="1817">
        <f t="shared" si="53"/>
        <v>0</v>
      </c>
      <c r="H1561" s="1655" t="s">
        <v>2804</v>
      </c>
      <c r="I1561" s="32"/>
      <c r="J1561" s="2024"/>
      <c r="K1561" s="32"/>
      <c r="M1561" s="1265">
        <v>42128</v>
      </c>
      <c r="N1561" s="545">
        <v>19941</v>
      </c>
      <c r="O1561" s="1952" t="s">
        <v>982</v>
      </c>
      <c r="P1561" s="2097">
        <v>4713.5</v>
      </c>
      <c r="Q1561" s="724">
        <v>42128</v>
      </c>
      <c r="R1561" s="2116">
        <v>4713.5</v>
      </c>
      <c r="S1561" s="1267">
        <f t="shared" si="54"/>
        <v>0</v>
      </c>
      <c r="T1561" s="1804" t="s">
        <v>2776</v>
      </c>
    </row>
    <row r="1562" spans="1:20" x14ac:dyDescent="0.25">
      <c r="A1562" s="1265">
        <v>42139</v>
      </c>
      <c r="B1562" s="545">
        <v>21136</v>
      </c>
      <c r="C1562" s="1952" t="s">
        <v>2852</v>
      </c>
      <c r="D1562" s="2097">
        <v>16434.599999999999</v>
      </c>
      <c r="E1562" s="724">
        <v>42153</v>
      </c>
      <c r="F1562" s="2116">
        <v>16434.599999999999</v>
      </c>
      <c r="G1562" s="1817">
        <f t="shared" si="53"/>
        <v>0</v>
      </c>
      <c r="H1562" s="1655" t="s">
        <v>773</v>
      </c>
      <c r="I1562" s="32"/>
      <c r="J1562" s="2024"/>
      <c r="K1562" s="32"/>
      <c r="M1562" s="1265">
        <v>42145</v>
      </c>
      <c r="N1562" s="545">
        <v>21788</v>
      </c>
      <c r="O1562" s="2030" t="s">
        <v>982</v>
      </c>
      <c r="P1562" s="2113">
        <v>25848.28</v>
      </c>
      <c r="Q1562" s="724">
        <v>42145</v>
      </c>
      <c r="R1562" s="2117">
        <v>25848.28</v>
      </c>
      <c r="S1562" s="1267">
        <f t="shared" si="54"/>
        <v>0</v>
      </c>
      <c r="T1562" s="582" t="s">
        <v>2776</v>
      </c>
    </row>
    <row r="1563" spans="1:20" x14ac:dyDescent="0.25">
      <c r="A1563" s="1265">
        <v>42139</v>
      </c>
      <c r="B1563" s="545">
        <v>21137</v>
      </c>
      <c r="C1563" s="1952" t="s">
        <v>45</v>
      </c>
      <c r="D1563" s="2097">
        <v>19439.099999999999</v>
      </c>
      <c r="E1563" s="724">
        <v>42139</v>
      </c>
      <c r="F1563" s="2116">
        <v>19439.099999999999</v>
      </c>
      <c r="G1563" s="1817">
        <f t="shared" si="53"/>
        <v>0</v>
      </c>
      <c r="H1563" s="1655" t="s">
        <v>2815</v>
      </c>
      <c r="I1563" s="32"/>
      <c r="J1563" s="2024"/>
      <c r="K1563" s="32"/>
      <c r="M1563" s="1265">
        <v>42151</v>
      </c>
      <c r="N1563" s="545">
        <v>22370</v>
      </c>
      <c r="O1563" s="1952" t="s">
        <v>982</v>
      </c>
      <c r="P1563" s="2097">
        <v>5649.6</v>
      </c>
      <c r="Q1563" s="781">
        <v>42151</v>
      </c>
      <c r="R1563" s="2116">
        <v>5649.6</v>
      </c>
      <c r="S1563" s="1267">
        <f t="shared" si="54"/>
        <v>0</v>
      </c>
      <c r="T1563" s="1655" t="s">
        <v>773</v>
      </c>
    </row>
    <row r="1564" spans="1:20" x14ac:dyDescent="0.25">
      <c r="A1564" s="1265">
        <v>42139</v>
      </c>
      <c r="B1564" s="545">
        <v>21138</v>
      </c>
      <c r="C1564" s="1952" t="s">
        <v>2795</v>
      </c>
      <c r="D1564" s="2097">
        <v>9230.1</v>
      </c>
      <c r="E1564" s="724">
        <v>42153</v>
      </c>
      <c r="F1564" s="2116">
        <v>9230.1</v>
      </c>
      <c r="G1564" s="1817">
        <f t="shared" si="53"/>
        <v>0</v>
      </c>
      <c r="H1564" s="1655" t="s">
        <v>2810</v>
      </c>
      <c r="I1564" s="32"/>
      <c r="J1564" s="2024"/>
      <c r="K1564" s="32"/>
      <c r="M1564" s="1265">
        <v>42155</v>
      </c>
      <c r="N1564" s="545">
        <v>22793</v>
      </c>
      <c r="O1564" s="1952" t="s">
        <v>982</v>
      </c>
      <c r="P1564" s="2097">
        <v>19057.599999999999</v>
      </c>
      <c r="Q1564" s="724">
        <v>42155</v>
      </c>
      <c r="R1564" s="2116">
        <v>19057.599999999999</v>
      </c>
      <c r="S1564" s="1267">
        <f t="shared" si="54"/>
        <v>0</v>
      </c>
      <c r="T1564" s="1655" t="s">
        <v>773</v>
      </c>
    </row>
    <row r="1565" spans="1:20" x14ac:dyDescent="0.25">
      <c r="A1565" s="1265">
        <v>42139</v>
      </c>
      <c r="B1565" s="545">
        <v>21139</v>
      </c>
      <c r="C1565" s="1952" t="s">
        <v>2820</v>
      </c>
      <c r="D1565" s="2097">
        <v>891</v>
      </c>
      <c r="E1565" s="724">
        <v>42139</v>
      </c>
      <c r="F1565" s="2116">
        <v>891</v>
      </c>
      <c r="G1565" s="1817">
        <f t="shared" si="53"/>
        <v>0</v>
      </c>
      <c r="H1565" s="1655" t="s">
        <v>773</v>
      </c>
      <c r="I1565" s="32"/>
      <c r="J1565" s="2024"/>
      <c r="K1565" s="32"/>
      <c r="M1565" s="1265">
        <v>42125</v>
      </c>
      <c r="N1565" s="545">
        <v>19664</v>
      </c>
      <c r="O1565" s="1952" t="s">
        <v>1176</v>
      </c>
      <c r="P1565" s="2097">
        <v>1264</v>
      </c>
      <c r="Q1565" s="724">
        <v>42125</v>
      </c>
      <c r="R1565" s="2116">
        <v>1264</v>
      </c>
      <c r="S1565" s="459">
        <f t="shared" si="54"/>
        <v>0</v>
      </c>
      <c r="T1565" s="1655" t="s">
        <v>773</v>
      </c>
    </row>
    <row r="1566" spans="1:20" x14ac:dyDescent="0.25">
      <c r="A1566" s="1265">
        <v>42139</v>
      </c>
      <c r="B1566" s="545">
        <v>21140</v>
      </c>
      <c r="C1566" s="1952" t="s">
        <v>2903</v>
      </c>
      <c r="D1566" s="2097">
        <v>7377.6</v>
      </c>
      <c r="E1566" s="724">
        <v>42139</v>
      </c>
      <c r="F1566" s="2116">
        <v>7377.6</v>
      </c>
      <c r="G1566" s="1817">
        <f t="shared" si="53"/>
        <v>0</v>
      </c>
      <c r="H1566" s="1655" t="s">
        <v>773</v>
      </c>
      <c r="I1566" s="32"/>
      <c r="J1566" s="2024"/>
      <c r="K1566" s="32"/>
      <c r="M1566" s="1265">
        <v>42127</v>
      </c>
      <c r="N1566" s="545">
        <v>19864</v>
      </c>
      <c r="O1566" s="2054" t="s">
        <v>1176</v>
      </c>
      <c r="P1566" s="2097">
        <v>1495.65</v>
      </c>
      <c r="Q1566" s="724">
        <v>42127</v>
      </c>
      <c r="R1566" s="2116">
        <v>1495.65</v>
      </c>
      <c r="S1566" s="1267">
        <f t="shared" si="54"/>
        <v>0</v>
      </c>
      <c r="T1566" s="217" t="s">
        <v>773</v>
      </c>
    </row>
    <row r="1567" spans="1:20" x14ac:dyDescent="0.25">
      <c r="A1567" s="1265">
        <v>42139</v>
      </c>
      <c r="B1567" s="545">
        <v>21141</v>
      </c>
      <c r="C1567" s="1952" t="s">
        <v>1521</v>
      </c>
      <c r="D1567" s="2097">
        <v>2082.1999999999998</v>
      </c>
      <c r="E1567" s="724">
        <v>42139</v>
      </c>
      <c r="F1567" s="2116">
        <v>2082.1999999999998</v>
      </c>
      <c r="G1567" s="1817">
        <f t="shared" si="53"/>
        <v>0</v>
      </c>
      <c r="H1567" s="1655" t="s">
        <v>773</v>
      </c>
      <c r="I1567" s="32"/>
      <c r="J1567" s="2024"/>
      <c r="K1567" s="32"/>
      <c r="M1567" s="1265">
        <v>42129</v>
      </c>
      <c r="N1567" s="545">
        <v>20080</v>
      </c>
      <c r="O1567" s="1952" t="s">
        <v>1176</v>
      </c>
      <c r="P1567" s="2097">
        <v>1310.2</v>
      </c>
      <c r="Q1567" s="724">
        <v>42129</v>
      </c>
      <c r="R1567" s="2116">
        <v>1310.2</v>
      </c>
      <c r="S1567" s="1267">
        <f t="shared" si="54"/>
        <v>0</v>
      </c>
      <c r="T1567" s="1655" t="s">
        <v>773</v>
      </c>
    </row>
    <row r="1568" spans="1:20" x14ac:dyDescent="0.25">
      <c r="A1568" s="1265">
        <v>42139</v>
      </c>
      <c r="B1568" s="545">
        <v>21142</v>
      </c>
      <c r="C1568" s="1952" t="s">
        <v>3558</v>
      </c>
      <c r="D1568" s="2097">
        <v>5346.6</v>
      </c>
      <c r="E1568" s="724">
        <v>42139</v>
      </c>
      <c r="F1568" s="2116">
        <v>5346.6</v>
      </c>
      <c r="G1568" s="1817">
        <f t="shared" si="53"/>
        <v>0</v>
      </c>
      <c r="H1568" s="1655" t="s">
        <v>773</v>
      </c>
      <c r="I1568" s="32"/>
      <c r="J1568" s="2024"/>
      <c r="K1568" s="32"/>
      <c r="M1568" s="1265">
        <v>42130</v>
      </c>
      <c r="N1568" s="545">
        <v>20131</v>
      </c>
      <c r="O1568" s="1952" t="s">
        <v>1176</v>
      </c>
      <c r="P1568" s="2097">
        <v>1366.9</v>
      </c>
      <c r="Q1568" s="724">
        <v>42130</v>
      </c>
      <c r="R1568" s="2116">
        <v>1366.9</v>
      </c>
      <c r="S1568" s="1267">
        <f t="shared" si="54"/>
        <v>0</v>
      </c>
      <c r="T1568" s="1655" t="s">
        <v>773</v>
      </c>
    </row>
    <row r="1569" spans="1:20" x14ac:dyDescent="0.25">
      <c r="A1569" s="1265">
        <v>42139</v>
      </c>
      <c r="B1569" s="545">
        <v>21143</v>
      </c>
      <c r="C1569" s="1952" t="s">
        <v>377</v>
      </c>
      <c r="D1569" s="2097">
        <v>5183.5</v>
      </c>
      <c r="E1569" s="724">
        <v>42139</v>
      </c>
      <c r="F1569" s="2116">
        <v>5183.5</v>
      </c>
      <c r="G1569" s="1817">
        <f t="shared" si="53"/>
        <v>0</v>
      </c>
      <c r="H1569" s="1655" t="s">
        <v>773</v>
      </c>
      <c r="I1569" s="32"/>
      <c r="J1569" s="2024"/>
      <c r="K1569" s="32"/>
      <c r="M1569" s="1265">
        <v>42131</v>
      </c>
      <c r="N1569" s="545">
        <v>20227</v>
      </c>
      <c r="O1569" s="1952" t="s">
        <v>1176</v>
      </c>
      <c r="P1569" s="2097">
        <v>364</v>
      </c>
      <c r="Q1569" s="724">
        <v>42131</v>
      </c>
      <c r="R1569" s="2116">
        <v>364</v>
      </c>
      <c r="S1569" s="1267">
        <f t="shared" si="54"/>
        <v>0</v>
      </c>
      <c r="T1569" s="1655" t="s">
        <v>773</v>
      </c>
    </row>
    <row r="1570" spans="1:20" x14ac:dyDescent="0.25">
      <c r="A1570" s="1265">
        <v>42139</v>
      </c>
      <c r="B1570" s="545">
        <v>21144</v>
      </c>
      <c r="C1570" s="1952" t="s">
        <v>2893</v>
      </c>
      <c r="D1570" s="2097">
        <v>2440.8000000000002</v>
      </c>
      <c r="E1570" s="724">
        <v>42139</v>
      </c>
      <c r="F1570" s="2116">
        <v>2440.8000000000002</v>
      </c>
      <c r="G1570" s="1817">
        <f t="shared" si="53"/>
        <v>0</v>
      </c>
      <c r="H1570" s="1655" t="s">
        <v>773</v>
      </c>
      <c r="K1570" s="32"/>
      <c r="M1570" s="1265">
        <v>42132</v>
      </c>
      <c r="N1570" s="545">
        <v>20351</v>
      </c>
      <c r="O1570" s="1952" t="s">
        <v>1176</v>
      </c>
      <c r="P1570" s="2097">
        <v>2255</v>
      </c>
      <c r="Q1570" s="724">
        <v>42132</v>
      </c>
      <c r="R1570" s="2116">
        <v>2255</v>
      </c>
      <c r="S1570" s="1267">
        <f t="shared" si="54"/>
        <v>0</v>
      </c>
      <c r="T1570" s="1804" t="s">
        <v>773</v>
      </c>
    </row>
    <row r="1571" spans="1:20" x14ac:dyDescent="0.25">
      <c r="A1571" s="1265">
        <v>42139</v>
      </c>
      <c r="B1571" s="545">
        <v>21145</v>
      </c>
      <c r="C1571" s="1952" t="s">
        <v>2893</v>
      </c>
      <c r="D1571" s="2097">
        <v>345</v>
      </c>
      <c r="E1571" s="724">
        <v>42139</v>
      </c>
      <c r="F1571" s="2116">
        <v>345</v>
      </c>
      <c r="G1571" s="1817">
        <f t="shared" si="53"/>
        <v>0</v>
      </c>
      <c r="H1571" s="1655" t="s">
        <v>773</v>
      </c>
      <c r="K1571" s="32"/>
      <c r="M1571" s="1265">
        <v>42133</v>
      </c>
      <c r="N1571" s="545">
        <v>20538</v>
      </c>
      <c r="O1571" s="1952" t="s">
        <v>1176</v>
      </c>
      <c r="P1571" s="2097">
        <v>2341.0500000000002</v>
      </c>
      <c r="Q1571" s="724">
        <v>42133</v>
      </c>
      <c r="R1571" s="2116">
        <v>2341.0500000000002</v>
      </c>
      <c r="S1571" s="1267">
        <f t="shared" si="54"/>
        <v>0</v>
      </c>
      <c r="T1571" s="1804" t="s">
        <v>773</v>
      </c>
    </row>
    <row r="1572" spans="1:20" x14ac:dyDescent="0.25">
      <c r="A1572" s="1265">
        <v>42139</v>
      </c>
      <c r="B1572" s="545">
        <v>21146</v>
      </c>
      <c r="C1572" s="1952" t="s">
        <v>2866</v>
      </c>
      <c r="D1572" s="2097">
        <v>1512.8</v>
      </c>
      <c r="E1572" s="724">
        <v>42139</v>
      </c>
      <c r="F1572" s="2116">
        <v>1512.8</v>
      </c>
      <c r="G1572" s="1817">
        <f t="shared" si="53"/>
        <v>0</v>
      </c>
      <c r="H1572" s="1655" t="s">
        <v>773</v>
      </c>
      <c r="K1572" s="32"/>
      <c r="M1572" s="1265">
        <v>42136</v>
      </c>
      <c r="N1572" s="545">
        <v>20840</v>
      </c>
      <c r="O1572" s="1952" t="s">
        <v>1176</v>
      </c>
      <c r="P1572" s="2097">
        <v>1146.8</v>
      </c>
      <c r="Q1572" s="724">
        <v>42136</v>
      </c>
      <c r="R1572" s="2116">
        <v>1146.8</v>
      </c>
      <c r="S1572" s="1267">
        <f t="shared" si="54"/>
        <v>0</v>
      </c>
      <c r="T1572" s="1655" t="s">
        <v>773</v>
      </c>
    </row>
    <row r="1573" spans="1:20" x14ac:dyDescent="0.25">
      <c r="A1573" s="1265">
        <v>42139</v>
      </c>
      <c r="B1573" s="545">
        <v>21147</v>
      </c>
      <c r="C1573" s="1952" t="s">
        <v>2809</v>
      </c>
      <c r="D1573" s="2097">
        <v>1920</v>
      </c>
      <c r="E1573" s="724">
        <v>42139</v>
      </c>
      <c r="F1573" s="2116">
        <v>1920</v>
      </c>
      <c r="G1573" s="1817">
        <f t="shared" si="53"/>
        <v>0</v>
      </c>
      <c r="H1573" s="1655" t="s">
        <v>773</v>
      </c>
      <c r="K1573" s="32"/>
      <c r="M1573" s="1265">
        <v>42137</v>
      </c>
      <c r="N1573" s="545">
        <v>20885</v>
      </c>
      <c r="O1573" s="1952" t="s">
        <v>1176</v>
      </c>
      <c r="P1573" s="2097">
        <v>1305.75</v>
      </c>
      <c r="Q1573" s="724">
        <v>42137</v>
      </c>
      <c r="R1573" s="2116">
        <v>1305.75</v>
      </c>
      <c r="S1573" s="1267">
        <f t="shared" si="54"/>
        <v>0</v>
      </c>
      <c r="T1573" s="1805" t="s">
        <v>773</v>
      </c>
    </row>
    <row r="1574" spans="1:20" x14ac:dyDescent="0.25">
      <c r="A1574" s="1265">
        <v>42139</v>
      </c>
      <c r="B1574" s="545">
        <v>21148</v>
      </c>
      <c r="C1574" s="1952" t="s">
        <v>2813</v>
      </c>
      <c r="D1574" s="2097">
        <v>3877.3</v>
      </c>
      <c r="E1574" s="724">
        <v>42142</v>
      </c>
      <c r="F1574" s="2116">
        <v>3877.3</v>
      </c>
      <c r="G1574" s="1817">
        <f t="shared" si="53"/>
        <v>0</v>
      </c>
      <c r="H1574" s="1655" t="s">
        <v>2776</v>
      </c>
      <c r="K1574" s="32"/>
      <c r="M1574" s="1265">
        <v>42138</v>
      </c>
      <c r="N1574" s="545">
        <v>20992</v>
      </c>
      <c r="O1574" s="1952" t="s">
        <v>1176</v>
      </c>
      <c r="P1574" s="2097">
        <v>2169.9</v>
      </c>
      <c r="Q1574" s="724">
        <v>42138</v>
      </c>
      <c r="R1574" s="2116">
        <v>2169.9</v>
      </c>
      <c r="S1574" s="1267">
        <f t="shared" si="54"/>
        <v>0</v>
      </c>
      <c r="T1574" s="1804" t="s">
        <v>773</v>
      </c>
    </row>
    <row r="1575" spans="1:20" x14ac:dyDescent="0.25">
      <c r="A1575" s="1265">
        <v>42139</v>
      </c>
      <c r="B1575" s="545">
        <v>21149</v>
      </c>
      <c r="C1575" s="1952" t="s">
        <v>2811</v>
      </c>
      <c r="D1575" s="2097">
        <v>8291.7999999999993</v>
      </c>
      <c r="E1575" s="724">
        <v>42141</v>
      </c>
      <c r="F1575" s="2116">
        <v>8291.7999999999993</v>
      </c>
      <c r="G1575" s="1817">
        <f t="shared" si="53"/>
        <v>0</v>
      </c>
      <c r="H1575" s="1655" t="s">
        <v>773</v>
      </c>
      <c r="K1575" s="32"/>
      <c r="M1575" s="1265">
        <v>42140</v>
      </c>
      <c r="N1575" s="545">
        <v>21275</v>
      </c>
      <c r="O1575" s="1952" t="s">
        <v>1176</v>
      </c>
      <c r="P1575" s="2097">
        <v>162.80000000000001</v>
      </c>
      <c r="Q1575" s="724">
        <v>42140</v>
      </c>
      <c r="R1575" s="2117">
        <v>162.80000000000001</v>
      </c>
      <c r="S1575" s="1267">
        <f t="shared" si="54"/>
        <v>0</v>
      </c>
      <c r="T1575" s="716" t="s">
        <v>773</v>
      </c>
    </row>
    <row r="1576" spans="1:20" x14ac:dyDescent="0.25">
      <c r="A1576" s="1265">
        <v>42139</v>
      </c>
      <c r="B1576" s="545">
        <v>21150</v>
      </c>
      <c r="C1576" s="1952" t="s">
        <v>1522</v>
      </c>
      <c r="D1576" s="2097">
        <v>4358.3999999999996</v>
      </c>
      <c r="E1576" s="724">
        <v>42139</v>
      </c>
      <c r="F1576" s="2116">
        <v>4358.3999999999996</v>
      </c>
      <c r="G1576" s="1817">
        <f t="shared" si="53"/>
        <v>0</v>
      </c>
      <c r="H1576" s="1655" t="s">
        <v>2776</v>
      </c>
      <c r="K1576" s="32"/>
      <c r="M1576" s="1265">
        <v>42141</v>
      </c>
      <c r="N1576" s="545">
        <v>21359</v>
      </c>
      <c r="O1576" s="1952" t="s">
        <v>1176</v>
      </c>
      <c r="P1576" s="2097">
        <v>1145.9000000000001</v>
      </c>
      <c r="Q1576" s="724">
        <v>42141</v>
      </c>
      <c r="R1576" s="2117">
        <v>1145.9000000000001</v>
      </c>
      <c r="S1576" s="1267">
        <f t="shared" si="54"/>
        <v>0</v>
      </c>
      <c r="T1576" s="1197" t="s">
        <v>773</v>
      </c>
    </row>
    <row r="1577" spans="1:20" x14ac:dyDescent="0.25">
      <c r="A1577" s="1265">
        <v>42139</v>
      </c>
      <c r="B1577" s="545">
        <v>21151</v>
      </c>
      <c r="C1577" s="1952" t="s">
        <v>2832</v>
      </c>
      <c r="D1577" s="2097">
        <v>6128.8</v>
      </c>
      <c r="E1577" s="724">
        <v>42139</v>
      </c>
      <c r="F1577" s="2116">
        <v>6128.8</v>
      </c>
      <c r="G1577" s="1817">
        <f t="shared" si="53"/>
        <v>0</v>
      </c>
      <c r="H1577" s="1655" t="s">
        <v>2776</v>
      </c>
      <c r="K1577" s="32"/>
      <c r="M1577" s="1265">
        <v>42142</v>
      </c>
      <c r="N1577" s="545">
        <v>21496</v>
      </c>
      <c r="O1577" s="1952" t="s">
        <v>1176</v>
      </c>
      <c r="P1577" s="2097">
        <v>1131.2</v>
      </c>
      <c r="Q1577" s="724">
        <v>42142</v>
      </c>
      <c r="R1577" s="2116">
        <v>1131.2</v>
      </c>
      <c r="S1577" s="1267">
        <f t="shared" si="54"/>
        <v>0</v>
      </c>
      <c r="T1577" s="1804" t="s">
        <v>773</v>
      </c>
    </row>
    <row r="1578" spans="1:20" x14ac:dyDescent="0.25">
      <c r="A1578" s="1265">
        <v>42139</v>
      </c>
      <c r="B1578" s="545">
        <v>21152</v>
      </c>
      <c r="C1578" s="1952" t="s">
        <v>3590</v>
      </c>
      <c r="D1578" s="2097">
        <v>2843.8</v>
      </c>
      <c r="E1578" s="724">
        <v>42139</v>
      </c>
      <c r="F1578" s="2116">
        <v>2843.8</v>
      </c>
      <c r="G1578" s="1817">
        <f t="shared" si="53"/>
        <v>0</v>
      </c>
      <c r="H1578" s="1655" t="s">
        <v>773</v>
      </c>
      <c r="K1578" s="32"/>
      <c r="M1578" s="1265">
        <v>42147</v>
      </c>
      <c r="N1578" s="545">
        <v>22024</v>
      </c>
      <c r="O1578" s="1952" t="s">
        <v>1176</v>
      </c>
      <c r="P1578" s="2097">
        <v>627.5</v>
      </c>
      <c r="Q1578" s="781">
        <v>42147</v>
      </c>
      <c r="R1578" s="2116">
        <v>627.5</v>
      </c>
      <c r="S1578" s="1267">
        <f t="shared" si="54"/>
        <v>0</v>
      </c>
      <c r="T1578" s="1655" t="s">
        <v>773</v>
      </c>
    </row>
    <row r="1579" spans="1:20" x14ac:dyDescent="0.25">
      <c r="A1579" s="1265">
        <v>42139</v>
      </c>
      <c r="B1579" s="545">
        <v>21153</v>
      </c>
      <c r="C1579" s="1952" t="s">
        <v>2817</v>
      </c>
      <c r="D1579" s="2097">
        <v>1328.4</v>
      </c>
      <c r="E1579" s="724">
        <v>42139</v>
      </c>
      <c r="F1579" s="2116">
        <v>1328.4</v>
      </c>
      <c r="G1579" s="1817">
        <f t="shared" si="53"/>
        <v>0</v>
      </c>
      <c r="H1579" s="1655" t="s">
        <v>773</v>
      </c>
      <c r="K1579" s="32"/>
      <c r="M1579" s="1265">
        <v>42148</v>
      </c>
      <c r="N1579" s="545">
        <v>22113</v>
      </c>
      <c r="O1579" s="1952" t="s">
        <v>1176</v>
      </c>
      <c r="P1579" s="2097">
        <v>1355.1</v>
      </c>
      <c r="Q1579" s="781">
        <v>42148</v>
      </c>
      <c r="R1579" s="2116">
        <v>1355.1</v>
      </c>
      <c r="S1579" s="1267">
        <f t="shared" si="54"/>
        <v>0</v>
      </c>
      <c r="T1579" s="1655" t="s">
        <v>773</v>
      </c>
    </row>
    <row r="1580" spans="1:20" x14ac:dyDescent="0.25">
      <c r="A1580" s="1265">
        <v>42139</v>
      </c>
      <c r="B1580" s="545">
        <v>21154</v>
      </c>
      <c r="C1580" s="1952" t="s">
        <v>2795</v>
      </c>
      <c r="D1580" s="2097">
        <v>400</v>
      </c>
      <c r="E1580" s="724">
        <v>42153</v>
      </c>
      <c r="F1580" s="2116">
        <v>400</v>
      </c>
      <c r="G1580" s="1817">
        <f t="shared" si="53"/>
        <v>0</v>
      </c>
      <c r="H1580" s="1655" t="s">
        <v>773</v>
      </c>
      <c r="K1580" s="32"/>
      <c r="M1580" s="1265">
        <v>42149</v>
      </c>
      <c r="N1580" s="545">
        <v>22214</v>
      </c>
      <c r="O1580" s="1952" t="s">
        <v>1176</v>
      </c>
      <c r="P1580" s="2097">
        <v>1241.5</v>
      </c>
      <c r="Q1580" s="781">
        <v>42149</v>
      </c>
      <c r="R1580" s="2116">
        <v>1241.5</v>
      </c>
      <c r="S1580" s="1267">
        <f t="shared" si="54"/>
        <v>0</v>
      </c>
      <c r="T1580" s="1655" t="s">
        <v>773</v>
      </c>
    </row>
    <row r="1581" spans="1:20" x14ac:dyDescent="0.25">
      <c r="A1581" s="1265">
        <v>42139</v>
      </c>
      <c r="B1581" s="545">
        <v>21155</v>
      </c>
      <c r="C1581" s="1952" t="s">
        <v>2823</v>
      </c>
      <c r="D1581" s="2097">
        <v>8992.7999999999993</v>
      </c>
      <c r="E1581" s="724">
        <v>42140</v>
      </c>
      <c r="F1581" s="2116">
        <v>8992.7999999999993</v>
      </c>
      <c r="G1581" s="1817">
        <f t="shared" si="53"/>
        <v>0</v>
      </c>
      <c r="H1581" s="1655" t="s">
        <v>2822</v>
      </c>
      <c r="K1581" s="32"/>
      <c r="M1581" s="1265">
        <v>42151</v>
      </c>
      <c r="N1581" s="545">
        <v>22399</v>
      </c>
      <c r="O1581" s="1952" t="s">
        <v>1176</v>
      </c>
      <c r="P1581" s="2097">
        <v>2604.4</v>
      </c>
      <c r="Q1581" s="724">
        <v>42151</v>
      </c>
      <c r="R1581" s="2116">
        <v>2604.4</v>
      </c>
      <c r="S1581" s="1267">
        <f t="shared" si="54"/>
        <v>0</v>
      </c>
      <c r="T1581" s="1655" t="s">
        <v>773</v>
      </c>
    </row>
    <row r="1582" spans="1:20" x14ac:dyDescent="0.25">
      <c r="A1582" s="1265">
        <v>42139</v>
      </c>
      <c r="B1582" s="545">
        <v>21156</v>
      </c>
      <c r="C1582" s="1952" t="s">
        <v>2824</v>
      </c>
      <c r="D1582" s="2097">
        <v>4465.6000000000004</v>
      </c>
      <c r="E1582" s="724">
        <v>42140</v>
      </c>
      <c r="F1582" s="2116">
        <v>4465.6000000000004</v>
      </c>
      <c r="G1582" s="1817">
        <f t="shared" si="53"/>
        <v>0</v>
      </c>
      <c r="H1582" s="1655" t="s">
        <v>2822</v>
      </c>
      <c r="K1582" s="32"/>
      <c r="M1582" s="1265">
        <v>42153</v>
      </c>
      <c r="N1582" s="545">
        <v>22605</v>
      </c>
      <c r="O1582" s="1952" t="s">
        <v>1176</v>
      </c>
      <c r="P1582" s="2097">
        <v>406.3</v>
      </c>
      <c r="Q1582" s="724">
        <v>42153</v>
      </c>
      <c r="R1582" s="2116">
        <v>406.3</v>
      </c>
      <c r="S1582" s="1267">
        <f t="shared" si="54"/>
        <v>0</v>
      </c>
      <c r="T1582" s="1655" t="s">
        <v>773</v>
      </c>
    </row>
    <row r="1583" spans="1:20" x14ac:dyDescent="0.25">
      <c r="A1583" s="1265">
        <v>42139</v>
      </c>
      <c r="B1583" s="545">
        <v>21157</v>
      </c>
      <c r="C1583" s="1952" t="s">
        <v>2821</v>
      </c>
      <c r="D1583" s="2097">
        <v>6911.2</v>
      </c>
      <c r="E1583" s="724">
        <v>42140</v>
      </c>
      <c r="F1583" s="2116">
        <v>6911.2</v>
      </c>
      <c r="G1583" s="1817">
        <f t="shared" si="53"/>
        <v>0</v>
      </c>
      <c r="H1583" s="1655" t="s">
        <v>2822</v>
      </c>
      <c r="K1583" s="32"/>
      <c r="M1583" s="1265">
        <v>42153</v>
      </c>
      <c r="N1583" s="545">
        <v>22635</v>
      </c>
      <c r="O1583" s="1952" t="s">
        <v>1176</v>
      </c>
      <c r="P1583" s="2097">
        <v>2265.3000000000002</v>
      </c>
      <c r="Q1583" s="724">
        <v>42153</v>
      </c>
      <c r="R1583" s="2116">
        <v>2265.3000000000002</v>
      </c>
      <c r="S1583" s="1267">
        <f t="shared" si="54"/>
        <v>0</v>
      </c>
      <c r="T1583" s="1655" t="s">
        <v>773</v>
      </c>
    </row>
    <row r="1584" spans="1:20" x14ac:dyDescent="0.25">
      <c r="A1584" s="1265">
        <v>42139</v>
      </c>
      <c r="B1584" s="545">
        <v>21158</v>
      </c>
      <c r="C1584" s="1952" t="s">
        <v>1522</v>
      </c>
      <c r="D1584" s="2097">
        <v>8575.6</v>
      </c>
      <c r="E1584" s="724">
        <v>42149</v>
      </c>
      <c r="F1584" s="2116">
        <v>8575.6</v>
      </c>
      <c r="G1584" s="1817">
        <f t="shared" si="53"/>
        <v>0</v>
      </c>
      <c r="H1584" s="1655" t="s">
        <v>773</v>
      </c>
      <c r="J1584" s="2073"/>
      <c r="K1584" s="32"/>
      <c r="M1584" s="1265">
        <v>42154</v>
      </c>
      <c r="N1584" s="545">
        <v>22749</v>
      </c>
      <c r="O1584" s="1952" t="s">
        <v>1176</v>
      </c>
      <c r="P1584" s="2097">
        <v>2714.5</v>
      </c>
      <c r="Q1584" s="724">
        <v>42154</v>
      </c>
      <c r="R1584" s="2116">
        <v>2714.5</v>
      </c>
      <c r="S1584" s="1267">
        <f t="shared" si="54"/>
        <v>0</v>
      </c>
      <c r="T1584" s="1655" t="s">
        <v>773</v>
      </c>
    </row>
    <row r="1585" spans="1:20" x14ac:dyDescent="0.25">
      <c r="A1585" s="1265">
        <v>42139</v>
      </c>
      <c r="B1585" s="545">
        <v>21159</v>
      </c>
      <c r="C1585" s="2164" t="s">
        <v>2251</v>
      </c>
      <c r="D1585" s="2194">
        <v>0</v>
      </c>
      <c r="E1585" s="724"/>
      <c r="F1585" s="2116"/>
      <c r="G1585" s="1817">
        <f t="shared" si="53"/>
        <v>0</v>
      </c>
      <c r="H1585" s="1655" t="s">
        <v>135</v>
      </c>
      <c r="K1585" s="32"/>
      <c r="M1585" s="1265">
        <v>42125</v>
      </c>
      <c r="N1585" s="545">
        <v>19665</v>
      </c>
      <c r="O1585" s="1952" t="s">
        <v>985</v>
      </c>
      <c r="P1585" s="2097">
        <v>2969.7</v>
      </c>
      <c r="Q1585" s="724">
        <v>42125</v>
      </c>
      <c r="R1585" s="2116">
        <v>2969.7</v>
      </c>
      <c r="S1585" s="459">
        <f t="shared" si="54"/>
        <v>0</v>
      </c>
      <c r="T1585" s="1655" t="s">
        <v>773</v>
      </c>
    </row>
    <row r="1586" spans="1:20" x14ac:dyDescent="0.25">
      <c r="A1586" s="1265">
        <v>42139</v>
      </c>
      <c r="B1586" s="545">
        <v>21160</v>
      </c>
      <c r="C1586" s="1952" t="s">
        <v>2843</v>
      </c>
      <c r="D1586" s="2097">
        <v>1398.71</v>
      </c>
      <c r="E1586" s="724">
        <v>42139</v>
      </c>
      <c r="F1586" s="2116">
        <v>1398.71</v>
      </c>
      <c r="G1586" s="1817">
        <f t="shared" si="53"/>
        <v>0</v>
      </c>
      <c r="H1586" s="1655" t="s">
        <v>773</v>
      </c>
      <c r="I1586" s="32"/>
      <c r="J1586" s="2024"/>
      <c r="K1586" s="32"/>
      <c r="M1586" s="1265">
        <v>42131</v>
      </c>
      <c r="N1586" s="545">
        <v>20241</v>
      </c>
      <c r="O1586" s="1952" t="s">
        <v>985</v>
      </c>
      <c r="P1586" s="2097">
        <v>16808.849999999999</v>
      </c>
      <c r="Q1586" s="724">
        <v>42131</v>
      </c>
      <c r="R1586" s="2116">
        <v>16808.849999999999</v>
      </c>
      <c r="S1586" s="1267">
        <f t="shared" si="54"/>
        <v>0</v>
      </c>
      <c r="T1586" s="1804" t="s">
        <v>773</v>
      </c>
    </row>
    <row r="1587" spans="1:20" x14ac:dyDescent="0.25">
      <c r="A1587" s="1265">
        <v>42139</v>
      </c>
      <c r="B1587" s="545">
        <v>21161</v>
      </c>
      <c r="C1587" s="1952" t="s">
        <v>2818</v>
      </c>
      <c r="D1587" s="2097">
        <v>4274</v>
      </c>
      <c r="E1587" s="724">
        <v>42139</v>
      </c>
      <c r="F1587" s="2116">
        <v>4274</v>
      </c>
      <c r="G1587" s="1817">
        <f t="shared" si="53"/>
        <v>0</v>
      </c>
      <c r="H1587" s="1655" t="s">
        <v>773</v>
      </c>
      <c r="I1587" s="32"/>
      <c r="J1587" s="2024"/>
      <c r="K1587" s="32"/>
      <c r="M1587" s="1265">
        <v>42137</v>
      </c>
      <c r="N1587" s="545">
        <v>20943</v>
      </c>
      <c r="O1587" s="1952" t="s">
        <v>985</v>
      </c>
      <c r="P1587" s="2097">
        <v>21549</v>
      </c>
      <c r="Q1587" s="724">
        <v>42137</v>
      </c>
      <c r="R1587" s="2116">
        <v>21549</v>
      </c>
      <c r="S1587" s="1267">
        <f t="shared" si="54"/>
        <v>0</v>
      </c>
      <c r="T1587" s="1804" t="s">
        <v>773</v>
      </c>
    </row>
    <row r="1588" spans="1:20" x14ac:dyDescent="0.25">
      <c r="A1588" s="1265">
        <v>42139</v>
      </c>
      <c r="B1588" s="545">
        <v>21162</v>
      </c>
      <c r="C1588" s="1952" t="s">
        <v>2950</v>
      </c>
      <c r="D1588" s="2097">
        <v>179.8</v>
      </c>
      <c r="E1588" s="724">
        <v>42139</v>
      </c>
      <c r="F1588" s="2116">
        <v>179.8</v>
      </c>
      <c r="G1588" s="1817">
        <f t="shared" si="53"/>
        <v>0</v>
      </c>
      <c r="H1588" s="1655" t="s">
        <v>773</v>
      </c>
      <c r="I1588" s="32"/>
      <c r="J1588" s="2024"/>
      <c r="K1588" s="32"/>
      <c r="M1588" s="1265">
        <v>42144</v>
      </c>
      <c r="N1588" s="545">
        <v>21646</v>
      </c>
      <c r="O1588" s="1952" t="s">
        <v>985</v>
      </c>
      <c r="P1588" s="2097">
        <v>7921.2</v>
      </c>
      <c r="Q1588" s="724">
        <v>42144</v>
      </c>
      <c r="R1588" s="2117">
        <v>7921.2</v>
      </c>
      <c r="S1588" s="1267">
        <f t="shared" si="54"/>
        <v>0</v>
      </c>
      <c r="T1588" s="716" t="s">
        <v>773</v>
      </c>
    </row>
    <row r="1589" spans="1:20" x14ac:dyDescent="0.25">
      <c r="A1589" s="1265">
        <v>42139</v>
      </c>
      <c r="B1589" s="545">
        <v>21163</v>
      </c>
      <c r="C1589" s="1952" t="s">
        <v>67</v>
      </c>
      <c r="D1589" s="2097">
        <v>39717.599999999999</v>
      </c>
      <c r="E1589" s="1828" t="s">
        <v>3732</v>
      </c>
      <c r="F1589" s="2116">
        <v>39717.599999999999</v>
      </c>
      <c r="G1589" s="1817">
        <f t="shared" si="53"/>
        <v>0</v>
      </c>
      <c r="H1589" s="1655" t="s">
        <v>2822</v>
      </c>
      <c r="I1589" s="32"/>
      <c r="J1589" s="2024"/>
      <c r="K1589" s="32"/>
      <c r="M1589" s="1265">
        <v>42149</v>
      </c>
      <c r="N1589" s="545">
        <v>22195</v>
      </c>
      <c r="O1589" s="1952" t="s">
        <v>985</v>
      </c>
      <c r="P1589" s="2097">
        <v>6067.7</v>
      </c>
      <c r="Q1589" s="781">
        <v>42149</v>
      </c>
      <c r="R1589" s="2116">
        <v>6067.7</v>
      </c>
      <c r="S1589" s="1267">
        <f t="shared" si="54"/>
        <v>0</v>
      </c>
      <c r="T1589" s="1655" t="s">
        <v>773</v>
      </c>
    </row>
    <row r="1590" spans="1:20" x14ac:dyDescent="0.25">
      <c r="A1590" s="1265">
        <v>42139</v>
      </c>
      <c r="B1590" s="545">
        <v>21164</v>
      </c>
      <c r="C1590" s="1952" t="s">
        <v>525</v>
      </c>
      <c r="D1590" s="2097">
        <v>58957.1</v>
      </c>
      <c r="E1590" s="1828" t="s">
        <v>3734</v>
      </c>
      <c r="F1590" s="2116">
        <v>58957.1</v>
      </c>
      <c r="G1590" s="1817">
        <f t="shared" si="53"/>
        <v>0</v>
      </c>
      <c r="H1590" s="1655" t="s">
        <v>2822</v>
      </c>
      <c r="I1590" s="32"/>
      <c r="J1590" s="2024"/>
      <c r="K1590" s="32"/>
      <c r="M1590" s="1265">
        <v>42153</v>
      </c>
      <c r="N1590" s="545">
        <v>22590</v>
      </c>
      <c r="O1590" s="1952" t="s">
        <v>985</v>
      </c>
      <c r="P1590" s="2097">
        <v>13421.5</v>
      </c>
      <c r="Q1590" s="724">
        <v>42153</v>
      </c>
      <c r="R1590" s="2116">
        <v>13421.5</v>
      </c>
      <c r="S1590" s="1267">
        <f t="shared" si="54"/>
        <v>0</v>
      </c>
      <c r="T1590" s="1655" t="s">
        <v>773</v>
      </c>
    </row>
    <row r="1591" spans="1:20" x14ac:dyDescent="0.25">
      <c r="A1591" s="1265">
        <v>42139</v>
      </c>
      <c r="B1591" s="545">
        <v>21165</v>
      </c>
      <c r="C1591" s="1952" t="s">
        <v>2843</v>
      </c>
      <c r="D1591" s="2097">
        <v>7700.7</v>
      </c>
      <c r="E1591" s="724">
        <v>42139</v>
      </c>
      <c r="F1591" s="2116">
        <v>7700.7</v>
      </c>
      <c r="G1591" s="1817">
        <f t="shared" si="53"/>
        <v>0</v>
      </c>
      <c r="H1591" s="1655" t="s">
        <v>773</v>
      </c>
      <c r="I1591" s="32"/>
      <c r="J1591" s="2024"/>
      <c r="K1591" s="32"/>
      <c r="M1591" s="1265">
        <v>42153</v>
      </c>
      <c r="N1591" s="545">
        <v>22666</v>
      </c>
      <c r="O1591" s="1952" t="s">
        <v>4409</v>
      </c>
      <c r="P1591" s="2097">
        <v>3182.4</v>
      </c>
      <c r="Q1591" s="724">
        <v>42154</v>
      </c>
      <c r="R1591" s="2116">
        <v>3182.4</v>
      </c>
      <c r="S1591" s="1267">
        <f t="shared" si="54"/>
        <v>0</v>
      </c>
      <c r="T1591" s="1655" t="s">
        <v>773</v>
      </c>
    </row>
    <row r="1592" spans="1:20" x14ac:dyDescent="0.25">
      <c r="A1592" s="1265">
        <v>42139</v>
      </c>
      <c r="B1592" s="545">
        <v>21166</v>
      </c>
      <c r="C1592" s="1952" t="s">
        <v>947</v>
      </c>
      <c r="D1592" s="2097">
        <v>18319.2</v>
      </c>
      <c r="E1592" s="724">
        <v>42140</v>
      </c>
      <c r="F1592" s="2116">
        <v>18319.2</v>
      </c>
      <c r="G1592" s="1817">
        <f t="shared" si="53"/>
        <v>0</v>
      </c>
      <c r="H1592" s="1655" t="s">
        <v>773</v>
      </c>
      <c r="I1592" s="32"/>
      <c r="J1592" s="2024"/>
      <c r="K1592" s="32"/>
      <c r="M1592" s="1265">
        <v>42125</v>
      </c>
      <c r="N1592" s="545">
        <v>19686</v>
      </c>
      <c r="O1592" s="1952" t="s">
        <v>2847</v>
      </c>
      <c r="P1592" s="2097">
        <v>1656.9</v>
      </c>
      <c r="Q1592" s="724">
        <v>42125</v>
      </c>
      <c r="R1592" s="2116">
        <v>1656.9</v>
      </c>
      <c r="S1592" s="459">
        <f t="shared" si="54"/>
        <v>0</v>
      </c>
      <c r="T1592" s="1655" t="s">
        <v>773</v>
      </c>
    </row>
    <row r="1593" spans="1:20" x14ac:dyDescent="0.25">
      <c r="A1593" s="1265">
        <v>42139</v>
      </c>
      <c r="B1593" s="545">
        <v>21167</v>
      </c>
      <c r="C1593" s="1952" t="s">
        <v>3591</v>
      </c>
      <c r="D1593" s="2097">
        <v>21655.95</v>
      </c>
      <c r="E1593" s="724">
        <v>42140</v>
      </c>
      <c r="F1593" s="2116">
        <v>21655.95</v>
      </c>
      <c r="G1593" s="1817">
        <f t="shared" si="53"/>
        <v>0</v>
      </c>
      <c r="H1593" s="1655" t="s">
        <v>2822</v>
      </c>
      <c r="I1593" s="32"/>
      <c r="J1593" s="2024"/>
      <c r="K1593" s="32"/>
      <c r="M1593" s="1265">
        <v>42128</v>
      </c>
      <c r="N1593" s="545">
        <v>20005</v>
      </c>
      <c r="O1593" s="1952" t="s">
        <v>2847</v>
      </c>
      <c r="P1593" s="2097">
        <v>1132.3</v>
      </c>
      <c r="Q1593" s="724">
        <v>42128</v>
      </c>
      <c r="R1593" s="2116">
        <v>1132.3</v>
      </c>
      <c r="S1593" s="1267">
        <f t="shared" si="54"/>
        <v>0</v>
      </c>
      <c r="T1593" s="1804" t="s">
        <v>773</v>
      </c>
    </row>
    <row r="1594" spans="1:20" x14ac:dyDescent="0.25">
      <c r="A1594" s="1265">
        <v>42139</v>
      </c>
      <c r="B1594" s="545">
        <v>21168</v>
      </c>
      <c r="C1594" s="1952" t="s">
        <v>389</v>
      </c>
      <c r="D1594" s="2097">
        <v>20049.93</v>
      </c>
      <c r="E1594" s="724">
        <v>42140</v>
      </c>
      <c r="F1594" s="2116">
        <v>20049.932000000001</v>
      </c>
      <c r="G1594" s="1817">
        <f t="shared" si="53"/>
        <v>-2.0000000004074536E-3</v>
      </c>
      <c r="H1594" s="1655" t="s">
        <v>2822</v>
      </c>
      <c r="I1594" s="32"/>
      <c r="J1594" s="2024"/>
      <c r="K1594" s="32"/>
      <c r="M1594" s="1265">
        <v>42132</v>
      </c>
      <c r="N1594" s="545">
        <v>20452</v>
      </c>
      <c r="O1594" s="1952" t="s">
        <v>2847</v>
      </c>
      <c r="P1594" s="2097">
        <v>1482.3</v>
      </c>
      <c r="Q1594" s="724">
        <v>42133</v>
      </c>
      <c r="R1594" s="2116">
        <v>1482.3</v>
      </c>
      <c r="S1594" s="1267">
        <f t="shared" si="54"/>
        <v>0</v>
      </c>
      <c r="T1594" s="1804" t="s">
        <v>773</v>
      </c>
    </row>
    <row r="1595" spans="1:20" x14ac:dyDescent="0.25">
      <c r="A1595" s="1265">
        <v>42139</v>
      </c>
      <c r="B1595" s="545">
        <v>21169</v>
      </c>
      <c r="C1595" s="1952" t="s">
        <v>2834</v>
      </c>
      <c r="D1595" s="2097">
        <v>1000</v>
      </c>
      <c r="E1595" s="724">
        <v>42140</v>
      </c>
      <c r="F1595" s="2116">
        <v>1000</v>
      </c>
      <c r="G1595" s="1817">
        <f t="shared" si="53"/>
        <v>0</v>
      </c>
      <c r="H1595" s="1655" t="s">
        <v>773</v>
      </c>
      <c r="I1595" s="32"/>
      <c r="J1595" s="2024"/>
      <c r="K1595" s="32"/>
      <c r="M1595" s="1265">
        <v>42135</v>
      </c>
      <c r="N1595" s="545">
        <v>20775</v>
      </c>
      <c r="O1595" s="1952" t="s">
        <v>2847</v>
      </c>
      <c r="P1595" s="2097">
        <v>538</v>
      </c>
      <c r="Q1595" s="724">
        <v>42135</v>
      </c>
      <c r="R1595" s="2116">
        <v>538</v>
      </c>
      <c r="S1595" s="1267">
        <f t="shared" si="54"/>
        <v>0</v>
      </c>
      <c r="T1595" s="1804" t="s">
        <v>773</v>
      </c>
    </row>
    <row r="1596" spans="1:20" x14ac:dyDescent="0.25">
      <c r="A1596" s="1265">
        <v>42139</v>
      </c>
      <c r="B1596" s="545">
        <v>21170</v>
      </c>
      <c r="C1596" s="2143" t="s">
        <v>1002</v>
      </c>
      <c r="D1596" s="2097">
        <v>23457.71</v>
      </c>
      <c r="E1596" s="724">
        <v>42140</v>
      </c>
      <c r="F1596" s="2116">
        <v>23457.71</v>
      </c>
      <c r="G1596" s="1817">
        <f t="shared" si="53"/>
        <v>0</v>
      </c>
      <c r="H1596" s="1655" t="s">
        <v>2822</v>
      </c>
      <c r="I1596" s="32"/>
      <c r="J1596" s="2024"/>
      <c r="K1596" s="32"/>
      <c r="M1596" s="1265">
        <v>42139</v>
      </c>
      <c r="N1596" s="545">
        <v>21192</v>
      </c>
      <c r="O1596" s="1952" t="s">
        <v>2847</v>
      </c>
      <c r="P1596" s="2097">
        <v>1456.6</v>
      </c>
      <c r="Q1596" s="724">
        <v>42139</v>
      </c>
      <c r="R1596" s="2116">
        <v>1456.6</v>
      </c>
      <c r="S1596" s="1817">
        <f t="shared" si="54"/>
        <v>0</v>
      </c>
      <c r="T1596" s="1655" t="s">
        <v>773</v>
      </c>
    </row>
    <row r="1597" spans="1:20" x14ac:dyDescent="0.25">
      <c r="A1597" s="1265">
        <v>42139</v>
      </c>
      <c r="B1597" s="545">
        <v>21171</v>
      </c>
      <c r="C1597" s="1952" t="s">
        <v>969</v>
      </c>
      <c r="D1597" s="2097">
        <v>225060</v>
      </c>
      <c r="E1597" s="724">
        <v>42143</v>
      </c>
      <c r="F1597" s="2116">
        <v>225060</v>
      </c>
      <c r="G1597" s="1817">
        <f t="shared" si="53"/>
        <v>0</v>
      </c>
      <c r="H1597" s="1655" t="s">
        <v>773</v>
      </c>
      <c r="I1597" s="32"/>
      <c r="J1597" s="2024"/>
      <c r="K1597" s="32"/>
      <c r="M1597" s="1265">
        <v>42139</v>
      </c>
      <c r="N1597" s="545">
        <v>21193</v>
      </c>
      <c r="O1597" s="1952" t="s">
        <v>2847</v>
      </c>
      <c r="P1597" s="2097">
        <v>473.2</v>
      </c>
      <c r="Q1597" s="724">
        <v>42139</v>
      </c>
      <c r="R1597" s="2116">
        <v>473.2</v>
      </c>
      <c r="S1597" s="1817">
        <f t="shared" si="54"/>
        <v>0</v>
      </c>
      <c r="T1597" s="1655" t="s">
        <v>773</v>
      </c>
    </row>
    <row r="1598" spans="1:20" x14ac:dyDescent="0.25">
      <c r="A1598" s="1265">
        <v>42139</v>
      </c>
      <c r="B1598" s="545">
        <v>21172</v>
      </c>
      <c r="C1598" s="1952" t="s">
        <v>44</v>
      </c>
      <c r="D1598" s="2097">
        <v>2679.6</v>
      </c>
      <c r="E1598" s="724">
        <v>42139</v>
      </c>
      <c r="F1598" s="2116">
        <v>2679.6</v>
      </c>
      <c r="G1598" s="1817">
        <f t="shared" si="53"/>
        <v>0</v>
      </c>
      <c r="H1598" s="1655" t="s">
        <v>773</v>
      </c>
      <c r="I1598" s="32"/>
      <c r="J1598" s="2024"/>
      <c r="K1598" s="32"/>
      <c r="M1598" s="1265">
        <v>42142</v>
      </c>
      <c r="N1598" s="545">
        <v>21525</v>
      </c>
      <c r="O1598" s="1952" t="s">
        <v>2847</v>
      </c>
      <c r="P1598" s="2097">
        <v>565.4</v>
      </c>
      <c r="Q1598" s="724">
        <v>42142</v>
      </c>
      <c r="R1598" s="2117">
        <v>565.4</v>
      </c>
      <c r="S1598" s="1267">
        <f t="shared" si="54"/>
        <v>0</v>
      </c>
      <c r="T1598" s="1197" t="s">
        <v>773</v>
      </c>
    </row>
    <row r="1599" spans="1:20" x14ac:dyDescent="0.25">
      <c r="A1599" s="1265">
        <v>42139</v>
      </c>
      <c r="B1599" s="545">
        <v>21173</v>
      </c>
      <c r="C1599" s="1952" t="s">
        <v>72</v>
      </c>
      <c r="D1599" s="2097">
        <v>13789.6</v>
      </c>
      <c r="E1599" s="724">
        <v>42139</v>
      </c>
      <c r="F1599" s="2116">
        <v>13789.6</v>
      </c>
      <c r="G1599" s="1817">
        <f t="shared" si="53"/>
        <v>0</v>
      </c>
      <c r="H1599" s="1655" t="s">
        <v>2799</v>
      </c>
      <c r="I1599" s="32"/>
      <c r="J1599" s="2024"/>
      <c r="K1599" s="32"/>
      <c r="M1599" s="1265">
        <v>42142</v>
      </c>
      <c r="N1599" s="545">
        <v>21526</v>
      </c>
      <c r="O1599" s="1952" t="s">
        <v>2847</v>
      </c>
      <c r="P1599" s="2097">
        <v>592.20000000000005</v>
      </c>
      <c r="Q1599" s="724">
        <v>42142</v>
      </c>
      <c r="R1599" s="2117">
        <v>592.20000000000005</v>
      </c>
      <c r="S1599" s="1267">
        <f t="shared" si="54"/>
        <v>0</v>
      </c>
      <c r="T1599" s="1197" t="s">
        <v>773</v>
      </c>
    </row>
    <row r="1600" spans="1:20" x14ac:dyDescent="0.25">
      <c r="A1600" s="1265">
        <v>42139</v>
      </c>
      <c r="B1600" s="545">
        <v>21174</v>
      </c>
      <c r="C1600" s="1952" t="s">
        <v>2823</v>
      </c>
      <c r="D1600" s="2097">
        <v>3276.8</v>
      </c>
      <c r="E1600" s="724">
        <v>42140</v>
      </c>
      <c r="F1600" s="2116">
        <v>3276.8</v>
      </c>
      <c r="G1600" s="1817">
        <f t="shared" si="53"/>
        <v>0</v>
      </c>
      <c r="H1600" s="1655" t="s">
        <v>773</v>
      </c>
      <c r="I1600" s="32"/>
      <c r="J1600" s="2024"/>
      <c r="K1600" s="32"/>
      <c r="M1600" s="1265">
        <v>42145</v>
      </c>
      <c r="N1600" s="545">
        <v>21791</v>
      </c>
      <c r="O1600" s="2030" t="s">
        <v>2847</v>
      </c>
      <c r="P1600" s="2113">
        <v>356.4</v>
      </c>
      <c r="Q1600" s="724">
        <v>42145</v>
      </c>
      <c r="R1600" s="2117">
        <v>356.4</v>
      </c>
      <c r="S1600" s="1267">
        <f t="shared" si="54"/>
        <v>0</v>
      </c>
      <c r="T1600" s="582" t="s">
        <v>773</v>
      </c>
    </row>
    <row r="1601" spans="1:20" x14ac:dyDescent="0.25">
      <c r="A1601" s="1265">
        <v>42139</v>
      </c>
      <c r="B1601" s="545">
        <v>21175</v>
      </c>
      <c r="C1601" s="1952" t="s">
        <v>2943</v>
      </c>
      <c r="D1601" s="2097">
        <v>210.4</v>
      </c>
      <c r="E1601" s="724">
        <v>42140</v>
      </c>
      <c r="F1601" s="2116">
        <v>210.4</v>
      </c>
      <c r="G1601" s="1817">
        <f t="shared" si="53"/>
        <v>0</v>
      </c>
      <c r="H1601" s="1655" t="s">
        <v>773</v>
      </c>
      <c r="I1601" s="32"/>
      <c r="J1601" s="2024"/>
      <c r="K1601" s="32"/>
      <c r="M1601" s="1265">
        <v>42146</v>
      </c>
      <c r="N1601" s="545">
        <v>21958</v>
      </c>
      <c r="O1601" s="1952" t="s">
        <v>2847</v>
      </c>
      <c r="P1601" s="2097">
        <v>1420</v>
      </c>
      <c r="Q1601" s="781">
        <v>42146</v>
      </c>
      <c r="R1601" s="2116">
        <v>1420</v>
      </c>
      <c r="S1601" s="1267">
        <f t="shared" si="54"/>
        <v>0</v>
      </c>
      <c r="T1601" s="1655" t="s">
        <v>773</v>
      </c>
    </row>
    <row r="1602" spans="1:20" x14ac:dyDescent="0.25">
      <c r="A1602" s="1265">
        <v>42139</v>
      </c>
      <c r="B1602" s="545">
        <v>21176</v>
      </c>
      <c r="C1602" s="1952" t="s">
        <v>3592</v>
      </c>
      <c r="D1602" s="2097">
        <v>89064.8</v>
      </c>
      <c r="E1602" s="724"/>
      <c r="F1602" s="2116"/>
      <c r="G1602" s="1817">
        <f t="shared" si="53"/>
        <v>89064.8</v>
      </c>
      <c r="H1602" s="1655" t="s">
        <v>2815</v>
      </c>
      <c r="K1602" s="32"/>
      <c r="M1602" s="1265">
        <v>42149</v>
      </c>
      <c r="N1602" s="545">
        <v>22233</v>
      </c>
      <c r="O1602" s="1952" t="s">
        <v>2847</v>
      </c>
      <c r="P1602" s="2097">
        <v>1088.4000000000001</v>
      </c>
      <c r="Q1602" s="781"/>
      <c r="R1602" s="2116"/>
      <c r="S1602" s="1267">
        <f t="shared" si="54"/>
        <v>1088.4000000000001</v>
      </c>
      <c r="T1602" s="1655" t="s">
        <v>773</v>
      </c>
    </row>
    <row r="1603" spans="1:20" x14ac:dyDescent="0.25">
      <c r="A1603" s="1265">
        <v>42139</v>
      </c>
      <c r="B1603" s="545">
        <v>21177</v>
      </c>
      <c r="C1603" s="1952" t="s">
        <v>2833</v>
      </c>
      <c r="D1603" s="2097">
        <v>4613</v>
      </c>
      <c r="E1603" s="724">
        <v>42140</v>
      </c>
      <c r="F1603" s="2116">
        <v>4613</v>
      </c>
      <c r="G1603" s="1817">
        <f t="shared" ref="G1603:G1666" si="55">D1603-F1603</f>
        <v>0</v>
      </c>
      <c r="H1603" s="1655" t="s">
        <v>2938</v>
      </c>
      <c r="K1603" s="32"/>
      <c r="M1603" s="1265">
        <v>42154</v>
      </c>
      <c r="N1603" s="545">
        <v>22786</v>
      </c>
      <c r="O1603" s="1952" t="s">
        <v>2847</v>
      </c>
      <c r="P1603" s="2097">
        <v>753.6</v>
      </c>
      <c r="Q1603" s="724">
        <v>42154</v>
      </c>
      <c r="R1603" s="2116">
        <v>753.6</v>
      </c>
      <c r="S1603" s="1267">
        <f t="shared" ref="S1603:S1666" si="56">P1603-R1603</f>
        <v>0</v>
      </c>
      <c r="T1603" s="1655" t="s">
        <v>773</v>
      </c>
    </row>
    <row r="1604" spans="1:20" x14ac:dyDescent="0.25">
      <c r="A1604" s="1265">
        <v>42139</v>
      </c>
      <c r="B1604" s="545">
        <v>21178</v>
      </c>
      <c r="C1604" s="1952" t="s">
        <v>2880</v>
      </c>
      <c r="D1604" s="2097">
        <v>2366.6</v>
      </c>
      <c r="E1604" s="724">
        <v>42140</v>
      </c>
      <c r="F1604" s="2116">
        <v>2366.6</v>
      </c>
      <c r="G1604" s="1817">
        <f t="shared" si="55"/>
        <v>0</v>
      </c>
      <c r="H1604" s="1655" t="s">
        <v>2938</v>
      </c>
      <c r="K1604" s="32"/>
      <c r="M1604" s="1265">
        <v>42126</v>
      </c>
      <c r="N1604" s="545">
        <v>19802</v>
      </c>
      <c r="O1604" s="2054" t="s">
        <v>2883</v>
      </c>
      <c r="P1604" s="2097">
        <v>3220.1</v>
      </c>
      <c r="Q1604" s="724">
        <v>42126</v>
      </c>
      <c r="R1604" s="2116">
        <v>3220.1</v>
      </c>
      <c r="S1604" s="1267">
        <f t="shared" si="56"/>
        <v>0</v>
      </c>
      <c r="T1604" s="217" t="s">
        <v>773</v>
      </c>
    </row>
    <row r="1605" spans="1:20" x14ac:dyDescent="0.25">
      <c r="A1605" s="1265">
        <v>42139</v>
      </c>
      <c r="B1605" s="545">
        <v>21179</v>
      </c>
      <c r="C1605" s="1952" t="s">
        <v>2839</v>
      </c>
      <c r="D1605" s="2097">
        <v>7089</v>
      </c>
      <c r="E1605" s="1828" t="s">
        <v>3649</v>
      </c>
      <c r="F1605" s="2116">
        <v>7089</v>
      </c>
      <c r="G1605" s="1817">
        <f t="shared" si="55"/>
        <v>0</v>
      </c>
      <c r="H1605" s="1655" t="s">
        <v>2822</v>
      </c>
      <c r="K1605" s="32"/>
      <c r="M1605" s="1265">
        <v>42131</v>
      </c>
      <c r="N1605" s="545">
        <v>20288</v>
      </c>
      <c r="O1605" s="1952" t="s">
        <v>2883</v>
      </c>
      <c r="P1605" s="2097">
        <v>6061.85</v>
      </c>
      <c r="Q1605" s="724">
        <v>42131</v>
      </c>
      <c r="R1605" s="2116">
        <v>6061.85</v>
      </c>
      <c r="S1605" s="1267">
        <f t="shared" si="56"/>
        <v>0</v>
      </c>
      <c r="T1605" s="1804" t="s">
        <v>773</v>
      </c>
    </row>
    <row r="1606" spans="1:20" x14ac:dyDescent="0.25">
      <c r="A1606" s="1265">
        <v>42139</v>
      </c>
      <c r="B1606" s="545">
        <v>21180</v>
      </c>
      <c r="C1606" s="1952" t="s">
        <v>644</v>
      </c>
      <c r="D1606" s="2097">
        <v>3705.14</v>
      </c>
      <c r="E1606" s="724">
        <v>42140</v>
      </c>
      <c r="F1606" s="2116">
        <v>3705.14</v>
      </c>
      <c r="G1606" s="1817">
        <f t="shared" si="55"/>
        <v>0</v>
      </c>
      <c r="H1606" s="1655" t="s">
        <v>773</v>
      </c>
      <c r="K1606" s="32"/>
      <c r="M1606" s="1265">
        <v>42128</v>
      </c>
      <c r="N1606" s="545">
        <v>19911</v>
      </c>
      <c r="O1606" s="1952" t="s">
        <v>2903</v>
      </c>
      <c r="P1606" s="2097">
        <v>5500.7</v>
      </c>
      <c r="Q1606" s="724">
        <v>42128</v>
      </c>
      <c r="R1606" s="2116">
        <v>5500.7</v>
      </c>
      <c r="S1606" s="1267">
        <f t="shared" si="56"/>
        <v>0</v>
      </c>
      <c r="T1606" s="1804" t="s">
        <v>773</v>
      </c>
    </row>
    <row r="1607" spans="1:20" x14ac:dyDescent="0.25">
      <c r="A1607" s="1265">
        <v>42139</v>
      </c>
      <c r="B1607" s="545">
        <v>21181</v>
      </c>
      <c r="C1607" s="1952" t="s">
        <v>3593</v>
      </c>
      <c r="D1607" s="2097">
        <v>2340.8000000000002</v>
      </c>
      <c r="E1607" s="724">
        <v>42139</v>
      </c>
      <c r="F1607" s="2116">
        <v>2340.8000000000002</v>
      </c>
      <c r="G1607" s="1817">
        <f t="shared" si="55"/>
        <v>0</v>
      </c>
      <c r="H1607" s="1655" t="s">
        <v>773</v>
      </c>
      <c r="K1607" s="32"/>
      <c r="M1607" s="1265">
        <v>42131</v>
      </c>
      <c r="N1607" s="545">
        <v>20234</v>
      </c>
      <c r="O1607" s="1952" t="s">
        <v>2903</v>
      </c>
      <c r="P1607" s="2097">
        <v>2485.1999999999998</v>
      </c>
      <c r="Q1607" s="724">
        <v>42131</v>
      </c>
      <c r="R1607" s="2116">
        <v>2485.1999999999998</v>
      </c>
      <c r="S1607" s="1267">
        <f t="shared" si="56"/>
        <v>0</v>
      </c>
      <c r="T1607" s="1655" t="s">
        <v>773</v>
      </c>
    </row>
    <row r="1608" spans="1:20" x14ac:dyDescent="0.25">
      <c r="A1608" s="1265">
        <v>42139</v>
      </c>
      <c r="B1608" s="545">
        <v>21182</v>
      </c>
      <c r="C1608" s="1952" t="s">
        <v>3594</v>
      </c>
      <c r="D1608" s="2097">
        <v>10179</v>
      </c>
      <c r="E1608" s="724">
        <v>42140</v>
      </c>
      <c r="F1608" s="2116">
        <v>10179</v>
      </c>
      <c r="G1608" s="1817">
        <f t="shared" si="55"/>
        <v>0</v>
      </c>
      <c r="H1608" s="1655" t="s">
        <v>2938</v>
      </c>
      <c r="K1608" s="32"/>
      <c r="M1608" s="1265">
        <v>42132</v>
      </c>
      <c r="N1608" s="545">
        <v>20444</v>
      </c>
      <c r="O1608" s="1952" t="s">
        <v>2903</v>
      </c>
      <c r="P1608" s="2097">
        <v>2494</v>
      </c>
      <c r="Q1608" s="724">
        <v>42132</v>
      </c>
      <c r="R1608" s="2116">
        <v>2494</v>
      </c>
      <c r="S1608" s="1267">
        <f t="shared" si="56"/>
        <v>0</v>
      </c>
      <c r="T1608" s="1804" t="s">
        <v>773</v>
      </c>
    </row>
    <row r="1609" spans="1:20" x14ac:dyDescent="0.25">
      <c r="A1609" s="1265">
        <v>42139</v>
      </c>
      <c r="B1609" s="545">
        <v>21183</v>
      </c>
      <c r="C1609" s="2143" t="s">
        <v>2837</v>
      </c>
      <c r="D1609" s="2097">
        <v>7071.6</v>
      </c>
      <c r="E1609" s="724">
        <v>42140</v>
      </c>
      <c r="F1609" s="2116">
        <v>7071.6</v>
      </c>
      <c r="G1609" s="1817">
        <f t="shared" si="55"/>
        <v>0</v>
      </c>
      <c r="H1609" s="1655" t="s">
        <v>2822</v>
      </c>
      <c r="K1609" s="32"/>
      <c r="M1609" s="1265">
        <v>42134</v>
      </c>
      <c r="N1609" s="545">
        <v>20635</v>
      </c>
      <c r="O1609" s="1952" t="s">
        <v>2903</v>
      </c>
      <c r="P1609" s="2097">
        <v>2575.1999999999998</v>
      </c>
      <c r="Q1609" s="724">
        <v>42134</v>
      </c>
      <c r="R1609" s="2117">
        <v>2575.1999999999998</v>
      </c>
      <c r="S1609" s="1267">
        <f t="shared" si="56"/>
        <v>0</v>
      </c>
      <c r="T1609" s="1197" t="s">
        <v>773</v>
      </c>
    </row>
    <row r="1610" spans="1:20" x14ac:dyDescent="0.25">
      <c r="A1610" s="1265">
        <v>42139</v>
      </c>
      <c r="B1610" s="545">
        <v>21184</v>
      </c>
      <c r="C1610" s="2100" t="s">
        <v>2840</v>
      </c>
      <c r="D1610" s="2097">
        <v>18351.599999999999</v>
      </c>
      <c r="E1610" s="724"/>
      <c r="F1610" s="2116"/>
      <c r="G1610" s="1817">
        <f t="shared" si="55"/>
        <v>18351.599999999999</v>
      </c>
      <c r="H1610" s="1655" t="s">
        <v>2822</v>
      </c>
      <c r="K1610" s="32"/>
      <c r="M1610" s="1265">
        <v>42136</v>
      </c>
      <c r="N1610" s="545">
        <v>20807</v>
      </c>
      <c r="O1610" s="1952" t="s">
        <v>2903</v>
      </c>
      <c r="P1610" s="2097">
        <v>2616</v>
      </c>
      <c r="Q1610" s="724">
        <v>42136</v>
      </c>
      <c r="R1610" s="2116">
        <v>2616</v>
      </c>
      <c r="S1610" s="1267">
        <f t="shared" si="56"/>
        <v>0</v>
      </c>
      <c r="T1610" s="1655" t="s">
        <v>773</v>
      </c>
    </row>
    <row r="1611" spans="1:20" x14ac:dyDescent="0.25">
      <c r="A1611" s="1265">
        <v>42139</v>
      </c>
      <c r="B1611" s="545">
        <v>21185</v>
      </c>
      <c r="C1611" s="1952" t="s">
        <v>2836</v>
      </c>
      <c r="D1611" s="2097">
        <v>1958.4</v>
      </c>
      <c r="E1611" s="724">
        <v>42140</v>
      </c>
      <c r="F1611" s="2116">
        <v>1958.4</v>
      </c>
      <c r="G1611" s="1817">
        <f t="shared" si="55"/>
        <v>0</v>
      </c>
      <c r="H1611" s="1655" t="s">
        <v>2938</v>
      </c>
      <c r="K1611" s="32"/>
      <c r="M1611" s="1265">
        <v>42137</v>
      </c>
      <c r="N1611" s="545">
        <v>20901</v>
      </c>
      <c r="O1611" s="1952" t="s">
        <v>2903</v>
      </c>
      <c r="P1611" s="2097">
        <v>2526</v>
      </c>
      <c r="Q1611" s="724">
        <v>42137</v>
      </c>
      <c r="R1611" s="2116">
        <v>2526</v>
      </c>
      <c r="S1611" s="1267">
        <f t="shared" si="56"/>
        <v>0</v>
      </c>
      <c r="T1611" s="1804" t="s">
        <v>2822</v>
      </c>
    </row>
    <row r="1612" spans="1:20" x14ac:dyDescent="0.25">
      <c r="A1612" s="1265">
        <v>42139</v>
      </c>
      <c r="B1612" s="545">
        <v>21186</v>
      </c>
      <c r="C1612" s="1952" t="s">
        <v>3595</v>
      </c>
      <c r="D1612" s="2097">
        <v>2329</v>
      </c>
      <c r="E1612" s="724">
        <v>42140</v>
      </c>
      <c r="F1612" s="2116">
        <v>2329</v>
      </c>
      <c r="G1612" s="1817">
        <f t="shared" si="55"/>
        <v>0</v>
      </c>
      <c r="H1612" s="1655" t="s">
        <v>2938</v>
      </c>
      <c r="K1612" s="32"/>
      <c r="M1612" s="1265">
        <v>42139</v>
      </c>
      <c r="N1612" s="545">
        <v>21140</v>
      </c>
      <c r="O1612" s="1952" t="s">
        <v>2903</v>
      </c>
      <c r="P1612" s="2097">
        <v>7377.6</v>
      </c>
      <c r="Q1612" s="724">
        <v>42139</v>
      </c>
      <c r="R1612" s="2116">
        <v>7377.6</v>
      </c>
      <c r="S1612" s="1817">
        <f t="shared" si="56"/>
        <v>0</v>
      </c>
      <c r="T1612" s="1655" t="s">
        <v>773</v>
      </c>
    </row>
    <row r="1613" spans="1:20" x14ac:dyDescent="0.25">
      <c r="A1613" s="1265">
        <v>42139</v>
      </c>
      <c r="B1613" s="545">
        <v>21187</v>
      </c>
      <c r="C1613" s="1952" t="s">
        <v>2837</v>
      </c>
      <c r="D1613" s="2097">
        <v>2331.6</v>
      </c>
      <c r="E1613" s="724">
        <v>42140</v>
      </c>
      <c r="F1613" s="2116">
        <v>2331.6</v>
      </c>
      <c r="G1613" s="1817">
        <f t="shared" si="55"/>
        <v>0</v>
      </c>
      <c r="H1613" s="1655" t="s">
        <v>2822</v>
      </c>
      <c r="K1613" s="32"/>
      <c r="M1613" s="1265">
        <v>42140</v>
      </c>
      <c r="N1613" s="545">
        <v>21282</v>
      </c>
      <c r="O1613" s="1952" t="s">
        <v>2903</v>
      </c>
      <c r="P1613" s="2097">
        <v>2308.4</v>
      </c>
      <c r="Q1613" s="724">
        <v>42140</v>
      </c>
      <c r="R1613" s="2117">
        <v>2308.4</v>
      </c>
      <c r="S1613" s="1267">
        <f t="shared" si="56"/>
        <v>0</v>
      </c>
      <c r="T1613" s="716" t="s">
        <v>773</v>
      </c>
    </row>
    <row r="1614" spans="1:20" x14ac:dyDescent="0.25">
      <c r="A1614" s="1265">
        <v>42139</v>
      </c>
      <c r="B1614" s="545">
        <v>21188</v>
      </c>
      <c r="C1614" s="1952" t="s">
        <v>3596</v>
      </c>
      <c r="D1614" s="2097">
        <v>897</v>
      </c>
      <c r="E1614" s="724">
        <v>42140</v>
      </c>
      <c r="F1614" s="2116">
        <v>897</v>
      </c>
      <c r="G1614" s="1817">
        <f t="shared" si="55"/>
        <v>0</v>
      </c>
      <c r="H1614" s="1655" t="s">
        <v>2822</v>
      </c>
      <c r="K1614" s="32"/>
      <c r="M1614" s="1265">
        <v>42142</v>
      </c>
      <c r="N1614" s="545">
        <v>21434</v>
      </c>
      <c r="O1614" s="1952" t="s">
        <v>2903</v>
      </c>
      <c r="P1614" s="2097">
        <v>2602.8000000000002</v>
      </c>
      <c r="Q1614" s="724">
        <v>42142</v>
      </c>
      <c r="R1614" s="2116">
        <v>2602.8000000000002</v>
      </c>
      <c r="S1614" s="1267">
        <f t="shared" si="56"/>
        <v>0</v>
      </c>
      <c r="T1614" s="1655" t="s">
        <v>773</v>
      </c>
    </row>
    <row r="1615" spans="1:20" x14ac:dyDescent="0.25">
      <c r="A1615" s="1265">
        <v>42139</v>
      </c>
      <c r="B1615" s="545">
        <v>21189</v>
      </c>
      <c r="C1615" s="1952" t="s">
        <v>167</v>
      </c>
      <c r="D1615" s="2097">
        <v>12633</v>
      </c>
      <c r="E1615" s="724">
        <v>42139</v>
      </c>
      <c r="F1615" s="2116">
        <v>12633</v>
      </c>
      <c r="G1615" s="1817">
        <f t="shared" si="55"/>
        <v>0</v>
      </c>
      <c r="H1615" s="1655" t="s">
        <v>773</v>
      </c>
      <c r="J1615" s="2131"/>
      <c r="K1615" s="32"/>
      <c r="M1615" s="1265">
        <v>42144</v>
      </c>
      <c r="N1615" s="545">
        <v>21651</v>
      </c>
      <c r="O1615" s="1952" t="s">
        <v>2903</v>
      </c>
      <c r="P1615" s="2097">
        <v>4277</v>
      </c>
      <c r="Q1615" s="724">
        <v>42144</v>
      </c>
      <c r="R1615" s="2117">
        <v>4277</v>
      </c>
      <c r="S1615" s="1267">
        <f t="shared" si="56"/>
        <v>0</v>
      </c>
      <c r="T1615" s="716" t="s">
        <v>773</v>
      </c>
    </row>
    <row r="1616" spans="1:20" x14ac:dyDescent="0.25">
      <c r="A1616" s="1265">
        <v>42139</v>
      </c>
      <c r="B1616" s="545">
        <v>21190</v>
      </c>
      <c r="C1616" s="1952" t="s">
        <v>2911</v>
      </c>
      <c r="D1616" s="2097">
        <v>1867.6</v>
      </c>
      <c r="E1616" s="724">
        <v>42139</v>
      </c>
      <c r="F1616" s="2116">
        <v>1867.6</v>
      </c>
      <c r="G1616" s="1817">
        <f t="shared" si="55"/>
        <v>0</v>
      </c>
      <c r="H1616" s="1655" t="s">
        <v>773</v>
      </c>
      <c r="K1616" s="32"/>
      <c r="M1616" s="1265">
        <v>42145</v>
      </c>
      <c r="N1616" s="545">
        <v>21790</v>
      </c>
      <c r="O1616" s="2030" t="s">
        <v>2903</v>
      </c>
      <c r="P1616" s="2113">
        <v>2694</v>
      </c>
      <c r="Q1616" s="724">
        <v>42145</v>
      </c>
      <c r="R1616" s="2117">
        <v>2694</v>
      </c>
      <c r="S1616" s="1267">
        <f t="shared" si="56"/>
        <v>0</v>
      </c>
      <c r="T1616" s="582" t="s">
        <v>2822</v>
      </c>
    </row>
    <row r="1617" spans="1:20" x14ac:dyDescent="0.25">
      <c r="A1617" s="1265">
        <v>42139</v>
      </c>
      <c r="B1617" s="545">
        <v>21191</v>
      </c>
      <c r="C1617" s="1952" t="s">
        <v>2795</v>
      </c>
      <c r="D1617" s="2097">
        <v>19035.099999999999</v>
      </c>
      <c r="E1617" s="724">
        <v>42153</v>
      </c>
      <c r="F1617" s="2116">
        <v>19035.099999999999</v>
      </c>
      <c r="G1617" s="1817">
        <f t="shared" si="55"/>
        <v>0</v>
      </c>
      <c r="H1617" s="1655" t="s">
        <v>773</v>
      </c>
      <c r="K1617" s="32"/>
      <c r="M1617" s="1265">
        <v>42149</v>
      </c>
      <c r="N1617" s="545">
        <v>22181</v>
      </c>
      <c r="O1617" s="1952" t="s">
        <v>2903</v>
      </c>
      <c r="P1617" s="2097">
        <v>2199.6</v>
      </c>
      <c r="Q1617" s="781">
        <v>42149</v>
      </c>
      <c r="R1617" s="2116">
        <v>2199.6</v>
      </c>
      <c r="S1617" s="1267">
        <f t="shared" si="56"/>
        <v>0</v>
      </c>
      <c r="T1617" s="1655" t="s">
        <v>773</v>
      </c>
    </row>
    <row r="1618" spans="1:20" x14ac:dyDescent="0.25">
      <c r="A1618" s="1265">
        <v>42139</v>
      </c>
      <c r="B1618" s="545">
        <v>21192</v>
      </c>
      <c r="C1618" s="1952" t="s">
        <v>2847</v>
      </c>
      <c r="D1618" s="2097">
        <v>1456.6</v>
      </c>
      <c r="E1618" s="724">
        <v>42139</v>
      </c>
      <c r="F1618" s="2116">
        <v>1456.6</v>
      </c>
      <c r="G1618" s="1817">
        <f t="shared" si="55"/>
        <v>0</v>
      </c>
      <c r="H1618" s="1655" t="s">
        <v>773</v>
      </c>
      <c r="I1618" s="32"/>
      <c r="J1618" s="2024"/>
      <c r="K1618" s="32"/>
      <c r="M1618" s="1265">
        <v>42150</v>
      </c>
      <c r="N1618" s="545">
        <v>22325</v>
      </c>
      <c r="O1618" s="1952" t="s">
        <v>2903</v>
      </c>
      <c r="P1618" s="2097">
        <v>896.7</v>
      </c>
      <c r="Q1618" s="781">
        <v>42150</v>
      </c>
      <c r="R1618" s="2116">
        <v>896.7</v>
      </c>
      <c r="S1618" s="1267">
        <f t="shared" si="56"/>
        <v>0</v>
      </c>
      <c r="T1618" s="1655" t="s">
        <v>773</v>
      </c>
    </row>
    <row r="1619" spans="1:20" x14ac:dyDescent="0.25">
      <c r="A1619" s="1265">
        <v>42139</v>
      </c>
      <c r="B1619" s="545">
        <v>21193</v>
      </c>
      <c r="C1619" s="1952" t="s">
        <v>2847</v>
      </c>
      <c r="D1619" s="2097">
        <v>473.2</v>
      </c>
      <c r="E1619" s="724">
        <v>42139</v>
      </c>
      <c r="F1619" s="2116">
        <v>473.2</v>
      </c>
      <c r="G1619" s="1817">
        <f t="shared" si="55"/>
        <v>0</v>
      </c>
      <c r="H1619" s="1655" t="s">
        <v>773</v>
      </c>
      <c r="I1619" s="32"/>
      <c r="J1619" s="2024"/>
      <c r="K1619" s="32"/>
      <c r="M1619" s="1265">
        <v>42152</v>
      </c>
      <c r="N1619" s="545">
        <v>22503</v>
      </c>
      <c r="O1619" s="1952" t="s">
        <v>2903</v>
      </c>
      <c r="P1619" s="2097">
        <v>715.4</v>
      </c>
      <c r="Q1619" s="724">
        <v>42152</v>
      </c>
      <c r="R1619" s="2116">
        <v>715.4</v>
      </c>
      <c r="S1619" s="1267">
        <f t="shared" si="56"/>
        <v>0</v>
      </c>
      <c r="T1619" s="1655" t="s">
        <v>773</v>
      </c>
    </row>
    <row r="1620" spans="1:20" x14ac:dyDescent="0.25">
      <c r="A1620" s="1265">
        <v>42139</v>
      </c>
      <c r="B1620" s="545">
        <v>21194</v>
      </c>
      <c r="C1620" s="1952" t="s">
        <v>2795</v>
      </c>
      <c r="D1620" s="2097">
        <v>15391.8</v>
      </c>
      <c r="E1620" s="724">
        <v>42153</v>
      </c>
      <c r="F1620" s="2116">
        <v>15391.8</v>
      </c>
      <c r="G1620" s="1817">
        <f t="shared" si="55"/>
        <v>0</v>
      </c>
      <c r="H1620" s="1655" t="s">
        <v>2776</v>
      </c>
      <c r="I1620" s="32"/>
      <c r="J1620" s="2024"/>
      <c r="K1620" s="32"/>
      <c r="M1620" s="1265">
        <v>42129</v>
      </c>
      <c r="N1620" s="545">
        <v>20030</v>
      </c>
      <c r="O1620" s="1952" t="s">
        <v>360</v>
      </c>
      <c r="P1620" s="2097">
        <v>1999.8</v>
      </c>
      <c r="Q1620" s="724">
        <v>42129</v>
      </c>
      <c r="R1620" s="2116">
        <v>1999.8</v>
      </c>
      <c r="S1620" s="1267">
        <f t="shared" si="56"/>
        <v>0</v>
      </c>
      <c r="T1620" s="1655" t="s">
        <v>773</v>
      </c>
    </row>
    <row r="1621" spans="1:20" x14ac:dyDescent="0.25">
      <c r="A1621" s="1265">
        <v>42139</v>
      </c>
      <c r="B1621" s="545">
        <v>21195</v>
      </c>
      <c r="C1621" s="1952" t="s">
        <v>2788</v>
      </c>
      <c r="D1621" s="2097">
        <v>1766.4</v>
      </c>
      <c r="E1621" s="724">
        <v>42143</v>
      </c>
      <c r="F1621" s="2116">
        <v>1766.4</v>
      </c>
      <c r="G1621" s="1817">
        <f t="shared" si="55"/>
        <v>0</v>
      </c>
      <c r="H1621" s="1655" t="s">
        <v>773</v>
      </c>
      <c r="I1621" s="32"/>
      <c r="J1621" s="2024"/>
      <c r="K1621" s="32"/>
      <c r="M1621" s="1265">
        <v>42130</v>
      </c>
      <c r="N1621" s="545">
        <v>20110</v>
      </c>
      <c r="O1621" s="1952" t="s">
        <v>360</v>
      </c>
      <c r="P1621" s="2097">
        <v>2145</v>
      </c>
      <c r="Q1621" s="724">
        <v>42130</v>
      </c>
      <c r="R1621" s="2116">
        <v>2145</v>
      </c>
      <c r="S1621" s="1267">
        <f t="shared" si="56"/>
        <v>0</v>
      </c>
      <c r="T1621" s="1655" t="s">
        <v>773</v>
      </c>
    </row>
    <row r="1622" spans="1:20" x14ac:dyDescent="0.25">
      <c r="A1622" s="1265">
        <v>42139</v>
      </c>
      <c r="B1622" s="545">
        <v>21196</v>
      </c>
      <c r="C1622" s="1952" t="s">
        <v>2814</v>
      </c>
      <c r="D1622" s="2097">
        <v>59002.8</v>
      </c>
      <c r="E1622" s="724">
        <v>42147</v>
      </c>
      <c r="F1622" s="2116">
        <v>59002.8</v>
      </c>
      <c r="G1622" s="1817">
        <f t="shared" si="55"/>
        <v>0</v>
      </c>
      <c r="H1622" s="1655" t="s">
        <v>2799</v>
      </c>
      <c r="I1622" s="32"/>
      <c r="J1622" s="2024"/>
      <c r="K1622" s="32"/>
      <c r="M1622" s="1265">
        <v>42131</v>
      </c>
      <c r="N1622" s="545">
        <v>20230</v>
      </c>
      <c r="O1622" s="1952" t="s">
        <v>360</v>
      </c>
      <c r="P1622" s="2097">
        <v>4501.2</v>
      </c>
      <c r="Q1622" s="724">
        <v>42131</v>
      </c>
      <c r="R1622" s="2116">
        <v>4501.2</v>
      </c>
      <c r="S1622" s="1267">
        <f t="shared" si="56"/>
        <v>0</v>
      </c>
      <c r="T1622" s="1655" t="s">
        <v>773</v>
      </c>
    </row>
    <row r="1623" spans="1:20" x14ac:dyDescent="0.25">
      <c r="A1623" s="1265">
        <v>42139</v>
      </c>
      <c r="B1623" s="545">
        <v>21197</v>
      </c>
      <c r="C1623" s="1952" t="s">
        <v>967</v>
      </c>
      <c r="D1623" s="2097">
        <v>35189</v>
      </c>
      <c r="E1623" s="724" t="s">
        <v>3612</v>
      </c>
      <c r="F1623" s="2116">
        <f>20500+14689</f>
        <v>35189</v>
      </c>
      <c r="G1623" s="1817">
        <f t="shared" si="55"/>
        <v>0</v>
      </c>
      <c r="H1623" s="1655" t="s">
        <v>2776</v>
      </c>
      <c r="I1623" s="32"/>
      <c r="J1623" s="2024"/>
      <c r="K1623" s="32"/>
      <c r="M1623" s="1265">
        <v>42135</v>
      </c>
      <c r="N1623" s="545">
        <v>20687</v>
      </c>
      <c r="O1623" s="1952" t="s">
        <v>360</v>
      </c>
      <c r="P1623" s="2097">
        <v>2290.4</v>
      </c>
      <c r="Q1623" s="724">
        <v>42135</v>
      </c>
      <c r="R1623" s="2116">
        <v>2290.4</v>
      </c>
      <c r="S1623" s="1267">
        <f t="shared" si="56"/>
        <v>0</v>
      </c>
      <c r="T1623" s="1655" t="s">
        <v>773</v>
      </c>
    </row>
    <row r="1624" spans="1:20" x14ac:dyDescent="0.25">
      <c r="A1624" s="1265">
        <v>42139</v>
      </c>
      <c r="B1624" s="545">
        <v>21198</v>
      </c>
      <c r="C1624" s="1952" t="s">
        <v>2849</v>
      </c>
      <c r="D1624" s="2097">
        <v>6915.6</v>
      </c>
      <c r="E1624" s="724">
        <v>42139</v>
      </c>
      <c r="F1624" s="2116">
        <v>6915.6</v>
      </c>
      <c r="G1624" s="1817">
        <f t="shared" si="55"/>
        <v>0</v>
      </c>
      <c r="H1624" s="1655" t="s">
        <v>773</v>
      </c>
      <c r="I1624" s="32"/>
      <c r="J1624" s="2024"/>
      <c r="K1624" s="32"/>
      <c r="M1624" s="1265">
        <v>42137</v>
      </c>
      <c r="N1624" s="545">
        <v>20889</v>
      </c>
      <c r="O1624" s="1952" t="s">
        <v>360</v>
      </c>
      <c r="P1624" s="2097">
        <v>2232</v>
      </c>
      <c r="Q1624" s="724">
        <v>42137</v>
      </c>
      <c r="R1624" s="2116">
        <v>2232</v>
      </c>
      <c r="S1624" s="1267">
        <f t="shared" si="56"/>
        <v>0</v>
      </c>
      <c r="T1624" s="1804" t="s">
        <v>773</v>
      </c>
    </row>
    <row r="1625" spans="1:20" x14ac:dyDescent="0.25">
      <c r="A1625" s="1265">
        <v>42139</v>
      </c>
      <c r="B1625" s="545">
        <v>21199</v>
      </c>
      <c r="C1625" s="1952" t="s">
        <v>2819</v>
      </c>
      <c r="D1625" s="2097">
        <v>71250.899999999994</v>
      </c>
      <c r="E1625" s="724">
        <v>42140</v>
      </c>
      <c r="F1625" s="2116">
        <v>71250.899999999994</v>
      </c>
      <c r="G1625" s="1817">
        <f t="shared" si="55"/>
        <v>0</v>
      </c>
      <c r="H1625" s="1655" t="s">
        <v>2804</v>
      </c>
      <c r="I1625" s="32"/>
      <c r="J1625" s="2024"/>
      <c r="K1625" s="32"/>
      <c r="M1625" s="1265">
        <v>42138</v>
      </c>
      <c r="N1625" s="545">
        <v>21000</v>
      </c>
      <c r="O1625" s="2143" t="s">
        <v>360</v>
      </c>
      <c r="P1625" s="2097">
        <v>3139.9</v>
      </c>
      <c r="Q1625" s="724">
        <v>42138</v>
      </c>
      <c r="R1625" s="2116">
        <v>3139.9</v>
      </c>
      <c r="S1625" s="1817">
        <f t="shared" si="56"/>
        <v>0</v>
      </c>
      <c r="T1625" s="1804" t="s">
        <v>773</v>
      </c>
    </row>
    <row r="1626" spans="1:20" x14ac:dyDescent="0.25">
      <c r="A1626" s="1265">
        <v>42139</v>
      </c>
      <c r="B1626" s="545">
        <v>21200</v>
      </c>
      <c r="C1626" s="1952" t="s">
        <v>2981</v>
      </c>
      <c r="D1626" s="2097">
        <v>3812</v>
      </c>
      <c r="E1626" s="724">
        <v>42139</v>
      </c>
      <c r="F1626" s="2116">
        <v>3812</v>
      </c>
      <c r="G1626" s="1817">
        <f t="shared" si="55"/>
        <v>0</v>
      </c>
      <c r="H1626" s="1655" t="s">
        <v>773</v>
      </c>
      <c r="I1626" s="32"/>
      <c r="J1626" s="2024"/>
      <c r="K1626" s="32"/>
      <c r="M1626" s="1265">
        <v>42139</v>
      </c>
      <c r="N1626" s="545">
        <v>21100</v>
      </c>
      <c r="O1626" s="1952" t="s">
        <v>360</v>
      </c>
      <c r="P1626" s="2097">
        <v>2163.1999999999998</v>
      </c>
      <c r="Q1626" s="724">
        <v>42139</v>
      </c>
      <c r="R1626" s="2116">
        <v>2163.1999999999998</v>
      </c>
      <c r="S1626" s="1817">
        <f t="shared" si="56"/>
        <v>0</v>
      </c>
      <c r="T1626" s="1655" t="s">
        <v>3588</v>
      </c>
    </row>
    <row r="1627" spans="1:20" x14ac:dyDescent="0.25">
      <c r="A1627" s="1265">
        <v>42139</v>
      </c>
      <c r="B1627" s="545">
        <v>21201</v>
      </c>
      <c r="C1627" s="1952" t="s">
        <v>2979</v>
      </c>
      <c r="D1627" s="2097">
        <v>55476.4</v>
      </c>
      <c r="E1627" s="724">
        <v>42153</v>
      </c>
      <c r="F1627" s="2116">
        <v>55476.4</v>
      </c>
      <c r="G1627" s="1817">
        <f t="shared" si="55"/>
        <v>0</v>
      </c>
      <c r="H1627" s="1655" t="s">
        <v>2780</v>
      </c>
      <c r="I1627" s="32"/>
      <c r="J1627" s="2024"/>
      <c r="K1627" s="32"/>
      <c r="M1627" s="1265">
        <v>42140</v>
      </c>
      <c r="N1627" s="545">
        <v>21214</v>
      </c>
      <c r="O1627" s="1952" t="s">
        <v>360</v>
      </c>
      <c r="P1627" s="2097">
        <v>4934.6499999999996</v>
      </c>
      <c r="Q1627" s="724">
        <v>42140</v>
      </c>
      <c r="R1627" s="2116">
        <v>4934.6499999999996</v>
      </c>
      <c r="S1627" s="1817">
        <f t="shared" si="56"/>
        <v>0</v>
      </c>
      <c r="T1627" s="1655" t="s">
        <v>2982</v>
      </c>
    </row>
    <row r="1628" spans="1:20" x14ac:dyDescent="0.25">
      <c r="A1628" s="1265">
        <v>42139</v>
      </c>
      <c r="B1628" s="545">
        <v>21202</v>
      </c>
      <c r="C1628" s="1952" t="s">
        <v>2848</v>
      </c>
      <c r="D1628" s="2097">
        <v>4453.6000000000004</v>
      </c>
      <c r="E1628" s="724">
        <v>42139</v>
      </c>
      <c r="F1628" s="2116">
        <v>4453.6000000000004</v>
      </c>
      <c r="G1628" s="1817">
        <f t="shared" si="55"/>
        <v>0</v>
      </c>
      <c r="H1628" s="1655" t="s">
        <v>773</v>
      </c>
      <c r="I1628" s="32"/>
      <c r="J1628" s="2024"/>
      <c r="K1628" s="32"/>
      <c r="M1628" s="1265">
        <v>42144</v>
      </c>
      <c r="N1628" s="545">
        <v>21622</v>
      </c>
      <c r="O1628" s="1952" t="s">
        <v>360</v>
      </c>
      <c r="P1628" s="2097">
        <v>4802.6000000000004</v>
      </c>
      <c r="Q1628" s="724">
        <v>42144</v>
      </c>
      <c r="R1628" s="2117">
        <v>4802.6000000000004</v>
      </c>
      <c r="S1628" s="1267">
        <f t="shared" si="56"/>
        <v>0</v>
      </c>
      <c r="T1628" s="716" t="s">
        <v>2982</v>
      </c>
    </row>
    <row r="1629" spans="1:20" x14ac:dyDescent="0.25">
      <c r="A1629" s="1265">
        <v>42139</v>
      </c>
      <c r="B1629" s="545">
        <v>21203</v>
      </c>
      <c r="C1629" s="2143" t="s">
        <v>1024</v>
      </c>
      <c r="D1629" s="2097">
        <v>14346.9</v>
      </c>
      <c r="E1629" s="724" t="s">
        <v>3600</v>
      </c>
      <c r="F1629" s="2116">
        <f>14000+346.9</f>
        <v>14346.9</v>
      </c>
      <c r="G1629" s="1817">
        <f t="shared" si="55"/>
        <v>0</v>
      </c>
      <c r="H1629" s="1655" t="s">
        <v>773</v>
      </c>
      <c r="I1629" s="32"/>
      <c r="J1629" s="2024"/>
      <c r="K1629" s="32"/>
      <c r="M1629" s="1265">
        <v>42145</v>
      </c>
      <c r="N1629" s="545">
        <v>21730</v>
      </c>
      <c r="O1629" s="1952" t="s">
        <v>360</v>
      </c>
      <c r="P1629" s="2097">
        <v>4708.2</v>
      </c>
      <c r="Q1629" s="724">
        <v>42145</v>
      </c>
      <c r="R1629" s="2116">
        <v>4708.2</v>
      </c>
      <c r="S1629" s="1267">
        <f t="shared" si="56"/>
        <v>0</v>
      </c>
      <c r="T1629" s="1655" t="s">
        <v>773</v>
      </c>
    </row>
    <row r="1630" spans="1:20" x14ac:dyDescent="0.25">
      <c r="A1630" s="1265">
        <v>42139</v>
      </c>
      <c r="B1630" s="545">
        <v>21204</v>
      </c>
      <c r="C1630" s="2164" t="s">
        <v>2251</v>
      </c>
      <c r="D1630" s="2194">
        <v>0</v>
      </c>
      <c r="E1630" s="724"/>
      <c r="F1630" s="2116"/>
      <c r="G1630" s="1817">
        <f t="shared" si="55"/>
        <v>0</v>
      </c>
      <c r="H1630" s="1655" t="s">
        <v>135</v>
      </c>
      <c r="I1630" s="32"/>
      <c r="J1630" s="2024"/>
      <c r="K1630" s="32"/>
      <c r="M1630" s="1265">
        <v>42147</v>
      </c>
      <c r="N1630" s="545">
        <v>21975</v>
      </c>
      <c r="O1630" s="1952" t="s">
        <v>360</v>
      </c>
      <c r="P1630" s="2097">
        <v>11291.1</v>
      </c>
      <c r="Q1630" s="781">
        <v>42147</v>
      </c>
      <c r="R1630" s="2116">
        <v>11291.1</v>
      </c>
      <c r="S1630" s="1267">
        <f t="shared" si="56"/>
        <v>0</v>
      </c>
      <c r="T1630" s="1655" t="s">
        <v>2982</v>
      </c>
    </row>
    <row r="1631" spans="1:20" x14ac:dyDescent="0.25">
      <c r="A1631" s="1265">
        <v>42139</v>
      </c>
      <c r="B1631" s="545">
        <v>21205</v>
      </c>
      <c r="C1631" s="1952" t="s">
        <v>2979</v>
      </c>
      <c r="D1631" s="2097">
        <v>14878.61</v>
      </c>
      <c r="E1631" s="724">
        <v>42153</v>
      </c>
      <c r="F1631" s="2116">
        <v>14878.61</v>
      </c>
      <c r="G1631" s="1817">
        <f t="shared" si="55"/>
        <v>0</v>
      </c>
      <c r="H1631" s="1655" t="s">
        <v>2780</v>
      </c>
      <c r="I1631" s="32"/>
      <c r="J1631" s="2024"/>
      <c r="K1631" s="32"/>
      <c r="M1631" s="1265">
        <v>42125</v>
      </c>
      <c r="N1631" s="545">
        <v>19605</v>
      </c>
      <c r="O1631" s="1952" t="s">
        <v>713</v>
      </c>
      <c r="P1631" s="2097">
        <v>4316.3999999999996</v>
      </c>
      <c r="Q1631" s="724">
        <v>42125</v>
      </c>
      <c r="R1631" s="2116">
        <v>4316.3999999999996</v>
      </c>
      <c r="S1631" s="459">
        <f t="shared" si="56"/>
        <v>0</v>
      </c>
      <c r="T1631" s="1804" t="s">
        <v>773</v>
      </c>
    </row>
    <row r="1632" spans="1:20" x14ac:dyDescent="0.25">
      <c r="A1632" s="1265">
        <v>42139</v>
      </c>
      <c r="B1632" s="545">
        <v>21206</v>
      </c>
      <c r="C1632" s="1952" t="s">
        <v>768</v>
      </c>
      <c r="D1632" s="2097">
        <v>3216</v>
      </c>
      <c r="E1632" s="724">
        <v>42139</v>
      </c>
      <c r="F1632" s="2116">
        <v>3216</v>
      </c>
      <c r="G1632" s="1817">
        <f t="shared" si="55"/>
        <v>0</v>
      </c>
      <c r="H1632" s="1655" t="s">
        <v>773</v>
      </c>
      <c r="I1632" s="32"/>
      <c r="J1632" s="2024"/>
      <c r="K1632" s="32"/>
      <c r="M1632" s="1265">
        <v>42131</v>
      </c>
      <c r="N1632" s="545">
        <v>20219</v>
      </c>
      <c r="O1632" s="1952" t="s">
        <v>713</v>
      </c>
      <c r="P1632" s="2097">
        <v>233.2</v>
      </c>
      <c r="Q1632" s="724">
        <v>42131</v>
      </c>
      <c r="R1632" s="2116">
        <v>233.2</v>
      </c>
      <c r="S1632" s="1267">
        <f t="shared" si="56"/>
        <v>0</v>
      </c>
      <c r="T1632" s="1655" t="s">
        <v>773</v>
      </c>
    </row>
    <row r="1633" spans="1:20" x14ac:dyDescent="0.25">
      <c r="A1633" s="1265">
        <v>42139</v>
      </c>
      <c r="B1633" s="545">
        <v>21207</v>
      </c>
      <c r="C1633" s="1952" t="s">
        <v>44</v>
      </c>
      <c r="D1633" s="2097">
        <v>2366.4</v>
      </c>
      <c r="E1633" s="724">
        <v>42139</v>
      </c>
      <c r="F1633" s="2116">
        <v>2366.4</v>
      </c>
      <c r="G1633" s="1817">
        <f t="shared" si="55"/>
        <v>0</v>
      </c>
      <c r="H1633" s="1655" t="s">
        <v>773</v>
      </c>
      <c r="I1633" s="32"/>
      <c r="J1633" s="2024"/>
      <c r="K1633" s="32"/>
      <c r="M1633" s="1265">
        <v>42132</v>
      </c>
      <c r="N1633" s="545">
        <v>20344</v>
      </c>
      <c r="O1633" s="1952" t="s">
        <v>713</v>
      </c>
      <c r="P1633" s="2097">
        <v>1488</v>
      </c>
      <c r="Q1633" s="724">
        <v>42132</v>
      </c>
      <c r="R1633" s="2116">
        <v>1488</v>
      </c>
      <c r="S1633" s="1267">
        <f t="shared" si="56"/>
        <v>0</v>
      </c>
      <c r="T1633" s="1804" t="s">
        <v>773</v>
      </c>
    </row>
    <row r="1634" spans="1:20" x14ac:dyDescent="0.25">
      <c r="A1634" s="1270">
        <v>42139</v>
      </c>
      <c r="B1634" s="545">
        <v>21208</v>
      </c>
      <c r="C1634" s="1952" t="s">
        <v>2795</v>
      </c>
      <c r="D1634" s="2097">
        <v>285646.65000000002</v>
      </c>
      <c r="E1634" s="724">
        <v>42153</v>
      </c>
      <c r="F1634" s="2116">
        <v>285646.65000000002</v>
      </c>
      <c r="G1634" s="1817">
        <f t="shared" si="55"/>
        <v>0</v>
      </c>
      <c r="H1634" s="1655" t="s">
        <v>2804</v>
      </c>
      <c r="K1634" s="32"/>
      <c r="M1634" s="1270">
        <v>42136</v>
      </c>
      <c r="N1634" s="545">
        <v>20809</v>
      </c>
      <c r="O1634" s="1952" t="s">
        <v>713</v>
      </c>
      <c r="P1634" s="2097">
        <v>5158.5</v>
      </c>
      <c r="Q1634" s="724">
        <v>42136</v>
      </c>
      <c r="R1634" s="2116">
        <v>5158.5</v>
      </c>
      <c r="S1634" s="1267">
        <f t="shared" si="56"/>
        <v>0</v>
      </c>
      <c r="T1634" s="1655" t="s">
        <v>773</v>
      </c>
    </row>
    <row r="1635" spans="1:20" x14ac:dyDescent="0.25">
      <c r="A1635" s="1265">
        <v>42140</v>
      </c>
      <c r="B1635" s="545">
        <v>21209</v>
      </c>
      <c r="C1635" s="1952" t="s">
        <v>2775</v>
      </c>
      <c r="D1635" s="2097">
        <v>13893</v>
      </c>
      <c r="E1635" s="724">
        <v>42142</v>
      </c>
      <c r="F1635" s="2116">
        <v>13893</v>
      </c>
      <c r="G1635" s="1817">
        <f t="shared" si="55"/>
        <v>0</v>
      </c>
      <c r="H1635" s="1655" t="s">
        <v>2776</v>
      </c>
      <c r="K1635" s="32"/>
      <c r="M1635" s="1265">
        <v>42140</v>
      </c>
      <c r="N1635" s="545">
        <v>21281</v>
      </c>
      <c r="O1635" s="1952" t="s">
        <v>713</v>
      </c>
      <c r="P1635" s="2097">
        <v>2217.3000000000002</v>
      </c>
      <c r="Q1635" s="724">
        <v>42140</v>
      </c>
      <c r="R1635" s="2117">
        <v>2217.3000000000002</v>
      </c>
      <c r="S1635" s="1267">
        <f t="shared" si="56"/>
        <v>0</v>
      </c>
      <c r="T1635" s="716" t="s">
        <v>2982</v>
      </c>
    </row>
    <row r="1636" spans="1:20" x14ac:dyDescent="0.25">
      <c r="A1636" s="1270">
        <v>42140</v>
      </c>
      <c r="B1636" s="545">
        <v>21210</v>
      </c>
      <c r="C1636" s="1952" t="s">
        <v>2775</v>
      </c>
      <c r="D1636" s="2097">
        <v>216</v>
      </c>
      <c r="E1636" s="724">
        <v>42142</v>
      </c>
      <c r="F1636" s="2116">
        <v>216</v>
      </c>
      <c r="G1636" s="1817">
        <f t="shared" si="55"/>
        <v>0</v>
      </c>
      <c r="H1636" s="1655" t="s">
        <v>2776</v>
      </c>
      <c r="K1636" s="32"/>
      <c r="M1636" s="1270">
        <v>42142</v>
      </c>
      <c r="N1636" s="545">
        <v>21405</v>
      </c>
      <c r="O1636" s="1952" t="s">
        <v>713</v>
      </c>
      <c r="P1636" s="2097">
        <v>4764.7</v>
      </c>
      <c r="Q1636" s="724">
        <v>42142</v>
      </c>
      <c r="R1636" s="2117">
        <v>4764.7</v>
      </c>
      <c r="S1636" s="1267">
        <f t="shared" si="56"/>
        <v>0</v>
      </c>
      <c r="T1636" s="1197" t="s">
        <v>2982</v>
      </c>
    </row>
    <row r="1637" spans="1:20" x14ac:dyDescent="0.25">
      <c r="A1637" s="1265">
        <v>42140</v>
      </c>
      <c r="B1637" s="545">
        <v>21211</v>
      </c>
      <c r="C1637" s="1952" t="s">
        <v>2979</v>
      </c>
      <c r="D1637" s="2097">
        <v>2755</v>
      </c>
      <c r="E1637" s="724">
        <v>42153</v>
      </c>
      <c r="F1637" s="2116">
        <v>2755</v>
      </c>
      <c r="G1637" s="1817">
        <f t="shared" si="55"/>
        <v>0</v>
      </c>
      <c r="H1637" s="1655" t="s">
        <v>2776</v>
      </c>
      <c r="K1637" s="32"/>
      <c r="M1637" s="1265">
        <v>42152</v>
      </c>
      <c r="N1637" s="545">
        <v>22439</v>
      </c>
      <c r="O1637" s="1952" t="s">
        <v>713</v>
      </c>
      <c r="P1637" s="2097">
        <v>2656</v>
      </c>
      <c r="Q1637" s="724">
        <v>42153</v>
      </c>
      <c r="R1637" s="2116">
        <v>2656</v>
      </c>
      <c r="S1637" s="1267">
        <f t="shared" si="56"/>
        <v>0</v>
      </c>
      <c r="T1637" s="1655" t="s">
        <v>2982</v>
      </c>
    </row>
    <row r="1638" spans="1:20" x14ac:dyDescent="0.25">
      <c r="A1638" s="1270">
        <v>42140</v>
      </c>
      <c r="B1638" s="545">
        <v>21212</v>
      </c>
      <c r="C1638" s="1952" t="s">
        <v>2864</v>
      </c>
      <c r="D1638" s="2097">
        <v>2338</v>
      </c>
      <c r="E1638" s="724">
        <v>42142</v>
      </c>
      <c r="F1638" s="2116">
        <v>2338</v>
      </c>
      <c r="G1638" s="1817">
        <f t="shared" si="55"/>
        <v>0</v>
      </c>
      <c r="H1638" s="1655" t="s">
        <v>2776</v>
      </c>
      <c r="K1638" s="32"/>
      <c r="M1638" s="1270">
        <v>42153</v>
      </c>
      <c r="N1638" s="545">
        <v>22584</v>
      </c>
      <c r="O1638" s="1952" t="s">
        <v>713</v>
      </c>
      <c r="P1638" s="2097">
        <v>2308.8000000000002</v>
      </c>
      <c r="Q1638" s="724">
        <v>42153</v>
      </c>
      <c r="R1638" s="2116">
        <v>2308.8000000000002</v>
      </c>
      <c r="S1638" s="1267">
        <f t="shared" si="56"/>
        <v>0</v>
      </c>
      <c r="T1638" s="1655" t="s">
        <v>2815</v>
      </c>
    </row>
    <row r="1639" spans="1:20" x14ac:dyDescent="0.25">
      <c r="A1639" s="1265">
        <v>42140</v>
      </c>
      <c r="B1639" s="545">
        <v>21213</v>
      </c>
      <c r="C1639" s="1952" t="s">
        <v>3002</v>
      </c>
      <c r="D1639" s="2097">
        <v>9714</v>
      </c>
      <c r="E1639" s="724">
        <v>42140</v>
      </c>
      <c r="F1639" s="2116">
        <v>9714</v>
      </c>
      <c r="G1639" s="1817">
        <f t="shared" si="55"/>
        <v>0</v>
      </c>
      <c r="H1639" s="1655" t="s">
        <v>773</v>
      </c>
      <c r="K1639" s="32"/>
      <c r="M1639" s="1265">
        <v>42125</v>
      </c>
      <c r="N1639" s="545">
        <v>19650</v>
      </c>
      <c r="O1639" s="1952" t="s">
        <v>1434</v>
      </c>
      <c r="P1639" s="2097">
        <v>3204.35</v>
      </c>
      <c r="Q1639" s="724">
        <v>42126</v>
      </c>
      <c r="R1639" s="2116">
        <v>3204.35</v>
      </c>
      <c r="S1639" s="459">
        <f t="shared" si="56"/>
        <v>0</v>
      </c>
      <c r="T1639" s="1804" t="s">
        <v>773</v>
      </c>
    </row>
    <row r="1640" spans="1:20" x14ac:dyDescent="0.25">
      <c r="A1640" s="1270">
        <v>42140</v>
      </c>
      <c r="B1640" s="545">
        <v>21214</v>
      </c>
      <c r="C1640" s="1952" t="s">
        <v>360</v>
      </c>
      <c r="D1640" s="2097">
        <v>4934.6499999999996</v>
      </c>
      <c r="E1640" s="724">
        <v>42140</v>
      </c>
      <c r="F1640" s="2116">
        <v>4934.6499999999996</v>
      </c>
      <c r="G1640" s="1817">
        <f t="shared" si="55"/>
        <v>0</v>
      </c>
      <c r="H1640" s="1655" t="s">
        <v>2982</v>
      </c>
      <c r="K1640" s="32"/>
      <c r="M1640" s="1270">
        <v>42126</v>
      </c>
      <c r="N1640" s="545">
        <v>19738</v>
      </c>
      <c r="O1640" s="2054" t="s">
        <v>1434</v>
      </c>
      <c r="P1640" s="2097">
        <v>1454.25</v>
      </c>
      <c r="Q1640" s="724">
        <v>42127</v>
      </c>
      <c r="R1640" s="2116">
        <v>1454.25</v>
      </c>
      <c r="S1640" s="459">
        <f t="shared" si="56"/>
        <v>0</v>
      </c>
      <c r="T1640" s="217" t="s">
        <v>773</v>
      </c>
    </row>
    <row r="1641" spans="1:20" x14ac:dyDescent="0.25">
      <c r="A1641" s="1265">
        <v>42140</v>
      </c>
      <c r="B1641" s="545">
        <v>21215</v>
      </c>
      <c r="C1641" s="1952" t="s">
        <v>2800</v>
      </c>
      <c r="D1641" s="2097">
        <v>10792.95</v>
      </c>
      <c r="E1641" s="724">
        <v>42140</v>
      </c>
      <c r="F1641" s="2116">
        <v>10792.95</v>
      </c>
      <c r="G1641" s="1817">
        <f t="shared" si="55"/>
        <v>0</v>
      </c>
      <c r="H1641" s="1655" t="s">
        <v>2982</v>
      </c>
      <c r="K1641" s="32"/>
      <c r="M1641" s="1265">
        <v>42127</v>
      </c>
      <c r="N1641" s="545">
        <v>19844</v>
      </c>
      <c r="O1641" s="2054" t="s">
        <v>1434</v>
      </c>
      <c r="P1641" s="2097">
        <v>4183.3999999999996</v>
      </c>
      <c r="Q1641" s="724">
        <v>42128</v>
      </c>
      <c r="R1641" s="2116">
        <v>4183.3999999999996</v>
      </c>
      <c r="S1641" s="1267">
        <f t="shared" si="56"/>
        <v>0</v>
      </c>
      <c r="T1641" s="217" t="s">
        <v>773</v>
      </c>
    </row>
    <row r="1642" spans="1:20" x14ac:dyDescent="0.25">
      <c r="A1642" s="1270">
        <v>42140</v>
      </c>
      <c r="B1642" s="545">
        <v>21216</v>
      </c>
      <c r="C1642" s="1952" t="s">
        <v>2845</v>
      </c>
      <c r="D1642" s="2097">
        <v>16360.3</v>
      </c>
      <c r="E1642" s="724">
        <v>42140</v>
      </c>
      <c r="F1642" s="2116">
        <v>16360.3</v>
      </c>
      <c r="G1642" s="1817">
        <f t="shared" si="55"/>
        <v>0</v>
      </c>
      <c r="H1642" s="1655" t="s">
        <v>773</v>
      </c>
      <c r="J1642" s="2073"/>
      <c r="K1642" s="32"/>
      <c r="M1642" s="1270">
        <v>42128</v>
      </c>
      <c r="N1642" s="545">
        <v>19896</v>
      </c>
      <c r="O1642" s="1952" t="s">
        <v>1434</v>
      </c>
      <c r="P1642" s="2097">
        <v>2659.5</v>
      </c>
      <c r="Q1642" s="724">
        <v>42129</v>
      </c>
      <c r="R1642" s="2116">
        <v>2659.5</v>
      </c>
      <c r="S1642" s="1267">
        <f t="shared" si="56"/>
        <v>0</v>
      </c>
      <c r="T1642" s="1804" t="s">
        <v>773</v>
      </c>
    </row>
    <row r="1643" spans="1:20" x14ac:dyDescent="0.25">
      <c r="A1643" s="1265">
        <v>42140</v>
      </c>
      <c r="B1643" s="545">
        <v>21217</v>
      </c>
      <c r="C1643" s="1952" t="s">
        <v>2802</v>
      </c>
      <c r="D1643" s="2097">
        <v>27183.8</v>
      </c>
      <c r="E1643" s="724">
        <v>42140</v>
      </c>
      <c r="F1643" s="2116">
        <v>27183.8</v>
      </c>
      <c r="G1643" s="1817">
        <f t="shared" si="55"/>
        <v>0</v>
      </c>
      <c r="H1643" s="1655" t="s">
        <v>2982</v>
      </c>
      <c r="K1643" s="32"/>
      <c r="M1643" s="1265">
        <v>42129</v>
      </c>
      <c r="N1643" s="545">
        <v>20025</v>
      </c>
      <c r="O1643" s="1952" t="s">
        <v>1434</v>
      </c>
      <c r="P1643" s="2097">
        <v>5825.7</v>
      </c>
      <c r="Q1643" s="724">
        <v>42130</v>
      </c>
      <c r="R1643" s="2116">
        <v>5825.7</v>
      </c>
      <c r="S1643" s="1267">
        <f t="shared" si="56"/>
        <v>0</v>
      </c>
      <c r="T1643" s="1804" t="s">
        <v>773</v>
      </c>
    </row>
    <row r="1644" spans="1:20" x14ac:dyDescent="0.25">
      <c r="A1644" s="1270">
        <v>42140</v>
      </c>
      <c r="B1644" s="545">
        <v>21218</v>
      </c>
      <c r="C1644" s="1952" t="s">
        <v>674</v>
      </c>
      <c r="D1644" s="2097">
        <v>37446.15</v>
      </c>
      <c r="E1644" s="724">
        <v>42140</v>
      </c>
      <c r="F1644" s="2116">
        <v>37446.15</v>
      </c>
      <c r="G1644" s="1817">
        <f t="shared" si="55"/>
        <v>0</v>
      </c>
      <c r="H1644" s="1655" t="s">
        <v>2982</v>
      </c>
      <c r="K1644" s="32"/>
      <c r="M1644" s="1270">
        <v>42130</v>
      </c>
      <c r="N1644" s="545">
        <v>20133</v>
      </c>
      <c r="O1644" s="1952" t="s">
        <v>1434</v>
      </c>
      <c r="P1644" s="2097">
        <v>2737</v>
      </c>
      <c r="Q1644" s="724">
        <v>42131</v>
      </c>
      <c r="R1644" s="2116">
        <v>2737</v>
      </c>
      <c r="S1644" s="1267">
        <f t="shared" si="56"/>
        <v>0</v>
      </c>
      <c r="T1644" s="1655" t="s">
        <v>773</v>
      </c>
    </row>
    <row r="1645" spans="1:20" x14ac:dyDescent="0.25">
      <c r="A1645" s="1265">
        <v>42140</v>
      </c>
      <c r="B1645" s="545">
        <v>21219</v>
      </c>
      <c r="C1645" s="1952" t="s">
        <v>1024</v>
      </c>
      <c r="D1645" s="2097">
        <v>14554.4</v>
      </c>
      <c r="E1645" s="724" t="s">
        <v>3609</v>
      </c>
      <c r="F1645" s="2116">
        <f>10500+4054.4</f>
        <v>14554.4</v>
      </c>
      <c r="G1645" s="1817">
        <f t="shared" si="55"/>
        <v>0</v>
      </c>
      <c r="H1645" s="1655" t="s">
        <v>773</v>
      </c>
      <c r="K1645" s="32"/>
      <c r="M1645" s="1265">
        <v>42131</v>
      </c>
      <c r="N1645" s="545">
        <v>20211</v>
      </c>
      <c r="O1645" s="1952" t="s">
        <v>1434</v>
      </c>
      <c r="P1645" s="2097">
        <v>2600.5</v>
      </c>
      <c r="Q1645" s="724">
        <v>42132</v>
      </c>
      <c r="R1645" s="2116">
        <v>2600.5</v>
      </c>
      <c r="S1645" s="1267">
        <f t="shared" si="56"/>
        <v>0</v>
      </c>
      <c r="T1645" s="1655" t="s">
        <v>773</v>
      </c>
    </row>
    <row r="1646" spans="1:20" x14ac:dyDescent="0.25">
      <c r="A1646" s="1270">
        <v>42140</v>
      </c>
      <c r="B1646" s="545">
        <v>21220</v>
      </c>
      <c r="C1646" s="1952" t="s">
        <v>3592</v>
      </c>
      <c r="D1646" s="2097">
        <v>41026.5</v>
      </c>
      <c r="E1646" s="724"/>
      <c r="F1646" s="2116"/>
      <c r="G1646" s="1817">
        <f t="shared" si="55"/>
        <v>41026.5</v>
      </c>
      <c r="H1646" s="1655" t="s">
        <v>773</v>
      </c>
      <c r="K1646" s="32"/>
      <c r="M1646" s="1270">
        <v>42132</v>
      </c>
      <c r="N1646" s="545">
        <v>20364</v>
      </c>
      <c r="O1646" s="1952" t="s">
        <v>1434</v>
      </c>
      <c r="P1646" s="2097">
        <v>3588</v>
      </c>
      <c r="Q1646" s="724">
        <v>42133</v>
      </c>
      <c r="R1646" s="2116">
        <v>3588</v>
      </c>
      <c r="S1646" s="1267">
        <f t="shared" si="56"/>
        <v>0</v>
      </c>
      <c r="T1646" s="1804" t="s">
        <v>773</v>
      </c>
    </row>
    <row r="1647" spans="1:20" x14ac:dyDescent="0.25">
      <c r="A1647" s="1265">
        <v>42140</v>
      </c>
      <c r="B1647" s="545">
        <v>21221</v>
      </c>
      <c r="C1647" s="1952" t="s">
        <v>2805</v>
      </c>
      <c r="D1647" s="2097">
        <v>2406</v>
      </c>
      <c r="E1647" s="724">
        <v>42140</v>
      </c>
      <c r="F1647" s="2116">
        <v>2406</v>
      </c>
      <c r="G1647" s="1817">
        <f t="shared" si="55"/>
        <v>0</v>
      </c>
      <c r="H1647" s="1655" t="s">
        <v>773</v>
      </c>
      <c r="K1647" s="32"/>
      <c r="M1647" s="1265">
        <v>42133</v>
      </c>
      <c r="N1647" s="545">
        <v>20503</v>
      </c>
      <c r="O1647" s="1952" t="s">
        <v>1434</v>
      </c>
      <c r="P1647" s="2097">
        <v>2809.6</v>
      </c>
      <c r="Q1647" s="724">
        <v>42134</v>
      </c>
      <c r="R1647" s="2116">
        <v>2809.6</v>
      </c>
      <c r="S1647" s="1267">
        <f t="shared" si="56"/>
        <v>0</v>
      </c>
      <c r="T1647" s="1804" t="s">
        <v>773</v>
      </c>
    </row>
    <row r="1648" spans="1:20" x14ac:dyDescent="0.25">
      <c r="A1648" s="1270">
        <v>42140</v>
      </c>
      <c r="B1648" s="545">
        <v>21222</v>
      </c>
      <c r="C1648" s="1952" t="s">
        <v>3601</v>
      </c>
      <c r="D1648" s="2097">
        <v>2529.1999999999998</v>
      </c>
      <c r="E1648" s="724">
        <v>42140</v>
      </c>
      <c r="F1648" s="2116">
        <v>2529.1999999999998</v>
      </c>
      <c r="G1648" s="1817">
        <f t="shared" si="55"/>
        <v>0</v>
      </c>
      <c r="H1648" s="1655" t="s">
        <v>773</v>
      </c>
      <c r="K1648" s="32"/>
      <c r="M1648" s="1270">
        <v>42134</v>
      </c>
      <c r="N1648" s="545">
        <v>20628</v>
      </c>
      <c r="O1648" s="1952" t="s">
        <v>1434</v>
      </c>
      <c r="P1648" s="2097">
        <v>5260.2</v>
      </c>
      <c r="Q1648" s="724">
        <v>42136</v>
      </c>
      <c r="R1648" s="2117">
        <v>5260.2</v>
      </c>
      <c r="S1648" s="1267">
        <f t="shared" si="56"/>
        <v>0</v>
      </c>
      <c r="T1648" s="1197" t="s">
        <v>773</v>
      </c>
    </row>
    <row r="1649" spans="1:20" x14ac:dyDescent="0.25">
      <c r="A1649" s="1265">
        <v>42140</v>
      </c>
      <c r="B1649" s="545">
        <v>21223</v>
      </c>
      <c r="C1649" s="1952" t="s">
        <v>1434</v>
      </c>
      <c r="D1649" s="2097">
        <v>5816.4</v>
      </c>
      <c r="E1649" s="724">
        <v>42141</v>
      </c>
      <c r="F1649" s="2116">
        <v>5816.4</v>
      </c>
      <c r="G1649" s="1817">
        <f t="shared" si="55"/>
        <v>0</v>
      </c>
      <c r="H1649" s="1655" t="s">
        <v>773</v>
      </c>
      <c r="K1649" s="32"/>
      <c r="M1649" s="1265">
        <v>42136</v>
      </c>
      <c r="N1649" s="545">
        <v>20824</v>
      </c>
      <c r="O1649" s="1952" t="s">
        <v>1434</v>
      </c>
      <c r="P1649" s="2097">
        <v>2395.8000000000002</v>
      </c>
      <c r="Q1649" s="724">
        <v>42138</v>
      </c>
      <c r="R1649" s="2116">
        <v>2395.8000000000002</v>
      </c>
      <c r="S1649" s="1267">
        <f t="shared" si="56"/>
        <v>0</v>
      </c>
      <c r="T1649" s="1655" t="s">
        <v>773</v>
      </c>
    </row>
    <row r="1650" spans="1:20" x14ac:dyDescent="0.25">
      <c r="A1650" s="1270">
        <v>42140</v>
      </c>
      <c r="B1650" s="545">
        <v>21224</v>
      </c>
      <c r="C1650" s="1952" t="s">
        <v>681</v>
      </c>
      <c r="D1650" s="2097">
        <v>12183</v>
      </c>
      <c r="E1650" s="724">
        <v>42140</v>
      </c>
      <c r="F1650" s="2116">
        <v>12183</v>
      </c>
      <c r="G1650" s="1817">
        <f t="shared" si="55"/>
        <v>0</v>
      </c>
      <c r="H1650" s="1655" t="s">
        <v>2938</v>
      </c>
      <c r="I1650" s="32"/>
      <c r="J1650" s="2024"/>
      <c r="K1650" s="32"/>
      <c r="M1650" s="1270">
        <v>42138</v>
      </c>
      <c r="N1650" s="545">
        <v>20967</v>
      </c>
      <c r="O1650" s="1952" t="s">
        <v>1434</v>
      </c>
      <c r="P1650" s="2097">
        <v>6041.6</v>
      </c>
      <c r="Q1650" s="724">
        <v>42140</v>
      </c>
      <c r="R1650" s="2116">
        <v>6041.6</v>
      </c>
      <c r="S1650" s="1267">
        <f t="shared" si="56"/>
        <v>0</v>
      </c>
      <c r="T1650" s="1804" t="s">
        <v>773</v>
      </c>
    </row>
    <row r="1651" spans="1:20" x14ac:dyDescent="0.25">
      <c r="A1651" s="1265">
        <v>42140</v>
      </c>
      <c r="B1651" s="545">
        <v>21225</v>
      </c>
      <c r="C1651" s="1952" t="s">
        <v>2852</v>
      </c>
      <c r="D1651" s="2097">
        <v>25797.3</v>
      </c>
      <c r="E1651" s="724">
        <v>42153</v>
      </c>
      <c r="F1651" s="2116">
        <v>25797.3</v>
      </c>
      <c r="G1651" s="1817">
        <f t="shared" si="55"/>
        <v>0</v>
      </c>
      <c r="H1651" s="1655" t="s">
        <v>773</v>
      </c>
      <c r="I1651" s="32"/>
      <c r="J1651" s="2024"/>
      <c r="K1651" s="32"/>
      <c r="M1651" s="1265">
        <v>42140</v>
      </c>
      <c r="N1651" s="545">
        <v>21223</v>
      </c>
      <c r="O1651" s="1952" t="s">
        <v>1434</v>
      </c>
      <c r="P1651" s="2097">
        <v>5816.4</v>
      </c>
      <c r="Q1651" s="724">
        <v>42141</v>
      </c>
      <c r="R1651" s="2116">
        <v>5816.4</v>
      </c>
      <c r="S1651" s="1817">
        <f t="shared" si="56"/>
        <v>0</v>
      </c>
      <c r="T1651" s="1655" t="s">
        <v>773</v>
      </c>
    </row>
    <row r="1652" spans="1:20" x14ac:dyDescent="0.25">
      <c r="A1652" s="1270">
        <v>42140</v>
      </c>
      <c r="B1652" s="545">
        <v>21226</v>
      </c>
      <c r="C1652" s="1952" t="s">
        <v>768</v>
      </c>
      <c r="D1652" s="2097">
        <v>3648</v>
      </c>
      <c r="E1652" s="724">
        <v>42140</v>
      </c>
      <c r="F1652" s="2116">
        <v>3648</v>
      </c>
      <c r="G1652" s="1817">
        <f t="shared" si="55"/>
        <v>0</v>
      </c>
      <c r="H1652" s="1655" t="s">
        <v>773</v>
      </c>
      <c r="I1652" s="32"/>
      <c r="J1652" s="2024"/>
      <c r="K1652" s="32"/>
      <c r="M1652" s="1270">
        <v>42141</v>
      </c>
      <c r="N1652" s="545">
        <v>21358</v>
      </c>
      <c r="O1652" s="1952" t="s">
        <v>1434</v>
      </c>
      <c r="P1652" s="2113">
        <v>1687.2</v>
      </c>
      <c r="Q1652" s="724">
        <v>42142</v>
      </c>
      <c r="R1652" s="2117">
        <v>1687.2</v>
      </c>
      <c r="S1652" s="1267">
        <f t="shared" si="56"/>
        <v>0</v>
      </c>
      <c r="T1652" s="1197" t="s">
        <v>773</v>
      </c>
    </row>
    <row r="1653" spans="1:20" x14ac:dyDescent="0.25">
      <c r="A1653" s="1265">
        <v>42140</v>
      </c>
      <c r="B1653" s="545">
        <v>21227</v>
      </c>
      <c r="C1653" s="1952" t="s">
        <v>592</v>
      </c>
      <c r="D1653" s="2097">
        <v>41563.4</v>
      </c>
      <c r="E1653" s="724">
        <v>42140</v>
      </c>
      <c r="F1653" s="2116">
        <v>4153.3999999999996</v>
      </c>
      <c r="G1653" s="1817">
        <f t="shared" si="55"/>
        <v>37410</v>
      </c>
      <c r="H1653" s="1655" t="s">
        <v>773</v>
      </c>
      <c r="I1653" s="32"/>
      <c r="J1653" s="2024"/>
      <c r="K1653" s="32"/>
      <c r="M1653" s="1265">
        <v>42142</v>
      </c>
      <c r="N1653" s="545">
        <v>21395</v>
      </c>
      <c r="O1653" s="1952" t="s">
        <v>1434</v>
      </c>
      <c r="P1653" s="2097">
        <v>3730.4</v>
      </c>
      <c r="Q1653" s="724">
        <v>42143</v>
      </c>
      <c r="R1653" s="2117">
        <v>3730.4</v>
      </c>
      <c r="S1653" s="1267">
        <f t="shared" si="56"/>
        <v>0</v>
      </c>
      <c r="T1653" s="1197" t="s">
        <v>773</v>
      </c>
    </row>
    <row r="1654" spans="1:20" x14ac:dyDescent="0.25">
      <c r="A1654" s="1270">
        <v>42140</v>
      </c>
      <c r="B1654" s="545">
        <v>21228</v>
      </c>
      <c r="C1654" s="1952" t="s">
        <v>2899</v>
      </c>
      <c r="D1654" s="2097">
        <v>11713.5</v>
      </c>
      <c r="E1654" s="724">
        <v>42140</v>
      </c>
      <c r="F1654" s="2116">
        <v>11713.5</v>
      </c>
      <c r="G1654" s="1817">
        <f t="shared" si="55"/>
        <v>0</v>
      </c>
      <c r="H1654" s="1655" t="s">
        <v>2799</v>
      </c>
      <c r="I1654" s="32"/>
      <c r="J1654" s="2024"/>
      <c r="K1654" s="32"/>
      <c r="M1654" s="1270">
        <v>42143</v>
      </c>
      <c r="N1654" s="545">
        <v>21554</v>
      </c>
      <c r="O1654" s="1952" t="s">
        <v>1434</v>
      </c>
      <c r="P1654" s="2097">
        <v>2197.8000000000002</v>
      </c>
      <c r="Q1654" s="724">
        <v>42144</v>
      </c>
      <c r="R1654" s="2117">
        <v>2197.8000000000002</v>
      </c>
      <c r="S1654" s="1267">
        <f t="shared" si="56"/>
        <v>0</v>
      </c>
      <c r="T1654" s="1197" t="s">
        <v>773</v>
      </c>
    </row>
    <row r="1655" spans="1:20" x14ac:dyDescent="0.25">
      <c r="A1655" s="1265">
        <v>42140</v>
      </c>
      <c r="B1655" s="545">
        <v>21229</v>
      </c>
      <c r="C1655" s="1952" t="s">
        <v>2852</v>
      </c>
      <c r="D1655" s="2097">
        <v>19726</v>
      </c>
      <c r="E1655" s="724">
        <v>42153</v>
      </c>
      <c r="F1655" s="2116">
        <v>19726</v>
      </c>
      <c r="G1655" s="1817">
        <f t="shared" si="55"/>
        <v>0</v>
      </c>
      <c r="H1655" s="1655" t="s">
        <v>773</v>
      </c>
      <c r="I1655" s="32"/>
      <c r="J1655" s="2024"/>
      <c r="K1655" s="32"/>
      <c r="M1655" s="1265">
        <v>42144</v>
      </c>
      <c r="N1655" s="545">
        <v>21634</v>
      </c>
      <c r="O1655" s="1952" t="s">
        <v>1434</v>
      </c>
      <c r="P1655" s="2097">
        <v>6864.5</v>
      </c>
      <c r="Q1655" s="724">
        <v>42145</v>
      </c>
      <c r="R1655" s="2117">
        <v>6864.5</v>
      </c>
      <c r="S1655" s="1267">
        <f t="shared" si="56"/>
        <v>0</v>
      </c>
      <c r="T1655" s="716" t="s">
        <v>773</v>
      </c>
    </row>
    <row r="1656" spans="1:20" x14ac:dyDescent="0.25">
      <c r="A1656" s="1270">
        <v>42140</v>
      </c>
      <c r="B1656" s="545">
        <v>21230</v>
      </c>
      <c r="C1656" s="1952" t="s">
        <v>2975</v>
      </c>
      <c r="D1656" s="2097">
        <v>21365</v>
      </c>
      <c r="E1656" s="724">
        <v>42140</v>
      </c>
      <c r="F1656" s="2116">
        <v>21365</v>
      </c>
      <c r="G1656" s="1817">
        <f t="shared" si="55"/>
        <v>0</v>
      </c>
      <c r="H1656" s="1655" t="s">
        <v>773</v>
      </c>
      <c r="I1656" s="32"/>
      <c r="J1656" s="2024"/>
      <c r="K1656" s="32"/>
      <c r="M1656" s="1270">
        <v>42145</v>
      </c>
      <c r="N1656" s="545">
        <v>21738</v>
      </c>
      <c r="O1656" s="2030" t="s">
        <v>1434</v>
      </c>
      <c r="P1656" s="2113">
        <v>2775.6</v>
      </c>
      <c r="Q1656" s="724">
        <v>42146</v>
      </c>
      <c r="R1656" s="2116">
        <v>2775.6</v>
      </c>
      <c r="S1656" s="1267">
        <f t="shared" si="56"/>
        <v>0</v>
      </c>
      <c r="T1656" s="582" t="s">
        <v>773</v>
      </c>
    </row>
    <row r="1657" spans="1:20" x14ac:dyDescent="0.25">
      <c r="A1657" s="1265">
        <v>42140</v>
      </c>
      <c r="B1657" s="545">
        <v>21231</v>
      </c>
      <c r="C1657" s="1952" t="s">
        <v>2905</v>
      </c>
      <c r="D1657" s="2097">
        <v>2299.5</v>
      </c>
      <c r="E1657" s="724">
        <v>42140</v>
      </c>
      <c r="F1657" s="2116">
        <v>2299.5</v>
      </c>
      <c r="G1657" s="1817">
        <f t="shared" si="55"/>
        <v>0</v>
      </c>
      <c r="H1657" s="1655" t="s">
        <v>2804</v>
      </c>
      <c r="I1657" s="32"/>
      <c r="J1657" s="2024"/>
      <c r="K1657" s="32"/>
      <c r="M1657" s="1265">
        <v>42146</v>
      </c>
      <c r="N1657" s="545">
        <v>21844</v>
      </c>
      <c r="O1657" s="2030" t="s">
        <v>1434</v>
      </c>
      <c r="P1657" s="2113">
        <v>3488.8</v>
      </c>
      <c r="Q1657" s="724">
        <v>42147</v>
      </c>
      <c r="R1657" s="2117">
        <v>3488.8</v>
      </c>
      <c r="S1657" s="1267">
        <f t="shared" si="56"/>
        <v>0</v>
      </c>
      <c r="T1657" s="582" t="s">
        <v>773</v>
      </c>
    </row>
    <row r="1658" spans="1:20" x14ac:dyDescent="0.25">
      <c r="A1658" s="1270">
        <v>42140</v>
      </c>
      <c r="B1658" s="545">
        <v>21232</v>
      </c>
      <c r="C1658" s="1952" t="s">
        <v>2899</v>
      </c>
      <c r="D1658" s="2097">
        <v>621.6</v>
      </c>
      <c r="E1658" s="724">
        <v>42140</v>
      </c>
      <c r="F1658" s="2116">
        <v>621.6</v>
      </c>
      <c r="G1658" s="1817">
        <f t="shared" si="55"/>
        <v>0</v>
      </c>
      <c r="H1658" s="1655" t="s">
        <v>2799</v>
      </c>
      <c r="I1658" s="32"/>
      <c r="J1658" s="2024"/>
      <c r="K1658" s="32"/>
      <c r="M1658" s="1270">
        <v>42147</v>
      </c>
      <c r="N1658" s="545">
        <v>22022</v>
      </c>
      <c r="O1658" s="1952" t="s">
        <v>1434</v>
      </c>
      <c r="P1658" s="2097">
        <v>2898</v>
      </c>
      <c r="Q1658" s="781">
        <v>42149</v>
      </c>
      <c r="R1658" s="2116">
        <v>2898</v>
      </c>
      <c r="S1658" s="1267">
        <f t="shared" si="56"/>
        <v>0</v>
      </c>
      <c r="T1658" s="1655" t="s">
        <v>773</v>
      </c>
    </row>
    <row r="1659" spans="1:20" x14ac:dyDescent="0.25">
      <c r="A1659" s="1265">
        <v>42140</v>
      </c>
      <c r="B1659" s="545">
        <v>21233</v>
      </c>
      <c r="C1659" s="1952" t="s">
        <v>2872</v>
      </c>
      <c r="D1659" s="2097">
        <v>568.79999999999995</v>
      </c>
      <c r="E1659" s="724">
        <v>42140</v>
      </c>
      <c r="F1659" s="2116">
        <v>568.79999999999995</v>
      </c>
      <c r="G1659" s="1817">
        <f t="shared" si="55"/>
        <v>0</v>
      </c>
      <c r="H1659" s="1655" t="s">
        <v>2804</v>
      </c>
      <c r="I1659" s="32"/>
      <c r="J1659" s="2024"/>
      <c r="K1659" s="32"/>
      <c r="M1659" s="1265">
        <v>42150</v>
      </c>
      <c r="N1659" s="545">
        <v>22273</v>
      </c>
      <c r="O1659" s="1952" t="s">
        <v>1434</v>
      </c>
      <c r="P1659" s="2097">
        <v>2440</v>
      </c>
      <c r="Q1659" s="781">
        <v>42151</v>
      </c>
      <c r="R1659" s="2116">
        <v>2440</v>
      </c>
      <c r="S1659" s="1267">
        <f t="shared" si="56"/>
        <v>0</v>
      </c>
      <c r="T1659" s="1655" t="s">
        <v>773</v>
      </c>
    </row>
    <row r="1660" spans="1:20" x14ac:dyDescent="0.25">
      <c r="A1660" s="1270">
        <v>42140</v>
      </c>
      <c r="B1660" s="545">
        <v>21234</v>
      </c>
      <c r="C1660" s="1952" t="s">
        <v>2806</v>
      </c>
      <c r="D1660" s="2097">
        <v>2255.4</v>
      </c>
      <c r="E1660" s="724">
        <v>42140</v>
      </c>
      <c r="F1660" s="2116">
        <v>2255.4</v>
      </c>
      <c r="G1660" s="1817">
        <f t="shared" si="55"/>
        <v>0</v>
      </c>
      <c r="H1660" s="1655" t="s">
        <v>2804</v>
      </c>
      <c r="I1660" s="32"/>
      <c r="J1660" s="2024"/>
      <c r="K1660" s="32"/>
      <c r="M1660" s="1270">
        <v>42151</v>
      </c>
      <c r="N1660" s="545">
        <v>22366</v>
      </c>
      <c r="O1660" s="1952" t="s">
        <v>1434</v>
      </c>
      <c r="P1660" s="2097">
        <v>1576.4</v>
      </c>
      <c r="Q1660" s="781">
        <v>42152</v>
      </c>
      <c r="R1660" s="2116">
        <v>1576.4</v>
      </c>
      <c r="S1660" s="1267">
        <f t="shared" si="56"/>
        <v>0</v>
      </c>
      <c r="T1660" s="1655" t="s">
        <v>773</v>
      </c>
    </row>
    <row r="1661" spans="1:20" x14ac:dyDescent="0.25">
      <c r="A1661" s="1265">
        <v>42140</v>
      </c>
      <c r="B1661" s="545">
        <v>21235</v>
      </c>
      <c r="C1661" s="1952" t="s">
        <v>58</v>
      </c>
      <c r="D1661" s="2097">
        <v>4250</v>
      </c>
      <c r="E1661" s="724">
        <v>42140</v>
      </c>
      <c r="F1661" s="2116">
        <v>4250</v>
      </c>
      <c r="G1661" s="1817">
        <f t="shared" si="55"/>
        <v>0</v>
      </c>
      <c r="H1661" s="1655" t="s">
        <v>2804</v>
      </c>
      <c r="I1661" s="32"/>
      <c r="J1661" s="2024"/>
      <c r="K1661" s="32"/>
      <c r="M1661" s="1265">
        <v>42152</v>
      </c>
      <c r="N1661" s="545">
        <v>22457</v>
      </c>
      <c r="O1661" s="1952" t="s">
        <v>1434</v>
      </c>
      <c r="P1661" s="2097">
        <v>2472.4</v>
      </c>
      <c r="Q1661" s="724">
        <v>42154</v>
      </c>
      <c r="R1661" s="2116">
        <v>2472.4</v>
      </c>
      <c r="S1661" s="1267">
        <f t="shared" si="56"/>
        <v>0</v>
      </c>
      <c r="T1661" s="1655" t="s">
        <v>773</v>
      </c>
    </row>
    <row r="1662" spans="1:20" x14ac:dyDescent="0.25">
      <c r="A1662" s="1270">
        <v>42140</v>
      </c>
      <c r="B1662" s="545">
        <v>21236</v>
      </c>
      <c r="C1662" s="1952" t="s">
        <v>2945</v>
      </c>
      <c r="D1662" s="2097">
        <v>4727.8</v>
      </c>
      <c r="E1662" s="724">
        <v>42140</v>
      </c>
      <c r="F1662" s="2116">
        <v>4727.8</v>
      </c>
      <c r="G1662" s="1817">
        <f t="shared" si="55"/>
        <v>0</v>
      </c>
      <c r="H1662" s="1655" t="s">
        <v>773</v>
      </c>
      <c r="I1662" s="32"/>
      <c r="J1662" s="2024"/>
      <c r="K1662" s="32"/>
      <c r="M1662" s="1270">
        <v>42154</v>
      </c>
      <c r="N1662" s="545">
        <v>22689</v>
      </c>
      <c r="O1662" s="1952" t="s">
        <v>1434</v>
      </c>
      <c r="P1662" s="2097">
        <v>5893.8</v>
      </c>
      <c r="Q1662" s="724"/>
      <c r="R1662" s="2116"/>
      <c r="S1662" s="1267">
        <f t="shared" si="56"/>
        <v>5893.8</v>
      </c>
      <c r="T1662" s="1655" t="s">
        <v>773</v>
      </c>
    </row>
    <row r="1663" spans="1:20" x14ac:dyDescent="0.25">
      <c r="A1663" s="1265">
        <v>42140</v>
      </c>
      <c r="B1663" s="545">
        <v>21237</v>
      </c>
      <c r="C1663" s="1952" t="s">
        <v>257</v>
      </c>
      <c r="D1663" s="2097">
        <v>1698</v>
      </c>
      <c r="E1663" s="724">
        <v>42140</v>
      </c>
      <c r="F1663" s="2116">
        <v>1698</v>
      </c>
      <c r="G1663" s="1817">
        <f t="shared" si="55"/>
        <v>0</v>
      </c>
      <c r="H1663" s="1655" t="s">
        <v>2804</v>
      </c>
      <c r="I1663" s="32"/>
      <c r="J1663" s="2024"/>
      <c r="K1663" s="32"/>
      <c r="M1663" s="1265">
        <v>42154</v>
      </c>
      <c r="N1663" s="545">
        <v>22733</v>
      </c>
      <c r="O1663" s="1952" t="s">
        <v>1434</v>
      </c>
      <c r="P1663" s="2097">
        <v>96</v>
      </c>
      <c r="Q1663" s="724">
        <v>42154</v>
      </c>
      <c r="R1663" s="2116">
        <v>96</v>
      </c>
      <c r="S1663" s="1267">
        <f t="shared" si="56"/>
        <v>0</v>
      </c>
      <c r="T1663" s="1655" t="s">
        <v>773</v>
      </c>
    </row>
    <row r="1664" spans="1:20" x14ac:dyDescent="0.25">
      <c r="A1664" s="1270">
        <v>42140</v>
      </c>
      <c r="B1664" s="545">
        <v>21238</v>
      </c>
      <c r="C1664" s="1952" t="s">
        <v>2102</v>
      </c>
      <c r="D1664" s="2097">
        <v>6727</v>
      </c>
      <c r="E1664" s="724">
        <v>42140</v>
      </c>
      <c r="F1664" s="2116">
        <v>6727</v>
      </c>
      <c r="G1664" s="1817">
        <f t="shared" si="55"/>
        <v>0</v>
      </c>
      <c r="H1664" s="1655" t="s">
        <v>2804</v>
      </c>
      <c r="I1664" s="32"/>
      <c r="J1664" s="2024"/>
      <c r="K1664" s="32"/>
      <c r="M1664" s="1270">
        <v>42128</v>
      </c>
      <c r="N1664" s="545">
        <v>19968</v>
      </c>
      <c r="O1664" s="1952" t="s">
        <v>2913</v>
      </c>
      <c r="P1664" s="2097">
        <v>3708</v>
      </c>
      <c r="Q1664" s="724">
        <v>42129</v>
      </c>
      <c r="R1664" s="2116">
        <v>3708</v>
      </c>
      <c r="S1664" s="1267">
        <f t="shared" si="56"/>
        <v>0</v>
      </c>
      <c r="T1664" s="1804" t="s">
        <v>2822</v>
      </c>
    </row>
    <row r="1665" spans="1:20" x14ac:dyDescent="0.25">
      <c r="A1665" s="1265">
        <v>42140</v>
      </c>
      <c r="B1665" s="545">
        <v>21239</v>
      </c>
      <c r="C1665" s="1952" t="s">
        <v>2867</v>
      </c>
      <c r="D1665" s="2097">
        <v>1342.4</v>
      </c>
      <c r="E1665" s="724">
        <v>42140</v>
      </c>
      <c r="F1665" s="2116">
        <v>1342.4</v>
      </c>
      <c r="G1665" s="1817">
        <f t="shared" si="55"/>
        <v>0</v>
      </c>
      <c r="H1665" s="1655" t="s">
        <v>2804</v>
      </c>
      <c r="I1665" s="32"/>
      <c r="J1665" s="2024"/>
      <c r="K1665" s="32"/>
      <c r="M1665" s="1265">
        <v>42135</v>
      </c>
      <c r="N1665" s="545">
        <v>20717</v>
      </c>
      <c r="O1665" s="1952" t="s">
        <v>2913</v>
      </c>
      <c r="P1665" s="2097">
        <v>7703.4</v>
      </c>
      <c r="Q1665" s="724">
        <v>42136</v>
      </c>
      <c r="R1665" s="2116">
        <v>7703.4</v>
      </c>
      <c r="S1665" s="1267">
        <f t="shared" si="56"/>
        <v>0</v>
      </c>
      <c r="T1665" s="1804" t="s">
        <v>2822</v>
      </c>
    </row>
    <row r="1666" spans="1:20" x14ac:dyDescent="0.25">
      <c r="A1666" s="1270">
        <v>42140</v>
      </c>
      <c r="B1666" s="545">
        <v>21240</v>
      </c>
      <c r="C1666" s="1952" t="s">
        <v>2807</v>
      </c>
      <c r="D1666" s="2097">
        <v>1288</v>
      </c>
      <c r="E1666" s="2029">
        <v>42140</v>
      </c>
      <c r="F1666" s="2116">
        <v>1288</v>
      </c>
      <c r="G1666" s="1817">
        <f t="shared" si="55"/>
        <v>0</v>
      </c>
      <c r="H1666" s="1655" t="s">
        <v>2804</v>
      </c>
      <c r="K1666" s="32"/>
      <c r="M1666" s="1270">
        <v>42142</v>
      </c>
      <c r="N1666" s="545">
        <v>21472</v>
      </c>
      <c r="O1666" s="1952" t="s">
        <v>2913</v>
      </c>
      <c r="P1666" s="2097">
        <v>3744</v>
      </c>
      <c r="Q1666" s="781">
        <v>42144</v>
      </c>
      <c r="R1666" s="2116">
        <v>3744</v>
      </c>
      <c r="S1666" s="1267">
        <f t="shared" si="56"/>
        <v>0</v>
      </c>
      <c r="T1666" s="1804" t="s">
        <v>2822</v>
      </c>
    </row>
    <row r="1667" spans="1:20" x14ac:dyDescent="0.25">
      <c r="A1667" s="1265">
        <v>42140</v>
      </c>
      <c r="B1667" s="545">
        <v>21241</v>
      </c>
      <c r="C1667" s="1952" t="s">
        <v>1521</v>
      </c>
      <c r="D1667" s="2097">
        <v>4687.2</v>
      </c>
      <c r="E1667" s="724">
        <v>42140</v>
      </c>
      <c r="F1667" s="2116">
        <v>4687.2</v>
      </c>
      <c r="G1667" s="1817">
        <f t="shared" ref="G1667:G1676" si="57">D1667-F1667</f>
        <v>0</v>
      </c>
      <c r="H1667" s="1655" t="s">
        <v>773</v>
      </c>
      <c r="K1667" s="32"/>
      <c r="M1667" s="1265">
        <v>42149</v>
      </c>
      <c r="N1667" s="545">
        <v>22190</v>
      </c>
      <c r="O1667" s="1952" t="s">
        <v>2913</v>
      </c>
      <c r="P1667" s="2097">
        <v>6883.8</v>
      </c>
      <c r="Q1667" s="781">
        <v>42150</v>
      </c>
      <c r="R1667" s="2116">
        <v>6883.8</v>
      </c>
      <c r="S1667" s="1267">
        <f t="shared" ref="S1667:S1730" si="58">P1667-R1667</f>
        <v>0</v>
      </c>
      <c r="T1667" s="1655" t="s">
        <v>2822</v>
      </c>
    </row>
    <row r="1668" spans="1:20" x14ac:dyDescent="0.25">
      <c r="A1668" s="1270">
        <v>42140</v>
      </c>
      <c r="B1668" s="545">
        <v>21242</v>
      </c>
      <c r="C1668" s="1952" t="s">
        <v>2814</v>
      </c>
      <c r="D1668" s="2097">
        <v>24602.959999999999</v>
      </c>
      <c r="E1668" s="724" t="s">
        <v>3652</v>
      </c>
      <c r="F1668" s="2116">
        <f>1614.5+22988.46</f>
        <v>24602.959999999999</v>
      </c>
      <c r="G1668" s="1817">
        <f t="shared" si="57"/>
        <v>0</v>
      </c>
      <c r="H1668" s="1655" t="s">
        <v>2780</v>
      </c>
      <c r="K1668" s="32"/>
      <c r="M1668" s="1270">
        <v>42125</v>
      </c>
      <c r="N1668" s="545">
        <v>19653</v>
      </c>
      <c r="O1668" s="1952" t="s">
        <v>259</v>
      </c>
      <c r="P1668" s="2097">
        <v>3917.4</v>
      </c>
      <c r="Q1668" s="724">
        <v>42125</v>
      </c>
      <c r="R1668" s="2116">
        <v>3917.4</v>
      </c>
      <c r="S1668" s="459">
        <f t="shared" si="58"/>
        <v>0</v>
      </c>
      <c r="T1668" s="1804" t="s">
        <v>2796</v>
      </c>
    </row>
    <row r="1669" spans="1:20" x14ac:dyDescent="0.25">
      <c r="A1669" s="1265">
        <v>42140</v>
      </c>
      <c r="B1669" s="545">
        <v>21243</v>
      </c>
      <c r="C1669" s="1952" t="s">
        <v>2854</v>
      </c>
      <c r="D1669" s="2097">
        <v>7100.4</v>
      </c>
      <c r="E1669" s="724">
        <v>42142</v>
      </c>
      <c r="F1669" s="2116">
        <v>7100.4</v>
      </c>
      <c r="G1669" s="1817">
        <f t="shared" si="57"/>
        <v>0</v>
      </c>
      <c r="H1669" s="1804" t="s">
        <v>773</v>
      </c>
      <c r="K1669" s="32"/>
      <c r="M1669" s="1265">
        <v>42126</v>
      </c>
      <c r="N1669" s="545">
        <v>19702</v>
      </c>
      <c r="O1669" s="2054" t="s">
        <v>259</v>
      </c>
      <c r="P1669" s="2097">
        <v>2143</v>
      </c>
      <c r="Q1669" s="724">
        <v>42143</v>
      </c>
      <c r="R1669" s="2116">
        <v>2143</v>
      </c>
      <c r="S1669" s="459">
        <f t="shared" si="58"/>
        <v>0</v>
      </c>
      <c r="T1669" s="217" t="s">
        <v>773</v>
      </c>
    </row>
    <row r="1670" spans="1:20" x14ac:dyDescent="0.25">
      <c r="A1670" s="1270">
        <v>42140</v>
      </c>
      <c r="B1670" s="545">
        <v>21244</v>
      </c>
      <c r="C1670" s="1952" t="s">
        <v>850</v>
      </c>
      <c r="D1670" s="2097">
        <v>1064.2</v>
      </c>
      <c r="E1670" s="724">
        <v>42140</v>
      </c>
      <c r="F1670" s="2116">
        <v>1064.2</v>
      </c>
      <c r="G1670" s="1817">
        <f t="shared" si="57"/>
        <v>0</v>
      </c>
      <c r="H1670" s="1804" t="s">
        <v>773</v>
      </c>
      <c r="K1670" s="32"/>
      <c r="M1670" s="1270">
        <v>42126</v>
      </c>
      <c r="N1670" s="545">
        <v>19780</v>
      </c>
      <c r="O1670" s="2054" t="s">
        <v>259</v>
      </c>
      <c r="P1670" s="2097">
        <v>10114.299999999999</v>
      </c>
      <c r="Q1670" s="724">
        <v>42154</v>
      </c>
      <c r="R1670" s="2116">
        <v>10114.299999999999</v>
      </c>
      <c r="S1670" s="1267">
        <f t="shared" si="58"/>
        <v>0</v>
      </c>
      <c r="T1670" s="217" t="s">
        <v>2796</v>
      </c>
    </row>
    <row r="1671" spans="1:20" x14ac:dyDescent="0.25">
      <c r="A1671" s="1265">
        <v>42140</v>
      </c>
      <c r="B1671" s="545">
        <v>21245</v>
      </c>
      <c r="C1671" s="1952" t="s">
        <v>850</v>
      </c>
      <c r="D1671" s="2097">
        <v>723.1</v>
      </c>
      <c r="E1671" s="724">
        <v>42140</v>
      </c>
      <c r="F1671" s="2116">
        <v>723.1</v>
      </c>
      <c r="G1671" s="1817">
        <f t="shared" si="57"/>
        <v>0</v>
      </c>
      <c r="H1671" s="1804" t="s">
        <v>773</v>
      </c>
      <c r="K1671" s="32"/>
      <c r="M1671" s="1265">
        <v>42128</v>
      </c>
      <c r="N1671" s="545">
        <v>19961</v>
      </c>
      <c r="O1671" s="1952" t="s">
        <v>259</v>
      </c>
      <c r="P1671" s="2097">
        <v>4236</v>
      </c>
      <c r="Q1671" s="724">
        <v>42128</v>
      </c>
      <c r="R1671" s="2116">
        <v>4236</v>
      </c>
      <c r="S1671" s="1267">
        <f t="shared" si="58"/>
        <v>0</v>
      </c>
      <c r="T1671" s="1804" t="s">
        <v>773</v>
      </c>
    </row>
    <row r="1672" spans="1:20" x14ac:dyDescent="0.25">
      <c r="A1672" s="1270">
        <v>42140</v>
      </c>
      <c r="B1672" s="545">
        <v>21246</v>
      </c>
      <c r="C1672" s="1952" t="s">
        <v>2788</v>
      </c>
      <c r="D1672" s="2097">
        <v>24295.599999999999</v>
      </c>
      <c r="E1672" s="724">
        <v>42145</v>
      </c>
      <c r="F1672" s="2116">
        <v>24295.599999999999</v>
      </c>
      <c r="G1672" s="1817">
        <f t="shared" si="57"/>
        <v>0</v>
      </c>
      <c r="H1672" s="1804" t="s">
        <v>773</v>
      </c>
      <c r="J1672" s="2073"/>
      <c r="K1672" s="32"/>
      <c r="M1672" s="1270">
        <v>42131</v>
      </c>
      <c r="N1672" s="545">
        <v>20314</v>
      </c>
      <c r="O1672" s="1952" t="s">
        <v>259</v>
      </c>
      <c r="P1672" s="2097">
        <v>563.20000000000005</v>
      </c>
      <c r="Q1672" s="724">
        <v>42131</v>
      </c>
      <c r="R1672" s="2116">
        <v>563.20000000000005</v>
      </c>
      <c r="S1672" s="1267">
        <f t="shared" si="58"/>
        <v>0</v>
      </c>
      <c r="T1672" s="1655" t="s">
        <v>773</v>
      </c>
    </row>
    <row r="1673" spans="1:20" x14ac:dyDescent="0.25">
      <c r="A1673" s="1265">
        <v>42140</v>
      </c>
      <c r="B1673" s="545">
        <v>21247</v>
      </c>
      <c r="C1673" s="1952" t="s">
        <v>2808</v>
      </c>
      <c r="D1673" s="2097">
        <v>1687.2</v>
      </c>
      <c r="E1673" s="724">
        <v>42142</v>
      </c>
      <c r="F1673" s="2116">
        <v>1687.2</v>
      </c>
      <c r="G1673" s="1817">
        <f t="shared" si="57"/>
        <v>0</v>
      </c>
      <c r="H1673" s="1804" t="s">
        <v>773</v>
      </c>
      <c r="J1673" s="2073"/>
      <c r="K1673" s="32"/>
      <c r="M1673" s="1265">
        <v>42133</v>
      </c>
      <c r="N1673" s="545">
        <v>20539</v>
      </c>
      <c r="O1673" s="1952" t="s">
        <v>259</v>
      </c>
      <c r="P1673" s="2097">
        <v>5216.3999999999996</v>
      </c>
      <c r="Q1673" s="724">
        <v>42149</v>
      </c>
      <c r="R1673" s="2116">
        <v>5216.3999999999996</v>
      </c>
      <c r="S1673" s="1267">
        <f t="shared" si="58"/>
        <v>0</v>
      </c>
      <c r="T1673" s="1804" t="s">
        <v>773</v>
      </c>
    </row>
    <row r="1674" spans="1:20" x14ac:dyDescent="0.25">
      <c r="A1674" s="1270">
        <v>42140</v>
      </c>
      <c r="B1674" s="545">
        <v>21248</v>
      </c>
      <c r="C1674" s="1952" t="s">
        <v>3602</v>
      </c>
      <c r="D1674" s="2097">
        <v>2333.6</v>
      </c>
      <c r="E1674" s="724">
        <v>42151</v>
      </c>
      <c r="F1674" s="2116">
        <v>2333.6</v>
      </c>
      <c r="G1674" s="1817">
        <f t="shared" si="57"/>
        <v>0</v>
      </c>
      <c r="H1674" s="1804" t="s">
        <v>773</v>
      </c>
      <c r="K1674" s="32"/>
      <c r="M1674" s="1270">
        <v>42134</v>
      </c>
      <c r="N1674" s="545">
        <v>20631</v>
      </c>
      <c r="O1674" s="1952" t="s">
        <v>259</v>
      </c>
      <c r="P1674" s="2097">
        <v>470.8</v>
      </c>
      <c r="Q1674" s="724">
        <v>42134</v>
      </c>
      <c r="R1674" s="2117">
        <v>470.8</v>
      </c>
      <c r="S1674" s="1267">
        <f t="shared" si="58"/>
        <v>0</v>
      </c>
      <c r="T1674" s="1197" t="s">
        <v>773</v>
      </c>
    </row>
    <row r="1675" spans="1:20" x14ac:dyDescent="0.25">
      <c r="A1675" s="1265">
        <v>42140</v>
      </c>
      <c r="B1675" s="545">
        <v>21249</v>
      </c>
      <c r="C1675" s="1952" t="s">
        <v>2876</v>
      </c>
      <c r="D1675" s="2097">
        <v>11315.6</v>
      </c>
      <c r="E1675" s="724"/>
      <c r="F1675" s="2116"/>
      <c r="G1675" s="1817">
        <f t="shared" si="57"/>
        <v>11315.6</v>
      </c>
      <c r="H1675" s="1804" t="s">
        <v>2804</v>
      </c>
      <c r="K1675" s="32"/>
      <c r="M1675" s="1265">
        <v>42135</v>
      </c>
      <c r="N1675" s="545">
        <v>20735</v>
      </c>
      <c r="O1675" s="1952" t="s">
        <v>259</v>
      </c>
      <c r="P1675" s="2097">
        <v>837</v>
      </c>
      <c r="Q1675" s="724">
        <v>42141</v>
      </c>
      <c r="R1675" s="2116">
        <v>837</v>
      </c>
      <c r="S1675" s="1267">
        <f t="shared" si="58"/>
        <v>0</v>
      </c>
      <c r="T1675" s="1804" t="s">
        <v>773</v>
      </c>
    </row>
    <row r="1676" spans="1:20" x14ac:dyDescent="0.25">
      <c r="A1676" s="1270">
        <v>42140</v>
      </c>
      <c r="B1676" s="545">
        <v>21250</v>
      </c>
      <c r="C1676" s="2102">
        <v>105</v>
      </c>
      <c r="D1676" s="2097">
        <v>3960</v>
      </c>
      <c r="E1676" s="724">
        <v>42140</v>
      </c>
      <c r="F1676" s="2116">
        <v>3960</v>
      </c>
      <c r="G1676" s="1817">
        <f t="shared" si="57"/>
        <v>0</v>
      </c>
      <c r="H1676" s="1804" t="s">
        <v>2804</v>
      </c>
      <c r="K1676" s="32"/>
      <c r="M1676" s="1270">
        <v>42135</v>
      </c>
      <c r="N1676" s="545">
        <v>20749</v>
      </c>
      <c r="O1676" s="1952" t="s">
        <v>259</v>
      </c>
      <c r="P1676" s="2097">
        <v>12252.9</v>
      </c>
      <c r="Q1676" s="724"/>
      <c r="R1676" s="2116"/>
      <c r="S1676" s="1267">
        <f t="shared" si="58"/>
        <v>12252.9</v>
      </c>
      <c r="T1676" s="1804" t="s">
        <v>2938</v>
      </c>
    </row>
    <row r="1677" spans="1:20" x14ac:dyDescent="0.25">
      <c r="A1677" s="1265">
        <v>42140</v>
      </c>
      <c r="B1677" s="545">
        <v>21251</v>
      </c>
      <c r="C1677" s="2164" t="s">
        <v>2251</v>
      </c>
      <c r="D1677" s="2194">
        <v>0</v>
      </c>
      <c r="E1677" s="724"/>
      <c r="F1677" s="2116"/>
      <c r="G1677" s="1267">
        <f t="shared" ref="G1677:G1730" si="59">D1677-F1677</f>
        <v>0</v>
      </c>
      <c r="H1677" s="1804" t="s">
        <v>135</v>
      </c>
      <c r="K1677" s="32"/>
      <c r="M1677" s="1265">
        <v>42138</v>
      </c>
      <c r="N1677" s="545">
        <v>21023</v>
      </c>
      <c r="O1677" s="1952" t="s">
        <v>259</v>
      </c>
      <c r="P1677" s="2097">
        <v>1636.9</v>
      </c>
      <c r="Q1677" s="724">
        <v>42138</v>
      </c>
      <c r="R1677" s="2116">
        <v>1636.9</v>
      </c>
      <c r="S1677" s="1817">
        <f t="shared" si="58"/>
        <v>0</v>
      </c>
      <c r="T1677" s="1655" t="s">
        <v>773</v>
      </c>
    </row>
    <row r="1678" spans="1:20" x14ac:dyDescent="0.25">
      <c r="A1678" s="1270">
        <v>42140</v>
      </c>
      <c r="B1678" s="545">
        <v>21252</v>
      </c>
      <c r="C1678" s="1952" t="s">
        <v>2098</v>
      </c>
      <c r="D1678" s="2097">
        <v>1080</v>
      </c>
      <c r="E1678" s="724">
        <v>42140</v>
      </c>
      <c r="F1678" s="2116">
        <v>1080</v>
      </c>
      <c r="G1678" s="1267">
        <f t="shared" si="59"/>
        <v>0</v>
      </c>
      <c r="H1678" s="1804" t="s">
        <v>2804</v>
      </c>
      <c r="K1678" s="32"/>
      <c r="M1678" s="1270">
        <v>42140</v>
      </c>
      <c r="N1678" s="545">
        <v>21301</v>
      </c>
      <c r="O1678" s="1952" t="s">
        <v>259</v>
      </c>
      <c r="P1678" s="2097">
        <v>2529.8000000000002</v>
      </c>
      <c r="Q1678" s="724">
        <v>42140</v>
      </c>
      <c r="R1678" s="2117">
        <v>2529.8000000000002</v>
      </c>
      <c r="S1678" s="1267">
        <f t="shared" si="58"/>
        <v>0</v>
      </c>
      <c r="T1678" s="716" t="s">
        <v>773</v>
      </c>
    </row>
    <row r="1679" spans="1:20" x14ac:dyDescent="0.25">
      <c r="A1679" s="1265">
        <v>42140</v>
      </c>
      <c r="B1679" s="545">
        <v>21253</v>
      </c>
      <c r="C1679" s="1952" t="s">
        <v>28</v>
      </c>
      <c r="D1679" s="2097">
        <v>25984</v>
      </c>
      <c r="E1679" s="724">
        <v>42140</v>
      </c>
      <c r="F1679" s="2116">
        <v>25984</v>
      </c>
      <c r="G1679" s="1267">
        <f t="shared" si="59"/>
        <v>0</v>
      </c>
      <c r="H1679" s="1804" t="s">
        <v>2780</v>
      </c>
      <c r="K1679" s="32"/>
      <c r="M1679" s="1265">
        <v>42140</v>
      </c>
      <c r="N1679" s="545">
        <v>21313</v>
      </c>
      <c r="O1679" s="1952" t="s">
        <v>259</v>
      </c>
      <c r="P1679" s="2097">
        <v>896</v>
      </c>
      <c r="Q1679" s="724">
        <v>42140</v>
      </c>
      <c r="R1679" s="2117">
        <v>896</v>
      </c>
      <c r="S1679" s="1267">
        <f t="shared" si="58"/>
        <v>0</v>
      </c>
      <c r="T1679" s="716" t="s">
        <v>773</v>
      </c>
    </row>
    <row r="1680" spans="1:20" x14ac:dyDescent="0.25">
      <c r="A1680" s="1270">
        <v>42140</v>
      </c>
      <c r="B1680" s="545">
        <v>21254</v>
      </c>
      <c r="C1680" s="1952" t="s">
        <v>701</v>
      </c>
      <c r="D1680" s="2097">
        <v>7909.2</v>
      </c>
      <c r="E1680" s="724">
        <v>42140</v>
      </c>
      <c r="F1680" s="2116">
        <v>7909.2</v>
      </c>
      <c r="G1680" s="1267">
        <f t="shared" si="59"/>
        <v>0</v>
      </c>
      <c r="H1680" s="1804" t="s">
        <v>2780</v>
      </c>
      <c r="K1680" s="32"/>
      <c r="M1680" s="1270">
        <v>42141</v>
      </c>
      <c r="N1680" s="545">
        <v>21372</v>
      </c>
      <c r="O1680" s="1952" t="s">
        <v>259</v>
      </c>
      <c r="P1680" s="2097">
        <v>4151</v>
      </c>
      <c r="Q1680" s="724">
        <v>42141</v>
      </c>
      <c r="R1680" s="2117">
        <v>4151</v>
      </c>
      <c r="S1680" s="1267">
        <f t="shared" si="58"/>
        <v>0</v>
      </c>
      <c r="T1680" s="1197" t="s">
        <v>2822</v>
      </c>
    </row>
    <row r="1681" spans="1:20" x14ac:dyDescent="0.25">
      <c r="A1681" s="1265">
        <v>42140</v>
      </c>
      <c r="B1681" s="545">
        <v>21255</v>
      </c>
      <c r="C1681" s="1952" t="s">
        <v>2893</v>
      </c>
      <c r="D1681" s="2097">
        <v>2395.4</v>
      </c>
      <c r="E1681" s="724">
        <v>42140</v>
      </c>
      <c r="F1681" s="2116">
        <v>2395.4</v>
      </c>
      <c r="G1681" s="1267">
        <f t="shared" si="59"/>
        <v>0</v>
      </c>
      <c r="H1681" s="1804" t="s">
        <v>773</v>
      </c>
      <c r="K1681" s="32"/>
      <c r="M1681" s="1265">
        <v>42142</v>
      </c>
      <c r="N1681" s="545">
        <v>21530</v>
      </c>
      <c r="O1681" s="1952" t="s">
        <v>259</v>
      </c>
      <c r="P1681" s="2097">
        <v>990.4</v>
      </c>
      <c r="Q1681" s="724">
        <v>42142</v>
      </c>
      <c r="R1681" s="2117">
        <v>990.4</v>
      </c>
      <c r="S1681" s="1267">
        <f t="shared" si="58"/>
        <v>0</v>
      </c>
      <c r="T1681" s="1197" t="s">
        <v>773</v>
      </c>
    </row>
    <row r="1682" spans="1:20" x14ac:dyDescent="0.25">
      <c r="A1682" s="1270">
        <v>42140</v>
      </c>
      <c r="B1682" s="545">
        <v>21256</v>
      </c>
      <c r="C1682" s="2164" t="s">
        <v>2251</v>
      </c>
      <c r="D1682" s="2194">
        <v>0</v>
      </c>
      <c r="E1682" s="724"/>
      <c r="F1682" s="2116"/>
      <c r="G1682" s="1267">
        <f t="shared" si="59"/>
        <v>0</v>
      </c>
      <c r="H1682" s="1804" t="s">
        <v>135</v>
      </c>
      <c r="K1682" s="32"/>
      <c r="M1682" s="1270">
        <v>42147</v>
      </c>
      <c r="N1682" s="545">
        <v>22065</v>
      </c>
      <c r="O1682" s="1952" t="s">
        <v>259</v>
      </c>
      <c r="P1682" s="2097">
        <v>3468</v>
      </c>
      <c r="Q1682" s="781"/>
      <c r="R1682" s="2116"/>
      <c r="S1682" s="1267">
        <f t="shared" si="58"/>
        <v>3468</v>
      </c>
      <c r="T1682" s="1655" t="s">
        <v>2799</v>
      </c>
    </row>
    <row r="1683" spans="1:20" x14ac:dyDescent="0.25">
      <c r="A1683" s="1265">
        <v>42140</v>
      </c>
      <c r="B1683" s="545">
        <v>21257</v>
      </c>
      <c r="C1683" s="1952" t="s">
        <v>2884</v>
      </c>
      <c r="D1683" s="2097">
        <v>16350.6</v>
      </c>
      <c r="E1683" s="724">
        <v>42140</v>
      </c>
      <c r="F1683" s="2116">
        <v>16350.6</v>
      </c>
      <c r="G1683" s="1267">
        <f t="shared" si="59"/>
        <v>0</v>
      </c>
      <c r="H1683" s="716" t="s">
        <v>773</v>
      </c>
      <c r="J1683" s="2073"/>
      <c r="K1683" s="32"/>
      <c r="M1683" s="1265">
        <v>42148</v>
      </c>
      <c r="N1683" s="545">
        <v>22085</v>
      </c>
      <c r="O1683" s="1952" t="s">
        <v>259</v>
      </c>
      <c r="P1683" s="2097">
        <v>16193.6</v>
      </c>
      <c r="Q1683" s="781"/>
      <c r="R1683" s="2116"/>
      <c r="S1683" s="1267">
        <f t="shared" si="58"/>
        <v>16193.6</v>
      </c>
      <c r="T1683" s="1655" t="s">
        <v>818</v>
      </c>
    </row>
    <row r="1684" spans="1:20" x14ac:dyDescent="0.25">
      <c r="A1684" s="1270">
        <v>42140</v>
      </c>
      <c r="B1684" s="545">
        <v>21258</v>
      </c>
      <c r="C1684" s="1952" t="s">
        <v>2304</v>
      </c>
      <c r="D1684" s="2097">
        <v>151386.20000000001</v>
      </c>
      <c r="E1684" s="724" t="s">
        <v>61</v>
      </c>
      <c r="F1684" s="2116"/>
      <c r="G1684" s="1267">
        <f t="shared" si="59"/>
        <v>151386.20000000001</v>
      </c>
      <c r="H1684" s="716" t="s">
        <v>2815</v>
      </c>
      <c r="J1684" s="2073"/>
      <c r="K1684" s="32"/>
      <c r="M1684" s="1270">
        <v>42155</v>
      </c>
      <c r="N1684" s="545">
        <v>22842</v>
      </c>
      <c r="O1684" s="1952" t="s">
        <v>259</v>
      </c>
      <c r="P1684" s="2097">
        <v>3618.6</v>
      </c>
      <c r="Q1684" s="724">
        <v>42155</v>
      </c>
      <c r="R1684" s="2116">
        <v>3618.6</v>
      </c>
      <c r="S1684" s="1267">
        <f t="shared" si="58"/>
        <v>0</v>
      </c>
      <c r="T1684" s="1655" t="s">
        <v>773</v>
      </c>
    </row>
    <row r="1685" spans="1:20" x14ac:dyDescent="0.25">
      <c r="A1685" s="1265">
        <v>42140</v>
      </c>
      <c r="B1685" s="545">
        <v>21259</v>
      </c>
      <c r="C1685" s="1952" t="s">
        <v>3603</v>
      </c>
      <c r="D1685" s="2097">
        <v>6978.4</v>
      </c>
      <c r="E1685" s="724">
        <v>42140</v>
      </c>
      <c r="F1685" s="2116">
        <v>6978.4</v>
      </c>
      <c r="G1685" s="1267">
        <f t="shared" si="59"/>
        <v>0</v>
      </c>
      <c r="H1685" s="716" t="s">
        <v>2799</v>
      </c>
      <c r="K1685" s="32"/>
      <c r="M1685" s="1265">
        <v>42133</v>
      </c>
      <c r="N1685" s="545">
        <v>20563</v>
      </c>
      <c r="O1685" s="1952" t="s">
        <v>2996</v>
      </c>
      <c r="P1685" s="2097">
        <v>3720.5</v>
      </c>
      <c r="Q1685" s="724">
        <v>42133</v>
      </c>
      <c r="R1685" s="2116">
        <v>3720.5</v>
      </c>
      <c r="S1685" s="1267">
        <f t="shared" si="58"/>
        <v>0</v>
      </c>
      <c r="T1685" s="1804" t="s">
        <v>2796</v>
      </c>
    </row>
    <row r="1686" spans="1:20" x14ac:dyDescent="0.25">
      <c r="A1686" s="1270">
        <v>42140</v>
      </c>
      <c r="B1686" s="545">
        <v>21260</v>
      </c>
      <c r="C1686" s="1952" t="s">
        <v>2813</v>
      </c>
      <c r="D1686" s="2097">
        <v>7741.2</v>
      </c>
      <c r="E1686" s="724">
        <v>42142</v>
      </c>
      <c r="F1686" s="2116">
        <v>7741.2</v>
      </c>
      <c r="G1686" s="1267">
        <f t="shared" si="59"/>
        <v>0</v>
      </c>
      <c r="H1686" s="716" t="s">
        <v>2776</v>
      </c>
      <c r="K1686" s="32"/>
      <c r="M1686" s="1270">
        <v>42125</v>
      </c>
      <c r="N1686" s="545">
        <v>19660</v>
      </c>
      <c r="O1686" s="1952" t="s">
        <v>947</v>
      </c>
      <c r="P1686" s="2097">
        <v>16596.2</v>
      </c>
      <c r="Q1686" s="724">
        <v>42126</v>
      </c>
      <c r="R1686" s="2116">
        <v>16596.2</v>
      </c>
      <c r="S1686" s="459">
        <f t="shared" si="58"/>
        <v>0</v>
      </c>
      <c r="T1686" s="1655" t="s">
        <v>2822</v>
      </c>
    </row>
    <row r="1687" spans="1:20" x14ac:dyDescent="0.25">
      <c r="A1687" s="1265">
        <v>42140</v>
      </c>
      <c r="B1687" s="545">
        <v>21261</v>
      </c>
      <c r="C1687" s="1952" t="s">
        <v>403</v>
      </c>
      <c r="D1687" s="2097">
        <v>6121.8</v>
      </c>
      <c r="E1687" s="724">
        <v>42153</v>
      </c>
      <c r="F1687" s="2116">
        <v>6121.8</v>
      </c>
      <c r="G1687" s="1267">
        <f t="shared" si="59"/>
        <v>0</v>
      </c>
      <c r="H1687" s="716" t="s">
        <v>2776</v>
      </c>
      <c r="K1687" s="32"/>
      <c r="M1687" s="1265">
        <v>42128</v>
      </c>
      <c r="N1687" s="545">
        <v>19957</v>
      </c>
      <c r="O1687" s="2143" t="s">
        <v>947</v>
      </c>
      <c r="P1687" s="2097">
        <v>15998.2</v>
      </c>
      <c r="Q1687" s="724">
        <v>42129</v>
      </c>
      <c r="R1687" s="2116">
        <v>15998.2</v>
      </c>
      <c r="S1687" s="1267">
        <f t="shared" si="58"/>
        <v>0</v>
      </c>
      <c r="T1687" s="1804" t="s">
        <v>2822</v>
      </c>
    </row>
    <row r="1688" spans="1:20" x14ac:dyDescent="0.25">
      <c r="A1688" s="1270">
        <v>42140</v>
      </c>
      <c r="B1688" s="545">
        <v>21262</v>
      </c>
      <c r="C1688" s="1952" t="s">
        <v>2811</v>
      </c>
      <c r="D1688" s="2097">
        <v>14525.3</v>
      </c>
      <c r="E1688" s="724">
        <v>42142</v>
      </c>
      <c r="F1688" s="2116">
        <v>14525.3</v>
      </c>
      <c r="G1688" s="1267">
        <f t="shared" si="59"/>
        <v>0</v>
      </c>
      <c r="H1688" s="716" t="s">
        <v>2776</v>
      </c>
      <c r="K1688" s="32"/>
      <c r="M1688" s="1270">
        <v>42130</v>
      </c>
      <c r="N1688" s="545">
        <v>20144</v>
      </c>
      <c r="O1688" s="1952" t="s">
        <v>947</v>
      </c>
      <c r="P1688" s="2097">
        <v>20721.2</v>
      </c>
      <c r="Q1688" s="724">
        <v>42132</v>
      </c>
      <c r="R1688" s="2116">
        <v>20721.2</v>
      </c>
      <c r="S1688" s="1267">
        <f t="shared" si="58"/>
        <v>0</v>
      </c>
      <c r="T1688" s="1655" t="s">
        <v>2822</v>
      </c>
    </row>
    <row r="1689" spans="1:20" x14ac:dyDescent="0.25">
      <c r="A1689" s="1265">
        <v>42140</v>
      </c>
      <c r="B1689" s="545">
        <v>21263</v>
      </c>
      <c r="C1689" s="1952" t="s">
        <v>2994</v>
      </c>
      <c r="D1689" s="2097">
        <v>2354.1</v>
      </c>
      <c r="E1689" s="724">
        <v>42142</v>
      </c>
      <c r="F1689" s="2116">
        <v>2354.1</v>
      </c>
      <c r="G1689" s="1267">
        <f t="shared" si="59"/>
        <v>0</v>
      </c>
      <c r="H1689" s="716" t="s">
        <v>773</v>
      </c>
      <c r="K1689" s="32"/>
      <c r="M1689" s="1265">
        <v>42132</v>
      </c>
      <c r="N1689" s="545">
        <v>20420</v>
      </c>
      <c r="O1689" s="1952" t="s">
        <v>947</v>
      </c>
      <c r="P1689" s="2097">
        <v>18255.400000000001</v>
      </c>
      <c r="Q1689" s="724">
        <v>42134</v>
      </c>
      <c r="R1689" s="2116">
        <v>18255.400000000001</v>
      </c>
      <c r="S1689" s="1267">
        <f t="shared" si="58"/>
        <v>0</v>
      </c>
      <c r="T1689" s="1804" t="s">
        <v>2822</v>
      </c>
    </row>
    <row r="1690" spans="1:20" x14ac:dyDescent="0.25">
      <c r="A1690" s="1270">
        <v>42140</v>
      </c>
      <c r="B1690" s="545">
        <v>21264</v>
      </c>
      <c r="C1690" s="1952" t="s">
        <v>2831</v>
      </c>
      <c r="D1690" s="2097">
        <v>2485.1999999999998</v>
      </c>
      <c r="E1690" s="724">
        <v>42140</v>
      </c>
      <c r="F1690" s="2116">
        <v>2485.1999999999998</v>
      </c>
      <c r="G1690" s="1267">
        <f t="shared" si="59"/>
        <v>0</v>
      </c>
      <c r="H1690" s="1804" t="s">
        <v>2799</v>
      </c>
      <c r="K1690" s="32"/>
      <c r="M1690" s="1270">
        <v>42134</v>
      </c>
      <c r="N1690" s="545">
        <v>20655</v>
      </c>
      <c r="O1690" s="1952" t="s">
        <v>947</v>
      </c>
      <c r="P1690" s="2097">
        <v>17145.599999999999</v>
      </c>
      <c r="Q1690" s="724">
        <v>42135</v>
      </c>
      <c r="R1690" s="2116">
        <v>17145.599999999999</v>
      </c>
      <c r="S1690" s="1267">
        <f t="shared" si="58"/>
        <v>0</v>
      </c>
      <c r="T1690" s="1655" t="s">
        <v>2822</v>
      </c>
    </row>
    <row r="1691" spans="1:20" x14ac:dyDescent="0.25">
      <c r="A1691" s="1265">
        <v>42140</v>
      </c>
      <c r="B1691" s="545">
        <v>21265</v>
      </c>
      <c r="C1691" s="1952" t="s">
        <v>711</v>
      </c>
      <c r="D1691" s="2097">
        <v>26238.799999999999</v>
      </c>
      <c r="E1691" s="724">
        <v>42140</v>
      </c>
      <c r="F1691" s="2116">
        <v>26238.799999999999</v>
      </c>
      <c r="G1691" s="1267">
        <f t="shared" si="59"/>
        <v>0</v>
      </c>
      <c r="H1691" s="716" t="s">
        <v>2938</v>
      </c>
      <c r="K1691" s="32"/>
      <c r="M1691" s="1265">
        <v>42135</v>
      </c>
      <c r="N1691" s="545">
        <v>20730</v>
      </c>
      <c r="O1691" s="1952" t="s">
        <v>947</v>
      </c>
      <c r="P1691" s="2097">
        <v>5201.2</v>
      </c>
      <c r="Q1691" s="724">
        <v>42136</v>
      </c>
      <c r="R1691" s="2116">
        <v>5201.2</v>
      </c>
      <c r="S1691" s="1267">
        <f t="shared" si="58"/>
        <v>0</v>
      </c>
      <c r="T1691" s="1804" t="s">
        <v>2822</v>
      </c>
    </row>
    <row r="1692" spans="1:20" x14ac:dyDescent="0.25">
      <c r="A1692" s="1270">
        <v>42140</v>
      </c>
      <c r="B1692" s="545">
        <v>21266</v>
      </c>
      <c r="C1692" s="1952" t="s">
        <v>2827</v>
      </c>
      <c r="D1692" s="2097">
        <v>2229</v>
      </c>
      <c r="E1692" s="724">
        <v>42140</v>
      </c>
      <c r="F1692" s="2116">
        <v>2229</v>
      </c>
      <c r="G1692" s="1267">
        <f t="shared" si="59"/>
        <v>0</v>
      </c>
      <c r="H1692" s="716" t="s">
        <v>773</v>
      </c>
      <c r="K1692" s="32"/>
      <c r="M1692" s="1270">
        <v>42137</v>
      </c>
      <c r="N1692" s="545">
        <v>20894</v>
      </c>
      <c r="O1692" s="1952" t="s">
        <v>947</v>
      </c>
      <c r="P1692" s="2097">
        <v>23841</v>
      </c>
      <c r="Q1692" s="724">
        <v>42138</v>
      </c>
      <c r="R1692" s="2116">
        <v>23841</v>
      </c>
      <c r="S1692" s="1267">
        <f t="shared" si="58"/>
        <v>0</v>
      </c>
      <c r="T1692" s="1804" t="s">
        <v>2822</v>
      </c>
    </row>
    <row r="1693" spans="1:20" x14ac:dyDescent="0.25">
      <c r="A1693" s="1265">
        <v>42140</v>
      </c>
      <c r="B1693" s="545">
        <v>21267</v>
      </c>
      <c r="C1693" s="1952" t="s">
        <v>2862</v>
      </c>
      <c r="D1693" s="2097">
        <v>391</v>
      </c>
      <c r="E1693" s="724">
        <v>42140</v>
      </c>
      <c r="F1693" s="2116">
        <v>391</v>
      </c>
      <c r="G1693" s="1267">
        <f t="shared" si="59"/>
        <v>0</v>
      </c>
      <c r="H1693" s="716" t="s">
        <v>773</v>
      </c>
      <c r="K1693" s="32"/>
      <c r="M1693" s="1265">
        <v>42139</v>
      </c>
      <c r="N1693" s="545">
        <v>21166</v>
      </c>
      <c r="O1693" s="1952" t="s">
        <v>947</v>
      </c>
      <c r="P1693" s="2097">
        <v>18319.2</v>
      </c>
      <c r="Q1693" s="724">
        <v>42140</v>
      </c>
      <c r="R1693" s="2116">
        <v>18319.2</v>
      </c>
      <c r="S1693" s="1817">
        <f t="shared" si="58"/>
        <v>0</v>
      </c>
      <c r="T1693" s="1655" t="s">
        <v>773</v>
      </c>
    </row>
    <row r="1694" spans="1:20" x14ac:dyDescent="0.25">
      <c r="A1694" s="1270">
        <v>42140</v>
      </c>
      <c r="B1694" s="545">
        <v>21268</v>
      </c>
      <c r="C1694" s="2143" t="s">
        <v>2787</v>
      </c>
      <c r="D1694" s="2097">
        <v>8234.7999999999993</v>
      </c>
      <c r="E1694" s="724">
        <v>42140</v>
      </c>
      <c r="F1694" s="2116">
        <v>8234.7999999999993</v>
      </c>
      <c r="G1694" s="1267">
        <f t="shared" si="59"/>
        <v>0</v>
      </c>
      <c r="H1694" s="716" t="s">
        <v>2938</v>
      </c>
      <c r="K1694" s="32"/>
      <c r="M1694" s="1270">
        <v>42142</v>
      </c>
      <c r="N1694" s="545">
        <v>21477</v>
      </c>
      <c r="O1694" s="1952" t="s">
        <v>947</v>
      </c>
      <c r="P1694" s="2097">
        <v>12050.2</v>
      </c>
      <c r="Q1694" s="781">
        <v>42144</v>
      </c>
      <c r="R1694" s="2116">
        <v>12050.2</v>
      </c>
      <c r="S1694" s="1267">
        <f t="shared" si="58"/>
        <v>0</v>
      </c>
      <c r="T1694" s="1804" t="s">
        <v>2822</v>
      </c>
    </row>
    <row r="1695" spans="1:20" x14ac:dyDescent="0.25">
      <c r="A1695" s="1265">
        <v>42140</v>
      </c>
      <c r="B1695" s="545">
        <v>21269</v>
      </c>
      <c r="C1695" s="1952" t="s">
        <v>2304</v>
      </c>
      <c r="D1695" s="2097">
        <v>10593</v>
      </c>
      <c r="E1695" s="724"/>
      <c r="F1695" s="2116"/>
      <c r="G1695" s="1267">
        <f t="shared" si="59"/>
        <v>10593</v>
      </c>
      <c r="H1695" s="716" t="s">
        <v>3604</v>
      </c>
      <c r="K1695" s="32"/>
      <c r="M1695" s="1265">
        <v>42144</v>
      </c>
      <c r="N1695" s="545">
        <v>21659</v>
      </c>
      <c r="O1695" s="1952" t="s">
        <v>947</v>
      </c>
      <c r="P1695" s="2097">
        <v>24554.02</v>
      </c>
      <c r="Q1695" s="724">
        <v>42145</v>
      </c>
      <c r="R1695" s="2117">
        <v>24554.02</v>
      </c>
      <c r="S1695" s="1267">
        <f t="shared" si="58"/>
        <v>0</v>
      </c>
      <c r="T1695" s="716" t="s">
        <v>2822</v>
      </c>
    </row>
    <row r="1696" spans="1:20" x14ac:dyDescent="0.25">
      <c r="A1696" s="1270">
        <v>42140</v>
      </c>
      <c r="B1696" s="545">
        <v>21270</v>
      </c>
      <c r="C1696" s="1952" t="s">
        <v>2787</v>
      </c>
      <c r="D1696" s="2097">
        <v>272.8</v>
      </c>
      <c r="E1696" s="724">
        <v>42140</v>
      </c>
      <c r="F1696" s="2116">
        <v>272.8</v>
      </c>
      <c r="G1696" s="1267">
        <f t="shared" si="59"/>
        <v>0</v>
      </c>
      <c r="H1696" s="716" t="s">
        <v>2938</v>
      </c>
      <c r="K1696" s="32"/>
      <c r="M1696" s="1270">
        <v>42144</v>
      </c>
      <c r="N1696" s="545">
        <v>21666</v>
      </c>
      <c r="O1696" s="1952" t="s">
        <v>947</v>
      </c>
      <c r="P1696" s="2097">
        <v>388.8</v>
      </c>
      <c r="Q1696" s="724">
        <v>42145</v>
      </c>
      <c r="R1696" s="2117">
        <v>388.8</v>
      </c>
      <c r="S1696" s="1267">
        <f t="shared" si="58"/>
        <v>0</v>
      </c>
      <c r="T1696" s="716" t="s">
        <v>2822</v>
      </c>
    </row>
    <row r="1697" spans="1:20" x14ac:dyDescent="0.25">
      <c r="A1697" s="1265">
        <v>42140</v>
      </c>
      <c r="B1697" s="545">
        <v>21271</v>
      </c>
      <c r="C1697" s="1952" t="s">
        <v>2803</v>
      </c>
      <c r="D1697" s="2097">
        <v>4350</v>
      </c>
      <c r="E1697" s="724">
        <v>42140</v>
      </c>
      <c r="F1697" s="2116">
        <v>4350</v>
      </c>
      <c r="G1697" s="1267">
        <f t="shared" si="59"/>
        <v>0</v>
      </c>
      <c r="H1697" s="716" t="s">
        <v>773</v>
      </c>
      <c r="K1697" s="32"/>
      <c r="M1697" s="1265">
        <v>42146</v>
      </c>
      <c r="N1697" s="545">
        <v>21902</v>
      </c>
      <c r="O1697" s="1952" t="s">
        <v>947</v>
      </c>
      <c r="P1697" s="2097">
        <v>19381.400000000001</v>
      </c>
      <c r="Q1697" s="724">
        <v>42148</v>
      </c>
      <c r="R1697" s="2116">
        <v>19381.400000000001</v>
      </c>
      <c r="S1697" s="1267">
        <f t="shared" si="58"/>
        <v>0</v>
      </c>
      <c r="T1697" s="1655" t="s">
        <v>2822</v>
      </c>
    </row>
    <row r="1698" spans="1:20" x14ac:dyDescent="0.25">
      <c r="A1698" s="1270">
        <v>42140</v>
      </c>
      <c r="B1698" s="545">
        <v>21272</v>
      </c>
      <c r="C1698" s="1952" t="s">
        <v>990</v>
      </c>
      <c r="D1698" s="2097">
        <v>2218.5</v>
      </c>
      <c r="E1698" s="724">
        <v>42140</v>
      </c>
      <c r="F1698" s="2117">
        <v>2218.5</v>
      </c>
      <c r="G1698" s="1267">
        <f t="shared" si="59"/>
        <v>0</v>
      </c>
      <c r="H1698" s="716" t="s">
        <v>773</v>
      </c>
      <c r="K1698" s="32"/>
      <c r="M1698" s="1270">
        <v>42146</v>
      </c>
      <c r="N1698" s="545">
        <v>21903</v>
      </c>
      <c r="O1698" s="2143" t="s">
        <v>947</v>
      </c>
      <c r="P1698" s="2097">
        <v>1079.7</v>
      </c>
      <c r="Q1698" s="724">
        <v>42148</v>
      </c>
      <c r="R1698" s="2116">
        <v>1079.7</v>
      </c>
      <c r="S1698" s="1267">
        <f t="shared" si="58"/>
        <v>0</v>
      </c>
      <c r="T1698" s="1655" t="s">
        <v>2822</v>
      </c>
    </row>
    <row r="1699" spans="1:20" x14ac:dyDescent="0.25">
      <c r="A1699" s="1265">
        <v>42140</v>
      </c>
      <c r="B1699" s="545">
        <v>21273</v>
      </c>
      <c r="C1699" s="1952" t="s">
        <v>980</v>
      </c>
      <c r="D1699" s="2097">
        <v>612.65</v>
      </c>
      <c r="E1699" s="724">
        <v>42140</v>
      </c>
      <c r="F1699" s="2117">
        <v>612.65</v>
      </c>
      <c r="G1699" s="1267">
        <f t="shared" si="59"/>
        <v>0</v>
      </c>
      <c r="H1699" s="716" t="s">
        <v>773</v>
      </c>
      <c r="K1699" s="32"/>
      <c r="M1699" s="1265">
        <v>42149</v>
      </c>
      <c r="N1699" s="545">
        <v>22184</v>
      </c>
      <c r="O1699" s="1952" t="s">
        <v>947</v>
      </c>
      <c r="P1699" s="2097">
        <v>18956.8</v>
      </c>
      <c r="Q1699" s="781">
        <v>42150</v>
      </c>
      <c r="R1699" s="2116">
        <v>18956.8</v>
      </c>
      <c r="S1699" s="1267">
        <f t="shared" si="58"/>
        <v>0</v>
      </c>
      <c r="T1699" s="1655" t="s">
        <v>2822</v>
      </c>
    </row>
    <row r="1700" spans="1:20" x14ac:dyDescent="0.25">
      <c r="A1700" s="1270">
        <v>42140</v>
      </c>
      <c r="B1700" s="545">
        <v>21274</v>
      </c>
      <c r="C1700" s="1952" t="s">
        <v>44</v>
      </c>
      <c r="D1700" s="2097">
        <v>2422.6</v>
      </c>
      <c r="E1700" s="724">
        <v>42140</v>
      </c>
      <c r="F1700" s="2117">
        <v>2422.6</v>
      </c>
      <c r="G1700" s="1267">
        <f t="shared" si="59"/>
        <v>0</v>
      </c>
      <c r="H1700" s="716" t="s">
        <v>773</v>
      </c>
      <c r="K1700" s="32"/>
      <c r="M1700" s="1270">
        <v>42151</v>
      </c>
      <c r="N1700" s="545">
        <v>22392</v>
      </c>
      <c r="O1700" s="1952" t="s">
        <v>947</v>
      </c>
      <c r="P1700" s="2097">
        <v>16650.400000000001</v>
      </c>
      <c r="Q1700" s="724">
        <v>42152</v>
      </c>
      <c r="R1700" s="2116">
        <v>16650.400000000001</v>
      </c>
      <c r="S1700" s="1267">
        <f t="shared" si="58"/>
        <v>0</v>
      </c>
      <c r="T1700" s="1655" t="s">
        <v>2822</v>
      </c>
    </row>
    <row r="1701" spans="1:20" x14ac:dyDescent="0.25">
      <c r="A1701" s="1265">
        <v>42140</v>
      </c>
      <c r="B1701" s="545">
        <v>21275</v>
      </c>
      <c r="C1701" s="1952" t="s">
        <v>1176</v>
      </c>
      <c r="D1701" s="2097">
        <v>162.80000000000001</v>
      </c>
      <c r="E1701" s="724">
        <v>42140</v>
      </c>
      <c r="F1701" s="2117">
        <v>162.80000000000001</v>
      </c>
      <c r="G1701" s="1267">
        <f t="shared" si="59"/>
        <v>0</v>
      </c>
      <c r="H1701" s="716" t="s">
        <v>773</v>
      </c>
      <c r="K1701" s="32"/>
      <c r="M1701" s="1265">
        <v>42153</v>
      </c>
      <c r="N1701" s="545">
        <v>22624</v>
      </c>
      <c r="O1701" s="1952" t="s">
        <v>947</v>
      </c>
      <c r="P1701" s="2097">
        <v>20360.400000000001</v>
      </c>
      <c r="Q1701" s="724">
        <v>42155</v>
      </c>
      <c r="R1701" s="2116">
        <v>20360.400000000001</v>
      </c>
      <c r="S1701" s="1267">
        <f t="shared" si="58"/>
        <v>0</v>
      </c>
      <c r="T1701" s="1655" t="s">
        <v>2822</v>
      </c>
    </row>
    <row r="1702" spans="1:20" x14ac:dyDescent="0.25">
      <c r="A1702" s="1270">
        <v>42140</v>
      </c>
      <c r="B1702" s="545">
        <v>21276</v>
      </c>
      <c r="C1702" s="1952" t="s">
        <v>2950</v>
      </c>
      <c r="D1702" s="2097">
        <v>2274.1999999999998</v>
      </c>
      <c r="E1702" s="724">
        <v>42140</v>
      </c>
      <c r="F1702" s="2117">
        <v>2274.1999999999998</v>
      </c>
      <c r="G1702" s="1267">
        <f t="shared" si="59"/>
        <v>0</v>
      </c>
      <c r="H1702" s="716" t="s">
        <v>773</v>
      </c>
      <c r="K1702" s="32"/>
      <c r="M1702" s="1270">
        <v>42153</v>
      </c>
      <c r="N1702" s="545">
        <v>22625</v>
      </c>
      <c r="O1702" s="1952" t="s">
        <v>947</v>
      </c>
      <c r="P1702" s="2097">
        <v>316.8</v>
      </c>
      <c r="Q1702" s="724">
        <v>42155</v>
      </c>
      <c r="R1702" s="2116">
        <v>316.8</v>
      </c>
      <c r="S1702" s="1267">
        <f t="shared" si="58"/>
        <v>0</v>
      </c>
      <c r="T1702" s="1655" t="s">
        <v>2822</v>
      </c>
    </row>
    <row r="1703" spans="1:20" x14ac:dyDescent="0.25">
      <c r="A1703" s="1265">
        <v>42140</v>
      </c>
      <c r="B1703" s="545">
        <v>21277</v>
      </c>
      <c r="C1703" s="1952" t="s">
        <v>2818</v>
      </c>
      <c r="D1703" s="2097">
        <v>3340.6</v>
      </c>
      <c r="E1703" s="724">
        <v>42140</v>
      </c>
      <c r="F1703" s="2117">
        <v>3340.6</v>
      </c>
      <c r="G1703" s="1267">
        <f t="shared" si="59"/>
        <v>0</v>
      </c>
      <c r="H1703" s="716" t="s">
        <v>773</v>
      </c>
      <c r="K1703" s="32"/>
      <c r="M1703" s="1265">
        <v>42153</v>
      </c>
      <c r="N1703" s="545">
        <v>22626</v>
      </c>
      <c r="O1703" s="1952" t="s">
        <v>947</v>
      </c>
      <c r="P1703" s="2097">
        <v>440</v>
      </c>
      <c r="Q1703" s="724">
        <v>42155</v>
      </c>
      <c r="R1703" s="2116">
        <v>440</v>
      </c>
      <c r="S1703" s="1267">
        <f t="shared" si="58"/>
        <v>0</v>
      </c>
      <c r="T1703" s="1655" t="s">
        <v>2822</v>
      </c>
    </row>
    <row r="1704" spans="1:20" x14ac:dyDescent="0.25">
      <c r="A1704" s="1270">
        <v>42140</v>
      </c>
      <c r="B1704" s="545">
        <v>21278</v>
      </c>
      <c r="C1704" s="1952" t="s">
        <v>2808</v>
      </c>
      <c r="D1704" s="2097">
        <v>10890</v>
      </c>
      <c r="E1704" s="724">
        <v>42140</v>
      </c>
      <c r="F1704" s="2117">
        <v>10890</v>
      </c>
      <c r="G1704" s="1267">
        <f t="shared" si="59"/>
        <v>0</v>
      </c>
      <c r="H1704" s="716" t="s">
        <v>773</v>
      </c>
      <c r="J1704" s="2073"/>
      <c r="K1704" s="32"/>
      <c r="M1704" s="1270">
        <v>42130</v>
      </c>
      <c r="N1704" s="545">
        <v>20167</v>
      </c>
      <c r="O1704" s="1952" t="s">
        <v>841</v>
      </c>
      <c r="P1704" s="2097">
        <v>2101.1999999999998</v>
      </c>
      <c r="Q1704" s="724">
        <v>42131</v>
      </c>
      <c r="R1704" s="2116">
        <v>2101.1999999999998</v>
      </c>
      <c r="S1704" s="1267">
        <f t="shared" si="58"/>
        <v>0</v>
      </c>
      <c r="T1704" s="1655" t="s">
        <v>2810</v>
      </c>
    </row>
    <row r="1705" spans="1:20" x14ac:dyDescent="0.25">
      <c r="A1705" s="1265">
        <v>42140</v>
      </c>
      <c r="B1705" s="545">
        <v>21279</v>
      </c>
      <c r="C1705" s="1952" t="s">
        <v>1808</v>
      </c>
      <c r="D1705" s="2097">
        <v>23215.4</v>
      </c>
      <c r="E1705" s="724">
        <v>42140</v>
      </c>
      <c r="F1705" s="2117">
        <v>23215.4</v>
      </c>
      <c r="G1705" s="1267">
        <f t="shared" si="59"/>
        <v>0</v>
      </c>
      <c r="H1705" s="716" t="s">
        <v>2982</v>
      </c>
      <c r="K1705" s="32"/>
      <c r="M1705" s="1265">
        <v>42142</v>
      </c>
      <c r="N1705" s="545">
        <v>21442</v>
      </c>
      <c r="O1705" s="1952" t="s">
        <v>841</v>
      </c>
      <c r="P1705" s="2097">
        <v>1909.2</v>
      </c>
      <c r="Q1705" s="781">
        <v>42142</v>
      </c>
      <c r="R1705" s="2116">
        <v>1909.2</v>
      </c>
      <c r="S1705" s="1267">
        <f t="shared" si="58"/>
        <v>0</v>
      </c>
      <c r="T1705" s="1655" t="s">
        <v>2799</v>
      </c>
    </row>
    <row r="1706" spans="1:20" x14ac:dyDescent="0.25">
      <c r="A1706" s="1270">
        <v>42140</v>
      </c>
      <c r="B1706" s="545">
        <v>21280</v>
      </c>
      <c r="C1706" s="1952" t="s">
        <v>2881</v>
      </c>
      <c r="D1706" s="2097">
        <v>534.6</v>
      </c>
      <c r="E1706" s="724">
        <v>42140</v>
      </c>
      <c r="F1706" s="2117">
        <v>534.6</v>
      </c>
      <c r="G1706" s="1267">
        <f t="shared" si="59"/>
        <v>0</v>
      </c>
      <c r="H1706" s="716" t="s">
        <v>2982</v>
      </c>
      <c r="K1706" s="32"/>
      <c r="M1706" s="1270">
        <v>42126</v>
      </c>
      <c r="N1706" s="545">
        <v>19718</v>
      </c>
      <c r="O1706" s="2054" t="s">
        <v>2857</v>
      </c>
      <c r="P1706" s="2097">
        <v>9610.7999999999993</v>
      </c>
      <c r="Q1706" s="724">
        <v>42126</v>
      </c>
      <c r="R1706" s="2116">
        <v>9610.7999999999993</v>
      </c>
      <c r="S1706" s="459">
        <f t="shared" si="58"/>
        <v>0</v>
      </c>
      <c r="T1706" s="217" t="s">
        <v>773</v>
      </c>
    </row>
    <row r="1707" spans="1:20" x14ac:dyDescent="0.25">
      <c r="A1707" s="1265">
        <v>42140</v>
      </c>
      <c r="B1707" s="545">
        <v>21281</v>
      </c>
      <c r="C1707" s="1952" t="s">
        <v>713</v>
      </c>
      <c r="D1707" s="2097">
        <v>2217.3000000000002</v>
      </c>
      <c r="E1707" s="724">
        <v>42140</v>
      </c>
      <c r="F1707" s="2117">
        <v>2217.3000000000002</v>
      </c>
      <c r="G1707" s="1267">
        <f t="shared" si="59"/>
        <v>0</v>
      </c>
      <c r="H1707" s="716" t="s">
        <v>2982</v>
      </c>
      <c r="K1707" s="32"/>
      <c r="M1707" s="1265">
        <v>42146</v>
      </c>
      <c r="N1707" s="545">
        <v>21892</v>
      </c>
      <c r="O1707" s="1952" t="s">
        <v>3651</v>
      </c>
      <c r="P1707" s="2097">
        <v>640.32000000000005</v>
      </c>
      <c r="Q1707" s="724">
        <v>42146</v>
      </c>
      <c r="R1707" s="2116">
        <v>640.32000000000005</v>
      </c>
      <c r="S1707" s="1267">
        <f t="shared" si="58"/>
        <v>0</v>
      </c>
      <c r="T1707" s="1655" t="s">
        <v>773</v>
      </c>
    </row>
    <row r="1708" spans="1:20" x14ac:dyDescent="0.25">
      <c r="A1708" s="1270">
        <v>42140</v>
      </c>
      <c r="B1708" s="545">
        <v>21282</v>
      </c>
      <c r="C1708" s="1952" t="s">
        <v>2903</v>
      </c>
      <c r="D1708" s="2097">
        <v>2308.4</v>
      </c>
      <c r="E1708" s="724">
        <v>42140</v>
      </c>
      <c r="F1708" s="2117">
        <v>2308.4</v>
      </c>
      <c r="G1708" s="1267">
        <f t="shared" si="59"/>
        <v>0</v>
      </c>
      <c r="H1708" s="716" t="s">
        <v>773</v>
      </c>
      <c r="K1708" s="32"/>
      <c r="M1708" s="1270">
        <v>42125</v>
      </c>
      <c r="N1708" s="545">
        <v>19583</v>
      </c>
      <c r="O1708" s="1952" t="s">
        <v>711</v>
      </c>
      <c r="P1708" s="2097">
        <v>29286.7</v>
      </c>
      <c r="Q1708" s="724">
        <v>42126</v>
      </c>
      <c r="R1708" s="2116">
        <v>29286.7</v>
      </c>
      <c r="S1708" s="459">
        <f t="shared" si="58"/>
        <v>0</v>
      </c>
      <c r="T1708" s="1804" t="s">
        <v>2780</v>
      </c>
    </row>
    <row r="1709" spans="1:20" x14ac:dyDescent="0.25">
      <c r="A1709" s="1265">
        <v>42140</v>
      </c>
      <c r="B1709" s="545">
        <v>21283</v>
      </c>
      <c r="C1709" s="2143" t="s">
        <v>72</v>
      </c>
      <c r="D1709" s="2097">
        <v>16508.8</v>
      </c>
      <c r="E1709" s="724">
        <v>42141</v>
      </c>
      <c r="F1709" s="2117">
        <v>16508.8</v>
      </c>
      <c r="G1709" s="1267">
        <f t="shared" si="59"/>
        <v>0</v>
      </c>
      <c r="H1709" s="716" t="s">
        <v>773</v>
      </c>
      <c r="K1709" s="32"/>
      <c r="M1709" s="1265">
        <v>42125</v>
      </c>
      <c r="N1709" s="545">
        <v>19690</v>
      </c>
      <c r="O1709" s="1952" t="s">
        <v>711</v>
      </c>
      <c r="P1709" s="2097">
        <v>2745.4</v>
      </c>
      <c r="Q1709" s="724">
        <v>42126</v>
      </c>
      <c r="R1709" s="2116">
        <v>2745.4</v>
      </c>
      <c r="S1709" s="459">
        <f t="shared" si="58"/>
        <v>0</v>
      </c>
      <c r="T1709" s="1655" t="s">
        <v>2780</v>
      </c>
    </row>
    <row r="1710" spans="1:20" x14ac:dyDescent="0.25">
      <c r="A1710" s="1270">
        <v>42140</v>
      </c>
      <c r="B1710" s="545">
        <v>21284</v>
      </c>
      <c r="C1710" s="1952" t="s">
        <v>2904</v>
      </c>
      <c r="D1710" s="2097">
        <v>15448</v>
      </c>
      <c r="E1710" s="724">
        <v>42141</v>
      </c>
      <c r="F1710" s="2117">
        <v>15448</v>
      </c>
      <c r="G1710" s="1267">
        <f t="shared" si="59"/>
        <v>0</v>
      </c>
      <c r="H1710" s="716" t="s">
        <v>2780</v>
      </c>
      <c r="K1710" s="32"/>
      <c r="M1710" s="1270">
        <v>42128</v>
      </c>
      <c r="N1710" s="545">
        <v>19915</v>
      </c>
      <c r="O1710" s="1952" t="s">
        <v>711</v>
      </c>
      <c r="P1710" s="2097">
        <v>24592</v>
      </c>
      <c r="Q1710" s="724">
        <v>42128</v>
      </c>
      <c r="R1710" s="2116">
        <v>24592</v>
      </c>
      <c r="S1710" s="1267">
        <f t="shared" si="58"/>
        <v>0</v>
      </c>
      <c r="T1710" s="1804" t="s">
        <v>2780</v>
      </c>
    </row>
    <row r="1711" spans="1:20" x14ac:dyDescent="0.25">
      <c r="A1711" s="1265">
        <v>42140</v>
      </c>
      <c r="B1711" s="545">
        <v>21285</v>
      </c>
      <c r="C1711" s="2143" t="s">
        <v>2885</v>
      </c>
      <c r="D1711" s="2097">
        <v>16998.400000000001</v>
      </c>
      <c r="E1711" s="724">
        <v>42141</v>
      </c>
      <c r="F1711" s="2117">
        <v>16998.400000000001</v>
      </c>
      <c r="G1711" s="1267">
        <f t="shared" si="59"/>
        <v>0</v>
      </c>
      <c r="H1711" s="716" t="s">
        <v>2780</v>
      </c>
      <c r="K1711" s="32"/>
      <c r="M1711" s="1265">
        <v>42131</v>
      </c>
      <c r="N1711" s="545">
        <v>20261</v>
      </c>
      <c r="O1711" s="1952" t="s">
        <v>711</v>
      </c>
      <c r="P1711" s="2097">
        <v>23014.720000000001</v>
      </c>
      <c r="Q1711" s="724">
        <v>42132</v>
      </c>
      <c r="R1711" s="2116">
        <v>23014.720000000001</v>
      </c>
      <c r="S1711" s="1267">
        <f t="shared" si="58"/>
        <v>0</v>
      </c>
      <c r="T1711" s="1804" t="s">
        <v>2780</v>
      </c>
    </row>
    <row r="1712" spans="1:20" x14ac:dyDescent="0.25">
      <c r="A1712" s="1270">
        <v>42140</v>
      </c>
      <c r="B1712" s="545">
        <v>21286</v>
      </c>
      <c r="C1712" s="1952" t="s">
        <v>2795</v>
      </c>
      <c r="D1712" s="2097">
        <v>7219.2</v>
      </c>
      <c r="E1712" s="724">
        <v>42153</v>
      </c>
      <c r="F1712" s="2117">
        <v>7219.2</v>
      </c>
      <c r="G1712" s="1267">
        <f t="shared" si="59"/>
        <v>0</v>
      </c>
      <c r="H1712" s="716" t="s">
        <v>2780</v>
      </c>
      <c r="K1712" s="32"/>
      <c r="M1712" s="1270">
        <v>42132</v>
      </c>
      <c r="N1712" s="545">
        <v>20401</v>
      </c>
      <c r="O1712" s="1952" t="s">
        <v>711</v>
      </c>
      <c r="P1712" s="2097">
        <v>1526.04</v>
      </c>
      <c r="Q1712" s="724">
        <v>42133</v>
      </c>
      <c r="R1712" s="2116">
        <v>1526.04</v>
      </c>
      <c r="S1712" s="1267">
        <f t="shared" si="58"/>
        <v>0</v>
      </c>
      <c r="T1712" s="1804" t="s">
        <v>2780</v>
      </c>
    </row>
    <row r="1713" spans="1:20" x14ac:dyDescent="0.25">
      <c r="A1713" s="1265">
        <v>42140</v>
      </c>
      <c r="B1713" s="545">
        <v>21287</v>
      </c>
      <c r="C1713" s="1952" t="s">
        <v>2819</v>
      </c>
      <c r="D1713" s="2097">
        <v>59583</v>
      </c>
      <c r="E1713" s="724">
        <v>42140</v>
      </c>
      <c r="F1713" s="2197">
        <v>32000</v>
      </c>
      <c r="G1713" s="2190">
        <f t="shared" si="59"/>
        <v>27583</v>
      </c>
      <c r="H1713" s="716" t="s">
        <v>2776</v>
      </c>
      <c r="K1713" s="32"/>
      <c r="M1713" s="1265">
        <v>42133</v>
      </c>
      <c r="N1713" s="545">
        <v>20556</v>
      </c>
      <c r="O1713" s="1952" t="s">
        <v>711</v>
      </c>
      <c r="P1713" s="2097">
        <v>24785.45</v>
      </c>
      <c r="Q1713" s="724">
        <v>42133</v>
      </c>
      <c r="R1713" s="2116">
        <v>24785.45</v>
      </c>
      <c r="S1713" s="1267">
        <f t="shared" si="58"/>
        <v>0</v>
      </c>
      <c r="T1713" s="1804" t="s">
        <v>2815</v>
      </c>
    </row>
    <row r="1714" spans="1:20" x14ac:dyDescent="0.25">
      <c r="A1714" s="1270">
        <v>42140</v>
      </c>
      <c r="B1714" s="545">
        <v>21288</v>
      </c>
      <c r="C1714" s="1952" t="s">
        <v>1499</v>
      </c>
      <c r="D1714" s="2097">
        <v>1734</v>
      </c>
      <c r="E1714" s="724">
        <v>42140</v>
      </c>
      <c r="F1714" s="2197">
        <v>1650</v>
      </c>
      <c r="G1714" s="2190">
        <f t="shared" si="59"/>
        <v>84</v>
      </c>
      <c r="H1714" s="716" t="s">
        <v>773</v>
      </c>
      <c r="I1714" s="32"/>
      <c r="J1714" s="2024"/>
      <c r="K1714" s="32"/>
      <c r="M1714" s="1270">
        <v>42134</v>
      </c>
      <c r="N1714" s="545">
        <v>20642</v>
      </c>
      <c r="O1714" s="1952" t="s">
        <v>711</v>
      </c>
      <c r="P1714" s="2097">
        <v>24972.75</v>
      </c>
      <c r="Q1714" s="724">
        <v>42134</v>
      </c>
      <c r="R1714" s="2116">
        <v>24972.75</v>
      </c>
      <c r="S1714" s="1267">
        <f t="shared" si="58"/>
        <v>0</v>
      </c>
      <c r="T1714" s="1655" t="s">
        <v>773</v>
      </c>
    </row>
    <row r="1715" spans="1:20" x14ac:dyDescent="0.25">
      <c r="A1715" s="1265">
        <v>42140</v>
      </c>
      <c r="B1715" s="545">
        <v>21289</v>
      </c>
      <c r="C1715" s="1952" t="s">
        <v>1522</v>
      </c>
      <c r="D1715" s="2097">
        <v>9028.7999999999993</v>
      </c>
      <c r="E1715" s="724">
        <v>42140</v>
      </c>
      <c r="F1715" s="2117">
        <v>9028.7999999999993</v>
      </c>
      <c r="G1715" s="1267">
        <f t="shared" si="59"/>
        <v>0</v>
      </c>
      <c r="H1715" s="716" t="s">
        <v>2799</v>
      </c>
      <c r="I1715" s="32"/>
      <c r="J1715" s="2024"/>
      <c r="K1715" s="32"/>
      <c r="M1715" s="1265">
        <v>42136</v>
      </c>
      <c r="N1715" s="545">
        <v>20862</v>
      </c>
      <c r="O1715" s="1952" t="s">
        <v>711</v>
      </c>
      <c r="P1715" s="2097">
        <v>23234.75</v>
      </c>
      <c r="Q1715" s="724">
        <v>42137</v>
      </c>
      <c r="R1715" s="2116">
        <v>23234.75</v>
      </c>
      <c r="S1715" s="1267">
        <f t="shared" si="58"/>
        <v>0</v>
      </c>
      <c r="T1715" s="1655" t="s">
        <v>2799</v>
      </c>
    </row>
    <row r="1716" spans="1:20" x14ac:dyDescent="0.25">
      <c r="A1716" s="1270">
        <v>42140</v>
      </c>
      <c r="B1716" s="545">
        <v>21290</v>
      </c>
      <c r="C1716" s="1952" t="s">
        <v>2882</v>
      </c>
      <c r="D1716" s="2097">
        <v>12952.4</v>
      </c>
      <c r="E1716" s="724">
        <v>42147</v>
      </c>
      <c r="F1716" s="2117">
        <v>12952.4</v>
      </c>
      <c r="G1716" s="1267">
        <f t="shared" si="59"/>
        <v>0</v>
      </c>
      <c r="H1716" s="716" t="s">
        <v>773</v>
      </c>
      <c r="I1716" s="32"/>
      <c r="J1716" s="2024"/>
      <c r="K1716" s="32"/>
      <c r="M1716" s="1270">
        <v>42139</v>
      </c>
      <c r="N1716" s="545">
        <v>21087</v>
      </c>
      <c r="O1716" s="1952" t="s">
        <v>711</v>
      </c>
      <c r="P1716" s="2097">
        <v>26874.799999999999</v>
      </c>
      <c r="Q1716" s="724">
        <v>42140</v>
      </c>
      <c r="R1716" s="2116">
        <v>26874.799999999999</v>
      </c>
      <c r="S1716" s="1817">
        <f t="shared" si="58"/>
        <v>0</v>
      </c>
      <c r="T1716" s="1655" t="s">
        <v>2780</v>
      </c>
    </row>
    <row r="1717" spans="1:20" x14ac:dyDescent="0.25">
      <c r="A1717" s="1265">
        <v>42140</v>
      </c>
      <c r="B1717" s="545">
        <v>21291</v>
      </c>
      <c r="C1717" s="1952" t="s">
        <v>2845</v>
      </c>
      <c r="D1717" s="2097">
        <v>4468.8</v>
      </c>
      <c r="E1717" s="724">
        <v>42140</v>
      </c>
      <c r="F1717" s="2117">
        <v>4468.8</v>
      </c>
      <c r="G1717" s="1267">
        <f t="shared" si="59"/>
        <v>0</v>
      </c>
      <c r="H1717" s="716" t="s">
        <v>2799</v>
      </c>
      <c r="I1717" s="32"/>
      <c r="J1717" s="2024"/>
      <c r="K1717" s="32"/>
      <c r="M1717" s="1265">
        <v>42140</v>
      </c>
      <c r="N1717" s="545">
        <v>21265</v>
      </c>
      <c r="O1717" s="1952" t="s">
        <v>711</v>
      </c>
      <c r="P1717" s="2097">
        <v>26238.799999999999</v>
      </c>
      <c r="Q1717" s="724">
        <v>42140</v>
      </c>
      <c r="R1717" s="2116">
        <v>26238.799999999999</v>
      </c>
      <c r="S1717" s="1267">
        <f t="shared" si="58"/>
        <v>0</v>
      </c>
      <c r="T1717" s="716" t="s">
        <v>2938</v>
      </c>
    </row>
    <row r="1718" spans="1:20" x14ac:dyDescent="0.25">
      <c r="A1718" s="1270">
        <v>42140</v>
      </c>
      <c r="B1718" s="545">
        <v>21292</v>
      </c>
      <c r="C1718" s="1952" t="s">
        <v>2836</v>
      </c>
      <c r="D1718" s="2097">
        <v>2947</v>
      </c>
      <c r="E1718" s="724">
        <v>42142</v>
      </c>
      <c r="F1718" s="2117">
        <v>2947</v>
      </c>
      <c r="G1718" s="1267">
        <f t="shared" si="59"/>
        <v>0</v>
      </c>
      <c r="H1718" s="716" t="s">
        <v>2938</v>
      </c>
      <c r="I1718" s="32"/>
      <c r="J1718" s="2024"/>
      <c r="K1718" s="32"/>
      <c r="M1718" s="1270">
        <v>42141</v>
      </c>
      <c r="N1718" s="545">
        <v>21341</v>
      </c>
      <c r="O1718" s="1952" t="s">
        <v>711</v>
      </c>
      <c r="P1718" s="2097">
        <v>25552.799999999999</v>
      </c>
      <c r="Q1718" s="724">
        <v>42142</v>
      </c>
      <c r="R1718" s="2117">
        <v>25552.799999999999</v>
      </c>
      <c r="S1718" s="1267">
        <f t="shared" si="58"/>
        <v>0</v>
      </c>
      <c r="T1718" s="716" t="s">
        <v>2780</v>
      </c>
    </row>
    <row r="1719" spans="1:20" x14ac:dyDescent="0.25">
      <c r="A1719" s="1265">
        <v>42140</v>
      </c>
      <c r="B1719" s="545">
        <v>21293</v>
      </c>
      <c r="C1719" s="1952" t="s">
        <v>2835</v>
      </c>
      <c r="D1719" s="2097">
        <v>5383</v>
      </c>
      <c r="E1719" s="724">
        <v>42142</v>
      </c>
      <c r="F1719" s="2117">
        <v>5383</v>
      </c>
      <c r="G1719" s="1267">
        <f t="shared" si="59"/>
        <v>0</v>
      </c>
      <c r="H1719" s="716" t="s">
        <v>2938</v>
      </c>
      <c r="I1719" s="32"/>
      <c r="J1719" s="2024"/>
      <c r="K1719" s="32"/>
      <c r="M1719" s="1265">
        <v>42145</v>
      </c>
      <c r="N1719" s="545">
        <v>21759</v>
      </c>
      <c r="O1719" s="2030" t="s">
        <v>711</v>
      </c>
      <c r="P1719" s="2113">
        <v>24402.84</v>
      </c>
      <c r="Q1719" s="724">
        <v>42146</v>
      </c>
      <c r="R1719" s="2117">
        <v>24402.84</v>
      </c>
      <c r="S1719" s="1267">
        <f t="shared" si="58"/>
        <v>0</v>
      </c>
      <c r="T1719" s="582" t="s">
        <v>2780</v>
      </c>
    </row>
    <row r="1720" spans="1:20" x14ac:dyDescent="0.25">
      <c r="A1720" s="1270">
        <v>42140</v>
      </c>
      <c r="B1720" s="545">
        <v>21294</v>
      </c>
      <c r="C1720" s="1952" t="s">
        <v>3594</v>
      </c>
      <c r="D1720" s="2097">
        <v>4872</v>
      </c>
      <c r="E1720" s="724">
        <v>42142</v>
      </c>
      <c r="F1720" s="2117">
        <v>4872</v>
      </c>
      <c r="G1720" s="1267">
        <f t="shared" si="59"/>
        <v>0</v>
      </c>
      <c r="H1720" s="716" t="s">
        <v>2938</v>
      </c>
      <c r="I1720" s="32"/>
      <c r="J1720" s="2024"/>
      <c r="K1720" s="32"/>
      <c r="M1720" s="1270">
        <v>42147</v>
      </c>
      <c r="N1720" s="545">
        <v>21984</v>
      </c>
      <c r="O1720" s="2143" t="s">
        <v>711</v>
      </c>
      <c r="P1720" s="2097">
        <v>26413.200000000001</v>
      </c>
      <c r="Q1720" s="781">
        <v>42147</v>
      </c>
      <c r="R1720" s="2116">
        <v>26413.200000000001</v>
      </c>
      <c r="S1720" s="1267">
        <f t="shared" si="58"/>
        <v>0</v>
      </c>
      <c r="T1720" s="1655" t="s">
        <v>2780</v>
      </c>
    </row>
    <row r="1721" spans="1:20" x14ac:dyDescent="0.25">
      <c r="A1721" s="1265">
        <v>42140</v>
      </c>
      <c r="B1721" s="545">
        <v>21295</v>
      </c>
      <c r="C1721" s="1952" t="s">
        <v>2833</v>
      </c>
      <c r="D1721" s="2097">
        <v>875.4</v>
      </c>
      <c r="E1721" s="724">
        <v>42142</v>
      </c>
      <c r="F1721" s="2117">
        <v>875.4</v>
      </c>
      <c r="G1721" s="1267">
        <f t="shared" si="59"/>
        <v>0</v>
      </c>
      <c r="H1721" s="716" t="s">
        <v>2938</v>
      </c>
      <c r="I1721" s="32"/>
      <c r="J1721" s="2024"/>
      <c r="K1721" s="32"/>
      <c r="M1721" s="1265">
        <v>42148</v>
      </c>
      <c r="N1721" s="545">
        <v>22107</v>
      </c>
      <c r="O1721" s="1952" t="s">
        <v>711</v>
      </c>
      <c r="P1721" s="2097">
        <v>27833.25</v>
      </c>
      <c r="Q1721" s="781">
        <v>42148</v>
      </c>
      <c r="R1721" s="2116">
        <v>27833.25</v>
      </c>
      <c r="S1721" s="1267">
        <f t="shared" si="58"/>
        <v>0</v>
      </c>
      <c r="T1721" s="1655" t="s">
        <v>2780</v>
      </c>
    </row>
    <row r="1722" spans="1:20" x14ac:dyDescent="0.25">
      <c r="A1722" s="1270">
        <v>42140</v>
      </c>
      <c r="B1722" s="545">
        <v>21296</v>
      </c>
      <c r="C1722" s="1952" t="s">
        <v>2834</v>
      </c>
      <c r="D1722" s="2097">
        <v>1000</v>
      </c>
      <c r="E1722" s="724">
        <v>42142</v>
      </c>
      <c r="F1722" s="2117">
        <v>1000</v>
      </c>
      <c r="G1722" s="1267">
        <f t="shared" si="59"/>
        <v>0</v>
      </c>
      <c r="H1722" s="716" t="s">
        <v>2938</v>
      </c>
      <c r="I1722" s="32"/>
      <c r="J1722" s="2024"/>
      <c r="K1722" s="32"/>
      <c r="M1722" s="1270">
        <v>42150</v>
      </c>
      <c r="N1722" s="545">
        <v>22306</v>
      </c>
      <c r="O1722" s="1952" t="s">
        <v>711</v>
      </c>
      <c r="P1722" s="2097">
        <v>25379</v>
      </c>
      <c r="Q1722" s="781">
        <v>42150</v>
      </c>
      <c r="R1722" s="2116">
        <v>25379</v>
      </c>
      <c r="S1722" s="1267">
        <f t="shared" si="58"/>
        <v>0</v>
      </c>
      <c r="T1722" s="1655" t="s">
        <v>773</v>
      </c>
    </row>
    <row r="1723" spans="1:20" x14ac:dyDescent="0.25">
      <c r="A1723" s="1265">
        <v>42140</v>
      </c>
      <c r="B1723" s="545">
        <v>21297</v>
      </c>
      <c r="C1723" s="1952" t="s">
        <v>2878</v>
      </c>
      <c r="D1723" s="2097">
        <v>1516.2</v>
      </c>
      <c r="E1723" s="724">
        <v>42140</v>
      </c>
      <c r="F1723" s="2117">
        <v>1516.2</v>
      </c>
      <c r="G1723" s="1267">
        <f t="shared" si="59"/>
        <v>0</v>
      </c>
      <c r="H1723" s="716" t="s">
        <v>773</v>
      </c>
      <c r="I1723" s="32"/>
      <c r="J1723" s="2024"/>
      <c r="K1723" s="32"/>
      <c r="M1723" s="1265">
        <v>42153</v>
      </c>
      <c r="N1723" s="545">
        <v>22585</v>
      </c>
      <c r="O1723" s="1952" t="s">
        <v>711</v>
      </c>
      <c r="P1723" s="2097">
        <v>23728.26</v>
      </c>
      <c r="Q1723" s="724">
        <v>42153</v>
      </c>
      <c r="R1723" s="2116">
        <v>23728.26</v>
      </c>
      <c r="S1723" s="1267">
        <f t="shared" si="58"/>
        <v>0</v>
      </c>
      <c r="T1723" s="1655" t="s">
        <v>2780</v>
      </c>
    </row>
    <row r="1724" spans="1:20" x14ac:dyDescent="0.25">
      <c r="A1724" s="1270">
        <v>42140</v>
      </c>
      <c r="B1724" s="545">
        <v>21298</v>
      </c>
      <c r="C1724" s="1952" t="s">
        <v>2832</v>
      </c>
      <c r="D1724" s="2097">
        <v>6363.8</v>
      </c>
      <c r="E1724" s="724">
        <v>42142</v>
      </c>
      <c r="F1724" s="2117">
        <v>6363.8</v>
      </c>
      <c r="G1724" s="1267">
        <f t="shared" si="59"/>
        <v>0</v>
      </c>
      <c r="H1724" s="716" t="s">
        <v>2776</v>
      </c>
      <c r="I1724" s="32"/>
      <c r="J1724" s="2024"/>
      <c r="K1724" s="32"/>
      <c r="M1724" s="1270">
        <v>42154</v>
      </c>
      <c r="N1724" s="545">
        <v>22680</v>
      </c>
      <c r="O1724" s="1952" t="s">
        <v>711</v>
      </c>
      <c r="P1724" s="2097">
        <v>28249.200000000001</v>
      </c>
      <c r="Q1724" s="724">
        <v>42154</v>
      </c>
      <c r="R1724" s="2116">
        <v>28249.200000000001</v>
      </c>
      <c r="S1724" s="1267">
        <f t="shared" si="58"/>
        <v>0</v>
      </c>
      <c r="T1724" s="1655" t="s">
        <v>2780</v>
      </c>
    </row>
    <row r="1725" spans="1:20" x14ac:dyDescent="0.25">
      <c r="A1725" s="1265">
        <v>42140</v>
      </c>
      <c r="B1725" s="545">
        <v>21299</v>
      </c>
      <c r="C1725" s="1952" t="s">
        <v>2803</v>
      </c>
      <c r="D1725" s="2097">
        <v>2220</v>
      </c>
      <c r="E1725" s="724" t="s">
        <v>3613</v>
      </c>
      <c r="F1725" s="2117">
        <f>1150+1070</f>
        <v>2220</v>
      </c>
      <c r="G1725" s="1267">
        <f t="shared" si="59"/>
        <v>0</v>
      </c>
      <c r="H1725" s="716" t="s">
        <v>773</v>
      </c>
      <c r="I1725" s="32"/>
      <c r="J1725" s="2024"/>
      <c r="K1725" s="32"/>
      <c r="M1725" s="1265">
        <v>42155</v>
      </c>
      <c r="N1725" s="545">
        <v>22806</v>
      </c>
      <c r="O1725" s="1952" t="s">
        <v>711</v>
      </c>
      <c r="P1725" s="2097">
        <v>740</v>
      </c>
      <c r="Q1725" s="724">
        <v>42155</v>
      </c>
      <c r="R1725" s="2116">
        <v>740</v>
      </c>
      <c r="S1725" s="1267">
        <f t="shared" si="58"/>
        <v>0</v>
      </c>
      <c r="T1725" s="1655" t="s">
        <v>2780</v>
      </c>
    </row>
    <row r="1726" spans="1:20" x14ac:dyDescent="0.25">
      <c r="A1726" s="1270">
        <v>42140</v>
      </c>
      <c r="B1726" s="545">
        <v>21300</v>
      </c>
      <c r="C1726" s="1952" t="s">
        <v>970</v>
      </c>
      <c r="D1726" s="2097">
        <v>17731</v>
      </c>
      <c r="E1726" s="724"/>
      <c r="F1726" s="2117"/>
      <c r="G1726" s="1267">
        <f t="shared" si="59"/>
        <v>17731</v>
      </c>
      <c r="H1726" s="716" t="s">
        <v>2776</v>
      </c>
      <c r="I1726" s="32"/>
      <c r="J1726" s="2024"/>
      <c r="K1726" s="32"/>
      <c r="M1726" s="1270">
        <v>42131</v>
      </c>
      <c r="N1726" s="545">
        <v>20277</v>
      </c>
      <c r="O1726" s="2143" t="s">
        <v>980</v>
      </c>
      <c r="P1726" s="2097">
        <v>7120.2</v>
      </c>
      <c r="Q1726" s="724">
        <v>42131</v>
      </c>
      <c r="R1726" s="2116">
        <v>7120.2</v>
      </c>
      <c r="S1726" s="1267">
        <f t="shared" si="58"/>
        <v>0</v>
      </c>
      <c r="T1726" s="1804" t="s">
        <v>773</v>
      </c>
    </row>
    <row r="1727" spans="1:20" x14ac:dyDescent="0.25">
      <c r="A1727" s="1265">
        <v>42140</v>
      </c>
      <c r="B1727" s="545">
        <v>21301</v>
      </c>
      <c r="C1727" s="1952" t="s">
        <v>259</v>
      </c>
      <c r="D1727" s="2097">
        <v>2529.8000000000002</v>
      </c>
      <c r="E1727" s="724">
        <v>42140</v>
      </c>
      <c r="F1727" s="2117">
        <v>2529.8000000000002</v>
      </c>
      <c r="G1727" s="1267">
        <f t="shared" si="59"/>
        <v>0</v>
      </c>
      <c r="H1727" s="716" t="s">
        <v>773</v>
      </c>
      <c r="I1727" s="32"/>
      <c r="J1727" s="2024"/>
      <c r="K1727" s="32"/>
      <c r="M1727" s="1265">
        <v>42136</v>
      </c>
      <c r="N1727" s="545">
        <v>20833</v>
      </c>
      <c r="O1727" s="1952" t="s">
        <v>980</v>
      </c>
      <c r="P1727" s="2097">
        <v>3006.8</v>
      </c>
      <c r="Q1727" s="724"/>
      <c r="R1727" s="2116"/>
      <c r="S1727" s="1267">
        <f t="shared" si="58"/>
        <v>3006.8</v>
      </c>
      <c r="T1727" s="1655" t="s">
        <v>773</v>
      </c>
    </row>
    <row r="1728" spans="1:20" x14ac:dyDescent="0.25">
      <c r="A1728" s="1270">
        <v>42140</v>
      </c>
      <c r="B1728" s="545">
        <v>21302</v>
      </c>
      <c r="C1728" s="2164" t="s">
        <v>2251</v>
      </c>
      <c r="D1728" s="2194">
        <v>0</v>
      </c>
      <c r="E1728" s="724"/>
      <c r="F1728" s="2117"/>
      <c r="G1728" s="1267">
        <f t="shared" si="59"/>
        <v>0</v>
      </c>
      <c r="H1728" s="716" t="s">
        <v>135</v>
      </c>
      <c r="I1728" s="32"/>
      <c r="J1728" s="2024"/>
      <c r="K1728" s="32"/>
      <c r="M1728" s="1270">
        <v>42140</v>
      </c>
      <c r="N1728" s="545">
        <v>21273</v>
      </c>
      <c r="O1728" s="1952" t="s">
        <v>980</v>
      </c>
      <c r="P1728" s="2097">
        <v>612.65</v>
      </c>
      <c r="Q1728" s="724">
        <v>42140</v>
      </c>
      <c r="R1728" s="2117">
        <v>612.65</v>
      </c>
      <c r="S1728" s="1267">
        <f t="shared" si="58"/>
        <v>0</v>
      </c>
      <c r="T1728" s="716" t="s">
        <v>773</v>
      </c>
    </row>
    <row r="1729" spans="1:20" x14ac:dyDescent="0.25">
      <c r="A1729" s="1265">
        <v>42140</v>
      </c>
      <c r="B1729" s="545">
        <v>21303</v>
      </c>
      <c r="C1729" s="1952" t="s">
        <v>2099</v>
      </c>
      <c r="D1729" s="2097">
        <v>18841.2</v>
      </c>
      <c r="E1729" s="724" t="s">
        <v>3684</v>
      </c>
      <c r="F1729" s="2117">
        <f>915.6+17925.6</f>
        <v>18841.199999999997</v>
      </c>
      <c r="G1729" s="1267">
        <f t="shared" si="59"/>
        <v>0</v>
      </c>
      <c r="H1729" s="716" t="s">
        <v>2776</v>
      </c>
      <c r="I1729" s="32"/>
      <c r="J1729" s="2024"/>
      <c r="K1729" s="32"/>
      <c r="M1729" s="1265">
        <v>42142</v>
      </c>
      <c r="N1729" s="545">
        <v>21410</v>
      </c>
      <c r="O1729" s="1952" t="s">
        <v>980</v>
      </c>
      <c r="P1729" s="2097">
        <v>688.8</v>
      </c>
      <c r="Q1729" s="724">
        <v>42142</v>
      </c>
      <c r="R1729" s="2117">
        <v>688.8</v>
      </c>
      <c r="S1729" s="1267">
        <f t="shared" si="58"/>
        <v>0</v>
      </c>
      <c r="T1729" s="1197" t="s">
        <v>773</v>
      </c>
    </row>
    <row r="1730" spans="1:20" x14ac:dyDescent="0.25">
      <c r="A1730" s="1270">
        <v>42140</v>
      </c>
      <c r="B1730" s="545">
        <v>21304</v>
      </c>
      <c r="C1730" s="1952" t="s">
        <v>3605</v>
      </c>
      <c r="D1730" s="2097">
        <v>21880.799999999999</v>
      </c>
      <c r="E1730" s="724">
        <v>42142</v>
      </c>
      <c r="F1730" s="2117">
        <v>21880.799999999999</v>
      </c>
      <c r="G1730" s="1267">
        <f t="shared" si="59"/>
        <v>0</v>
      </c>
      <c r="H1730" s="716" t="s">
        <v>2938</v>
      </c>
      <c r="K1730" s="32"/>
      <c r="M1730" s="1270">
        <v>42143</v>
      </c>
      <c r="N1730" s="545">
        <v>21581</v>
      </c>
      <c r="O1730" s="1952" t="s">
        <v>980</v>
      </c>
      <c r="P1730" s="2097">
        <v>3145.5</v>
      </c>
      <c r="Q1730" s="724">
        <v>42143</v>
      </c>
      <c r="R1730" s="2116">
        <v>3145.5</v>
      </c>
      <c r="S1730" s="1267">
        <f t="shared" si="58"/>
        <v>0</v>
      </c>
      <c r="T1730" s="1197" t="s">
        <v>773</v>
      </c>
    </row>
    <row r="1731" spans="1:20" x14ac:dyDescent="0.25">
      <c r="A1731" s="1265">
        <v>42140</v>
      </c>
      <c r="B1731" s="545">
        <v>21305</v>
      </c>
      <c r="C1731" s="1952" t="s">
        <v>2128</v>
      </c>
      <c r="D1731" s="2097">
        <v>2880</v>
      </c>
      <c r="E1731" s="724">
        <v>42140</v>
      </c>
      <c r="F1731" s="2117">
        <v>2880</v>
      </c>
      <c r="G1731" s="1267">
        <f t="shared" ref="G1731:G1761" si="60">D1731-F1731</f>
        <v>0</v>
      </c>
      <c r="H1731" s="716" t="s">
        <v>2804</v>
      </c>
      <c r="K1731" s="32"/>
      <c r="M1731" s="1265">
        <v>42149</v>
      </c>
      <c r="N1731" s="545">
        <v>22153</v>
      </c>
      <c r="O1731" s="1952" t="s">
        <v>980</v>
      </c>
      <c r="P1731" s="2097">
        <v>4666.2</v>
      </c>
      <c r="Q1731" s="781">
        <v>42149</v>
      </c>
      <c r="R1731" s="2116">
        <v>4666.2</v>
      </c>
      <c r="S1731" s="1267">
        <f t="shared" ref="S1731:S1794" si="61">P1731-R1731</f>
        <v>0</v>
      </c>
      <c r="T1731" s="1655" t="s">
        <v>773</v>
      </c>
    </row>
    <row r="1732" spans="1:20" x14ac:dyDescent="0.25">
      <c r="A1732" s="1270">
        <v>42140</v>
      </c>
      <c r="B1732" s="545">
        <v>21306</v>
      </c>
      <c r="C1732" s="1952" t="s">
        <v>2852</v>
      </c>
      <c r="D1732" s="2097">
        <v>246506.31</v>
      </c>
      <c r="E1732" s="724">
        <v>42153</v>
      </c>
      <c r="F1732" s="2117">
        <v>246506.31</v>
      </c>
      <c r="G1732" s="1267">
        <f t="shared" si="60"/>
        <v>0</v>
      </c>
      <c r="H1732" s="716" t="s">
        <v>2412</v>
      </c>
      <c r="K1732" s="32"/>
      <c r="M1732" s="1270">
        <v>42149</v>
      </c>
      <c r="N1732" s="545">
        <v>22218</v>
      </c>
      <c r="O1732" s="1952" t="s">
        <v>980</v>
      </c>
      <c r="P1732" s="2097">
        <v>619.04999999999995</v>
      </c>
      <c r="Q1732" s="781">
        <v>42149</v>
      </c>
      <c r="R1732" s="2116">
        <v>619.04999999999995</v>
      </c>
      <c r="S1732" s="1267">
        <f t="shared" si="61"/>
        <v>0</v>
      </c>
      <c r="T1732" s="1655" t="s">
        <v>773</v>
      </c>
    </row>
    <row r="1733" spans="1:20" x14ac:dyDescent="0.25">
      <c r="A1733" s="1265">
        <v>42140</v>
      </c>
      <c r="B1733" s="545">
        <v>21307</v>
      </c>
      <c r="C1733" s="1952" t="s">
        <v>2814</v>
      </c>
      <c r="D1733" s="2097">
        <v>26448</v>
      </c>
      <c r="E1733" s="724">
        <v>42147</v>
      </c>
      <c r="F1733" s="2117">
        <v>26448</v>
      </c>
      <c r="G1733" s="1267">
        <f t="shared" si="60"/>
        <v>0</v>
      </c>
      <c r="H1733" s="716" t="s">
        <v>2982</v>
      </c>
      <c r="K1733" s="32"/>
      <c r="M1733" s="1265">
        <v>42153</v>
      </c>
      <c r="N1733" s="545">
        <v>22592</v>
      </c>
      <c r="O1733" s="1952" t="s">
        <v>980</v>
      </c>
      <c r="P1733" s="2097">
        <v>940.95</v>
      </c>
      <c r="Q1733" s="724">
        <v>42153</v>
      </c>
      <c r="R1733" s="2116">
        <v>940.95</v>
      </c>
      <c r="S1733" s="1267">
        <f t="shared" si="61"/>
        <v>0</v>
      </c>
      <c r="T1733" s="1655" t="s">
        <v>773</v>
      </c>
    </row>
    <row r="1734" spans="1:20" x14ac:dyDescent="0.25">
      <c r="A1734" s="1270">
        <v>42140</v>
      </c>
      <c r="B1734" s="545">
        <v>21308</v>
      </c>
      <c r="C1734" s="1952" t="s">
        <v>2816</v>
      </c>
      <c r="D1734" s="2097">
        <v>1134.5999999999999</v>
      </c>
      <c r="E1734" s="724">
        <v>42140</v>
      </c>
      <c r="F1734" s="2117">
        <v>1134.5999999999999</v>
      </c>
      <c r="G1734" s="1267">
        <f t="shared" si="60"/>
        <v>0</v>
      </c>
      <c r="H1734" s="716" t="s">
        <v>773</v>
      </c>
      <c r="K1734" s="32"/>
      <c r="M1734" s="1270">
        <v>42138</v>
      </c>
      <c r="N1734" s="545">
        <v>20984</v>
      </c>
      <c r="O1734" s="1952" t="s">
        <v>3555</v>
      </c>
      <c r="P1734" s="2097">
        <v>791.7</v>
      </c>
      <c r="Q1734" s="724">
        <v>42138</v>
      </c>
      <c r="R1734" s="2116">
        <v>791.7</v>
      </c>
      <c r="S1734" s="1267">
        <f t="shared" si="61"/>
        <v>0</v>
      </c>
      <c r="T1734" s="1804" t="s">
        <v>773</v>
      </c>
    </row>
    <row r="1735" spans="1:20" x14ac:dyDescent="0.25">
      <c r="A1735" s="1265">
        <v>42140</v>
      </c>
      <c r="B1735" s="545">
        <v>21309</v>
      </c>
      <c r="C1735" s="1952" t="s">
        <v>3606</v>
      </c>
      <c r="D1735" s="2097">
        <v>3627.6</v>
      </c>
      <c r="E1735" s="724">
        <v>42142</v>
      </c>
      <c r="F1735" s="2117">
        <v>3627.6</v>
      </c>
      <c r="G1735" s="1267">
        <f t="shared" si="60"/>
        <v>0</v>
      </c>
      <c r="H1735" s="716" t="s">
        <v>2804</v>
      </c>
      <c r="K1735" s="32"/>
      <c r="M1735" s="1265">
        <v>42143</v>
      </c>
      <c r="N1735" s="545">
        <v>21564</v>
      </c>
      <c r="O1735" s="1952" t="s">
        <v>3555</v>
      </c>
      <c r="P1735" s="2097">
        <v>736.85</v>
      </c>
      <c r="Q1735" s="724">
        <v>42143</v>
      </c>
      <c r="R1735" s="2117">
        <v>736.85</v>
      </c>
      <c r="S1735" s="1267">
        <f t="shared" si="61"/>
        <v>0</v>
      </c>
      <c r="T1735" s="1197" t="s">
        <v>773</v>
      </c>
    </row>
    <row r="1736" spans="1:20" x14ac:dyDescent="0.25">
      <c r="A1736" s="1270">
        <v>42140</v>
      </c>
      <c r="B1736" s="545">
        <v>21310</v>
      </c>
      <c r="C1736" s="1952" t="s">
        <v>2979</v>
      </c>
      <c r="D1736" s="2097">
        <v>32291.4</v>
      </c>
      <c r="E1736" s="724">
        <v>42153</v>
      </c>
      <c r="F1736" s="2117">
        <v>32291.4</v>
      </c>
      <c r="G1736" s="1267">
        <f t="shared" si="60"/>
        <v>0</v>
      </c>
      <c r="H1736" s="716" t="s">
        <v>2804</v>
      </c>
      <c r="K1736" s="32"/>
      <c r="M1736" s="1270">
        <v>42147</v>
      </c>
      <c r="N1736" s="545">
        <v>22018</v>
      </c>
      <c r="O1736" s="1952" t="s">
        <v>3555</v>
      </c>
      <c r="P1736" s="2097">
        <v>654.6</v>
      </c>
      <c r="Q1736" s="781">
        <v>42147</v>
      </c>
      <c r="R1736" s="2116">
        <v>654.6</v>
      </c>
      <c r="S1736" s="1267">
        <f t="shared" si="61"/>
        <v>0</v>
      </c>
      <c r="T1736" s="1655" t="s">
        <v>773</v>
      </c>
    </row>
    <row r="1737" spans="1:20" x14ac:dyDescent="0.25">
      <c r="A1737" s="1265">
        <v>42140</v>
      </c>
      <c r="B1737" s="545">
        <v>21311</v>
      </c>
      <c r="C1737" s="1952" t="s">
        <v>2814</v>
      </c>
      <c r="D1737" s="2097">
        <v>25584.45</v>
      </c>
      <c r="E1737" s="724">
        <v>42147</v>
      </c>
      <c r="F1737" s="2117">
        <v>25584.45</v>
      </c>
      <c r="G1737" s="1267">
        <f t="shared" si="60"/>
        <v>0</v>
      </c>
      <c r="H1737" s="716" t="s">
        <v>773</v>
      </c>
      <c r="K1737" s="32"/>
      <c r="M1737" s="1265">
        <v>42148</v>
      </c>
      <c r="N1737" s="545">
        <v>22114</v>
      </c>
      <c r="O1737" s="1952" t="s">
        <v>3555</v>
      </c>
      <c r="P1737" s="2097">
        <v>734.9</v>
      </c>
      <c r="Q1737" s="781">
        <v>42148</v>
      </c>
      <c r="R1737" s="2116">
        <v>734.9</v>
      </c>
      <c r="S1737" s="1267">
        <f t="shared" si="61"/>
        <v>0</v>
      </c>
      <c r="T1737" s="1655" t="s">
        <v>773</v>
      </c>
    </row>
    <row r="1738" spans="1:20" x14ac:dyDescent="0.25">
      <c r="A1738" s="1270">
        <v>42140</v>
      </c>
      <c r="B1738" s="545">
        <v>21312</v>
      </c>
      <c r="C1738" s="1952" t="s">
        <v>2981</v>
      </c>
      <c r="D1738" s="2097">
        <v>3172</v>
      </c>
      <c r="E1738" s="724">
        <v>42140</v>
      </c>
      <c r="F1738" s="2117">
        <v>3172</v>
      </c>
      <c r="G1738" s="1267">
        <f t="shared" si="60"/>
        <v>0</v>
      </c>
      <c r="H1738" s="716" t="s">
        <v>773</v>
      </c>
      <c r="K1738" s="32"/>
      <c r="M1738" s="1270">
        <v>42149</v>
      </c>
      <c r="N1738" s="545">
        <v>22152</v>
      </c>
      <c r="O1738" s="1952" t="s">
        <v>3555</v>
      </c>
      <c r="P1738" s="2097">
        <v>7233.6</v>
      </c>
      <c r="Q1738" s="781">
        <v>42149</v>
      </c>
      <c r="R1738" s="2116">
        <v>7233.6</v>
      </c>
      <c r="S1738" s="1267">
        <f t="shared" si="61"/>
        <v>0</v>
      </c>
      <c r="T1738" s="1655" t="s">
        <v>773</v>
      </c>
    </row>
    <row r="1739" spans="1:20" x14ac:dyDescent="0.25">
      <c r="A1739" s="1265">
        <v>42140</v>
      </c>
      <c r="B1739" s="545">
        <v>21313</v>
      </c>
      <c r="C1739" s="1952" t="s">
        <v>259</v>
      </c>
      <c r="D1739" s="2097">
        <v>896</v>
      </c>
      <c r="E1739" s="724">
        <v>42140</v>
      </c>
      <c r="F1739" s="2117">
        <v>896</v>
      </c>
      <c r="G1739" s="1267">
        <f t="shared" si="60"/>
        <v>0</v>
      </c>
      <c r="H1739" s="716" t="s">
        <v>773</v>
      </c>
      <c r="K1739" s="32"/>
      <c r="M1739" s="1265">
        <v>42152</v>
      </c>
      <c r="N1739" s="545">
        <v>22471</v>
      </c>
      <c r="O1739" s="1952" t="s">
        <v>3691</v>
      </c>
      <c r="P1739" s="2097">
        <v>393.45</v>
      </c>
      <c r="Q1739" s="724">
        <v>42152</v>
      </c>
      <c r="R1739" s="2116">
        <v>393.45</v>
      </c>
      <c r="S1739" s="1267">
        <f t="shared" si="61"/>
        <v>0</v>
      </c>
      <c r="T1739" s="1655" t="s">
        <v>773</v>
      </c>
    </row>
    <row r="1740" spans="1:20" x14ac:dyDescent="0.25">
      <c r="A1740" s="1270">
        <v>42140</v>
      </c>
      <c r="B1740" s="545">
        <v>21314</v>
      </c>
      <c r="C1740" s="1952" t="s">
        <v>2891</v>
      </c>
      <c r="D1740" s="2097">
        <v>699.2</v>
      </c>
      <c r="E1740" s="724">
        <v>42140</v>
      </c>
      <c r="F1740" s="2117">
        <v>699.2</v>
      </c>
      <c r="G1740" s="1267">
        <f t="shared" si="60"/>
        <v>0</v>
      </c>
      <c r="H1740" s="716" t="s">
        <v>773</v>
      </c>
      <c r="K1740" s="32"/>
      <c r="M1740" s="1270">
        <v>42125</v>
      </c>
      <c r="N1740" s="545">
        <v>19672</v>
      </c>
      <c r="O1740" s="1952" t="s">
        <v>682</v>
      </c>
      <c r="P1740" s="2097">
        <v>10322.4</v>
      </c>
      <c r="Q1740" s="724">
        <v>42126</v>
      </c>
      <c r="R1740" s="2116">
        <v>10322.4</v>
      </c>
      <c r="S1740" s="459">
        <f t="shared" si="61"/>
        <v>0</v>
      </c>
      <c r="T1740" s="1655" t="s">
        <v>2822</v>
      </c>
    </row>
    <row r="1741" spans="1:20" x14ac:dyDescent="0.25">
      <c r="A1741" s="1265">
        <v>42140</v>
      </c>
      <c r="B1741" s="545">
        <v>21315</v>
      </c>
      <c r="C1741" s="1952" t="s">
        <v>2848</v>
      </c>
      <c r="D1741" s="2097">
        <v>4384</v>
      </c>
      <c r="E1741" s="724">
        <v>42140</v>
      </c>
      <c r="F1741" s="2117">
        <v>4384</v>
      </c>
      <c r="G1741" s="1267">
        <f t="shared" si="60"/>
        <v>0</v>
      </c>
      <c r="H1741" s="716" t="s">
        <v>773</v>
      </c>
      <c r="K1741" s="32"/>
      <c r="M1741" s="1265">
        <v>42128</v>
      </c>
      <c r="N1741" s="545">
        <v>19947</v>
      </c>
      <c r="O1741" s="1952" t="s">
        <v>682</v>
      </c>
      <c r="P1741" s="2097">
        <v>11186</v>
      </c>
      <c r="Q1741" s="724">
        <v>42129</v>
      </c>
      <c r="R1741" s="2116">
        <v>11186</v>
      </c>
      <c r="S1741" s="1267">
        <f t="shared" si="61"/>
        <v>0</v>
      </c>
      <c r="T1741" s="1804" t="s">
        <v>2822</v>
      </c>
    </row>
    <row r="1742" spans="1:20" x14ac:dyDescent="0.25">
      <c r="A1742" s="1270">
        <v>42140</v>
      </c>
      <c r="B1742" s="545">
        <v>21316</v>
      </c>
      <c r="C1742" s="1952" t="s">
        <v>2795</v>
      </c>
      <c r="D1742" s="2097">
        <v>378670.7</v>
      </c>
      <c r="E1742" s="724">
        <v>42153</v>
      </c>
      <c r="F1742" s="2197">
        <v>350165.82</v>
      </c>
      <c r="G1742" s="2190">
        <f t="shared" si="60"/>
        <v>28504.880000000005</v>
      </c>
      <c r="H1742" s="716" t="s">
        <v>2815</v>
      </c>
      <c r="K1742" s="32"/>
      <c r="M1742" s="1270">
        <v>42132</v>
      </c>
      <c r="N1742" s="545">
        <v>20386</v>
      </c>
      <c r="O1742" s="1952" t="s">
        <v>682</v>
      </c>
      <c r="P1742" s="2097">
        <v>21922.6</v>
      </c>
      <c r="Q1742" s="724">
        <v>42134</v>
      </c>
      <c r="R1742" s="2116">
        <v>21922.6</v>
      </c>
      <c r="S1742" s="1267">
        <f t="shared" si="61"/>
        <v>0</v>
      </c>
      <c r="T1742" s="1804" t="s">
        <v>2822</v>
      </c>
    </row>
    <row r="1743" spans="1:20" x14ac:dyDescent="0.25">
      <c r="A1743" s="1265">
        <v>42140</v>
      </c>
      <c r="B1743" s="545">
        <v>21317</v>
      </c>
      <c r="C1743" s="1952" t="s">
        <v>44</v>
      </c>
      <c r="D1743" s="2097">
        <v>1843.6</v>
      </c>
      <c r="E1743" s="724">
        <v>42140</v>
      </c>
      <c r="F1743" s="2117">
        <v>1843.6</v>
      </c>
      <c r="G1743" s="1267">
        <f t="shared" si="60"/>
        <v>0</v>
      </c>
      <c r="H1743" s="716" t="s">
        <v>773</v>
      </c>
      <c r="K1743" s="32"/>
      <c r="M1743" s="1265">
        <v>42137</v>
      </c>
      <c r="N1743" s="545">
        <v>20915</v>
      </c>
      <c r="O1743" s="1952" t="s">
        <v>682</v>
      </c>
      <c r="P1743" s="2097">
        <v>11417.8</v>
      </c>
      <c r="Q1743" s="724">
        <v>42138</v>
      </c>
      <c r="R1743" s="2116">
        <v>11417.8</v>
      </c>
      <c r="S1743" s="1267">
        <f t="shared" si="61"/>
        <v>0</v>
      </c>
      <c r="T1743" s="1804" t="s">
        <v>2822</v>
      </c>
    </row>
    <row r="1744" spans="1:20" x14ac:dyDescent="0.25">
      <c r="A1744" s="1270">
        <v>42140</v>
      </c>
      <c r="B1744" s="545">
        <v>21318</v>
      </c>
      <c r="C1744" s="1952" t="s">
        <v>2795</v>
      </c>
      <c r="D1744" s="2097">
        <v>13923.4</v>
      </c>
      <c r="E1744" s="724"/>
      <c r="F1744" s="2117"/>
      <c r="G1744" s="1267">
        <f t="shared" si="60"/>
        <v>13923.4</v>
      </c>
      <c r="H1744" s="716" t="s">
        <v>2815</v>
      </c>
      <c r="K1744" s="32"/>
      <c r="M1744" s="1270">
        <v>42137</v>
      </c>
      <c r="N1744" s="545">
        <v>20916</v>
      </c>
      <c r="O1744" s="1952" t="s">
        <v>682</v>
      </c>
      <c r="P1744" s="2097">
        <v>7210</v>
      </c>
      <c r="Q1744" s="724">
        <v>42138</v>
      </c>
      <c r="R1744" s="2116">
        <v>7210</v>
      </c>
      <c r="S1744" s="1267">
        <f t="shared" si="61"/>
        <v>0</v>
      </c>
      <c r="T1744" s="1804" t="s">
        <v>2822</v>
      </c>
    </row>
    <row r="1745" spans="1:20" x14ac:dyDescent="0.25">
      <c r="A1745" s="1265">
        <v>42140</v>
      </c>
      <c r="B1745" s="545">
        <v>21319</v>
      </c>
      <c r="C1745" s="1952" t="s">
        <v>3607</v>
      </c>
      <c r="D1745" s="2097">
        <v>35.200000000000003</v>
      </c>
      <c r="E1745" s="724">
        <v>42140</v>
      </c>
      <c r="F1745" s="2117">
        <v>35.200000000000003</v>
      </c>
      <c r="G1745" s="1267">
        <f t="shared" si="60"/>
        <v>0</v>
      </c>
      <c r="H1745" s="716" t="s">
        <v>773</v>
      </c>
      <c r="J1745" s="2073"/>
      <c r="K1745" s="32"/>
      <c r="M1745" s="1265">
        <v>42139</v>
      </c>
      <c r="N1745" s="545">
        <v>21188</v>
      </c>
      <c r="O1745" s="1952" t="s">
        <v>3596</v>
      </c>
      <c r="P1745" s="2097">
        <v>897</v>
      </c>
      <c r="Q1745" s="724">
        <v>42140</v>
      </c>
      <c r="R1745" s="2116">
        <v>897</v>
      </c>
      <c r="S1745" s="1817">
        <f t="shared" si="61"/>
        <v>0</v>
      </c>
      <c r="T1745" s="1655" t="s">
        <v>2822</v>
      </c>
    </row>
    <row r="1746" spans="1:20" x14ac:dyDescent="0.25">
      <c r="A1746" s="1265">
        <v>42140</v>
      </c>
      <c r="B1746" s="545">
        <v>21320</v>
      </c>
      <c r="C1746" s="1952" t="s">
        <v>2858</v>
      </c>
      <c r="D1746" s="2097">
        <v>4581.2</v>
      </c>
      <c r="E1746" s="724">
        <v>42140</v>
      </c>
      <c r="F1746" s="2117">
        <v>4581.2</v>
      </c>
      <c r="G1746" s="1267">
        <f t="shared" si="60"/>
        <v>0</v>
      </c>
      <c r="H1746" s="716" t="s">
        <v>773</v>
      </c>
      <c r="J1746" s="2073"/>
      <c r="K1746" s="32"/>
      <c r="M1746" s="1265">
        <v>42142</v>
      </c>
      <c r="N1746" s="545">
        <v>21463</v>
      </c>
      <c r="O1746" s="1952" t="s">
        <v>3596</v>
      </c>
      <c r="P1746" s="2097">
        <v>8865</v>
      </c>
      <c r="Q1746" s="781">
        <v>42144</v>
      </c>
      <c r="R1746" s="2116">
        <v>8865</v>
      </c>
      <c r="S1746" s="1267">
        <f t="shared" si="61"/>
        <v>0</v>
      </c>
      <c r="T1746" s="1804" t="s">
        <v>2822</v>
      </c>
    </row>
    <row r="1747" spans="1:20" x14ac:dyDescent="0.25">
      <c r="A1747" s="1265">
        <v>42141</v>
      </c>
      <c r="B1747" s="545">
        <v>21321</v>
      </c>
      <c r="C1747" s="2143" t="s">
        <v>2782</v>
      </c>
      <c r="D1747" s="2097">
        <v>1321.6</v>
      </c>
      <c r="E1747" s="724">
        <v>42141</v>
      </c>
      <c r="F1747" s="2117">
        <v>1321.6</v>
      </c>
      <c r="G1747" s="1267">
        <f t="shared" si="60"/>
        <v>0</v>
      </c>
      <c r="H1747" s="716" t="s">
        <v>773</v>
      </c>
      <c r="K1747" s="32"/>
      <c r="M1747" s="1265">
        <v>42142</v>
      </c>
      <c r="N1747" s="545">
        <v>21478</v>
      </c>
      <c r="O1747" s="1952" t="s">
        <v>3596</v>
      </c>
      <c r="P1747" s="2097">
        <v>7531.2</v>
      </c>
      <c r="Q1747" s="781">
        <v>42144</v>
      </c>
      <c r="R1747" s="2116">
        <v>7531.2</v>
      </c>
      <c r="S1747" s="1267">
        <f t="shared" si="61"/>
        <v>0</v>
      </c>
      <c r="T1747" s="1804" t="s">
        <v>2822</v>
      </c>
    </row>
    <row r="1748" spans="1:20" x14ac:dyDescent="0.25">
      <c r="A1748" s="1265">
        <v>42141</v>
      </c>
      <c r="B1748" s="545">
        <v>21322</v>
      </c>
      <c r="C1748" s="1952" t="s">
        <v>3610</v>
      </c>
      <c r="D1748" s="2097">
        <v>1801.4</v>
      </c>
      <c r="E1748" s="724">
        <v>42141</v>
      </c>
      <c r="F1748" s="2117">
        <v>1801.4</v>
      </c>
      <c r="G1748" s="1267">
        <f t="shared" si="60"/>
        <v>0</v>
      </c>
      <c r="H1748" s="716" t="s">
        <v>773</v>
      </c>
      <c r="K1748" s="32"/>
      <c r="M1748" s="1265">
        <v>42144</v>
      </c>
      <c r="N1748" s="545">
        <v>21655</v>
      </c>
      <c r="O1748" s="1952" t="s">
        <v>3596</v>
      </c>
      <c r="P1748" s="2097">
        <v>8088.2</v>
      </c>
      <c r="Q1748" s="724">
        <v>42145</v>
      </c>
      <c r="R1748" s="2117">
        <v>8088.2</v>
      </c>
      <c r="S1748" s="1267">
        <f t="shared" si="61"/>
        <v>0</v>
      </c>
      <c r="T1748" s="716" t="s">
        <v>2822</v>
      </c>
    </row>
    <row r="1749" spans="1:20" x14ac:dyDescent="0.25">
      <c r="A1749" s="1265">
        <v>42141</v>
      </c>
      <c r="B1749" s="545">
        <v>21323</v>
      </c>
      <c r="C1749" s="1952" t="s">
        <v>3601</v>
      </c>
      <c r="D1749" s="2097">
        <v>7574.2</v>
      </c>
      <c r="E1749" s="724">
        <v>42141</v>
      </c>
      <c r="F1749" s="2117">
        <v>7574.2</v>
      </c>
      <c r="G1749" s="1267">
        <f t="shared" si="60"/>
        <v>0</v>
      </c>
      <c r="H1749" s="716" t="s">
        <v>773</v>
      </c>
      <c r="K1749" s="32"/>
      <c r="M1749" s="1265">
        <v>42144</v>
      </c>
      <c r="N1749" s="545">
        <v>21657</v>
      </c>
      <c r="O1749" s="1952" t="s">
        <v>3596</v>
      </c>
      <c r="P1749" s="2097">
        <v>11792.4</v>
      </c>
      <c r="Q1749" s="724">
        <v>42145</v>
      </c>
      <c r="R1749" s="2117">
        <v>11792.4</v>
      </c>
      <c r="S1749" s="1267">
        <f t="shared" si="61"/>
        <v>0</v>
      </c>
      <c r="T1749" s="716" t="s">
        <v>2822</v>
      </c>
    </row>
    <row r="1750" spans="1:20" x14ac:dyDescent="0.25">
      <c r="A1750" s="1265">
        <v>42141</v>
      </c>
      <c r="B1750" s="545">
        <v>21324</v>
      </c>
      <c r="C1750" s="1952" t="s">
        <v>2945</v>
      </c>
      <c r="D1750" s="2097">
        <v>1378.55</v>
      </c>
      <c r="E1750" s="724">
        <v>42141</v>
      </c>
      <c r="F1750" s="2117">
        <v>1378.55</v>
      </c>
      <c r="G1750" s="1267">
        <f t="shared" si="60"/>
        <v>0</v>
      </c>
      <c r="H1750" s="716" t="s">
        <v>773</v>
      </c>
      <c r="K1750" s="32"/>
      <c r="M1750" s="1265">
        <v>42151</v>
      </c>
      <c r="N1750" s="545">
        <v>22393</v>
      </c>
      <c r="O1750" s="1952" t="s">
        <v>3596</v>
      </c>
      <c r="P1750" s="2097">
        <v>8800</v>
      </c>
      <c r="Q1750" s="724">
        <v>42152</v>
      </c>
      <c r="R1750" s="2116">
        <v>8800</v>
      </c>
      <c r="S1750" s="1267">
        <f t="shared" si="61"/>
        <v>0</v>
      </c>
      <c r="T1750" s="1655" t="s">
        <v>2822</v>
      </c>
    </row>
    <row r="1751" spans="1:20" x14ac:dyDescent="0.25">
      <c r="A1751" s="1265">
        <v>42141</v>
      </c>
      <c r="B1751" s="545">
        <v>21325</v>
      </c>
      <c r="C1751" s="1952" t="s">
        <v>2845</v>
      </c>
      <c r="D1751" s="2097">
        <v>8130.2</v>
      </c>
      <c r="E1751" s="724">
        <v>42141</v>
      </c>
      <c r="F1751" s="2117">
        <v>8130.2</v>
      </c>
      <c r="G1751" s="1267">
        <f t="shared" si="60"/>
        <v>0</v>
      </c>
      <c r="H1751" s="716" t="s">
        <v>773</v>
      </c>
      <c r="K1751" s="32"/>
      <c r="M1751" s="1265">
        <v>42151</v>
      </c>
      <c r="N1751" s="545">
        <v>22403</v>
      </c>
      <c r="O1751" s="1952" t="s">
        <v>3596</v>
      </c>
      <c r="P1751" s="2097">
        <v>5974.8</v>
      </c>
      <c r="Q1751" s="724">
        <v>42152</v>
      </c>
      <c r="R1751" s="2116">
        <v>5974.8</v>
      </c>
      <c r="S1751" s="1267">
        <f t="shared" si="61"/>
        <v>0</v>
      </c>
      <c r="T1751" s="1655" t="s">
        <v>2822</v>
      </c>
    </row>
    <row r="1752" spans="1:20" x14ac:dyDescent="0.25">
      <c r="A1752" s="1265">
        <v>42141</v>
      </c>
      <c r="B1752" s="545">
        <v>21326</v>
      </c>
      <c r="C1752" s="1952" t="s">
        <v>2775</v>
      </c>
      <c r="D1752" s="2097">
        <v>11090.8</v>
      </c>
      <c r="E1752" s="2029">
        <v>42142</v>
      </c>
      <c r="F1752" s="2117">
        <v>11090.8</v>
      </c>
      <c r="G1752" s="1267">
        <f t="shared" si="60"/>
        <v>0</v>
      </c>
      <c r="H1752" s="716" t="s">
        <v>2776</v>
      </c>
      <c r="K1752" s="32"/>
      <c r="M1752" s="1265">
        <v>42125</v>
      </c>
      <c r="N1752" s="545">
        <v>19673</v>
      </c>
      <c r="O1752" s="1952" t="s">
        <v>2838</v>
      </c>
      <c r="P1752" s="2097">
        <v>24035.25</v>
      </c>
      <c r="Q1752" s="724">
        <v>42126</v>
      </c>
      <c r="R1752" s="2116">
        <v>24035.25</v>
      </c>
      <c r="S1752" s="459">
        <f t="shared" si="61"/>
        <v>0</v>
      </c>
      <c r="T1752" s="1655" t="s">
        <v>2822</v>
      </c>
    </row>
    <row r="1753" spans="1:20" x14ac:dyDescent="0.25">
      <c r="A1753" s="1265">
        <v>42141</v>
      </c>
      <c r="B1753" s="545">
        <v>21327</v>
      </c>
      <c r="C1753" s="1952" t="s">
        <v>3611</v>
      </c>
      <c r="D1753" s="2097">
        <v>5144.6000000000004</v>
      </c>
      <c r="E1753" s="724">
        <v>42141</v>
      </c>
      <c r="F1753" s="2117">
        <v>5144.6000000000004</v>
      </c>
      <c r="G1753" s="1267">
        <f t="shared" si="60"/>
        <v>0</v>
      </c>
      <c r="H1753" s="716" t="s">
        <v>773</v>
      </c>
      <c r="K1753" s="32"/>
      <c r="M1753" s="1265">
        <v>42128</v>
      </c>
      <c r="N1753" s="545">
        <v>19948</v>
      </c>
      <c r="O1753" s="1952" t="s">
        <v>2838</v>
      </c>
      <c r="P1753" s="2097">
        <v>16908.8</v>
      </c>
      <c r="Q1753" s="724">
        <v>42129</v>
      </c>
      <c r="R1753" s="2116">
        <v>16908.8</v>
      </c>
      <c r="S1753" s="1267">
        <f t="shared" si="61"/>
        <v>0</v>
      </c>
      <c r="T1753" s="1804" t="s">
        <v>2822</v>
      </c>
    </row>
    <row r="1754" spans="1:20" x14ac:dyDescent="0.25">
      <c r="A1754" s="1265">
        <v>42141</v>
      </c>
      <c r="B1754" s="545">
        <v>21328</v>
      </c>
      <c r="C1754" s="1952" t="s">
        <v>1521</v>
      </c>
      <c r="D1754" s="2097">
        <v>3589.2</v>
      </c>
      <c r="E1754" s="724">
        <v>42141</v>
      </c>
      <c r="F1754" s="2117">
        <v>3589.2</v>
      </c>
      <c r="G1754" s="1267">
        <f t="shared" si="60"/>
        <v>0</v>
      </c>
      <c r="H1754" s="716" t="s">
        <v>773</v>
      </c>
      <c r="K1754" s="32"/>
      <c r="M1754" s="1265">
        <v>42146</v>
      </c>
      <c r="N1754" s="545">
        <v>21917</v>
      </c>
      <c r="O1754" s="1952" t="s">
        <v>2838</v>
      </c>
      <c r="P1754" s="2097">
        <v>17853.2</v>
      </c>
      <c r="Q1754" s="724">
        <v>42148</v>
      </c>
      <c r="R1754" s="2116">
        <v>17853.2</v>
      </c>
      <c r="S1754" s="1267">
        <f t="shared" si="61"/>
        <v>0</v>
      </c>
      <c r="T1754" s="1655" t="s">
        <v>2822</v>
      </c>
    </row>
    <row r="1755" spans="1:20" x14ac:dyDescent="0.25">
      <c r="A1755" s="1265">
        <v>42141</v>
      </c>
      <c r="B1755" s="545">
        <v>21329</v>
      </c>
      <c r="C1755" s="1952" t="s">
        <v>2854</v>
      </c>
      <c r="D1755" s="2097">
        <v>897</v>
      </c>
      <c r="E1755" s="724">
        <v>42141</v>
      </c>
      <c r="F1755" s="2117">
        <v>897</v>
      </c>
      <c r="G1755" s="1267">
        <f t="shared" si="60"/>
        <v>0</v>
      </c>
      <c r="H1755" s="716" t="s">
        <v>773</v>
      </c>
      <c r="K1755" s="32"/>
      <c r="M1755" s="1265">
        <v>42153</v>
      </c>
      <c r="N1755" s="545">
        <v>22623</v>
      </c>
      <c r="O1755" s="1952" t="s">
        <v>2838</v>
      </c>
      <c r="P1755" s="2097">
        <v>9152.6</v>
      </c>
      <c r="Q1755" s="724">
        <v>42155</v>
      </c>
      <c r="R1755" s="2116">
        <v>9152.6</v>
      </c>
      <c r="S1755" s="1267">
        <f t="shared" si="61"/>
        <v>0</v>
      </c>
      <c r="T1755" s="1655" t="s">
        <v>2822</v>
      </c>
    </row>
    <row r="1756" spans="1:20" x14ac:dyDescent="0.25">
      <c r="A1756" s="1265">
        <v>42141</v>
      </c>
      <c r="B1756" s="545">
        <v>21330</v>
      </c>
      <c r="C1756" s="1952" t="s">
        <v>2797</v>
      </c>
      <c r="D1756" s="2097">
        <v>3561.2</v>
      </c>
      <c r="E1756" s="724">
        <v>42141</v>
      </c>
      <c r="F1756" s="2117">
        <v>3561.2</v>
      </c>
      <c r="G1756" s="1267">
        <f t="shared" si="60"/>
        <v>0</v>
      </c>
      <c r="H1756" s="716" t="s">
        <v>773</v>
      </c>
      <c r="K1756" s="32"/>
      <c r="M1756" s="1265">
        <v>42139</v>
      </c>
      <c r="N1756" s="545">
        <v>21167</v>
      </c>
      <c r="O1756" s="1952" t="s">
        <v>3591</v>
      </c>
      <c r="P1756" s="2097">
        <v>21655.95</v>
      </c>
      <c r="Q1756" s="724">
        <v>42140</v>
      </c>
      <c r="R1756" s="2116">
        <v>21655.95</v>
      </c>
      <c r="S1756" s="1817">
        <f t="shared" si="61"/>
        <v>0</v>
      </c>
      <c r="T1756" s="1655" t="s">
        <v>2822</v>
      </c>
    </row>
    <row r="1757" spans="1:20" x14ac:dyDescent="0.25">
      <c r="A1757" s="1265">
        <v>42141</v>
      </c>
      <c r="B1757" s="545">
        <v>21331</v>
      </c>
      <c r="C1757" s="1952" t="s">
        <v>3002</v>
      </c>
      <c r="D1757" s="2097">
        <v>5064</v>
      </c>
      <c r="E1757" s="2029">
        <v>42141</v>
      </c>
      <c r="F1757" s="2117">
        <v>5064</v>
      </c>
      <c r="G1757" s="1267">
        <f t="shared" si="60"/>
        <v>0</v>
      </c>
      <c r="H1757" s="716" t="s">
        <v>773</v>
      </c>
      <c r="K1757" s="32"/>
      <c r="M1757" s="1265">
        <v>42152</v>
      </c>
      <c r="N1757" s="545">
        <v>22450</v>
      </c>
      <c r="O1757" s="1952" t="s">
        <v>3690</v>
      </c>
      <c r="P1757" s="2097">
        <v>2961.4</v>
      </c>
      <c r="Q1757" s="724">
        <v>42152</v>
      </c>
      <c r="R1757" s="2116">
        <v>2961.4</v>
      </c>
      <c r="S1757" s="1267">
        <f t="shared" si="61"/>
        <v>0</v>
      </c>
      <c r="T1757" s="1655" t="s">
        <v>773</v>
      </c>
    </row>
    <row r="1758" spans="1:20" x14ac:dyDescent="0.25">
      <c r="A1758" s="1265">
        <v>42141</v>
      </c>
      <c r="B1758" s="545">
        <v>21332</v>
      </c>
      <c r="C1758" s="1952" t="s">
        <v>2807</v>
      </c>
      <c r="D1758" s="2097">
        <v>3824</v>
      </c>
      <c r="E1758" s="724">
        <v>42141</v>
      </c>
      <c r="F1758" s="2117">
        <v>3824</v>
      </c>
      <c r="G1758" s="1267">
        <f t="shared" si="60"/>
        <v>0</v>
      </c>
      <c r="H1758" s="716" t="s">
        <v>2804</v>
      </c>
      <c r="K1758" s="32"/>
      <c r="M1758" s="1265">
        <v>42125</v>
      </c>
      <c r="N1758" s="545">
        <v>19610</v>
      </c>
      <c r="O1758" s="1952" t="s">
        <v>2803</v>
      </c>
      <c r="P1758" s="2097">
        <v>4748.8</v>
      </c>
      <c r="Q1758" s="724">
        <v>42125</v>
      </c>
      <c r="R1758" s="2116">
        <v>4748.8</v>
      </c>
      <c r="S1758" s="459">
        <f t="shared" si="61"/>
        <v>0</v>
      </c>
      <c r="T1758" s="1804" t="s">
        <v>773</v>
      </c>
    </row>
    <row r="1759" spans="1:20" x14ac:dyDescent="0.25">
      <c r="A1759" s="1265">
        <v>42141</v>
      </c>
      <c r="B1759" s="545">
        <v>21333</v>
      </c>
      <c r="C1759" s="1952" t="s">
        <v>984</v>
      </c>
      <c r="D1759" s="2097">
        <v>390</v>
      </c>
      <c r="E1759" s="724">
        <v>42142</v>
      </c>
      <c r="F1759" s="2117">
        <v>390</v>
      </c>
      <c r="G1759" s="1267">
        <f t="shared" si="60"/>
        <v>0</v>
      </c>
      <c r="H1759" s="716" t="s">
        <v>2804</v>
      </c>
      <c r="K1759" s="32"/>
      <c r="M1759" s="1265">
        <v>42126</v>
      </c>
      <c r="N1759" s="545">
        <v>19727</v>
      </c>
      <c r="O1759" s="2054" t="s">
        <v>2803</v>
      </c>
      <c r="P1759" s="2097">
        <v>2514.4</v>
      </c>
      <c r="Q1759" s="724">
        <v>42126</v>
      </c>
      <c r="R1759" s="2116">
        <v>2514.4</v>
      </c>
      <c r="S1759" s="459">
        <f t="shared" si="61"/>
        <v>0</v>
      </c>
      <c r="T1759" s="217" t="s">
        <v>773</v>
      </c>
    </row>
    <row r="1760" spans="1:20" x14ac:dyDescent="0.25">
      <c r="A1760" s="1265">
        <v>42141</v>
      </c>
      <c r="B1760" s="545">
        <v>21334</v>
      </c>
      <c r="C1760" s="1952" t="s">
        <v>786</v>
      </c>
      <c r="D1760" s="2097">
        <v>9708.6</v>
      </c>
      <c r="E1760" s="724">
        <v>42142</v>
      </c>
      <c r="F1760" s="2117">
        <v>9708.6</v>
      </c>
      <c r="G1760" s="1267">
        <f t="shared" si="60"/>
        <v>0</v>
      </c>
      <c r="H1760" s="716" t="s">
        <v>2804</v>
      </c>
      <c r="K1760" s="32"/>
      <c r="M1760" s="1265">
        <v>42126</v>
      </c>
      <c r="N1760" s="545">
        <v>19772</v>
      </c>
      <c r="O1760" s="2054" t="s">
        <v>2803</v>
      </c>
      <c r="P1760" s="2097">
        <v>994</v>
      </c>
      <c r="Q1760" s="724">
        <v>42126</v>
      </c>
      <c r="R1760" s="2116">
        <v>994</v>
      </c>
      <c r="S1760" s="459">
        <f t="shared" si="61"/>
        <v>0</v>
      </c>
      <c r="T1760" s="217" t="s">
        <v>773</v>
      </c>
    </row>
    <row r="1761" spans="1:20" x14ac:dyDescent="0.25">
      <c r="A1761" s="1265">
        <v>42141</v>
      </c>
      <c r="B1761" s="545">
        <v>21335</v>
      </c>
      <c r="C1761" s="1952" t="s">
        <v>257</v>
      </c>
      <c r="D1761" s="2097">
        <v>3095.8</v>
      </c>
      <c r="E1761" s="724">
        <v>42142</v>
      </c>
      <c r="F1761" s="2117">
        <v>3095.8</v>
      </c>
      <c r="G1761" s="1267">
        <f t="shared" si="60"/>
        <v>0</v>
      </c>
      <c r="H1761" s="716" t="s">
        <v>2804</v>
      </c>
      <c r="K1761" s="32"/>
      <c r="M1761" s="1265">
        <v>42127</v>
      </c>
      <c r="N1761" s="545">
        <v>19858</v>
      </c>
      <c r="O1761" s="2054" t="s">
        <v>2803</v>
      </c>
      <c r="P1761" s="2097">
        <v>2033.2</v>
      </c>
      <c r="Q1761" s="724">
        <v>42127</v>
      </c>
      <c r="R1761" s="2116">
        <v>2033.2</v>
      </c>
      <c r="S1761" s="1267">
        <f t="shared" si="61"/>
        <v>0</v>
      </c>
      <c r="T1761" s="217" t="s">
        <v>773</v>
      </c>
    </row>
    <row r="1762" spans="1:20" x14ac:dyDescent="0.25">
      <c r="A1762" s="1265">
        <v>42141</v>
      </c>
      <c r="B1762" s="545">
        <v>21336</v>
      </c>
      <c r="C1762" s="1952" t="s">
        <v>2128</v>
      </c>
      <c r="D1762" s="2097">
        <v>2160</v>
      </c>
      <c r="E1762" s="724">
        <v>42143</v>
      </c>
      <c r="F1762" s="2117">
        <v>2160</v>
      </c>
      <c r="G1762" s="1267">
        <f t="shared" ref="G1762:G1802" si="62">D1762-F1762</f>
        <v>0</v>
      </c>
      <c r="H1762" s="716" t="s">
        <v>2804</v>
      </c>
      <c r="I1762" s="32"/>
      <c r="J1762" s="2024"/>
      <c r="K1762" s="32"/>
      <c r="M1762" s="1265">
        <v>42127</v>
      </c>
      <c r="N1762" s="545">
        <v>19880</v>
      </c>
      <c r="O1762" s="1952" t="s">
        <v>2803</v>
      </c>
      <c r="P1762" s="2097">
        <v>1498</v>
      </c>
      <c r="Q1762" s="724">
        <v>42127</v>
      </c>
      <c r="R1762" s="2116">
        <v>1498</v>
      </c>
      <c r="S1762" s="1267">
        <f t="shared" si="61"/>
        <v>0</v>
      </c>
      <c r="T1762" s="1804" t="s">
        <v>818</v>
      </c>
    </row>
    <row r="1763" spans="1:20" x14ac:dyDescent="0.25">
      <c r="A1763" s="1265">
        <v>42141</v>
      </c>
      <c r="B1763" s="545">
        <v>21337</v>
      </c>
      <c r="C1763" s="2102">
        <v>105</v>
      </c>
      <c r="D1763" s="2097">
        <v>3348</v>
      </c>
      <c r="E1763" s="724">
        <v>42142</v>
      </c>
      <c r="F1763" s="2117">
        <v>3348</v>
      </c>
      <c r="G1763" s="1267">
        <f t="shared" si="62"/>
        <v>0</v>
      </c>
      <c r="H1763" s="716" t="s">
        <v>2804</v>
      </c>
      <c r="I1763" s="32"/>
      <c r="J1763" s="2024"/>
      <c r="K1763" s="32"/>
      <c r="M1763" s="1265">
        <v>42128</v>
      </c>
      <c r="N1763" s="545">
        <v>19912</v>
      </c>
      <c r="O1763" s="1952" t="s">
        <v>2803</v>
      </c>
      <c r="P1763" s="2097">
        <v>3898.8</v>
      </c>
      <c r="Q1763" s="724">
        <v>42128</v>
      </c>
      <c r="R1763" s="2116">
        <v>3898.8</v>
      </c>
      <c r="S1763" s="1267">
        <f t="shared" si="61"/>
        <v>0</v>
      </c>
      <c r="T1763" s="1804" t="s">
        <v>773</v>
      </c>
    </row>
    <row r="1764" spans="1:20" x14ac:dyDescent="0.25">
      <c r="A1764" s="1265">
        <v>42141</v>
      </c>
      <c r="B1764" s="545">
        <v>21338</v>
      </c>
      <c r="C1764" s="1952" t="s">
        <v>2098</v>
      </c>
      <c r="D1764" s="2097">
        <v>1080</v>
      </c>
      <c r="E1764" s="724">
        <v>42142</v>
      </c>
      <c r="F1764" s="2117">
        <v>1080</v>
      </c>
      <c r="G1764" s="1267">
        <f t="shared" si="62"/>
        <v>0</v>
      </c>
      <c r="H1764" s="716" t="s">
        <v>2804</v>
      </c>
      <c r="I1764" s="32"/>
      <c r="J1764" s="2024"/>
      <c r="K1764" s="32"/>
      <c r="M1764" s="1265">
        <v>42128</v>
      </c>
      <c r="N1764" s="545">
        <v>19913</v>
      </c>
      <c r="O1764" s="1952" t="s">
        <v>2803</v>
      </c>
      <c r="P1764" s="2097">
        <v>1846.8</v>
      </c>
      <c r="Q1764" s="724" t="s">
        <v>2944</v>
      </c>
      <c r="R1764" s="2116">
        <f>1500+346.8</f>
        <v>1846.8</v>
      </c>
      <c r="S1764" s="1267">
        <f t="shared" si="61"/>
        <v>0</v>
      </c>
      <c r="T1764" s="1804" t="s">
        <v>773</v>
      </c>
    </row>
    <row r="1765" spans="1:20" x14ac:dyDescent="0.25">
      <c r="A1765" s="1265">
        <v>42141</v>
      </c>
      <c r="B1765" s="545">
        <v>21339</v>
      </c>
      <c r="C1765" s="1952" t="s">
        <v>45</v>
      </c>
      <c r="D1765" s="2097">
        <v>4446</v>
      </c>
      <c r="E1765" s="724">
        <v>42141</v>
      </c>
      <c r="F1765" s="2117">
        <v>4446</v>
      </c>
      <c r="G1765" s="1267">
        <f t="shared" si="62"/>
        <v>0</v>
      </c>
      <c r="H1765" s="716" t="s">
        <v>2822</v>
      </c>
      <c r="I1765" s="32"/>
      <c r="J1765" s="2024"/>
      <c r="K1765" s="32"/>
      <c r="M1765" s="1265">
        <v>42129</v>
      </c>
      <c r="N1765" s="545">
        <v>20064</v>
      </c>
      <c r="O1765" s="1952" t="s">
        <v>2803</v>
      </c>
      <c r="P1765" s="2097">
        <v>3598</v>
      </c>
      <c r="Q1765" s="724">
        <v>42130</v>
      </c>
      <c r="R1765" s="2116">
        <v>3598</v>
      </c>
      <c r="S1765" s="1267">
        <f t="shared" si="61"/>
        <v>0</v>
      </c>
      <c r="T1765" s="1655" t="s">
        <v>773</v>
      </c>
    </row>
    <row r="1766" spans="1:20" x14ac:dyDescent="0.25">
      <c r="A1766" s="1265">
        <v>42141</v>
      </c>
      <c r="B1766" s="545">
        <v>21340</v>
      </c>
      <c r="C1766" s="1952" t="s">
        <v>2979</v>
      </c>
      <c r="D1766" s="2097">
        <v>52123.65</v>
      </c>
      <c r="E1766" s="724">
        <v>42153</v>
      </c>
      <c r="F1766" s="2117">
        <v>52123.65</v>
      </c>
      <c r="G1766" s="1267">
        <f t="shared" si="62"/>
        <v>0</v>
      </c>
      <c r="H1766" s="716" t="s">
        <v>2804</v>
      </c>
      <c r="I1766" s="32"/>
      <c r="J1766" s="2024"/>
      <c r="K1766" s="32"/>
      <c r="M1766" s="1265">
        <v>42130</v>
      </c>
      <c r="N1766" s="545">
        <v>20147</v>
      </c>
      <c r="O1766" s="1952" t="s">
        <v>2803</v>
      </c>
      <c r="P1766" s="2097">
        <v>2775.9</v>
      </c>
      <c r="Q1766" s="724" t="s">
        <v>2989</v>
      </c>
      <c r="R1766" s="2116">
        <f>1000+1775.9</f>
        <v>2775.9</v>
      </c>
      <c r="S1766" s="1267">
        <f t="shared" si="61"/>
        <v>0</v>
      </c>
      <c r="T1766" s="1655" t="s">
        <v>773</v>
      </c>
    </row>
    <row r="1767" spans="1:20" x14ac:dyDescent="0.25">
      <c r="A1767" s="1265">
        <v>42141</v>
      </c>
      <c r="B1767" s="545">
        <v>21341</v>
      </c>
      <c r="C1767" s="1952" t="s">
        <v>711</v>
      </c>
      <c r="D1767" s="2097">
        <v>25552.799999999999</v>
      </c>
      <c r="E1767" s="724">
        <v>42142</v>
      </c>
      <c r="F1767" s="2117">
        <v>25552.799999999999</v>
      </c>
      <c r="G1767" s="1267">
        <f t="shared" si="62"/>
        <v>0</v>
      </c>
      <c r="H1767" s="716" t="s">
        <v>2780</v>
      </c>
      <c r="I1767" s="32"/>
      <c r="J1767" s="2024"/>
      <c r="K1767" s="32"/>
      <c r="M1767" s="1265">
        <v>42132</v>
      </c>
      <c r="N1767" s="545">
        <v>20358</v>
      </c>
      <c r="O1767" s="1952" t="s">
        <v>2803</v>
      </c>
      <c r="P1767" s="2097">
        <v>4092.6</v>
      </c>
      <c r="Q1767" s="724" t="s">
        <v>2990</v>
      </c>
      <c r="R1767" s="2116">
        <f>2690+1402.6</f>
        <v>4092.6</v>
      </c>
      <c r="S1767" s="1267">
        <f t="shared" si="61"/>
        <v>0</v>
      </c>
      <c r="T1767" s="1804" t="s">
        <v>773</v>
      </c>
    </row>
    <row r="1768" spans="1:20" x14ac:dyDescent="0.25">
      <c r="A1768" s="1265">
        <v>42141</v>
      </c>
      <c r="B1768" s="545">
        <v>21342</v>
      </c>
      <c r="C1768" s="1952" t="s">
        <v>2807</v>
      </c>
      <c r="D1768" s="2097">
        <v>1180</v>
      </c>
      <c r="E1768" s="724">
        <v>42142</v>
      </c>
      <c r="F1768" s="2117">
        <v>1180</v>
      </c>
      <c r="G1768" s="1267">
        <f t="shared" si="62"/>
        <v>0</v>
      </c>
      <c r="H1768" s="716" t="s">
        <v>2804</v>
      </c>
      <c r="I1768" s="32"/>
      <c r="J1768" s="2024"/>
      <c r="K1768" s="32"/>
      <c r="M1768" s="1265">
        <v>42133</v>
      </c>
      <c r="N1768" s="545">
        <v>20530</v>
      </c>
      <c r="O1768" s="1952" t="s">
        <v>2803</v>
      </c>
      <c r="P1768" s="2097">
        <v>6339.4</v>
      </c>
      <c r="Q1768" s="724">
        <v>42133</v>
      </c>
      <c r="R1768" s="2116">
        <v>6339.4</v>
      </c>
      <c r="S1768" s="1267">
        <f t="shared" si="61"/>
        <v>0</v>
      </c>
      <c r="T1768" s="1804" t="s">
        <v>773</v>
      </c>
    </row>
    <row r="1769" spans="1:20" x14ac:dyDescent="0.25">
      <c r="A1769" s="1265">
        <v>42141</v>
      </c>
      <c r="B1769" s="545">
        <v>21343</v>
      </c>
      <c r="C1769" s="1952" t="s">
        <v>2787</v>
      </c>
      <c r="D1769" s="2097">
        <v>6672.8</v>
      </c>
      <c r="E1769" s="724">
        <v>42142</v>
      </c>
      <c r="F1769" s="2117">
        <v>6672.8</v>
      </c>
      <c r="G1769" s="1267">
        <f t="shared" si="62"/>
        <v>0</v>
      </c>
      <c r="H1769" s="716" t="s">
        <v>2780</v>
      </c>
      <c r="I1769" s="32"/>
      <c r="J1769" s="2024"/>
      <c r="K1769" s="32"/>
      <c r="M1769" s="1265">
        <v>42135</v>
      </c>
      <c r="N1769" s="545">
        <v>20722</v>
      </c>
      <c r="O1769" s="1952" t="s">
        <v>2803</v>
      </c>
      <c r="P1769" s="2097">
        <v>1017.6</v>
      </c>
      <c r="Q1769" s="724">
        <v>42135</v>
      </c>
      <c r="R1769" s="2116">
        <v>1017.6</v>
      </c>
      <c r="S1769" s="1817">
        <f t="shared" si="61"/>
        <v>0</v>
      </c>
      <c r="T1769" s="1804" t="s">
        <v>773</v>
      </c>
    </row>
    <row r="1770" spans="1:20" x14ac:dyDescent="0.25">
      <c r="A1770" s="1265">
        <v>42141</v>
      </c>
      <c r="B1770" s="545">
        <v>21344</v>
      </c>
      <c r="C1770" s="1952" t="s">
        <v>701</v>
      </c>
      <c r="D1770" s="2097">
        <v>9124.6</v>
      </c>
      <c r="E1770" s="724">
        <v>42142</v>
      </c>
      <c r="F1770" s="2117">
        <v>9124.6</v>
      </c>
      <c r="G1770" s="1267">
        <f t="shared" si="62"/>
        <v>0</v>
      </c>
      <c r="H1770" s="716" t="s">
        <v>2780</v>
      </c>
      <c r="I1770" s="32"/>
      <c r="J1770" s="2024"/>
      <c r="K1770" s="32"/>
      <c r="M1770" s="1265">
        <v>42136</v>
      </c>
      <c r="N1770" s="545">
        <v>20826</v>
      </c>
      <c r="O1770" s="1952" t="s">
        <v>2803</v>
      </c>
      <c r="P1770" s="2097">
        <v>2310</v>
      </c>
      <c r="Q1770" s="724">
        <v>42136</v>
      </c>
      <c r="R1770" s="2116">
        <v>2310</v>
      </c>
      <c r="S1770" s="1267">
        <f t="shared" si="61"/>
        <v>0</v>
      </c>
      <c r="T1770" s="1655" t="s">
        <v>773</v>
      </c>
    </row>
    <row r="1771" spans="1:20" x14ac:dyDescent="0.25">
      <c r="A1771" s="1265">
        <v>42141</v>
      </c>
      <c r="B1771" s="545">
        <v>21345</v>
      </c>
      <c r="C1771" s="1952" t="s">
        <v>25</v>
      </c>
      <c r="D1771" s="2097">
        <v>6623.3</v>
      </c>
      <c r="E1771" s="724">
        <v>42141</v>
      </c>
      <c r="F1771" s="2117">
        <v>6623.3</v>
      </c>
      <c r="G1771" s="1267">
        <f t="shared" si="62"/>
        <v>0</v>
      </c>
      <c r="H1771" s="716" t="s">
        <v>773</v>
      </c>
      <c r="I1771" s="32"/>
      <c r="J1771" s="2024"/>
      <c r="K1771" s="32"/>
      <c r="M1771" s="1265">
        <v>42138</v>
      </c>
      <c r="N1771" s="545">
        <v>20974</v>
      </c>
      <c r="O1771" s="1952" t="s">
        <v>2803</v>
      </c>
      <c r="P1771" s="2097">
        <v>5066.7</v>
      </c>
      <c r="Q1771" s="724">
        <v>42138</v>
      </c>
      <c r="R1771" s="2116">
        <v>5066.7</v>
      </c>
      <c r="S1771" s="1267">
        <f t="shared" si="61"/>
        <v>0</v>
      </c>
      <c r="T1771" s="1804" t="s">
        <v>773</v>
      </c>
    </row>
    <row r="1772" spans="1:20" x14ac:dyDescent="0.25">
      <c r="A1772" s="1265">
        <v>42141</v>
      </c>
      <c r="B1772" s="545">
        <v>21346</v>
      </c>
      <c r="C1772" s="1952" t="s">
        <v>2873</v>
      </c>
      <c r="D1772" s="2097">
        <v>445.4</v>
      </c>
      <c r="E1772" s="724">
        <v>42142</v>
      </c>
      <c r="F1772" s="2117">
        <v>445.4</v>
      </c>
      <c r="G1772" s="1267">
        <f t="shared" si="62"/>
        <v>0</v>
      </c>
      <c r="H1772" s="716" t="s">
        <v>2804</v>
      </c>
      <c r="I1772" s="32"/>
      <c r="J1772" s="2024"/>
      <c r="K1772" s="32"/>
      <c r="M1772" s="1265">
        <v>42139</v>
      </c>
      <c r="N1772" s="545">
        <v>21132</v>
      </c>
      <c r="O1772" s="1952" t="s">
        <v>2803</v>
      </c>
      <c r="P1772" s="2097">
        <v>2548.4</v>
      </c>
      <c r="Q1772" s="724">
        <v>42139</v>
      </c>
      <c r="R1772" s="2116">
        <v>2548.4</v>
      </c>
      <c r="S1772" s="1817">
        <f t="shared" si="61"/>
        <v>0</v>
      </c>
      <c r="T1772" s="1655" t="s">
        <v>773</v>
      </c>
    </row>
    <row r="1773" spans="1:20" x14ac:dyDescent="0.25">
      <c r="A1773" s="1265">
        <v>42141</v>
      </c>
      <c r="B1773" s="545">
        <v>21347</v>
      </c>
      <c r="C1773" s="1952" t="s">
        <v>28</v>
      </c>
      <c r="D1773" s="2097">
        <v>25782.400000000001</v>
      </c>
      <c r="E1773" s="724">
        <v>42142</v>
      </c>
      <c r="F1773" s="2117">
        <v>25782.400000000001</v>
      </c>
      <c r="G1773" s="1267">
        <f t="shared" si="62"/>
        <v>0</v>
      </c>
      <c r="H1773" s="716" t="s">
        <v>2780</v>
      </c>
      <c r="I1773" s="32"/>
      <c r="J1773" s="2024"/>
      <c r="K1773" s="32"/>
      <c r="M1773" s="1265">
        <v>42140</v>
      </c>
      <c r="N1773" s="545">
        <v>21271</v>
      </c>
      <c r="O1773" s="1952" t="s">
        <v>2803</v>
      </c>
      <c r="P1773" s="2097">
        <v>4350</v>
      </c>
      <c r="Q1773" s="724">
        <v>42140</v>
      </c>
      <c r="R1773" s="2116">
        <v>4350</v>
      </c>
      <c r="S1773" s="1267">
        <f t="shared" si="61"/>
        <v>0</v>
      </c>
      <c r="T1773" s="716" t="s">
        <v>773</v>
      </c>
    </row>
    <row r="1774" spans="1:20" x14ac:dyDescent="0.25">
      <c r="A1774" s="1265">
        <v>42141</v>
      </c>
      <c r="B1774" s="545">
        <v>21348</v>
      </c>
      <c r="C1774" s="1952" t="s">
        <v>2939</v>
      </c>
      <c r="D1774" s="2097">
        <v>2684.5</v>
      </c>
      <c r="E1774" s="724">
        <v>42142</v>
      </c>
      <c r="F1774" s="2117">
        <v>2684.5</v>
      </c>
      <c r="G1774" s="1267">
        <f t="shared" si="62"/>
        <v>0</v>
      </c>
      <c r="H1774" s="716" t="s">
        <v>2780</v>
      </c>
      <c r="I1774" s="32"/>
      <c r="J1774" s="2024"/>
      <c r="K1774" s="32"/>
      <c r="M1774" s="1265">
        <v>42140</v>
      </c>
      <c r="N1774" s="545">
        <v>21299</v>
      </c>
      <c r="O1774" s="1952" t="s">
        <v>2803</v>
      </c>
      <c r="P1774" s="2097">
        <v>2220</v>
      </c>
      <c r="Q1774" s="724" t="s">
        <v>3613</v>
      </c>
      <c r="R1774" s="2117">
        <f>1150+1070</f>
        <v>2220</v>
      </c>
      <c r="S1774" s="1267">
        <f t="shared" si="61"/>
        <v>0</v>
      </c>
      <c r="T1774" s="716" t="s">
        <v>773</v>
      </c>
    </row>
    <row r="1775" spans="1:20" x14ac:dyDescent="0.25">
      <c r="A1775" s="1265">
        <v>42141</v>
      </c>
      <c r="B1775" s="545">
        <v>21349</v>
      </c>
      <c r="C1775" s="1952" t="s">
        <v>2852</v>
      </c>
      <c r="D1775" s="2097">
        <v>14612.7</v>
      </c>
      <c r="E1775" s="724">
        <v>42153</v>
      </c>
      <c r="F1775" s="2117">
        <v>14612.7</v>
      </c>
      <c r="G1775" s="1267">
        <f t="shared" si="62"/>
        <v>0</v>
      </c>
      <c r="H1775" s="716" t="s">
        <v>773</v>
      </c>
      <c r="I1775" s="32"/>
      <c r="J1775" s="2024"/>
      <c r="K1775" s="32"/>
      <c r="M1775" s="1265">
        <v>42141</v>
      </c>
      <c r="N1775" s="545">
        <v>21360</v>
      </c>
      <c r="O1775" s="1952" t="s">
        <v>2803</v>
      </c>
      <c r="P1775" s="2097">
        <v>4327.6000000000004</v>
      </c>
      <c r="Q1775" s="724" t="s">
        <v>3622</v>
      </c>
      <c r="R1775" s="2117">
        <f>3000+1227.6+100</f>
        <v>4327.6000000000004</v>
      </c>
      <c r="S1775" s="1267">
        <f t="shared" si="61"/>
        <v>0</v>
      </c>
      <c r="T1775" s="1197" t="s">
        <v>773</v>
      </c>
    </row>
    <row r="1776" spans="1:20" x14ac:dyDescent="0.25">
      <c r="A1776" s="1265">
        <v>42141</v>
      </c>
      <c r="B1776" s="545">
        <v>21350</v>
      </c>
      <c r="C1776" s="1952" t="s">
        <v>2788</v>
      </c>
      <c r="D1776" s="2097">
        <v>9593.1</v>
      </c>
      <c r="E1776" s="724">
        <v>42142</v>
      </c>
      <c r="F1776" s="2117">
        <v>9593.1</v>
      </c>
      <c r="G1776" s="1267">
        <f t="shared" si="62"/>
        <v>0</v>
      </c>
      <c r="H1776" s="716" t="s">
        <v>2776</v>
      </c>
      <c r="I1776" s="32"/>
      <c r="J1776" s="2024"/>
      <c r="K1776" s="32"/>
      <c r="M1776" s="1265">
        <v>42142</v>
      </c>
      <c r="N1776" s="545">
        <v>21421</v>
      </c>
      <c r="O1776" s="1952" t="s">
        <v>2803</v>
      </c>
      <c r="P1776" s="2097">
        <v>4160.2</v>
      </c>
      <c r="Q1776" s="724">
        <v>42143</v>
      </c>
      <c r="R1776" s="2117">
        <v>4160.2</v>
      </c>
      <c r="S1776" s="1267">
        <f t="shared" si="61"/>
        <v>0</v>
      </c>
      <c r="T1776" s="1197" t="s">
        <v>773</v>
      </c>
    </row>
    <row r="1777" spans="1:20" x14ac:dyDescent="0.25">
      <c r="A1777" s="1265">
        <v>42141</v>
      </c>
      <c r="B1777" s="545">
        <v>21351</v>
      </c>
      <c r="C1777" s="1952" t="s">
        <v>2831</v>
      </c>
      <c r="D1777" s="2097">
        <v>1368</v>
      </c>
      <c r="E1777" s="724">
        <v>42142</v>
      </c>
      <c r="F1777" s="2117">
        <v>1368</v>
      </c>
      <c r="G1777" s="1267">
        <f t="shared" si="62"/>
        <v>0</v>
      </c>
      <c r="H1777" s="716" t="s">
        <v>2776</v>
      </c>
      <c r="I1777" s="32"/>
      <c r="J1777" s="2024"/>
      <c r="K1777" s="32"/>
      <c r="M1777" s="1265">
        <v>42143</v>
      </c>
      <c r="N1777" s="545">
        <v>21578</v>
      </c>
      <c r="O1777" s="1952" t="s">
        <v>2803</v>
      </c>
      <c r="P1777" s="2097">
        <v>1926.6</v>
      </c>
      <c r="Q1777" s="724">
        <v>42143</v>
      </c>
      <c r="R1777" s="2116">
        <v>1926.6</v>
      </c>
      <c r="S1777" s="1267">
        <f t="shared" si="61"/>
        <v>0</v>
      </c>
      <c r="T1777" s="1197" t="s">
        <v>773</v>
      </c>
    </row>
    <row r="1778" spans="1:20" x14ac:dyDescent="0.25">
      <c r="A1778" s="1265">
        <v>42141</v>
      </c>
      <c r="B1778" s="545">
        <v>21352</v>
      </c>
      <c r="C1778" s="2164" t="s">
        <v>2251</v>
      </c>
      <c r="D1778" s="2194">
        <v>0</v>
      </c>
      <c r="E1778" s="724"/>
      <c r="F1778" s="2117"/>
      <c r="G1778" s="1267">
        <f t="shared" si="62"/>
        <v>0</v>
      </c>
      <c r="H1778" s="716" t="s">
        <v>135</v>
      </c>
      <c r="K1778" s="32"/>
      <c r="M1778" s="1265">
        <v>42144</v>
      </c>
      <c r="N1778" s="545">
        <v>21645</v>
      </c>
      <c r="O1778" s="1952" t="s">
        <v>2803</v>
      </c>
      <c r="P1778" s="2097">
        <v>4172</v>
      </c>
      <c r="Q1778" s="724">
        <v>42144</v>
      </c>
      <c r="R1778" s="2117">
        <v>4172</v>
      </c>
      <c r="S1778" s="1267">
        <f t="shared" si="61"/>
        <v>0</v>
      </c>
      <c r="T1778" s="716" t="s">
        <v>773</v>
      </c>
    </row>
    <row r="1779" spans="1:20" x14ac:dyDescent="0.25">
      <c r="A1779" s="1265">
        <v>42141</v>
      </c>
      <c r="B1779" s="545">
        <v>21353</v>
      </c>
      <c r="C1779" s="1952" t="s">
        <v>2859</v>
      </c>
      <c r="D1779" s="2097">
        <v>27024</v>
      </c>
      <c r="E1779" s="724">
        <v>42141</v>
      </c>
      <c r="F1779" s="2117">
        <v>27024</v>
      </c>
      <c r="G1779" s="1267">
        <f t="shared" si="62"/>
        <v>0</v>
      </c>
      <c r="H1779" s="716" t="s">
        <v>2822</v>
      </c>
      <c r="K1779" s="32"/>
      <c r="M1779" s="1265">
        <v>42145</v>
      </c>
      <c r="N1779" s="545">
        <v>21760</v>
      </c>
      <c r="O1779" s="2030" t="s">
        <v>2803</v>
      </c>
      <c r="P1779" s="2113">
        <v>4116.3999999999996</v>
      </c>
      <c r="Q1779" s="724">
        <v>42145</v>
      </c>
      <c r="R1779" s="2117">
        <v>4116.3999999999996</v>
      </c>
      <c r="S1779" s="1267">
        <f t="shared" si="61"/>
        <v>0</v>
      </c>
      <c r="T1779" s="582" t="s">
        <v>773</v>
      </c>
    </row>
    <row r="1780" spans="1:20" x14ac:dyDescent="0.25">
      <c r="A1780" s="1265">
        <v>42141</v>
      </c>
      <c r="B1780" s="545">
        <v>21354</v>
      </c>
      <c r="C1780" s="1952" t="s">
        <v>2860</v>
      </c>
      <c r="D1780" s="2097">
        <v>2318.4</v>
      </c>
      <c r="E1780" s="724">
        <v>42141</v>
      </c>
      <c r="F1780" s="2117">
        <v>2318.4</v>
      </c>
      <c r="G1780" s="1267">
        <f t="shared" si="62"/>
        <v>0</v>
      </c>
      <c r="H1780" s="716" t="s">
        <v>773</v>
      </c>
      <c r="K1780" s="32"/>
      <c r="M1780" s="1265">
        <v>42146</v>
      </c>
      <c r="N1780" s="545">
        <v>21880</v>
      </c>
      <c r="O1780" s="1952" t="s">
        <v>2803</v>
      </c>
      <c r="P1780" s="2097">
        <v>5570.7</v>
      </c>
      <c r="Q1780" s="724">
        <v>42147</v>
      </c>
      <c r="R1780" s="2116">
        <v>5570.7</v>
      </c>
      <c r="S1780" s="1267">
        <f t="shared" si="61"/>
        <v>0</v>
      </c>
      <c r="T1780" s="1655" t="s">
        <v>773</v>
      </c>
    </row>
    <row r="1781" spans="1:20" x14ac:dyDescent="0.25">
      <c r="A1781" s="1265">
        <v>42141</v>
      </c>
      <c r="B1781" s="545">
        <v>21355</v>
      </c>
      <c r="C1781" s="1952" t="s">
        <v>2813</v>
      </c>
      <c r="D1781" s="2097">
        <v>4640.8</v>
      </c>
      <c r="E1781" s="724">
        <v>42142</v>
      </c>
      <c r="F1781" s="2117">
        <v>4640.8</v>
      </c>
      <c r="G1781" s="1267">
        <f t="shared" si="62"/>
        <v>0</v>
      </c>
      <c r="H1781" s="716" t="s">
        <v>773</v>
      </c>
      <c r="K1781" s="32"/>
      <c r="M1781" s="1265">
        <v>42146</v>
      </c>
      <c r="N1781" s="545">
        <v>21881</v>
      </c>
      <c r="O1781" s="1952" t="s">
        <v>2803</v>
      </c>
      <c r="P1781" s="2097">
        <v>2204</v>
      </c>
      <c r="Q1781" s="724">
        <v>42146</v>
      </c>
      <c r="R1781" s="2116">
        <v>2204</v>
      </c>
      <c r="S1781" s="1267">
        <f t="shared" si="61"/>
        <v>0</v>
      </c>
      <c r="T1781" s="1655" t="s">
        <v>773</v>
      </c>
    </row>
    <row r="1782" spans="1:20" x14ac:dyDescent="0.25">
      <c r="A1782" s="1265">
        <v>42141</v>
      </c>
      <c r="B1782" s="545">
        <v>21356</v>
      </c>
      <c r="C1782" s="1952" t="s">
        <v>2811</v>
      </c>
      <c r="D1782" s="2097">
        <v>20805.599999999999</v>
      </c>
      <c r="E1782" s="724">
        <v>42143</v>
      </c>
      <c r="F1782" s="2117">
        <v>20805.599999999999</v>
      </c>
      <c r="G1782" s="1267">
        <f t="shared" si="62"/>
        <v>0</v>
      </c>
      <c r="H1782" s="716" t="s">
        <v>2804</v>
      </c>
      <c r="K1782" s="32"/>
      <c r="M1782" s="1265">
        <v>42146</v>
      </c>
      <c r="N1782" s="545">
        <v>21966</v>
      </c>
      <c r="O1782" s="1952" t="s">
        <v>2803</v>
      </c>
      <c r="P1782" s="2097">
        <v>22191.8</v>
      </c>
      <c r="Q1782" s="781" t="s">
        <v>4413</v>
      </c>
      <c r="R1782" s="2116">
        <f>13000+5000+4191.8</f>
        <v>22191.8</v>
      </c>
      <c r="S1782" s="1267">
        <f t="shared" si="61"/>
        <v>0</v>
      </c>
      <c r="T1782" s="1655" t="s">
        <v>773</v>
      </c>
    </row>
    <row r="1783" spans="1:20" x14ac:dyDescent="0.25">
      <c r="A1783" s="1265">
        <v>42141</v>
      </c>
      <c r="B1783" s="545">
        <v>21357</v>
      </c>
      <c r="C1783" s="1952" t="s">
        <v>2868</v>
      </c>
      <c r="D1783" s="2097">
        <v>2271.5</v>
      </c>
      <c r="E1783" s="724">
        <v>42142</v>
      </c>
      <c r="F1783" s="2117">
        <v>2271.5</v>
      </c>
      <c r="G1783" s="1267">
        <f t="shared" si="62"/>
        <v>0</v>
      </c>
      <c r="H1783" s="716" t="s">
        <v>2776</v>
      </c>
      <c r="K1783" s="32"/>
      <c r="M1783" s="1265">
        <v>42148</v>
      </c>
      <c r="N1783" s="545">
        <v>22123</v>
      </c>
      <c r="O1783" s="1952" t="s">
        <v>2803</v>
      </c>
      <c r="P1783" s="2097">
        <v>2815.7</v>
      </c>
      <c r="Q1783" s="781">
        <v>42148</v>
      </c>
      <c r="R1783" s="2116">
        <v>2815.7</v>
      </c>
      <c r="S1783" s="1267">
        <f t="shared" si="61"/>
        <v>0</v>
      </c>
      <c r="T1783" s="1655" t="s">
        <v>773</v>
      </c>
    </row>
    <row r="1784" spans="1:20" x14ac:dyDescent="0.25">
      <c r="A1784" s="1265">
        <v>42141</v>
      </c>
      <c r="B1784" s="545">
        <v>21358</v>
      </c>
      <c r="C1784" s="1952" t="s">
        <v>1434</v>
      </c>
      <c r="D1784" s="2113">
        <v>1687.2</v>
      </c>
      <c r="E1784" s="724">
        <v>42142</v>
      </c>
      <c r="F1784" s="2117">
        <v>1687.2</v>
      </c>
      <c r="G1784" s="1267">
        <f t="shared" si="62"/>
        <v>0</v>
      </c>
      <c r="H1784" s="1197" t="s">
        <v>773</v>
      </c>
      <c r="K1784" s="32"/>
      <c r="M1784" s="1265">
        <v>42126</v>
      </c>
      <c r="N1784" s="545">
        <v>19741</v>
      </c>
      <c r="O1784" s="2054" t="s">
        <v>2865</v>
      </c>
      <c r="P1784" s="2097">
        <v>8823.6</v>
      </c>
      <c r="Q1784" s="724">
        <v>42126</v>
      </c>
      <c r="R1784" s="2116">
        <v>8823.6</v>
      </c>
      <c r="S1784" s="459">
        <f t="shared" si="61"/>
        <v>0</v>
      </c>
      <c r="T1784" s="217" t="s">
        <v>2780</v>
      </c>
    </row>
    <row r="1785" spans="1:20" x14ac:dyDescent="0.25">
      <c r="A1785" s="1265">
        <v>42141</v>
      </c>
      <c r="B1785" s="545">
        <v>21359</v>
      </c>
      <c r="C1785" s="1952" t="s">
        <v>1176</v>
      </c>
      <c r="D1785" s="2097">
        <v>1145.9000000000001</v>
      </c>
      <c r="E1785" s="724">
        <v>42141</v>
      </c>
      <c r="F1785" s="2117">
        <v>1145.9000000000001</v>
      </c>
      <c r="G1785" s="1267">
        <f t="shared" si="62"/>
        <v>0</v>
      </c>
      <c r="H1785" s="1197" t="s">
        <v>773</v>
      </c>
      <c r="K1785" s="32"/>
      <c r="M1785" s="1265">
        <v>42131</v>
      </c>
      <c r="N1785" s="545">
        <v>20253</v>
      </c>
      <c r="O1785" s="1952" t="s">
        <v>2865</v>
      </c>
      <c r="P1785" s="2097">
        <v>8515.7999999999993</v>
      </c>
      <c r="Q1785" s="724">
        <v>42132</v>
      </c>
      <c r="R1785" s="2116">
        <v>8515.7999999999993</v>
      </c>
      <c r="S1785" s="1267">
        <f t="shared" si="61"/>
        <v>0</v>
      </c>
      <c r="T1785" s="1804" t="s">
        <v>2804</v>
      </c>
    </row>
    <row r="1786" spans="1:20" x14ac:dyDescent="0.25">
      <c r="A1786" s="1265">
        <v>42141</v>
      </c>
      <c r="B1786" s="545">
        <v>21360</v>
      </c>
      <c r="C1786" s="1952" t="s">
        <v>2803</v>
      </c>
      <c r="D1786" s="2097">
        <v>4327.6000000000004</v>
      </c>
      <c r="E1786" s="724" t="s">
        <v>3622</v>
      </c>
      <c r="F1786" s="2117">
        <f>3000+1227.6+100</f>
        <v>4327.6000000000004</v>
      </c>
      <c r="G1786" s="1267">
        <f t="shared" si="62"/>
        <v>0</v>
      </c>
      <c r="H1786" s="1197" t="s">
        <v>773</v>
      </c>
      <c r="J1786" s="2073"/>
      <c r="K1786" s="32"/>
      <c r="M1786" s="1265">
        <v>42132</v>
      </c>
      <c r="N1786" s="545">
        <v>20404</v>
      </c>
      <c r="O1786" s="1952" t="s">
        <v>2865</v>
      </c>
      <c r="P1786" s="2097">
        <v>4254.2</v>
      </c>
      <c r="Q1786" s="724">
        <v>42133</v>
      </c>
      <c r="R1786" s="2116">
        <v>4254.2</v>
      </c>
      <c r="S1786" s="1267">
        <f t="shared" si="61"/>
        <v>0</v>
      </c>
      <c r="T1786" s="1804" t="s">
        <v>2780</v>
      </c>
    </row>
    <row r="1787" spans="1:20" x14ac:dyDescent="0.25">
      <c r="A1787" s="1265">
        <v>42141</v>
      </c>
      <c r="B1787" s="545">
        <v>21361</v>
      </c>
      <c r="C1787" s="1952" t="s">
        <v>3610</v>
      </c>
      <c r="D1787" s="2097">
        <v>4296.5</v>
      </c>
      <c r="E1787" s="724">
        <v>42141</v>
      </c>
      <c r="F1787" s="2117">
        <v>4296.5</v>
      </c>
      <c r="G1787" s="1267">
        <f t="shared" si="62"/>
        <v>0</v>
      </c>
      <c r="H1787" s="1197" t="s">
        <v>773</v>
      </c>
      <c r="K1787" s="32"/>
      <c r="M1787" s="1265">
        <v>42136</v>
      </c>
      <c r="N1787" s="545">
        <v>20803</v>
      </c>
      <c r="O1787" s="1952" t="s">
        <v>2865</v>
      </c>
      <c r="P1787" s="2097">
        <v>6475.7</v>
      </c>
      <c r="Q1787" s="724">
        <v>42136</v>
      </c>
      <c r="R1787" s="2116">
        <v>6475.7</v>
      </c>
      <c r="S1787" s="1267">
        <f t="shared" si="61"/>
        <v>0</v>
      </c>
      <c r="T1787" s="1655" t="s">
        <v>773</v>
      </c>
    </row>
    <row r="1788" spans="1:20" x14ac:dyDescent="0.25">
      <c r="A1788" s="1265">
        <v>42141</v>
      </c>
      <c r="B1788" s="545">
        <v>21362</v>
      </c>
      <c r="C1788" s="1952" t="s">
        <v>2895</v>
      </c>
      <c r="D1788" s="2097">
        <v>4530.6000000000004</v>
      </c>
      <c r="E1788" s="724">
        <v>42141</v>
      </c>
      <c r="F1788" s="2117">
        <v>4530.6000000000004</v>
      </c>
      <c r="G1788" s="1267">
        <f t="shared" si="62"/>
        <v>0</v>
      </c>
      <c r="H1788" s="1197" t="s">
        <v>773</v>
      </c>
      <c r="K1788" s="32"/>
      <c r="M1788" s="1265">
        <v>42144</v>
      </c>
      <c r="N1788" s="545">
        <v>21633</v>
      </c>
      <c r="O1788" s="1952" t="s">
        <v>2865</v>
      </c>
      <c r="P1788" s="2097">
        <v>13257.54</v>
      </c>
      <c r="Q1788" s="724">
        <v>42145</v>
      </c>
      <c r="R1788" s="2117">
        <v>13257.54</v>
      </c>
      <c r="S1788" s="1267">
        <f t="shared" si="61"/>
        <v>0</v>
      </c>
      <c r="T1788" s="716" t="s">
        <v>2780</v>
      </c>
    </row>
    <row r="1789" spans="1:20" x14ac:dyDescent="0.25">
      <c r="A1789" s="1265">
        <v>42141</v>
      </c>
      <c r="B1789" s="545">
        <v>21363</v>
      </c>
      <c r="C1789" s="1952" t="s">
        <v>1025</v>
      </c>
      <c r="D1789" s="2097">
        <v>976.45</v>
      </c>
      <c r="E1789" s="724">
        <v>42141</v>
      </c>
      <c r="F1789" s="2117">
        <v>976.45</v>
      </c>
      <c r="G1789" s="1267">
        <f t="shared" si="62"/>
        <v>0</v>
      </c>
      <c r="H1789" s="1197" t="s">
        <v>773</v>
      </c>
      <c r="K1789" s="32"/>
      <c r="M1789" s="1265">
        <v>42151</v>
      </c>
      <c r="N1789" s="545">
        <v>22390</v>
      </c>
      <c r="O1789" s="1952" t="s">
        <v>2865</v>
      </c>
      <c r="P1789" s="2097">
        <v>12995.2</v>
      </c>
      <c r="Q1789" s="724">
        <v>42152</v>
      </c>
      <c r="R1789" s="2116">
        <v>12995.2</v>
      </c>
      <c r="S1789" s="1267">
        <f t="shared" si="61"/>
        <v>0</v>
      </c>
      <c r="T1789" s="1655" t="s">
        <v>2780</v>
      </c>
    </row>
    <row r="1790" spans="1:20" x14ac:dyDescent="0.25">
      <c r="A1790" s="1265">
        <v>42141</v>
      </c>
      <c r="B1790" s="545">
        <v>21364</v>
      </c>
      <c r="C1790" s="1952" t="s">
        <v>377</v>
      </c>
      <c r="D1790" s="2097">
        <v>6023</v>
      </c>
      <c r="E1790" s="724">
        <v>42141</v>
      </c>
      <c r="F1790" s="2117">
        <v>6023</v>
      </c>
      <c r="G1790" s="1267">
        <f t="shared" si="62"/>
        <v>0</v>
      </c>
      <c r="H1790" s="1197" t="s">
        <v>773</v>
      </c>
      <c r="K1790" s="32"/>
      <c r="M1790" s="1265">
        <v>42125</v>
      </c>
      <c r="N1790" s="545">
        <v>19617</v>
      </c>
      <c r="O1790" s="1952" t="s">
        <v>2806</v>
      </c>
      <c r="P1790" s="2097">
        <v>2492.1999999999998</v>
      </c>
      <c r="Q1790" s="724">
        <v>42125</v>
      </c>
      <c r="R1790" s="2116">
        <v>2492.1999999999998</v>
      </c>
      <c r="S1790" s="459">
        <f t="shared" si="61"/>
        <v>0</v>
      </c>
      <c r="T1790" s="1804" t="s">
        <v>2804</v>
      </c>
    </row>
    <row r="1791" spans="1:20" x14ac:dyDescent="0.25">
      <c r="A1791" s="1265">
        <v>42141</v>
      </c>
      <c r="B1791" s="545">
        <v>21365</v>
      </c>
      <c r="C1791" s="1952" t="s">
        <v>1024</v>
      </c>
      <c r="D1791" s="2097">
        <v>9491.2999999999993</v>
      </c>
      <c r="E1791" s="724" t="s">
        <v>3612</v>
      </c>
      <c r="F1791" s="2117">
        <f>5800+3691.3</f>
        <v>9491.2999999999993</v>
      </c>
      <c r="G1791" s="1267">
        <f t="shared" si="62"/>
        <v>0</v>
      </c>
      <c r="H1791" s="1197" t="s">
        <v>773</v>
      </c>
      <c r="K1791" s="32"/>
      <c r="M1791" s="1265">
        <v>42126</v>
      </c>
      <c r="N1791" s="545">
        <v>19762</v>
      </c>
      <c r="O1791" s="2054" t="s">
        <v>2806</v>
      </c>
      <c r="P1791" s="2097">
        <v>2653.2</v>
      </c>
      <c r="Q1791" s="724">
        <v>42127</v>
      </c>
      <c r="R1791" s="2116">
        <v>2653.2</v>
      </c>
      <c r="S1791" s="459">
        <f t="shared" si="61"/>
        <v>0</v>
      </c>
      <c r="T1791" s="217" t="s">
        <v>2804</v>
      </c>
    </row>
    <row r="1792" spans="1:20" x14ac:dyDescent="0.25">
      <c r="A1792" s="1265">
        <v>42141</v>
      </c>
      <c r="B1792" s="545">
        <v>21366</v>
      </c>
      <c r="C1792" s="1952" t="s">
        <v>2818</v>
      </c>
      <c r="D1792" s="2097">
        <v>1015.2</v>
      </c>
      <c r="E1792" s="724">
        <v>42141</v>
      </c>
      <c r="F1792" s="2117">
        <v>1015.2</v>
      </c>
      <c r="G1792" s="1267">
        <f t="shared" si="62"/>
        <v>0</v>
      </c>
      <c r="H1792" s="1197" t="s">
        <v>773</v>
      </c>
      <c r="K1792" s="32"/>
      <c r="M1792" s="1265">
        <v>42128</v>
      </c>
      <c r="N1792" s="545">
        <v>19931</v>
      </c>
      <c r="O1792" s="1952" t="s">
        <v>2806</v>
      </c>
      <c r="P1792" s="2097">
        <v>1691.2</v>
      </c>
      <c r="Q1792" s="724">
        <v>42128</v>
      </c>
      <c r="R1792" s="2116">
        <v>1691.2</v>
      </c>
      <c r="S1792" s="1267">
        <f t="shared" si="61"/>
        <v>0</v>
      </c>
      <c r="T1792" s="1804" t="s">
        <v>2804</v>
      </c>
    </row>
    <row r="1793" spans="1:20" x14ac:dyDescent="0.25">
      <c r="A1793" s="1265">
        <v>42141</v>
      </c>
      <c r="B1793" s="545">
        <v>21367</v>
      </c>
      <c r="C1793" s="1952" t="s">
        <v>2830</v>
      </c>
      <c r="D1793" s="2097">
        <v>1955.2</v>
      </c>
      <c r="E1793" s="724">
        <v>42141</v>
      </c>
      <c r="F1793" s="2117">
        <v>1955.2</v>
      </c>
      <c r="G1793" s="1267">
        <f t="shared" si="62"/>
        <v>0</v>
      </c>
      <c r="H1793" s="1197" t="s">
        <v>773</v>
      </c>
      <c r="K1793" s="32"/>
      <c r="M1793" s="1265">
        <v>42129</v>
      </c>
      <c r="N1793" s="545">
        <v>20061</v>
      </c>
      <c r="O1793" s="1952" t="s">
        <v>2806</v>
      </c>
      <c r="P1793" s="2097">
        <v>1966.2</v>
      </c>
      <c r="Q1793" s="724">
        <v>42129</v>
      </c>
      <c r="R1793" s="2116">
        <v>1966.2</v>
      </c>
      <c r="S1793" s="1267">
        <f t="shared" si="61"/>
        <v>0</v>
      </c>
      <c r="T1793" s="1655" t="s">
        <v>2804</v>
      </c>
    </row>
    <row r="1794" spans="1:20" x14ac:dyDescent="0.25">
      <c r="A1794" s="1265">
        <v>42141</v>
      </c>
      <c r="B1794" s="545">
        <v>21368</v>
      </c>
      <c r="C1794" s="1952" t="s">
        <v>2843</v>
      </c>
      <c r="D1794" s="2097">
        <v>6208.38</v>
      </c>
      <c r="E1794" s="724">
        <v>42141</v>
      </c>
      <c r="F1794" s="2117">
        <v>6208.38</v>
      </c>
      <c r="G1794" s="1267">
        <f t="shared" si="62"/>
        <v>0</v>
      </c>
      <c r="H1794" s="1197" t="s">
        <v>773</v>
      </c>
      <c r="J1794" s="2073"/>
      <c r="K1794" s="32"/>
      <c r="M1794" s="1265">
        <v>42130</v>
      </c>
      <c r="N1794" s="545">
        <v>20149</v>
      </c>
      <c r="O1794" s="1952" t="s">
        <v>2806</v>
      </c>
      <c r="P1794" s="2097">
        <v>1530.6</v>
      </c>
      <c r="Q1794" s="724">
        <v>42131</v>
      </c>
      <c r="R1794" s="2116">
        <v>1530.6</v>
      </c>
      <c r="S1794" s="1267">
        <f t="shared" si="61"/>
        <v>0</v>
      </c>
      <c r="T1794" s="1655" t="s">
        <v>2412</v>
      </c>
    </row>
    <row r="1795" spans="1:20" x14ac:dyDescent="0.25">
      <c r="A1795" s="1265">
        <v>42141</v>
      </c>
      <c r="B1795" s="545">
        <v>21369</v>
      </c>
      <c r="C1795" s="1952" t="s">
        <v>2896</v>
      </c>
      <c r="D1795" s="2097">
        <v>7418</v>
      </c>
      <c r="E1795" s="724">
        <v>42141</v>
      </c>
      <c r="F1795" s="2117">
        <v>7418</v>
      </c>
      <c r="G1795" s="1267">
        <f t="shared" si="62"/>
        <v>0</v>
      </c>
      <c r="H1795" s="1197" t="s">
        <v>773</v>
      </c>
      <c r="J1795" s="2132"/>
      <c r="K1795" s="32"/>
      <c r="M1795" s="1265">
        <v>42131</v>
      </c>
      <c r="N1795" s="545">
        <v>20251</v>
      </c>
      <c r="O1795" s="1952" t="s">
        <v>2806</v>
      </c>
      <c r="P1795" s="2097">
        <v>1570.8</v>
      </c>
      <c r="Q1795" s="724">
        <v>42131</v>
      </c>
      <c r="R1795" s="2116">
        <v>1570.8</v>
      </c>
      <c r="S1795" s="1267">
        <f t="shared" ref="S1795:S1858" si="63">P1795-R1795</f>
        <v>0</v>
      </c>
      <c r="T1795" s="1804" t="s">
        <v>2804</v>
      </c>
    </row>
    <row r="1796" spans="1:20" x14ac:dyDescent="0.25">
      <c r="A1796" s="1265">
        <v>42141</v>
      </c>
      <c r="B1796" s="545">
        <v>21370</v>
      </c>
      <c r="C1796" s="1952" t="s">
        <v>2820</v>
      </c>
      <c r="D1796" s="2097">
        <v>1118.8</v>
      </c>
      <c r="E1796" s="724">
        <v>42141</v>
      </c>
      <c r="F1796" s="2117">
        <v>1118.8</v>
      </c>
      <c r="G1796" s="1267">
        <f t="shared" si="62"/>
        <v>0</v>
      </c>
      <c r="H1796" s="1197" t="s">
        <v>773</v>
      </c>
      <c r="J1796" s="2132"/>
      <c r="K1796" s="32"/>
      <c r="M1796" s="1265">
        <v>42132</v>
      </c>
      <c r="N1796" s="545">
        <v>20376</v>
      </c>
      <c r="O1796" s="1952" t="s">
        <v>2806</v>
      </c>
      <c r="P1796" s="2097">
        <v>2468.8000000000002</v>
      </c>
      <c r="Q1796" s="724">
        <v>42133</v>
      </c>
      <c r="R1796" s="2116">
        <v>2468.8000000000002</v>
      </c>
      <c r="S1796" s="1267">
        <f t="shared" si="63"/>
        <v>0</v>
      </c>
      <c r="T1796" s="1804" t="s">
        <v>2804</v>
      </c>
    </row>
    <row r="1797" spans="1:20" x14ac:dyDescent="0.25">
      <c r="A1797" s="1265">
        <v>42141</v>
      </c>
      <c r="B1797" s="545">
        <v>21371</v>
      </c>
      <c r="C1797" s="1952" t="s">
        <v>2845</v>
      </c>
      <c r="D1797" s="2097">
        <v>9902</v>
      </c>
      <c r="E1797" s="724">
        <v>42141</v>
      </c>
      <c r="F1797" s="2117">
        <v>9902</v>
      </c>
      <c r="G1797" s="1267">
        <f t="shared" si="62"/>
        <v>0</v>
      </c>
      <c r="H1797" s="1197" t="s">
        <v>773</v>
      </c>
      <c r="J1797" s="2132"/>
      <c r="K1797" s="32"/>
      <c r="M1797" s="1265">
        <v>42133</v>
      </c>
      <c r="N1797" s="545">
        <v>20511</v>
      </c>
      <c r="O1797" s="1952" t="s">
        <v>2806</v>
      </c>
      <c r="P1797" s="2097">
        <v>1740.6</v>
      </c>
      <c r="Q1797" s="724">
        <v>42134</v>
      </c>
      <c r="R1797" s="2116">
        <v>1740.6</v>
      </c>
      <c r="S1797" s="1267">
        <f t="shared" si="63"/>
        <v>0</v>
      </c>
      <c r="T1797" s="1804" t="s">
        <v>2804</v>
      </c>
    </row>
    <row r="1798" spans="1:20" x14ac:dyDescent="0.25">
      <c r="A1798" s="1265">
        <v>42141</v>
      </c>
      <c r="B1798" s="545">
        <v>21372</v>
      </c>
      <c r="C1798" s="1952" t="s">
        <v>259</v>
      </c>
      <c r="D1798" s="2097">
        <v>4151</v>
      </c>
      <c r="E1798" s="724">
        <v>42141</v>
      </c>
      <c r="F1798" s="2117">
        <v>4151</v>
      </c>
      <c r="G1798" s="1267">
        <f t="shared" si="62"/>
        <v>0</v>
      </c>
      <c r="H1798" s="1197" t="s">
        <v>2822</v>
      </c>
      <c r="J1798" s="2132"/>
      <c r="K1798" s="32"/>
      <c r="M1798" s="1265">
        <v>42135</v>
      </c>
      <c r="N1798" s="545">
        <v>20701</v>
      </c>
      <c r="O1798" s="1952" t="s">
        <v>2806</v>
      </c>
      <c r="P1798" s="2097">
        <v>1740.6</v>
      </c>
      <c r="Q1798" s="724">
        <v>42135</v>
      </c>
      <c r="R1798" s="2116">
        <v>1740.6</v>
      </c>
      <c r="S1798" s="1267">
        <f t="shared" si="63"/>
        <v>0</v>
      </c>
      <c r="T1798" s="1655" t="s">
        <v>2804</v>
      </c>
    </row>
    <row r="1799" spans="1:20" x14ac:dyDescent="0.25">
      <c r="A1799" s="1265">
        <v>42141</v>
      </c>
      <c r="B1799" s="545">
        <v>21373</v>
      </c>
      <c r="C1799" s="1952" t="s">
        <v>967</v>
      </c>
      <c r="D1799" s="2097">
        <v>36705.599999999999</v>
      </c>
      <c r="E1799" s="724" t="s">
        <v>3630</v>
      </c>
      <c r="F1799" s="2117">
        <f>7500+7750+21455.6</f>
        <v>36705.599999999999</v>
      </c>
      <c r="G1799" s="1267">
        <f t="shared" si="62"/>
        <v>0</v>
      </c>
      <c r="H1799" s="1197" t="s">
        <v>773</v>
      </c>
      <c r="J1799" s="2132"/>
      <c r="K1799" s="32"/>
      <c r="M1799" s="1265">
        <v>42136</v>
      </c>
      <c r="N1799" s="545">
        <v>20817</v>
      </c>
      <c r="O1799" s="1952" t="s">
        <v>2806</v>
      </c>
      <c r="P1799" s="2097">
        <v>1415.6</v>
      </c>
      <c r="Q1799" s="724">
        <v>42136</v>
      </c>
      <c r="R1799" s="2116">
        <v>1415.6</v>
      </c>
      <c r="S1799" s="1267">
        <f t="shared" si="63"/>
        <v>0</v>
      </c>
      <c r="T1799" s="1655" t="s">
        <v>2908</v>
      </c>
    </row>
    <row r="1800" spans="1:20" x14ac:dyDescent="0.25">
      <c r="A1800" s="1265">
        <v>42141</v>
      </c>
      <c r="B1800" s="545">
        <v>21374</v>
      </c>
      <c r="C1800" s="1952" t="s">
        <v>969</v>
      </c>
      <c r="D1800" s="2097">
        <v>298980</v>
      </c>
      <c r="E1800" s="724">
        <v>42143</v>
      </c>
      <c r="F1800" s="2117">
        <v>298980</v>
      </c>
      <c r="G1800" s="1267">
        <f t="shared" si="62"/>
        <v>0</v>
      </c>
      <c r="H1800" s="1197" t="s">
        <v>773</v>
      </c>
      <c r="J1800" s="2132"/>
      <c r="K1800" s="32"/>
      <c r="M1800" s="1265">
        <v>42137</v>
      </c>
      <c r="N1800" s="545">
        <v>20897</v>
      </c>
      <c r="O1800" s="1952" t="s">
        <v>2806</v>
      </c>
      <c r="P1800" s="2097">
        <v>1519</v>
      </c>
      <c r="Q1800" s="724">
        <v>42137</v>
      </c>
      <c r="R1800" s="2116">
        <v>1519</v>
      </c>
      <c r="S1800" s="1267">
        <f t="shared" si="63"/>
        <v>0</v>
      </c>
      <c r="T1800" s="1804" t="s">
        <v>2776</v>
      </c>
    </row>
    <row r="1801" spans="1:20" x14ac:dyDescent="0.25">
      <c r="A1801" s="1265">
        <v>42141</v>
      </c>
      <c r="B1801" s="545">
        <v>21375</v>
      </c>
      <c r="C1801" s="1952" t="s">
        <v>44</v>
      </c>
      <c r="D1801" s="2097">
        <v>2044.8</v>
      </c>
      <c r="E1801" s="724">
        <v>42141</v>
      </c>
      <c r="F1801" s="2117">
        <v>2044.8</v>
      </c>
      <c r="G1801" s="1267">
        <f t="shared" si="62"/>
        <v>0</v>
      </c>
      <c r="H1801" s="1197" t="s">
        <v>773</v>
      </c>
      <c r="J1801" s="2132"/>
      <c r="K1801" s="32"/>
      <c r="M1801" s="1265">
        <v>42138</v>
      </c>
      <c r="N1801" s="545">
        <v>20990</v>
      </c>
      <c r="O1801" s="1952" t="s">
        <v>2806</v>
      </c>
      <c r="P1801" s="2097">
        <v>1807</v>
      </c>
      <c r="Q1801" s="724">
        <v>42138</v>
      </c>
      <c r="R1801" s="2116">
        <v>1807</v>
      </c>
      <c r="S1801" s="1267">
        <f t="shared" si="63"/>
        <v>0</v>
      </c>
      <c r="T1801" s="1804" t="s">
        <v>2804</v>
      </c>
    </row>
    <row r="1802" spans="1:20" x14ac:dyDescent="0.25">
      <c r="A1802" s="1265">
        <v>42141</v>
      </c>
      <c r="B1802" s="545">
        <v>21376</v>
      </c>
      <c r="C1802" s="1952" t="s">
        <v>2834</v>
      </c>
      <c r="D1802" s="2097">
        <v>1000</v>
      </c>
      <c r="E1802" s="724">
        <v>42142</v>
      </c>
      <c r="F1802" s="2117">
        <v>1000</v>
      </c>
      <c r="G1802" s="1267">
        <f t="shared" si="62"/>
        <v>0</v>
      </c>
      <c r="H1802" s="1197" t="s">
        <v>2776</v>
      </c>
      <c r="J1802" s="2132"/>
      <c r="K1802" s="32"/>
      <c r="M1802" s="1265">
        <v>42139</v>
      </c>
      <c r="N1802" s="545">
        <v>21117</v>
      </c>
      <c r="O1802" s="1952" t="s">
        <v>2806</v>
      </c>
      <c r="P1802" s="2097">
        <v>3142.6</v>
      </c>
      <c r="Q1802" s="724">
        <v>42139</v>
      </c>
      <c r="R1802" s="2116">
        <v>3142.6</v>
      </c>
      <c r="S1802" s="1817">
        <f t="shared" si="63"/>
        <v>0</v>
      </c>
      <c r="T1802" s="1655" t="s">
        <v>2804</v>
      </c>
    </row>
    <row r="1803" spans="1:20" x14ac:dyDescent="0.25">
      <c r="A1803" s="1265">
        <v>42141</v>
      </c>
      <c r="B1803" s="545">
        <v>21377</v>
      </c>
      <c r="C1803" s="1952" t="s">
        <v>595</v>
      </c>
      <c r="D1803" s="2097">
        <v>2080</v>
      </c>
      <c r="E1803" s="724">
        <v>42142</v>
      </c>
      <c r="F1803" s="2117">
        <v>2080</v>
      </c>
      <c r="G1803" s="1267">
        <f t="shared" ref="G1803:G1858" si="64">D1803-F1803</f>
        <v>0</v>
      </c>
      <c r="H1803" s="1197" t="s">
        <v>2776</v>
      </c>
      <c r="J1803" s="2132"/>
      <c r="K1803" s="32"/>
      <c r="M1803" s="1265">
        <v>42140</v>
      </c>
      <c r="N1803" s="545">
        <v>21234</v>
      </c>
      <c r="O1803" s="1952" t="s">
        <v>2806</v>
      </c>
      <c r="P1803" s="2097">
        <v>2255.4</v>
      </c>
      <c r="Q1803" s="724">
        <v>42140</v>
      </c>
      <c r="R1803" s="2116">
        <v>2255.4</v>
      </c>
      <c r="S1803" s="1817">
        <f t="shared" si="63"/>
        <v>0</v>
      </c>
      <c r="T1803" s="1655" t="s">
        <v>2804</v>
      </c>
    </row>
    <row r="1804" spans="1:20" x14ac:dyDescent="0.25">
      <c r="A1804" s="1265">
        <v>42141</v>
      </c>
      <c r="B1804" s="545">
        <v>21378</v>
      </c>
      <c r="C1804" s="1952" t="s">
        <v>2778</v>
      </c>
      <c r="D1804" s="2097">
        <v>321.55</v>
      </c>
      <c r="E1804" s="724">
        <v>42141</v>
      </c>
      <c r="F1804" s="2117">
        <v>321.55</v>
      </c>
      <c r="G1804" s="1267">
        <f t="shared" si="64"/>
        <v>0</v>
      </c>
      <c r="H1804" s="1197" t="s">
        <v>773</v>
      </c>
      <c r="J1804" s="2132"/>
      <c r="K1804" s="32"/>
      <c r="M1804" s="1265">
        <v>42142</v>
      </c>
      <c r="N1804" s="545">
        <v>21438</v>
      </c>
      <c r="O1804" s="1952" t="s">
        <v>2806</v>
      </c>
      <c r="P1804" s="2097">
        <v>1461.6</v>
      </c>
      <c r="Q1804" s="724">
        <v>42142</v>
      </c>
      <c r="R1804" s="2116">
        <v>1461.6</v>
      </c>
      <c r="S1804" s="1267">
        <f t="shared" si="63"/>
        <v>0</v>
      </c>
      <c r="T1804" s="1655" t="s">
        <v>2804</v>
      </c>
    </row>
    <row r="1805" spans="1:20" x14ac:dyDescent="0.25">
      <c r="A1805" s="1265">
        <v>42141</v>
      </c>
      <c r="B1805" s="545">
        <v>21379</v>
      </c>
      <c r="C1805" s="1952" t="s">
        <v>2849</v>
      </c>
      <c r="D1805" s="2097">
        <v>6827.2</v>
      </c>
      <c r="E1805" s="724">
        <v>42141</v>
      </c>
      <c r="F1805" s="2117">
        <v>6827.2</v>
      </c>
      <c r="G1805" s="1267">
        <f t="shared" si="64"/>
        <v>0</v>
      </c>
      <c r="H1805" s="1197" t="s">
        <v>773</v>
      </c>
      <c r="J1805" s="2132"/>
      <c r="K1805" s="32"/>
      <c r="M1805" s="1265">
        <v>42144</v>
      </c>
      <c r="N1805" s="545">
        <v>21662</v>
      </c>
      <c r="O1805" s="1952" t="s">
        <v>2806</v>
      </c>
      <c r="P1805" s="2097">
        <v>1867.8</v>
      </c>
      <c r="Q1805" s="724">
        <v>42145</v>
      </c>
      <c r="R1805" s="2117">
        <v>1867.8</v>
      </c>
      <c r="S1805" s="1267">
        <f t="shared" si="63"/>
        <v>0</v>
      </c>
      <c r="T1805" s="716" t="s">
        <v>2776</v>
      </c>
    </row>
    <row r="1806" spans="1:20" x14ac:dyDescent="0.25">
      <c r="A1806" s="1265">
        <v>42141</v>
      </c>
      <c r="B1806" s="545">
        <v>21380</v>
      </c>
      <c r="C1806" s="1952" t="s">
        <v>2884</v>
      </c>
      <c r="D1806" s="2097">
        <v>1026</v>
      </c>
      <c r="E1806" s="724">
        <v>42141</v>
      </c>
      <c r="F1806" s="2117">
        <v>1026</v>
      </c>
      <c r="G1806" s="1267">
        <f t="shared" si="64"/>
        <v>0</v>
      </c>
      <c r="H1806" s="1197" t="s">
        <v>773</v>
      </c>
      <c r="J1806" s="2132"/>
      <c r="K1806" s="32"/>
      <c r="M1806" s="1265">
        <v>42145</v>
      </c>
      <c r="N1806" s="545">
        <v>21749</v>
      </c>
      <c r="O1806" s="2030" t="s">
        <v>2806</v>
      </c>
      <c r="P1806" s="2113">
        <v>1794</v>
      </c>
      <c r="Q1806" s="724">
        <v>42145</v>
      </c>
      <c r="R1806" s="2116">
        <v>1794</v>
      </c>
      <c r="S1806" s="1267">
        <f t="shared" si="63"/>
        <v>0</v>
      </c>
      <c r="T1806" s="582" t="s">
        <v>2804</v>
      </c>
    </row>
    <row r="1807" spans="1:20" x14ac:dyDescent="0.25">
      <c r="A1807" s="1265">
        <v>42141</v>
      </c>
      <c r="B1807" s="545">
        <v>21381</v>
      </c>
      <c r="C1807" s="1952" t="s">
        <v>2814</v>
      </c>
      <c r="D1807" s="2097">
        <v>26114.55</v>
      </c>
      <c r="E1807" s="724">
        <v>42147</v>
      </c>
      <c r="F1807" s="2117">
        <v>26114.55</v>
      </c>
      <c r="G1807" s="1267">
        <f t="shared" si="64"/>
        <v>0</v>
      </c>
      <c r="H1807" s="1197" t="s">
        <v>2822</v>
      </c>
      <c r="J1807" s="2132"/>
      <c r="K1807" s="32"/>
      <c r="M1807" s="1265">
        <v>42146</v>
      </c>
      <c r="N1807" s="545">
        <v>21870</v>
      </c>
      <c r="O1807" s="1952" t="s">
        <v>2806</v>
      </c>
      <c r="P1807" s="2097">
        <v>3309</v>
      </c>
      <c r="Q1807" s="724">
        <v>42146</v>
      </c>
      <c r="R1807" s="2116">
        <v>3309</v>
      </c>
      <c r="S1807" s="1267">
        <f t="shared" si="63"/>
        <v>0</v>
      </c>
      <c r="T1807" s="1655" t="s">
        <v>2804</v>
      </c>
    </row>
    <row r="1808" spans="1:20" x14ac:dyDescent="0.25">
      <c r="A1808" s="1265">
        <v>42141</v>
      </c>
      <c r="B1808" s="545">
        <v>21382</v>
      </c>
      <c r="C1808" s="1952" t="s">
        <v>1025</v>
      </c>
      <c r="D1808" s="2097">
        <v>991.2</v>
      </c>
      <c r="E1808" s="724">
        <v>42141</v>
      </c>
      <c r="F1808" s="2117">
        <v>991.2</v>
      </c>
      <c r="G1808" s="1267">
        <f t="shared" si="64"/>
        <v>0</v>
      </c>
      <c r="H1808" s="1197" t="s">
        <v>773</v>
      </c>
      <c r="J1808" s="2132"/>
      <c r="K1808" s="32"/>
      <c r="M1808" s="1265">
        <v>42147</v>
      </c>
      <c r="N1808" s="545">
        <v>22009</v>
      </c>
      <c r="O1808" s="1952" t="s">
        <v>2806</v>
      </c>
      <c r="P1808" s="2097">
        <v>3709</v>
      </c>
      <c r="Q1808" s="781">
        <v>42147</v>
      </c>
      <c r="R1808" s="2116">
        <v>3709</v>
      </c>
      <c r="S1808" s="1267">
        <f t="shared" si="63"/>
        <v>0</v>
      </c>
      <c r="T1808" s="1655" t="s">
        <v>2804</v>
      </c>
    </row>
    <row r="1809" spans="1:20" x14ac:dyDescent="0.25">
      <c r="A1809" s="1265">
        <v>42141</v>
      </c>
      <c r="B1809" s="545">
        <v>21383</v>
      </c>
      <c r="C1809" s="1952" t="s">
        <v>2795</v>
      </c>
      <c r="D1809" s="2097">
        <v>25724.400000000001</v>
      </c>
      <c r="E1809" s="724"/>
      <c r="F1809" s="2117"/>
      <c r="G1809" s="1267">
        <f t="shared" si="64"/>
        <v>25724.400000000001</v>
      </c>
      <c r="H1809" s="1197" t="s">
        <v>773</v>
      </c>
      <c r="J1809" s="2132"/>
      <c r="K1809" s="32"/>
      <c r="M1809" s="1265">
        <v>42149</v>
      </c>
      <c r="N1809" s="545">
        <v>22149</v>
      </c>
      <c r="O1809" s="1952" t="s">
        <v>2806</v>
      </c>
      <c r="P1809" s="2097">
        <v>1795</v>
      </c>
      <c r="Q1809" s="781">
        <v>42149</v>
      </c>
      <c r="R1809" s="2116">
        <v>1795</v>
      </c>
      <c r="S1809" s="1267">
        <f t="shared" si="63"/>
        <v>0</v>
      </c>
      <c r="T1809" s="1655" t="s">
        <v>2804</v>
      </c>
    </row>
    <row r="1810" spans="1:20" x14ac:dyDescent="0.25">
      <c r="A1810" s="1265">
        <v>42141</v>
      </c>
      <c r="B1810" s="545">
        <v>21384</v>
      </c>
      <c r="C1810" s="1952" t="s">
        <v>821</v>
      </c>
      <c r="D1810" s="2097">
        <v>52.2</v>
      </c>
      <c r="E1810" s="724">
        <v>42142</v>
      </c>
      <c r="F1810" s="2117">
        <v>52.2</v>
      </c>
      <c r="G1810" s="1267">
        <f t="shared" si="64"/>
        <v>0</v>
      </c>
      <c r="H1810" s="1197" t="s">
        <v>773</v>
      </c>
      <c r="J1810" s="2132"/>
      <c r="K1810" s="32"/>
      <c r="M1810" s="1265">
        <v>42150</v>
      </c>
      <c r="N1810" s="545">
        <v>22276</v>
      </c>
      <c r="O1810" s="1952" t="s">
        <v>2806</v>
      </c>
      <c r="P1810" s="2097">
        <v>1517.3</v>
      </c>
      <c r="Q1810" s="781">
        <v>42150</v>
      </c>
      <c r="R1810" s="2116">
        <v>1517.3</v>
      </c>
      <c r="S1810" s="1267">
        <f t="shared" si="63"/>
        <v>0</v>
      </c>
      <c r="T1810" s="1655" t="s">
        <v>2804</v>
      </c>
    </row>
    <row r="1811" spans="1:20" x14ac:dyDescent="0.25">
      <c r="A1811" s="1265">
        <v>42142</v>
      </c>
      <c r="B1811" s="545">
        <v>21385</v>
      </c>
      <c r="C1811" s="1952" t="s">
        <v>2775</v>
      </c>
      <c r="D1811" s="2097">
        <v>3678.8</v>
      </c>
      <c r="E1811" s="724">
        <v>42142</v>
      </c>
      <c r="F1811" s="2117">
        <v>3678.8</v>
      </c>
      <c r="G1811" s="1267">
        <f t="shared" si="64"/>
        <v>0</v>
      </c>
      <c r="H1811" s="1197" t="s">
        <v>2938</v>
      </c>
      <c r="J1811" s="2132"/>
      <c r="K1811" s="32"/>
      <c r="M1811" s="1265">
        <v>42152</v>
      </c>
      <c r="N1811" s="545">
        <v>22475</v>
      </c>
      <c r="O1811" s="1952" t="s">
        <v>2806</v>
      </c>
      <c r="P1811" s="2097">
        <v>1422.7</v>
      </c>
      <c r="Q1811" s="724">
        <v>42152</v>
      </c>
      <c r="R1811" s="2116">
        <v>1422.7</v>
      </c>
      <c r="S1811" s="1267">
        <f t="shared" si="63"/>
        <v>0</v>
      </c>
      <c r="T1811" s="1655" t="s">
        <v>2804</v>
      </c>
    </row>
    <row r="1812" spans="1:20" x14ac:dyDescent="0.25">
      <c r="A1812" s="1265">
        <v>42142</v>
      </c>
      <c r="B1812" s="545">
        <v>21386</v>
      </c>
      <c r="C1812" s="1952" t="s">
        <v>592</v>
      </c>
      <c r="D1812" s="2097">
        <v>2782.2</v>
      </c>
      <c r="E1812" s="724">
        <v>42143</v>
      </c>
      <c r="F1812" s="2117">
        <v>2782.2</v>
      </c>
      <c r="G1812" s="1817">
        <f t="shared" si="64"/>
        <v>0</v>
      </c>
      <c r="H1812" s="1197" t="s">
        <v>773</v>
      </c>
      <c r="J1812" s="2132"/>
      <c r="K1812" s="32"/>
      <c r="M1812" s="1265">
        <v>42153</v>
      </c>
      <c r="N1812" s="545">
        <v>22561</v>
      </c>
      <c r="O1812" s="1952" t="s">
        <v>2806</v>
      </c>
      <c r="P1812" s="2097">
        <v>2662.1</v>
      </c>
      <c r="Q1812" s="724">
        <v>42153</v>
      </c>
      <c r="R1812" s="2116">
        <v>2662.1</v>
      </c>
      <c r="S1812" s="1267">
        <f t="shared" si="63"/>
        <v>0</v>
      </c>
      <c r="T1812" s="1655" t="s">
        <v>2804</v>
      </c>
    </row>
    <row r="1813" spans="1:20" x14ac:dyDescent="0.25">
      <c r="A1813" s="1265">
        <v>42142</v>
      </c>
      <c r="B1813" s="545">
        <v>21387</v>
      </c>
      <c r="C1813" s="1952" t="s">
        <v>2844</v>
      </c>
      <c r="D1813" s="2097">
        <v>28766.2</v>
      </c>
      <c r="E1813" s="724">
        <v>42142</v>
      </c>
      <c r="F1813" s="2117">
        <v>28766.2</v>
      </c>
      <c r="G1813" s="1267">
        <f t="shared" si="64"/>
        <v>0</v>
      </c>
      <c r="H1813" s="1197" t="s">
        <v>2799</v>
      </c>
      <c r="J1813" s="2132"/>
      <c r="K1813" s="32"/>
      <c r="M1813" s="1265">
        <v>42154</v>
      </c>
      <c r="N1813" s="545">
        <v>22720</v>
      </c>
      <c r="O1813" s="1952" t="s">
        <v>2806</v>
      </c>
      <c r="P1813" s="2097">
        <v>2896.2</v>
      </c>
      <c r="Q1813" s="724">
        <v>42154</v>
      </c>
      <c r="R1813" s="2116">
        <v>2896.2</v>
      </c>
      <c r="S1813" s="1267">
        <f t="shared" si="63"/>
        <v>0</v>
      </c>
      <c r="T1813" s="1655" t="s">
        <v>2804</v>
      </c>
    </row>
    <row r="1814" spans="1:20" x14ac:dyDescent="0.25">
      <c r="A1814" s="1265">
        <v>42142</v>
      </c>
      <c r="B1814" s="545">
        <v>21388</v>
      </c>
      <c r="C1814" s="1952" t="s">
        <v>2852</v>
      </c>
      <c r="D1814" s="2097">
        <v>14554.3</v>
      </c>
      <c r="E1814" s="724">
        <v>42153</v>
      </c>
      <c r="F1814" s="2117">
        <v>14554.3</v>
      </c>
      <c r="G1814" s="1267">
        <f t="shared" si="64"/>
        <v>0</v>
      </c>
      <c r="H1814" s="1197" t="s">
        <v>2793</v>
      </c>
      <c r="J1814" s="2132"/>
      <c r="K1814" s="32"/>
      <c r="M1814" s="1265">
        <v>42125</v>
      </c>
      <c r="N1814" s="545">
        <v>19692</v>
      </c>
      <c r="O1814" s="2143" t="s">
        <v>2849</v>
      </c>
      <c r="P1814" s="2097">
        <v>7116.2</v>
      </c>
      <c r="Q1814" s="724">
        <v>42125</v>
      </c>
      <c r="R1814" s="2116">
        <v>7116.2</v>
      </c>
      <c r="S1814" s="459">
        <f t="shared" si="63"/>
        <v>0</v>
      </c>
      <c r="T1814" s="1655" t="s">
        <v>773</v>
      </c>
    </row>
    <row r="1815" spans="1:20" x14ac:dyDescent="0.25">
      <c r="A1815" s="1265">
        <v>42142</v>
      </c>
      <c r="B1815" s="545">
        <v>21389</v>
      </c>
      <c r="C1815" s="1952" t="s">
        <v>2845</v>
      </c>
      <c r="D1815" s="2097">
        <v>11159.7</v>
      </c>
      <c r="E1815" s="724">
        <v>42142</v>
      </c>
      <c r="F1815" s="2117">
        <v>11159.7</v>
      </c>
      <c r="G1815" s="1267">
        <f t="shared" si="64"/>
        <v>0</v>
      </c>
      <c r="H1815" s="1197" t="s">
        <v>773</v>
      </c>
      <c r="J1815" s="2132"/>
      <c r="K1815" s="32"/>
      <c r="M1815" s="1265">
        <v>42127</v>
      </c>
      <c r="N1815" s="545">
        <v>19882</v>
      </c>
      <c r="O1815" s="2143" t="s">
        <v>2849</v>
      </c>
      <c r="P1815" s="2097">
        <v>7901.6</v>
      </c>
      <c r="Q1815" s="724">
        <v>42127</v>
      </c>
      <c r="R1815" s="2116">
        <v>7901.6</v>
      </c>
      <c r="S1815" s="1267">
        <f t="shared" si="63"/>
        <v>0</v>
      </c>
      <c r="T1815" s="1804" t="s">
        <v>773</v>
      </c>
    </row>
    <row r="1816" spans="1:20" x14ac:dyDescent="0.25">
      <c r="A1816" s="1265">
        <v>42142</v>
      </c>
      <c r="B1816" s="545">
        <v>21390</v>
      </c>
      <c r="C1816" s="1952" t="s">
        <v>3601</v>
      </c>
      <c r="D1816" s="2097">
        <v>3978.1</v>
      </c>
      <c r="E1816" s="724">
        <v>42142</v>
      </c>
      <c r="F1816" s="2117">
        <v>3978.1</v>
      </c>
      <c r="G1816" s="1817">
        <f t="shared" si="64"/>
        <v>0</v>
      </c>
      <c r="H1816" s="1197" t="s">
        <v>773</v>
      </c>
      <c r="J1816" s="2132"/>
      <c r="K1816" s="32"/>
      <c r="M1816" s="1265">
        <v>42128</v>
      </c>
      <c r="N1816" s="545">
        <v>19997</v>
      </c>
      <c r="O1816" s="1952" t="s">
        <v>2849</v>
      </c>
      <c r="P1816" s="2097">
        <v>6813.6</v>
      </c>
      <c r="Q1816" s="724"/>
      <c r="R1816" s="2116"/>
      <c r="S1816" s="1267">
        <f t="shared" si="63"/>
        <v>6813.6</v>
      </c>
      <c r="T1816" s="1804" t="s">
        <v>773</v>
      </c>
    </row>
    <row r="1817" spans="1:20" x14ac:dyDescent="0.25">
      <c r="A1817" s="1265">
        <v>42142</v>
      </c>
      <c r="B1817" s="545">
        <v>21391</v>
      </c>
      <c r="C1817" s="1952" t="s">
        <v>768</v>
      </c>
      <c r="D1817" s="2097">
        <v>4417.6000000000004</v>
      </c>
      <c r="E1817" s="724">
        <v>42142</v>
      </c>
      <c r="F1817" s="2117">
        <v>4417.6000000000004</v>
      </c>
      <c r="G1817" s="1267">
        <f t="shared" si="64"/>
        <v>0</v>
      </c>
      <c r="H1817" s="1197" t="s">
        <v>773</v>
      </c>
      <c r="J1817" s="2132"/>
      <c r="K1817" s="32"/>
      <c r="M1817" s="1265">
        <v>42129</v>
      </c>
      <c r="N1817" s="545">
        <v>20105</v>
      </c>
      <c r="O1817" s="1952" t="s">
        <v>2849</v>
      </c>
      <c r="P1817" s="2097">
        <v>6786.4</v>
      </c>
      <c r="Q1817" s="724">
        <v>42129</v>
      </c>
      <c r="R1817" s="2116">
        <v>6786.4</v>
      </c>
      <c r="S1817" s="1267">
        <f t="shared" si="63"/>
        <v>0</v>
      </c>
      <c r="T1817" s="1655" t="s">
        <v>773</v>
      </c>
    </row>
    <row r="1818" spans="1:20" x14ac:dyDescent="0.25">
      <c r="A1818" s="1265">
        <v>42142</v>
      </c>
      <c r="B1818" s="545">
        <v>21392</v>
      </c>
      <c r="C1818" s="1952" t="s">
        <v>2950</v>
      </c>
      <c r="D1818" s="2097">
        <v>2427.8000000000002</v>
      </c>
      <c r="E1818" s="724">
        <v>42142</v>
      </c>
      <c r="F1818" s="2117">
        <v>2427.8000000000002</v>
      </c>
      <c r="G1818" s="1267">
        <f t="shared" si="64"/>
        <v>0</v>
      </c>
      <c r="H1818" s="1197" t="s">
        <v>773</v>
      </c>
      <c r="J1818" s="2132"/>
      <c r="K1818" s="32"/>
      <c r="M1818" s="1265">
        <v>42130</v>
      </c>
      <c r="N1818" s="545">
        <v>20202</v>
      </c>
      <c r="O1818" s="1952" t="s">
        <v>2849</v>
      </c>
      <c r="P1818" s="2097">
        <v>6670.8</v>
      </c>
      <c r="Q1818" s="724">
        <v>42130</v>
      </c>
      <c r="R1818" s="2116">
        <v>6670.8</v>
      </c>
      <c r="S1818" s="1267">
        <f t="shared" si="63"/>
        <v>0</v>
      </c>
      <c r="T1818" s="1655" t="s">
        <v>2810</v>
      </c>
    </row>
    <row r="1819" spans="1:20" x14ac:dyDescent="0.25">
      <c r="A1819" s="1265">
        <v>42142</v>
      </c>
      <c r="B1819" s="545">
        <v>21393</v>
      </c>
      <c r="C1819" s="2164" t="s">
        <v>2251</v>
      </c>
      <c r="D1819" s="2194">
        <v>0</v>
      </c>
      <c r="E1819" s="724"/>
      <c r="F1819" s="2117"/>
      <c r="G1819" s="1267">
        <f t="shared" si="64"/>
        <v>0</v>
      </c>
      <c r="H1819" s="1197" t="s">
        <v>135</v>
      </c>
      <c r="J1819" s="2132"/>
      <c r="K1819" s="32"/>
      <c r="M1819" s="1265">
        <v>42131</v>
      </c>
      <c r="N1819" s="545">
        <v>20313</v>
      </c>
      <c r="O1819" s="1952" t="s">
        <v>2849</v>
      </c>
      <c r="P1819" s="2097">
        <v>6864.6</v>
      </c>
      <c r="Q1819" s="724">
        <v>42131</v>
      </c>
      <c r="R1819" s="2116">
        <v>6864.6</v>
      </c>
      <c r="S1819" s="1267">
        <f t="shared" si="63"/>
        <v>0</v>
      </c>
      <c r="T1819" s="1655" t="s">
        <v>773</v>
      </c>
    </row>
    <row r="1820" spans="1:20" x14ac:dyDescent="0.25">
      <c r="A1820" s="1265">
        <v>42142</v>
      </c>
      <c r="B1820" s="545">
        <v>21394</v>
      </c>
      <c r="C1820" s="1952" t="s">
        <v>2795</v>
      </c>
      <c r="D1820" s="2097">
        <v>35079.65</v>
      </c>
      <c r="E1820" s="724"/>
      <c r="F1820" s="2117"/>
      <c r="G1820" s="1267">
        <f t="shared" si="64"/>
        <v>35079.65</v>
      </c>
      <c r="H1820" s="1197" t="s">
        <v>2776</v>
      </c>
      <c r="J1820" s="2132"/>
      <c r="K1820" s="32"/>
      <c r="M1820" s="1265">
        <v>42132</v>
      </c>
      <c r="N1820" s="545">
        <v>20453</v>
      </c>
      <c r="O1820" s="1952" t="s">
        <v>2849</v>
      </c>
      <c r="P1820" s="2097">
        <v>6888.4</v>
      </c>
      <c r="Q1820" s="724">
        <v>42132</v>
      </c>
      <c r="R1820" s="2116">
        <v>6888.4</v>
      </c>
      <c r="S1820" s="1267">
        <f t="shared" si="63"/>
        <v>0</v>
      </c>
      <c r="T1820" s="1804" t="s">
        <v>773</v>
      </c>
    </row>
    <row r="1821" spans="1:20" x14ac:dyDescent="0.25">
      <c r="A1821" s="1265">
        <v>42142</v>
      </c>
      <c r="B1821" s="545">
        <v>21395</v>
      </c>
      <c r="C1821" s="1952" t="s">
        <v>1434</v>
      </c>
      <c r="D1821" s="2097">
        <v>3730.4</v>
      </c>
      <c r="E1821" s="724">
        <v>42143</v>
      </c>
      <c r="F1821" s="2117">
        <v>3730.4</v>
      </c>
      <c r="G1821" s="1267">
        <f t="shared" si="64"/>
        <v>0</v>
      </c>
      <c r="H1821" s="1197" t="s">
        <v>773</v>
      </c>
      <c r="J1821" s="2132"/>
      <c r="K1821" s="32"/>
      <c r="M1821" s="1265">
        <v>42134</v>
      </c>
      <c r="N1821" s="545">
        <v>20661</v>
      </c>
      <c r="O1821" s="1952" t="s">
        <v>2849</v>
      </c>
      <c r="P1821" s="2097">
        <v>5443.4</v>
      </c>
      <c r="Q1821" s="724">
        <v>42134</v>
      </c>
      <c r="R1821" s="2116">
        <v>5443.4</v>
      </c>
      <c r="S1821" s="1267">
        <f t="shared" si="63"/>
        <v>0</v>
      </c>
      <c r="T1821" s="1655" t="s">
        <v>773</v>
      </c>
    </row>
    <row r="1822" spans="1:20" x14ac:dyDescent="0.25">
      <c r="A1822" s="1265">
        <v>42142</v>
      </c>
      <c r="B1822" s="545">
        <v>21396</v>
      </c>
      <c r="C1822" s="2143" t="s">
        <v>1521</v>
      </c>
      <c r="D1822" s="2097">
        <v>2749.4</v>
      </c>
      <c r="E1822" s="724">
        <v>42142</v>
      </c>
      <c r="F1822" s="2117">
        <v>2749.4</v>
      </c>
      <c r="G1822" s="1267">
        <f t="shared" si="64"/>
        <v>0</v>
      </c>
      <c r="H1822" s="1197" t="s">
        <v>773</v>
      </c>
      <c r="J1822" s="2132"/>
      <c r="K1822" s="32"/>
      <c r="M1822" s="1265">
        <v>42135</v>
      </c>
      <c r="N1822" s="545">
        <v>20768</v>
      </c>
      <c r="O1822" s="2143" t="s">
        <v>2849</v>
      </c>
      <c r="P1822" s="2097">
        <v>4661.3999999999996</v>
      </c>
      <c r="Q1822" s="724">
        <v>42135</v>
      </c>
      <c r="R1822" s="2116">
        <v>4661.3999999999996</v>
      </c>
      <c r="S1822" s="1267">
        <f t="shared" si="63"/>
        <v>0</v>
      </c>
      <c r="T1822" s="1804" t="s">
        <v>773</v>
      </c>
    </row>
    <row r="1823" spans="1:20" x14ac:dyDescent="0.25">
      <c r="A1823" s="1265">
        <v>42142</v>
      </c>
      <c r="B1823" s="545">
        <v>21397</v>
      </c>
      <c r="C1823" s="1952" t="s">
        <v>2958</v>
      </c>
      <c r="D1823" s="2097">
        <v>4390.8</v>
      </c>
      <c r="E1823" s="724">
        <v>42142</v>
      </c>
      <c r="F1823" s="2117">
        <v>4390.8</v>
      </c>
      <c r="G1823" s="1267">
        <f t="shared" si="64"/>
        <v>0</v>
      </c>
      <c r="H1823" s="1197" t="s">
        <v>773</v>
      </c>
      <c r="J1823" s="2132"/>
      <c r="K1823" s="32"/>
      <c r="M1823" s="1265">
        <v>42136</v>
      </c>
      <c r="N1823" s="545">
        <v>20863</v>
      </c>
      <c r="O1823" s="1952" t="s">
        <v>2849</v>
      </c>
      <c r="P1823" s="2097">
        <v>6796.6</v>
      </c>
      <c r="Q1823" s="724">
        <v>42136</v>
      </c>
      <c r="R1823" s="2116">
        <v>6796.6</v>
      </c>
      <c r="S1823" s="1267">
        <f t="shared" si="63"/>
        <v>0</v>
      </c>
      <c r="T1823" s="1655" t="s">
        <v>773</v>
      </c>
    </row>
    <row r="1824" spans="1:20" x14ac:dyDescent="0.25">
      <c r="A1824" s="1265">
        <v>42142</v>
      </c>
      <c r="B1824" s="545">
        <v>21398</v>
      </c>
      <c r="C1824" s="1952" t="s">
        <v>3002</v>
      </c>
      <c r="D1824" s="2097">
        <v>5050.8</v>
      </c>
      <c r="E1824" s="724">
        <v>42142</v>
      </c>
      <c r="F1824" s="2117">
        <v>5050.8</v>
      </c>
      <c r="G1824" s="1267">
        <f t="shared" si="64"/>
        <v>0</v>
      </c>
      <c r="H1824" s="1197" t="s">
        <v>773</v>
      </c>
      <c r="J1824" s="2132"/>
      <c r="K1824" s="32"/>
      <c r="M1824" s="1265">
        <v>42137</v>
      </c>
      <c r="N1824" s="545">
        <v>20952</v>
      </c>
      <c r="O1824" s="1952" t="s">
        <v>2849</v>
      </c>
      <c r="P1824" s="2097">
        <v>6789.8</v>
      </c>
      <c r="Q1824" s="724">
        <v>42137</v>
      </c>
      <c r="R1824" s="2116">
        <v>6789.8</v>
      </c>
      <c r="S1824" s="1267">
        <f t="shared" si="63"/>
        <v>0</v>
      </c>
      <c r="T1824" s="1804" t="s">
        <v>773</v>
      </c>
    </row>
    <row r="1825" spans="1:20" x14ac:dyDescent="0.25">
      <c r="A1825" s="1265">
        <v>42142</v>
      </c>
      <c r="B1825" s="545">
        <v>21399</v>
      </c>
      <c r="C1825" s="1952" t="s">
        <v>2854</v>
      </c>
      <c r="D1825" s="2097">
        <v>5417.6</v>
      </c>
      <c r="E1825" s="724">
        <v>42143</v>
      </c>
      <c r="F1825" s="2117">
        <v>5417.6</v>
      </c>
      <c r="G1825" s="1267">
        <f t="shared" si="64"/>
        <v>0</v>
      </c>
      <c r="H1825" s="1197" t="s">
        <v>773</v>
      </c>
      <c r="J1825" s="2132"/>
      <c r="K1825" s="32"/>
      <c r="M1825" s="1265">
        <v>42138</v>
      </c>
      <c r="N1825" s="545">
        <v>21067</v>
      </c>
      <c r="O1825" s="1952" t="s">
        <v>2849</v>
      </c>
      <c r="P1825" s="2097">
        <v>6772.8</v>
      </c>
      <c r="Q1825" s="724">
        <v>42138</v>
      </c>
      <c r="R1825" s="2116">
        <v>6772.8</v>
      </c>
      <c r="S1825" s="1817">
        <f t="shared" si="63"/>
        <v>0</v>
      </c>
      <c r="T1825" s="1655" t="s">
        <v>773</v>
      </c>
    </row>
    <row r="1826" spans="1:20" x14ac:dyDescent="0.25">
      <c r="A1826" s="1265">
        <v>42142</v>
      </c>
      <c r="B1826" s="545">
        <v>21400</v>
      </c>
      <c r="C1826" s="1952" t="s">
        <v>2805</v>
      </c>
      <c r="D1826" s="2097">
        <v>2745</v>
      </c>
      <c r="E1826" s="724">
        <v>42142</v>
      </c>
      <c r="F1826" s="2117">
        <v>2745</v>
      </c>
      <c r="G1826" s="1267">
        <f t="shared" si="64"/>
        <v>0</v>
      </c>
      <c r="H1826" s="1197" t="s">
        <v>773</v>
      </c>
      <c r="J1826" s="2132"/>
      <c r="K1826" s="32"/>
      <c r="M1826" s="1265">
        <v>42139</v>
      </c>
      <c r="N1826" s="545">
        <v>21198</v>
      </c>
      <c r="O1826" s="1952" t="s">
        <v>2849</v>
      </c>
      <c r="P1826" s="2097">
        <v>6915.6</v>
      </c>
      <c r="Q1826" s="724">
        <v>42139</v>
      </c>
      <c r="R1826" s="2116">
        <v>6915.6</v>
      </c>
      <c r="S1826" s="1817">
        <f t="shared" si="63"/>
        <v>0</v>
      </c>
      <c r="T1826" s="1655" t="s">
        <v>773</v>
      </c>
    </row>
    <row r="1827" spans="1:20" x14ac:dyDescent="0.25">
      <c r="A1827" s="1265">
        <v>42142</v>
      </c>
      <c r="B1827" s="545">
        <v>21401</v>
      </c>
      <c r="C1827" s="1952" t="s">
        <v>2805</v>
      </c>
      <c r="D1827" s="2097">
        <v>108</v>
      </c>
      <c r="E1827" s="724">
        <v>42142</v>
      </c>
      <c r="F1827" s="2117">
        <v>108</v>
      </c>
      <c r="G1827" s="1267">
        <f t="shared" si="64"/>
        <v>0</v>
      </c>
      <c r="H1827" s="1197" t="s">
        <v>773</v>
      </c>
      <c r="J1827" s="2132"/>
      <c r="K1827" s="32"/>
      <c r="M1827" s="1265">
        <v>42141</v>
      </c>
      <c r="N1827" s="545">
        <v>21379</v>
      </c>
      <c r="O1827" s="1952" t="s">
        <v>2849</v>
      </c>
      <c r="P1827" s="2097">
        <v>6827.2</v>
      </c>
      <c r="Q1827" s="724">
        <v>42141</v>
      </c>
      <c r="R1827" s="2117">
        <v>6827.2</v>
      </c>
      <c r="S1827" s="1267">
        <f t="shared" si="63"/>
        <v>0</v>
      </c>
      <c r="T1827" s="1197" t="s">
        <v>773</v>
      </c>
    </row>
    <row r="1828" spans="1:20" x14ac:dyDescent="0.25">
      <c r="A1828" s="1265">
        <v>42142</v>
      </c>
      <c r="B1828" s="545">
        <v>21402</v>
      </c>
      <c r="C1828" s="1952" t="s">
        <v>967</v>
      </c>
      <c r="D1828" s="2097">
        <v>4788</v>
      </c>
      <c r="E1828" s="724">
        <v>42142</v>
      </c>
      <c r="F1828" s="2117">
        <v>4788</v>
      </c>
      <c r="G1828" s="1267">
        <f t="shared" si="64"/>
        <v>0</v>
      </c>
      <c r="H1828" s="1197" t="s">
        <v>773</v>
      </c>
      <c r="J1828" s="2132"/>
      <c r="K1828" s="32"/>
      <c r="M1828" s="1265">
        <v>42142</v>
      </c>
      <c r="N1828" s="545">
        <v>21520</v>
      </c>
      <c r="O1828" s="1952" t="s">
        <v>2849</v>
      </c>
      <c r="P1828" s="2097">
        <v>6355.2</v>
      </c>
      <c r="Q1828" s="724">
        <v>42142</v>
      </c>
      <c r="R1828" s="2117">
        <v>6355.2</v>
      </c>
      <c r="S1828" s="1267">
        <f t="shared" si="63"/>
        <v>0</v>
      </c>
      <c r="T1828" s="1197" t="s">
        <v>773</v>
      </c>
    </row>
    <row r="1829" spans="1:20" x14ac:dyDescent="0.25">
      <c r="A1829" s="1265">
        <v>42142</v>
      </c>
      <c r="B1829" s="545">
        <v>21403</v>
      </c>
      <c r="C1829" s="1952" t="s">
        <v>2801</v>
      </c>
      <c r="D1829" s="2097">
        <v>3434.8</v>
      </c>
      <c r="E1829" s="724">
        <v>42142</v>
      </c>
      <c r="F1829" s="2117">
        <v>3434.8</v>
      </c>
      <c r="G1829" s="1267">
        <f t="shared" si="64"/>
        <v>0</v>
      </c>
      <c r="H1829" s="1197" t="s">
        <v>2982</v>
      </c>
      <c r="J1829" s="2132"/>
      <c r="K1829" s="32"/>
      <c r="M1829" s="1265">
        <v>42143</v>
      </c>
      <c r="N1829" s="545">
        <v>21608</v>
      </c>
      <c r="O1829" s="1952" t="s">
        <v>2849</v>
      </c>
      <c r="P1829" s="2097">
        <v>6592</v>
      </c>
      <c r="Q1829" s="724">
        <v>42143</v>
      </c>
      <c r="R1829" s="2117">
        <v>6592</v>
      </c>
      <c r="S1829" s="1267">
        <f t="shared" si="63"/>
        <v>0</v>
      </c>
      <c r="T1829" s="1197" t="s">
        <v>773</v>
      </c>
    </row>
    <row r="1830" spans="1:20" x14ac:dyDescent="0.25">
      <c r="A1830" s="1265">
        <v>42142</v>
      </c>
      <c r="B1830" s="545">
        <v>21404</v>
      </c>
      <c r="C1830" s="1952" t="s">
        <v>3614</v>
      </c>
      <c r="D1830" s="2097">
        <v>24026.5</v>
      </c>
      <c r="E1830" s="724">
        <v>42142</v>
      </c>
      <c r="F1830" s="2117">
        <v>24026.5</v>
      </c>
      <c r="G1830" s="1267">
        <f t="shared" si="64"/>
        <v>0</v>
      </c>
      <c r="H1830" s="1197" t="s">
        <v>2982</v>
      </c>
      <c r="J1830" s="2132"/>
      <c r="K1830" s="32"/>
      <c r="M1830" s="1265">
        <v>42148</v>
      </c>
      <c r="N1830" s="545">
        <v>22126</v>
      </c>
      <c r="O1830" s="2143" t="s">
        <v>2849</v>
      </c>
      <c r="P1830" s="2097">
        <v>6971.2</v>
      </c>
      <c r="Q1830" s="781">
        <v>42148</v>
      </c>
      <c r="R1830" s="2116">
        <v>6971.2</v>
      </c>
      <c r="S1830" s="1267">
        <f t="shared" si="63"/>
        <v>0</v>
      </c>
      <c r="T1830" s="1655" t="s">
        <v>773</v>
      </c>
    </row>
    <row r="1831" spans="1:20" x14ac:dyDescent="0.25">
      <c r="A1831" s="1265">
        <v>42142</v>
      </c>
      <c r="B1831" s="545">
        <v>21405</v>
      </c>
      <c r="C1831" s="1952" t="s">
        <v>713</v>
      </c>
      <c r="D1831" s="2097">
        <v>4764.7</v>
      </c>
      <c r="E1831" s="724">
        <v>42142</v>
      </c>
      <c r="F1831" s="2117">
        <v>4764.7</v>
      </c>
      <c r="G1831" s="1267">
        <f t="shared" si="64"/>
        <v>0</v>
      </c>
      <c r="H1831" s="1197" t="s">
        <v>2982</v>
      </c>
      <c r="J1831" s="2132"/>
      <c r="K1831" s="32"/>
      <c r="M1831" s="1265">
        <v>42152</v>
      </c>
      <c r="N1831" s="545">
        <v>22535</v>
      </c>
      <c r="O1831" s="1952" t="s">
        <v>2849</v>
      </c>
      <c r="P1831" s="2097">
        <v>6752</v>
      </c>
      <c r="Q1831" s="724">
        <v>42152</v>
      </c>
      <c r="R1831" s="2116">
        <v>6752</v>
      </c>
      <c r="S1831" s="1267">
        <f t="shared" si="63"/>
        <v>0</v>
      </c>
      <c r="T1831" s="1655" t="s">
        <v>773</v>
      </c>
    </row>
    <row r="1832" spans="1:20" x14ac:dyDescent="0.25">
      <c r="A1832" s="1265">
        <v>42142</v>
      </c>
      <c r="B1832" s="545">
        <v>21406</v>
      </c>
      <c r="C1832" s="1952" t="s">
        <v>2802</v>
      </c>
      <c r="D1832" s="2097">
        <v>18449.8</v>
      </c>
      <c r="E1832" s="724">
        <v>42142</v>
      </c>
      <c r="F1832" s="2117">
        <v>18449.8</v>
      </c>
      <c r="G1832" s="1267">
        <f t="shared" si="64"/>
        <v>0</v>
      </c>
      <c r="H1832" s="1197" t="s">
        <v>2982</v>
      </c>
      <c r="J1832" s="2132"/>
      <c r="K1832" s="32"/>
      <c r="M1832" s="1265">
        <v>42153</v>
      </c>
      <c r="N1832" s="545">
        <v>22657</v>
      </c>
      <c r="O1832" s="1952" t="s">
        <v>2849</v>
      </c>
      <c r="P1832" s="2097">
        <v>6972.8</v>
      </c>
      <c r="Q1832" s="724">
        <v>42153</v>
      </c>
      <c r="R1832" s="2116">
        <v>6972.8</v>
      </c>
      <c r="S1832" s="1267">
        <f t="shared" si="63"/>
        <v>0</v>
      </c>
      <c r="T1832" s="1655" t="s">
        <v>773</v>
      </c>
    </row>
    <row r="1833" spans="1:20" x14ac:dyDescent="0.25">
      <c r="A1833" s="1265">
        <v>42142</v>
      </c>
      <c r="B1833" s="545">
        <v>21407</v>
      </c>
      <c r="C1833" s="1952" t="s">
        <v>2788</v>
      </c>
      <c r="D1833" s="2097">
        <v>14378.2</v>
      </c>
      <c r="E1833" s="724">
        <v>42142</v>
      </c>
      <c r="F1833" s="2117">
        <v>14378.2</v>
      </c>
      <c r="G1833" s="1267">
        <f t="shared" si="64"/>
        <v>0</v>
      </c>
      <c r="H1833" s="1197" t="s">
        <v>773</v>
      </c>
      <c r="J1833" s="2132"/>
      <c r="K1833" s="32"/>
      <c r="M1833" s="1265">
        <v>42153</v>
      </c>
      <c r="N1833" s="545">
        <v>22659</v>
      </c>
      <c r="O1833" s="1952" t="s">
        <v>2849</v>
      </c>
      <c r="P1833" s="2097">
        <v>120</v>
      </c>
      <c r="Q1833" s="724">
        <v>42153</v>
      </c>
      <c r="R1833" s="2116">
        <v>120</v>
      </c>
      <c r="S1833" s="1267">
        <f t="shared" si="63"/>
        <v>0</v>
      </c>
      <c r="T1833" s="1655" t="s">
        <v>773</v>
      </c>
    </row>
    <row r="1834" spans="1:20" x14ac:dyDescent="0.25">
      <c r="A1834" s="1265">
        <v>42142</v>
      </c>
      <c r="B1834" s="545">
        <v>21408</v>
      </c>
      <c r="C1834" s="2164" t="s">
        <v>2251</v>
      </c>
      <c r="D1834" s="2194">
        <v>0</v>
      </c>
      <c r="E1834" s="724"/>
      <c r="F1834" s="2117"/>
      <c r="G1834" s="1267">
        <f t="shared" si="64"/>
        <v>0</v>
      </c>
      <c r="H1834" s="1197" t="s">
        <v>135</v>
      </c>
      <c r="J1834" s="2132"/>
      <c r="K1834" s="32"/>
      <c r="M1834" s="1265">
        <v>42155</v>
      </c>
      <c r="N1834" s="545">
        <v>22844</v>
      </c>
      <c r="O1834" s="1952" t="s">
        <v>2849</v>
      </c>
      <c r="P1834" s="2097">
        <v>6627.2</v>
      </c>
      <c r="Q1834" s="724">
        <v>42155</v>
      </c>
      <c r="R1834" s="2116">
        <v>6627.2</v>
      </c>
      <c r="S1834" s="1267">
        <f t="shared" si="63"/>
        <v>0</v>
      </c>
      <c r="T1834" s="1655" t="s">
        <v>2412</v>
      </c>
    </row>
    <row r="1835" spans="1:20" x14ac:dyDescent="0.25">
      <c r="A1835" s="1265">
        <v>42142</v>
      </c>
      <c r="B1835" s="545">
        <v>21409</v>
      </c>
      <c r="C1835" s="1952" t="s">
        <v>2800</v>
      </c>
      <c r="D1835" s="2097">
        <v>8172.3</v>
      </c>
      <c r="E1835" s="724">
        <v>42142</v>
      </c>
      <c r="F1835" s="2117">
        <v>8172.3</v>
      </c>
      <c r="G1835" s="1267">
        <f t="shared" si="64"/>
        <v>0</v>
      </c>
      <c r="H1835" s="1197" t="s">
        <v>2982</v>
      </c>
      <c r="J1835" s="2132"/>
      <c r="K1835" s="32"/>
      <c r="M1835" s="1265">
        <v>42125</v>
      </c>
      <c r="N1835" s="545">
        <v>19599</v>
      </c>
      <c r="O1835" s="1952" t="s">
        <v>2791</v>
      </c>
      <c r="P1835" s="2097">
        <v>4311.2</v>
      </c>
      <c r="Q1835" s="724">
        <v>42125</v>
      </c>
      <c r="R1835" s="2116">
        <v>4311.2</v>
      </c>
      <c r="S1835" s="459">
        <f t="shared" si="63"/>
        <v>0</v>
      </c>
      <c r="T1835" s="1804" t="s">
        <v>773</v>
      </c>
    </row>
    <row r="1836" spans="1:20" x14ac:dyDescent="0.25">
      <c r="A1836" s="1265">
        <v>42142</v>
      </c>
      <c r="B1836" s="545">
        <v>21410</v>
      </c>
      <c r="C1836" s="1952" t="s">
        <v>980</v>
      </c>
      <c r="D1836" s="2097">
        <v>688.8</v>
      </c>
      <c r="E1836" s="724">
        <v>42142</v>
      </c>
      <c r="F1836" s="2117">
        <v>688.8</v>
      </c>
      <c r="G1836" s="1267">
        <f t="shared" si="64"/>
        <v>0</v>
      </c>
      <c r="H1836" s="1197" t="s">
        <v>773</v>
      </c>
      <c r="J1836" s="2132"/>
      <c r="K1836" s="32"/>
      <c r="M1836" s="1265">
        <v>42129</v>
      </c>
      <c r="N1836" s="545">
        <v>20055</v>
      </c>
      <c r="O1836" s="1952" t="s">
        <v>2791</v>
      </c>
      <c r="P1836" s="2097">
        <v>2304.5</v>
      </c>
      <c r="Q1836" s="724">
        <v>42129</v>
      </c>
      <c r="R1836" s="2116">
        <v>2304.5</v>
      </c>
      <c r="S1836" s="1267">
        <f t="shared" si="63"/>
        <v>0</v>
      </c>
      <c r="T1836" s="1655" t="s">
        <v>773</v>
      </c>
    </row>
    <row r="1837" spans="1:20" x14ac:dyDescent="0.25">
      <c r="A1837" s="1265">
        <v>42142</v>
      </c>
      <c r="B1837" s="545">
        <v>21411</v>
      </c>
      <c r="C1837" s="1952" t="s">
        <v>1024</v>
      </c>
      <c r="D1837" s="2097">
        <v>7189.6</v>
      </c>
      <c r="E1837" s="724">
        <v>42142</v>
      </c>
      <c r="F1837" s="2117">
        <v>7189.6</v>
      </c>
      <c r="G1837" s="1267">
        <f t="shared" si="64"/>
        <v>0</v>
      </c>
      <c r="H1837" s="1197" t="s">
        <v>773</v>
      </c>
      <c r="J1837" s="2132"/>
      <c r="K1837" s="32"/>
      <c r="M1837" s="1265">
        <v>42133</v>
      </c>
      <c r="N1837" s="545">
        <v>20496</v>
      </c>
      <c r="O1837" s="1952" t="s">
        <v>2791</v>
      </c>
      <c r="P1837" s="2097">
        <v>2486.4</v>
      </c>
      <c r="Q1837" s="724">
        <v>42133</v>
      </c>
      <c r="R1837" s="2116">
        <v>2486.4</v>
      </c>
      <c r="S1837" s="1267">
        <f t="shared" si="63"/>
        <v>0</v>
      </c>
      <c r="T1837" s="1804" t="s">
        <v>773</v>
      </c>
    </row>
    <row r="1838" spans="1:20" x14ac:dyDescent="0.25">
      <c r="A1838" s="1265">
        <v>42142</v>
      </c>
      <c r="B1838" s="545">
        <v>21412</v>
      </c>
      <c r="C1838" s="1952" t="s">
        <v>2795</v>
      </c>
      <c r="D1838" s="2097">
        <v>23361.8</v>
      </c>
      <c r="E1838" s="724"/>
      <c r="F1838" s="2117"/>
      <c r="G1838" s="1267">
        <f t="shared" si="64"/>
        <v>23361.8</v>
      </c>
      <c r="H1838" s="1197" t="s">
        <v>2780</v>
      </c>
      <c r="J1838" s="2132"/>
      <c r="K1838" s="32"/>
      <c r="M1838" s="1265">
        <v>42139</v>
      </c>
      <c r="N1838" s="545">
        <v>21120</v>
      </c>
      <c r="O1838" s="1952" t="s">
        <v>2791</v>
      </c>
      <c r="P1838" s="2097">
        <v>7039.8</v>
      </c>
      <c r="Q1838" s="724">
        <v>42139</v>
      </c>
      <c r="R1838" s="2116">
        <v>7039.8</v>
      </c>
      <c r="S1838" s="1817">
        <f t="shared" si="63"/>
        <v>0</v>
      </c>
      <c r="T1838" s="1655" t="s">
        <v>773</v>
      </c>
    </row>
    <row r="1839" spans="1:20" x14ac:dyDescent="0.25">
      <c r="A1839" s="1265">
        <v>42142</v>
      </c>
      <c r="B1839" s="545">
        <v>21413</v>
      </c>
      <c r="C1839" s="1952" t="s">
        <v>2852</v>
      </c>
      <c r="D1839" s="2097">
        <v>73857.75</v>
      </c>
      <c r="E1839" s="724">
        <v>42153</v>
      </c>
      <c r="F1839" s="2117">
        <v>73857.75</v>
      </c>
      <c r="G1839" s="1267">
        <f t="shared" si="64"/>
        <v>0</v>
      </c>
      <c r="H1839" s="1197" t="s">
        <v>773</v>
      </c>
      <c r="J1839" s="2132"/>
      <c r="K1839" s="32"/>
      <c r="M1839" s="1265">
        <v>42142</v>
      </c>
      <c r="N1839" s="545">
        <v>21417</v>
      </c>
      <c r="O1839" s="1952" t="s">
        <v>2791</v>
      </c>
      <c r="P1839" s="2097">
        <v>2507.5</v>
      </c>
      <c r="Q1839" s="724">
        <v>42142</v>
      </c>
      <c r="R1839" s="2117">
        <v>2507.5</v>
      </c>
      <c r="S1839" s="1267">
        <f t="shared" si="63"/>
        <v>0</v>
      </c>
      <c r="T1839" s="1197" t="s">
        <v>773</v>
      </c>
    </row>
    <row r="1840" spans="1:20" x14ac:dyDescent="0.25">
      <c r="A1840" s="1265">
        <v>42142</v>
      </c>
      <c r="B1840" s="545">
        <v>21414</v>
      </c>
      <c r="C1840" s="1952" t="s">
        <v>377</v>
      </c>
      <c r="D1840" s="2097">
        <v>18030</v>
      </c>
      <c r="E1840" s="724">
        <v>42142</v>
      </c>
      <c r="F1840" s="2117">
        <v>18030</v>
      </c>
      <c r="G1840" s="1267">
        <f t="shared" si="64"/>
        <v>0</v>
      </c>
      <c r="H1840" s="1197" t="s">
        <v>773</v>
      </c>
      <c r="J1840" s="2132"/>
      <c r="K1840" s="32"/>
      <c r="M1840" s="1265">
        <v>42145</v>
      </c>
      <c r="N1840" s="545">
        <v>21745</v>
      </c>
      <c r="O1840" s="2030" t="s">
        <v>2791</v>
      </c>
      <c r="P1840" s="2113">
        <v>2715</v>
      </c>
      <c r="Q1840" s="724">
        <v>42145</v>
      </c>
      <c r="R1840" s="2116">
        <v>2715</v>
      </c>
      <c r="S1840" s="1267">
        <f t="shared" si="63"/>
        <v>0</v>
      </c>
      <c r="T1840" s="582" t="s">
        <v>773</v>
      </c>
    </row>
    <row r="1841" spans="1:20" x14ac:dyDescent="0.25">
      <c r="A1841" s="1265">
        <v>42142</v>
      </c>
      <c r="B1841" s="545">
        <v>21415</v>
      </c>
      <c r="C1841" s="1952" t="s">
        <v>2800</v>
      </c>
      <c r="D1841" s="2097">
        <v>4809</v>
      </c>
      <c r="E1841" s="724">
        <v>42142</v>
      </c>
      <c r="F1841" s="2117">
        <v>4809</v>
      </c>
      <c r="G1841" s="1267">
        <f t="shared" si="64"/>
        <v>0</v>
      </c>
      <c r="H1841" s="1197" t="s">
        <v>2982</v>
      </c>
      <c r="J1841" s="2132"/>
      <c r="K1841" s="32"/>
      <c r="M1841" s="1265">
        <v>42148</v>
      </c>
      <c r="N1841" s="545">
        <v>22077</v>
      </c>
      <c r="O1841" s="1952" t="s">
        <v>2791</v>
      </c>
      <c r="P1841" s="2097">
        <v>2641.2</v>
      </c>
      <c r="Q1841" s="781">
        <v>42148</v>
      </c>
      <c r="R1841" s="2116">
        <v>2641.2</v>
      </c>
      <c r="S1841" s="1267">
        <f t="shared" si="63"/>
        <v>0</v>
      </c>
      <c r="T1841" s="1655" t="s">
        <v>773</v>
      </c>
    </row>
    <row r="1842" spans="1:20" x14ac:dyDescent="0.25">
      <c r="A1842" s="1265">
        <v>42142</v>
      </c>
      <c r="B1842" s="545">
        <v>21416</v>
      </c>
      <c r="C1842" s="1952" t="s">
        <v>2802</v>
      </c>
      <c r="D1842" s="2097">
        <v>6489</v>
      </c>
      <c r="E1842" s="724">
        <v>42142</v>
      </c>
      <c r="F1842" s="2117">
        <v>6489</v>
      </c>
      <c r="G1842" s="1267">
        <f t="shared" si="64"/>
        <v>0</v>
      </c>
      <c r="H1842" s="1197" t="s">
        <v>2982</v>
      </c>
      <c r="J1842" s="2132"/>
      <c r="K1842" s="32"/>
      <c r="M1842" s="1265">
        <v>42153</v>
      </c>
      <c r="N1842" s="545">
        <v>22583</v>
      </c>
      <c r="O1842" s="1952" t="s">
        <v>2791</v>
      </c>
      <c r="P1842" s="2097">
        <v>4481.3999999999996</v>
      </c>
      <c r="Q1842" s="724">
        <v>42153</v>
      </c>
      <c r="R1842" s="2116">
        <v>4481.3999999999996</v>
      </c>
      <c r="S1842" s="1267">
        <f t="shared" si="63"/>
        <v>0</v>
      </c>
      <c r="T1842" s="1655" t="s">
        <v>773</v>
      </c>
    </row>
    <row r="1843" spans="1:20" x14ac:dyDescent="0.25">
      <c r="A1843" s="1265">
        <v>42142</v>
      </c>
      <c r="B1843" s="545">
        <v>21417</v>
      </c>
      <c r="C1843" s="1952" t="s">
        <v>2791</v>
      </c>
      <c r="D1843" s="2097">
        <v>2507.5</v>
      </c>
      <c r="E1843" s="724">
        <v>42142</v>
      </c>
      <c r="F1843" s="2117">
        <v>2507.5</v>
      </c>
      <c r="G1843" s="1267">
        <f t="shared" si="64"/>
        <v>0</v>
      </c>
      <c r="H1843" s="1197" t="s">
        <v>773</v>
      </c>
      <c r="J1843" s="2132"/>
      <c r="K1843" s="32"/>
      <c r="M1843" s="1265">
        <v>42154</v>
      </c>
      <c r="N1843" s="545">
        <v>22709</v>
      </c>
      <c r="O1843" s="1952" t="s">
        <v>2791</v>
      </c>
      <c r="P1843" s="2097">
        <v>2590.8000000000002</v>
      </c>
      <c r="Q1843" s="724">
        <v>42154</v>
      </c>
      <c r="R1843" s="2116">
        <v>2590.8000000000002</v>
      </c>
      <c r="S1843" s="1267">
        <f t="shared" si="63"/>
        <v>0</v>
      </c>
      <c r="T1843" s="1655" t="s">
        <v>773</v>
      </c>
    </row>
    <row r="1844" spans="1:20" x14ac:dyDescent="0.25">
      <c r="A1844" s="1265">
        <v>42142</v>
      </c>
      <c r="B1844" s="545">
        <v>21418</v>
      </c>
      <c r="C1844" s="1952" t="s">
        <v>2809</v>
      </c>
      <c r="D1844" s="2097">
        <v>2633.2</v>
      </c>
      <c r="E1844" s="724">
        <v>42142</v>
      </c>
      <c r="F1844" s="2117">
        <v>2633.2</v>
      </c>
      <c r="G1844" s="1267">
        <f t="shared" si="64"/>
        <v>0</v>
      </c>
      <c r="H1844" s="1197" t="s">
        <v>773</v>
      </c>
      <c r="J1844" s="2132"/>
      <c r="K1844" s="32"/>
      <c r="M1844" s="1265">
        <v>42131</v>
      </c>
      <c r="N1844" s="545">
        <v>20289</v>
      </c>
      <c r="O1844" s="1952" t="s">
        <v>2967</v>
      </c>
      <c r="P1844" s="2097">
        <v>2191.1999999999998</v>
      </c>
      <c r="Q1844" s="724">
        <v>42131</v>
      </c>
      <c r="R1844" s="2116">
        <v>2191.1999999999998</v>
      </c>
      <c r="S1844" s="1267">
        <f t="shared" si="63"/>
        <v>0</v>
      </c>
      <c r="T1844" s="1804" t="s">
        <v>773</v>
      </c>
    </row>
    <row r="1845" spans="1:20" x14ac:dyDescent="0.25">
      <c r="A1845" s="1265">
        <v>42142</v>
      </c>
      <c r="B1845" s="545">
        <v>21419</v>
      </c>
      <c r="C1845" s="1952" t="s">
        <v>2813</v>
      </c>
      <c r="D1845" s="2097">
        <v>6849.8</v>
      </c>
      <c r="E1845" s="724">
        <v>42145</v>
      </c>
      <c r="F1845" s="2117">
        <v>6849.8</v>
      </c>
      <c r="G1845" s="1267">
        <f t="shared" si="64"/>
        <v>0</v>
      </c>
      <c r="H1845" s="1197" t="s">
        <v>2776</v>
      </c>
      <c r="J1845" s="2132"/>
      <c r="K1845" s="32"/>
      <c r="M1845" s="1265">
        <v>42138</v>
      </c>
      <c r="N1845" s="545">
        <v>21036</v>
      </c>
      <c r="O1845" s="1952" t="s">
        <v>2967</v>
      </c>
      <c r="P1845" s="2097">
        <v>3070.2</v>
      </c>
      <c r="Q1845" s="724">
        <v>42138</v>
      </c>
      <c r="R1845" s="2116">
        <v>3070.2</v>
      </c>
      <c r="S1845" s="1817">
        <f t="shared" si="63"/>
        <v>0</v>
      </c>
      <c r="T1845" s="1655" t="s">
        <v>773</v>
      </c>
    </row>
    <row r="1846" spans="1:20" x14ac:dyDescent="0.25">
      <c r="A1846" s="1265">
        <v>42142</v>
      </c>
      <c r="B1846" s="545">
        <v>21420</v>
      </c>
      <c r="C1846" s="2164" t="s">
        <v>2251</v>
      </c>
      <c r="D1846" s="2194">
        <v>0</v>
      </c>
      <c r="E1846" s="724"/>
      <c r="F1846" s="2117"/>
      <c r="G1846" s="1267">
        <f t="shared" si="64"/>
        <v>0</v>
      </c>
      <c r="H1846" s="1197" t="s">
        <v>135</v>
      </c>
      <c r="J1846" s="2132"/>
      <c r="K1846" s="32"/>
      <c r="M1846" s="1265">
        <v>42145</v>
      </c>
      <c r="N1846" s="545">
        <v>21794</v>
      </c>
      <c r="O1846" s="2030" t="s">
        <v>2967</v>
      </c>
      <c r="P1846" s="2113">
        <v>3733.8</v>
      </c>
      <c r="Q1846" s="724">
        <v>42145</v>
      </c>
      <c r="R1846" s="2117">
        <v>3733.8</v>
      </c>
      <c r="S1846" s="1267">
        <f t="shared" si="63"/>
        <v>0</v>
      </c>
      <c r="T1846" s="582" t="s">
        <v>773</v>
      </c>
    </row>
    <row r="1847" spans="1:20" x14ac:dyDescent="0.25">
      <c r="A1847" s="1265">
        <v>42142</v>
      </c>
      <c r="B1847" s="545">
        <v>21421</v>
      </c>
      <c r="C1847" s="1952" t="s">
        <v>2803</v>
      </c>
      <c r="D1847" s="2097">
        <v>4160.2</v>
      </c>
      <c r="E1847" s="724">
        <v>42143</v>
      </c>
      <c r="F1847" s="2117">
        <v>4160.2</v>
      </c>
      <c r="G1847" s="1267">
        <f t="shared" si="64"/>
        <v>0</v>
      </c>
      <c r="H1847" s="1197" t="s">
        <v>773</v>
      </c>
      <c r="J1847" s="2132"/>
      <c r="K1847" s="32"/>
      <c r="M1847" s="1265">
        <v>42152</v>
      </c>
      <c r="N1847" s="545">
        <v>22506</v>
      </c>
      <c r="O1847" s="1952" t="s">
        <v>2967</v>
      </c>
      <c r="P1847" s="2097">
        <v>3112</v>
      </c>
      <c r="Q1847" s="724">
        <v>42152</v>
      </c>
      <c r="R1847" s="2116">
        <v>3112</v>
      </c>
      <c r="S1847" s="1267">
        <f t="shared" si="63"/>
        <v>0</v>
      </c>
      <c r="T1847" s="1655" t="s">
        <v>773</v>
      </c>
    </row>
    <row r="1848" spans="1:20" x14ac:dyDescent="0.25">
      <c r="A1848" s="1265">
        <v>42142</v>
      </c>
      <c r="B1848" s="545">
        <v>21422</v>
      </c>
      <c r="C1848" s="1952" t="s">
        <v>2811</v>
      </c>
      <c r="D1848" s="2097">
        <v>12021.2</v>
      </c>
      <c r="E1848" s="724">
        <v>42142</v>
      </c>
      <c r="F1848" s="2117">
        <v>12021.2</v>
      </c>
      <c r="G1848" s="1267">
        <f t="shared" si="64"/>
        <v>0</v>
      </c>
      <c r="H1848" s="1197" t="s">
        <v>2776</v>
      </c>
      <c r="J1848" s="2132"/>
      <c r="K1848" s="32"/>
      <c r="M1848" s="1265">
        <v>42152</v>
      </c>
      <c r="N1848" s="545">
        <v>22507</v>
      </c>
      <c r="O1848" s="1952" t="s">
        <v>2967</v>
      </c>
      <c r="P1848" s="2097">
        <v>272</v>
      </c>
      <c r="Q1848" s="724">
        <v>42152</v>
      </c>
      <c r="R1848" s="2116">
        <v>272</v>
      </c>
      <c r="S1848" s="1267">
        <f t="shared" si="63"/>
        <v>0</v>
      </c>
      <c r="T1848" s="1655" t="s">
        <v>773</v>
      </c>
    </row>
    <row r="1849" spans="1:20" x14ac:dyDescent="0.25">
      <c r="A1849" s="1265">
        <v>42142</v>
      </c>
      <c r="B1849" s="545">
        <v>21423</v>
      </c>
      <c r="C1849" s="1952" t="s">
        <v>2832</v>
      </c>
      <c r="D1849" s="2097">
        <v>6956</v>
      </c>
      <c r="E1849" s="724">
        <v>42142</v>
      </c>
      <c r="F1849" s="2117">
        <v>6956</v>
      </c>
      <c r="G1849" s="1267">
        <f t="shared" si="64"/>
        <v>0</v>
      </c>
      <c r="H1849" s="1197" t="s">
        <v>2776</v>
      </c>
      <c r="J1849" s="2132"/>
      <c r="K1849" s="32"/>
      <c r="M1849" s="1265">
        <v>42127</v>
      </c>
      <c r="N1849" s="545">
        <v>19849</v>
      </c>
      <c r="O1849" s="2054" t="s">
        <v>2893</v>
      </c>
      <c r="P1849" s="2097">
        <v>518.4</v>
      </c>
      <c r="Q1849" s="724">
        <v>42127</v>
      </c>
      <c r="R1849" s="2116">
        <v>518.4</v>
      </c>
      <c r="S1849" s="1267">
        <f t="shared" si="63"/>
        <v>0</v>
      </c>
      <c r="T1849" s="217" t="s">
        <v>773</v>
      </c>
    </row>
    <row r="1850" spans="1:20" x14ac:dyDescent="0.25">
      <c r="A1850" s="1265">
        <v>42142</v>
      </c>
      <c r="B1850" s="545">
        <v>21424</v>
      </c>
      <c r="C1850" s="1952" t="s">
        <v>2868</v>
      </c>
      <c r="D1850" s="2097">
        <v>25514</v>
      </c>
      <c r="E1850" s="724">
        <v>42142</v>
      </c>
      <c r="F1850" s="2117">
        <v>2514</v>
      </c>
      <c r="G1850" s="1267">
        <f t="shared" si="64"/>
        <v>23000</v>
      </c>
      <c r="H1850" s="1197" t="s">
        <v>2776</v>
      </c>
      <c r="J1850" s="2132"/>
      <c r="K1850" s="32"/>
      <c r="M1850" s="1265">
        <v>42128</v>
      </c>
      <c r="N1850" s="545">
        <v>19908</v>
      </c>
      <c r="O1850" s="1952" t="s">
        <v>2893</v>
      </c>
      <c r="P1850" s="2097">
        <v>2387</v>
      </c>
      <c r="Q1850" s="724">
        <v>42128</v>
      </c>
      <c r="R1850" s="2116">
        <v>2387</v>
      </c>
      <c r="S1850" s="1267">
        <f t="shared" si="63"/>
        <v>0</v>
      </c>
      <c r="T1850" s="1804" t="s">
        <v>773</v>
      </c>
    </row>
    <row r="1851" spans="1:20" x14ac:dyDescent="0.25">
      <c r="A1851" s="1265">
        <v>42142</v>
      </c>
      <c r="B1851" s="545">
        <v>21425</v>
      </c>
      <c r="C1851" s="1952" t="s">
        <v>2897</v>
      </c>
      <c r="D1851" s="2097">
        <v>3732.6</v>
      </c>
      <c r="E1851" s="724">
        <v>42143</v>
      </c>
      <c r="F1851" s="2117">
        <v>3732.6</v>
      </c>
      <c r="G1851" s="1267">
        <f t="shared" si="64"/>
        <v>0</v>
      </c>
      <c r="H1851" s="1197" t="s">
        <v>2799</v>
      </c>
      <c r="J1851" s="2132"/>
      <c r="K1851" s="32"/>
      <c r="M1851" s="1265">
        <v>42131</v>
      </c>
      <c r="N1851" s="545">
        <v>20242</v>
      </c>
      <c r="O1851" s="1952" t="s">
        <v>2893</v>
      </c>
      <c r="P1851" s="2097">
        <v>272.8</v>
      </c>
      <c r="Q1851" s="724">
        <v>42131</v>
      </c>
      <c r="R1851" s="2116">
        <v>272.8</v>
      </c>
      <c r="S1851" s="1267">
        <f t="shared" si="63"/>
        <v>0</v>
      </c>
      <c r="T1851" s="1804" t="s">
        <v>773</v>
      </c>
    </row>
    <row r="1852" spans="1:20" x14ac:dyDescent="0.25">
      <c r="A1852" s="1265">
        <v>42142</v>
      </c>
      <c r="B1852" s="545">
        <v>21426</v>
      </c>
      <c r="C1852" s="1952" t="s">
        <v>2814</v>
      </c>
      <c r="D1852" s="2097">
        <v>31767.93</v>
      </c>
      <c r="E1852" s="724">
        <v>42147</v>
      </c>
      <c r="F1852" s="2117">
        <v>31767.93</v>
      </c>
      <c r="G1852" s="1267">
        <f t="shared" si="64"/>
        <v>0</v>
      </c>
      <c r="H1852" s="1197" t="s">
        <v>2780</v>
      </c>
      <c r="J1852" s="2132"/>
      <c r="K1852" s="32"/>
      <c r="M1852" s="1265">
        <v>42132</v>
      </c>
      <c r="N1852" s="545">
        <v>20340</v>
      </c>
      <c r="O1852" s="1952" t="s">
        <v>2893</v>
      </c>
      <c r="P1852" s="2097">
        <v>2755.5</v>
      </c>
      <c r="Q1852" s="724">
        <v>42132</v>
      </c>
      <c r="R1852" s="2116">
        <v>2755.5</v>
      </c>
      <c r="S1852" s="1267">
        <f t="shared" si="63"/>
        <v>0</v>
      </c>
      <c r="T1852" s="1804" t="s">
        <v>773</v>
      </c>
    </row>
    <row r="1853" spans="1:20" x14ac:dyDescent="0.25">
      <c r="A1853" s="1265">
        <v>42142</v>
      </c>
      <c r="B1853" s="545">
        <v>21427</v>
      </c>
      <c r="C1853" s="1952" t="s">
        <v>2831</v>
      </c>
      <c r="D1853" s="2097">
        <v>704.6</v>
      </c>
      <c r="E1853" s="724">
        <v>42142</v>
      </c>
      <c r="F1853" s="2117">
        <v>704.6</v>
      </c>
      <c r="G1853" s="1267">
        <f t="shared" si="64"/>
        <v>0</v>
      </c>
      <c r="H1853" s="1197" t="s">
        <v>2799</v>
      </c>
      <c r="J1853" s="2132"/>
      <c r="K1853" s="32"/>
      <c r="M1853" s="1265">
        <v>42134</v>
      </c>
      <c r="N1853" s="545">
        <v>20600</v>
      </c>
      <c r="O1853" s="1952" t="s">
        <v>2893</v>
      </c>
      <c r="P1853" s="2097">
        <v>1219.2</v>
      </c>
      <c r="Q1853" s="724">
        <v>42134</v>
      </c>
      <c r="R1853" s="2116">
        <v>1219.2</v>
      </c>
      <c r="S1853" s="1267">
        <f t="shared" si="63"/>
        <v>0</v>
      </c>
      <c r="T1853" s="1197" t="s">
        <v>773</v>
      </c>
    </row>
    <row r="1854" spans="1:20" x14ac:dyDescent="0.25">
      <c r="A1854" s="1265">
        <v>42142</v>
      </c>
      <c r="B1854" s="545">
        <v>21428</v>
      </c>
      <c r="C1854" s="1952" t="s">
        <v>2812</v>
      </c>
      <c r="D1854" s="2097">
        <v>2468</v>
      </c>
      <c r="E1854" s="724">
        <v>42142</v>
      </c>
      <c r="F1854" s="2117">
        <v>2468</v>
      </c>
      <c r="G1854" s="1267">
        <f t="shared" si="64"/>
        <v>0</v>
      </c>
      <c r="H1854" s="1197" t="s">
        <v>773</v>
      </c>
      <c r="J1854" s="2132"/>
      <c r="K1854" s="32"/>
      <c r="M1854" s="1265">
        <v>42136</v>
      </c>
      <c r="N1854" s="545">
        <v>20818</v>
      </c>
      <c r="O1854" s="1952" t="s">
        <v>2893</v>
      </c>
      <c r="P1854" s="2097">
        <v>2917.4</v>
      </c>
      <c r="Q1854" s="724">
        <v>42136</v>
      </c>
      <c r="R1854" s="2116">
        <v>2917.4</v>
      </c>
      <c r="S1854" s="1267">
        <f t="shared" si="63"/>
        <v>0</v>
      </c>
      <c r="T1854" s="1655" t="s">
        <v>773</v>
      </c>
    </row>
    <row r="1855" spans="1:20" x14ac:dyDescent="0.25">
      <c r="A1855" s="1265">
        <v>42142</v>
      </c>
      <c r="B1855" s="545">
        <v>21429</v>
      </c>
      <c r="C1855" s="1952" t="s">
        <v>257</v>
      </c>
      <c r="D1855" s="2097">
        <v>2563.1999999999998</v>
      </c>
      <c r="E1855" s="724">
        <v>42142</v>
      </c>
      <c r="F1855" s="2117">
        <v>2563.1999999999998</v>
      </c>
      <c r="G1855" s="1267">
        <f t="shared" si="64"/>
        <v>0</v>
      </c>
      <c r="H1855" s="1197" t="s">
        <v>2804</v>
      </c>
      <c r="J1855" s="2132"/>
      <c r="K1855" s="32"/>
      <c r="M1855" s="1265">
        <v>42139</v>
      </c>
      <c r="N1855" s="545">
        <v>21144</v>
      </c>
      <c r="O1855" s="1952" t="s">
        <v>2893</v>
      </c>
      <c r="P1855" s="2097">
        <v>2440.8000000000002</v>
      </c>
      <c r="Q1855" s="724">
        <v>42139</v>
      </c>
      <c r="R1855" s="2116">
        <v>2440.8000000000002</v>
      </c>
      <c r="S1855" s="1817">
        <f t="shared" si="63"/>
        <v>0</v>
      </c>
      <c r="T1855" s="1655" t="s">
        <v>773</v>
      </c>
    </row>
    <row r="1856" spans="1:20" x14ac:dyDescent="0.25">
      <c r="A1856" s="1265">
        <v>42142</v>
      </c>
      <c r="B1856" s="545">
        <v>21430</v>
      </c>
      <c r="C1856" s="1952" t="s">
        <v>2979</v>
      </c>
      <c r="D1856" s="2097">
        <v>2734.8</v>
      </c>
      <c r="E1856" s="724">
        <v>42153</v>
      </c>
      <c r="F1856" s="2117">
        <v>2734.8</v>
      </c>
      <c r="G1856" s="1267">
        <f t="shared" si="64"/>
        <v>0</v>
      </c>
      <c r="H1856" s="1197" t="s">
        <v>2804</v>
      </c>
      <c r="J1856" s="2132"/>
      <c r="K1856" s="32"/>
      <c r="M1856" s="1265">
        <v>42139</v>
      </c>
      <c r="N1856" s="545">
        <v>21145</v>
      </c>
      <c r="O1856" s="1952" t="s">
        <v>2893</v>
      </c>
      <c r="P1856" s="2097">
        <v>345</v>
      </c>
      <c r="Q1856" s="724">
        <v>42139</v>
      </c>
      <c r="R1856" s="2116">
        <v>345</v>
      </c>
      <c r="S1856" s="1817">
        <f t="shared" si="63"/>
        <v>0</v>
      </c>
      <c r="T1856" s="1655" t="s">
        <v>773</v>
      </c>
    </row>
    <row r="1857" spans="1:20" x14ac:dyDescent="0.25">
      <c r="A1857" s="1265">
        <v>42142</v>
      </c>
      <c r="B1857" s="545">
        <v>21431</v>
      </c>
      <c r="C1857" s="1952" t="s">
        <v>2899</v>
      </c>
      <c r="D1857" s="2097">
        <v>1386.2</v>
      </c>
      <c r="E1857" s="724">
        <v>42145</v>
      </c>
      <c r="F1857" s="2117">
        <v>1386.2</v>
      </c>
      <c r="G1857" s="1267">
        <f t="shared" si="64"/>
        <v>0</v>
      </c>
      <c r="H1857" s="1197" t="s">
        <v>2799</v>
      </c>
      <c r="J1857" s="2132"/>
      <c r="K1857" s="32"/>
      <c r="M1857" s="1265">
        <v>42140</v>
      </c>
      <c r="N1857" s="545">
        <v>21255</v>
      </c>
      <c r="O1857" s="1952" t="s">
        <v>2893</v>
      </c>
      <c r="P1857" s="2097">
        <v>2395.4</v>
      </c>
      <c r="Q1857" s="724">
        <v>42140</v>
      </c>
      <c r="R1857" s="2116">
        <v>2395.4</v>
      </c>
      <c r="S1857" s="1267">
        <f t="shared" si="63"/>
        <v>0</v>
      </c>
      <c r="T1857" s="1804" t="s">
        <v>773</v>
      </c>
    </row>
    <row r="1858" spans="1:20" x14ac:dyDescent="0.25">
      <c r="A1858" s="1265">
        <v>42142</v>
      </c>
      <c r="B1858" s="545">
        <v>21432</v>
      </c>
      <c r="C1858" s="1952" t="s">
        <v>2825</v>
      </c>
      <c r="D1858" s="2097">
        <v>2366</v>
      </c>
      <c r="E1858" s="724">
        <v>42142</v>
      </c>
      <c r="F1858" s="2117">
        <v>2366</v>
      </c>
      <c r="G1858" s="1267">
        <f t="shared" si="64"/>
        <v>0</v>
      </c>
      <c r="H1858" s="1197" t="s">
        <v>2799</v>
      </c>
      <c r="J1858" s="2132"/>
      <c r="K1858" s="32"/>
      <c r="M1858" s="1265">
        <v>42143</v>
      </c>
      <c r="N1858" s="545">
        <v>21553</v>
      </c>
      <c r="O1858" s="1952" t="s">
        <v>2893</v>
      </c>
      <c r="P1858" s="2097">
        <v>2934</v>
      </c>
      <c r="Q1858" s="724">
        <v>42143</v>
      </c>
      <c r="R1858" s="2117">
        <v>2934</v>
      </c>
      <c r="S1858" s="1267">
        <f t="shared" si="63"/>
        <v>0</v>
      </c>
      <c r="T1858" s="1197" t="s">
        <v>773</v>
      </c>
    </row>
    <row r="1859" spans="1:20" x14ac:dyDescent="0.25">
      <c r="A1859" s="1265">
        <v>42142</v>
      </c>
      <c r="B1859" s="545">
        <v>21433</v>
      </c>
      <c r="C1859" s="1952" t="s">
        <v>2867</v>
      </c>
      <c r="D1859" s="2097">
        <v>2520</v>
      </c>
      <c r="E1859" s="724">
        <v>42143</v>
      </c>
      <c r="F1859" s="2117">
        <v>2520</v>
      </c>
      <c r="G1859" s="1267">
        <f t="shared" ref="G1859:G1922" si="65">D1859-F1859</f>
        <v>0</v>
      </c>
      <c r="H1859" s="1197" t="s">
        <v>2804</v>
      </c>
      <c r="J1859" s="2132"/>
      <c r="K1859" s="32"/>
      <c r="M1859" s="1265">
        <v>42146</v>
      </c>
      <c r="N1859" s="545">
        <v>21842</v>
      </c>
      <c r="O1859" s="2030" t="s">
        <v>2893</v>
      </c>
      <c r="P1859" s="2113">
        <v>500.4</v>
      </c>
      <c r="Q1859" s="724">
        <v>42146</v>
      </c>
      <c r="R1859" s="2117">
        <v>500.4</v>
      </c>
      <c r="S1859" s="1267">
        <f t="shared" ref="S1859:S1922" si="66">P1859-R1859</f>
        <v>0</v>
      </c>
      <c r="T1859" s="582" t="s">
        <v>773</v>
      </c>
    </row>
    <row r="1860" spans="1:20" x14ac:dyDescent="0.25">
      <c r="A1860" s="1265">
        <v>42142</v>
      </c>
      <c r="B1860" s="545">
        <v>21434</v>
      </c>
      <c r="C1860" s="1952" t="s">
        <v>2903</v>
      </c>
      <c r="D1860" s="2097">
        <v>2602.8000000000002</v>
      </c>
      <c r="E1860" s="724">
        <v>42142</v>
      </c>
      <c r="F1860" s="2116">
        <v>2602.8000000000002</v>
      </c>
      <c r="G1860" s="1267">
        <f t="shared" si="65"/>
        <v>0</v>
      </c>
      <c r="H1860" s="1655" t="s">
        <v>773</v>
      </c>
      <c r="J1860" s="2132"/>
      <c r="K1860" s="32"/>
      <c r="M1860" s="1265">
        <v>42147</v>
      </c>
      <c r="N1860" s="545">
        <v>21981</v>
      </c>
      <c r="O1860" s="1952" t="s">
        <v>2893</v>
      </c>
      <c r="P1860" s="2097">
        <v>2598.8000000000002</v>
      </c>
      <c r="Q1860" s="781">
        <v>42147</v>
      </c>
      <c r="R1860" s="2116">
        <v>2598.8000000000002</v>
      </c>
      <c r="S1860" s="1267">
        <f t="shared" si="66"/>
        <v>0</v>
      </c>
      <c r="T1860" s="1655" t="s">
        <v>773</v>
      </c>
    </row>
    <row r="1861" spans="1:20" x14ac:dyDescent="0.25">
      <c r="A1861" s="1265">
        <v>42142</v>
      </c>
      <c r="B1861" s="545">
        <v>21435</v>
      </c>
      <c r="C1861" s="1952" t="s">
        <v>2872</v>
      </c>
      <c r="D1861" s="2097">
        <v>512.6</v>
      </c>
      <c r="E1861" s="724">
        <v>42142</v>
      </c>
      <c r="F1861" s="2116">
        <v>512.6</v>
      </c>
      <c r="G1861" s="1267">
        <f t="shared" si="65"/>
        <v>0</v>
      </c>
      <c r="H1861" s="1655" t="s">
        <v>2804</v>
      </c>
      <c r="J1861" s="2132"/>
      <c r="K1861" s="32"/>
      <c r="M1861" s="1265">
        <v>42148</v>
      </c>
      <c r="N1861" s="545">
        <v>22106</v>
      </c>
      <c r="O1861" s="1952" t="s">
        <v>2893</v>
      </c>
      <c r="P1861" s="2097">
        <v>128.80000000000001</v>
      </c>
      <c r="Q1861" s="781">
        <v>42148</v>
      </c>
      <c r="R1861" s="2116">
        <v>128.80000000000001</v>
      </c>
      <c r="S1861" s="1267">
        <f t="shared" si="66"/>
        <v>0</v>
      </c>
      <c r="T1861" s="1655" t="s">
        <v>773</v>
      </c>
    </row>
    <row r="1862" spans="1:20" x14ac:dyDescent="0.25">
      <c r="A1862" s="1265">
        <v>42142</v>
      </c>
      <c r="B1862" s="545">
        <v>21436</v>
      </c>
      <c r="C1862" s="1952" t="s">
        <v>1808</v>
      </c>
      <c r="D1862" s="2097">
        <v>2818.2</v>
      </c>
      <c r="E1862" s="724">
        <v>42142</v>
      </c>
      <c r="F1862" s="2116">
        <v>2818.2</v>
      </c>
      <c r="G1862" s="1267">
        <f t="shared" si="65"/>
        <v>0</v>
      </c>
      <c r="H1862" s="1655" t="s">
        <v>2776</v>
      </c>
      <c r="J1862" s="2132"/>
      <c r="K1862" s="32"/>
      <c r="M1862" s="1265">
        <v>42150</v>
      </c>
      <c r="N1862" s="545">
        <v>22285</v>
      </c>
      <c r="O1862" s="1952" t="s">
        <v>2893</v>
      </c>
      <c r="P1862" s="2097">
        <v>3131.7</v>
      </c>
      <c r="Q1862" s="781">
        <v>42150</v>
      </c>
      <c r="R1862" s="2116">
        <v>3131.7</v>
      </c>
      <c r="S1862" s="1267">
        <f t="shared" si="66"/>
        <v>0</v>
      </c>
      <c r="T1862" s="1655" t="s">
        <v>773</v>
      </c>
    </row>
    <row r="1863" spans="1:20" x14ac:dyDescent="0.25">
      <c r="A1863" s="1265">
        <v>42142</v>
      </c>
      <c r="B1863" s="545">
        <v>21437</v>
      </c>
      <c r="C1863" s="1952" t="s">
        <v>2128</v>
      </c>
      <c r="D1863" s="2097">
        <v>1227.5999999999999</v>
      </c>
      <c r="E1863" s="724">
        <v>42142</v>
      </c>
      <c r="F1863" s="2116">
        <v>1227.5999999999999</v>
      </c>
      <c r="G1863" s="1267">
        <f t="shared" si="65"/>
        <v>0</v>
      </c>
      <c r="H1863" s="1655" t="s">
        <v>2804</v>
      </c>
      <c r="J1863" s="2132"/>
      <c r="K1863" s="32"/>
      <c r="M1863" s="1265">
        <v>42150</v>
      </c>
      <c r="N1863" s="545">
        <v>22288</v>
      </c>
      <c r="O1863" s="1952" t="s">
        <v>2893</v>
      </c>
      <c r="P1863" s="2097">
        <v>80</v>
      </c>
      <c r="Q1863" s="781">
        <v>42150</v>
      </c>
      <c r="R1863" s="2116">
        <v>80</v>
      </c>
      <c r="S1863" s="1267">
        <f t="shared" si="66"/>
        <v>0</v>
      </c>
      <c r="T1863" s="1655" t="s">
        <v>773</v>
      </c>
    </row>
    <row r="1864" spans="1:20" x14ac:dyDescent="0.25">
      <c r="A1864" s="1265">
        <v>42142</v>
      </c>
      <c r="B1864" s="545">
        <v>21438</v>
      </c>
      <c r="C1864" s="1952" t="s">
        <v>2806</v>
      </c>
      <c r="D1864" s="2097">
        <v>1461.6</v>
      </c>
      <c r="E1864" s="724">
        <v>42142</v>
      </c>
      <c r="F1864" s="2116">
        <v>1461.6</v>
      </c>
      <c r="G1864" s="1267">
        <f t="shared" si="65"/>
        <v>0</v>
      </c>
      <c r="H1864" s="1655" t="s">
        <v>2804</v>
      </c>
      <c r="J1864" s="2132"/>
      <c r="K1864" s="32"/>
      <c r="M1864" s="1265">
        <v>42152</v>
      </c>
      <c r="N1864" s="545">
        <v>22486</v>
      </c>
      <c r="O1864" s="1952" t="s">
        <v>2893</v>
      </c>
      <c r="P1864" s="2097">
        <v>393.45</v>
      </c>
      <c r="Q1864" s="724">
        <v>42152</v>
      </c>
      <c r="R1864" s="2116">
        <v>393.45</v>
      </c>
      <c r="S1864" s="1267">
        <f t="shared" si="66"/>
        <v>0</v>
      </c>
      <c r="T1864" s="1655" t="s">
        <v>773</v>
      </c>
    </row>
    <row r="1865" spans="1:20" x14ac:dyDescent="0.25">
      <c r="A1865" s="1265">
        <v>42142</v>
      </c>
      <c r="B1865" s="545">
        <v>21439</v>
      </c>
      <c r="C1865" s="1952" t="s">
        <v>2961</v>
      </c>
      <c r="D1865" s="2097">
        <v>636</v>
      </c>
      <c r="E1865" s="724">
        <v>42142</v>
      </c>
      <c r="F1865" s="2116">
        <v>636</v>
      </c>
      <c r="G1865" s="1267">
        <f t="shared" si="65"/>
        <v>0</v>
      </c>
      <c r="H1865" s="1655" t="s">
        <v>2804</v>
      </c>
      <c r="J1865" s="2132"/>
      <c r="K1865" s="32"/>
      <c r="M1865" s="1265">
        <v>42153</v>
      </c>
      <c r="N1865" s="545">
        <v>22601</v>
      </c>
      <c r="O1865" s="1952" t="s">
        <v>2893</v>
      </c>
      <c r="P1865" s="2097">
        <v>1630.95</v>
      </c>
      <c r="Q1865" s="724">
        <v>42153</v>
      </c>
      <c r="R1865" s="2116">
        <v>1630.95</v>
      </c>
      <c r="S1865" s="1267">
        <f t="shared" si="66"/>
        <v>0</v>
      </c>
      <c r="T1865" s="1655" t="s">
        <v>773</v>
      </c>
    </row>
    <row r="1866" spans="1:20" x14ac:dyDescent="0.25">
      <c r="A1866" s="1265">
        <v>42142</v>
      </c>
      <c r="B1866" s="545">
        <v>21440</v>
      </c>
      <c r="C1866" s="1952" t="s">
        <v>2794</v>
      </c>
      <c r="D1866" s="2097">
        <v>1121.0999999999999</v>
      </c>
      <c r="E1866" s="781">
        <v>42142</v>
      </c>
      <c r="F1866" s="2116">
        <v>1121.0999999999999</v>
      </c>
      <c r="G1866" s="1267">
        <f t="shared" si="65"/>
        <v>0</v>
      </c>
      <c r="H1866" s="1655" t="s">
        <v>2799</v>
      </c>
      <c r="J1866" s="2132"/>
      <c r="K1866" s="32"/>
      <c r="M1866" s="1265">
        <v>42154</v>
      </c>
      <c r="N1866" s="545">
        <v>22736</v>
      </c>
      <c r="O1866" s="1952" t="s">
        <v>2893</v>
      </c>
      <c r="P1866" s="2097">
        <v>469.85</v>
      </c>
      <c r="Q1866" s="724">
        <v>42154</v>
      </c>
      <c r="R1866" s="2116">
        <v>469.85</v>
      </c>
      <c r="S1866" s="1267">
        <f t="shared" si="66"/>
        <v>0</v>
      </c>
      <c r="T1866" s="1655" t="s">
        <v>773</v>
      </c>
    </row>
    <row r="1867" spans="1:20" x14ac:dyDescent="0.25">
      <c r="A1867" s="1265">
        <v>42142</v>
      </c>
      <c r="B1867" s="545">
        <v>21441</v>
      </c>
      <c r="C1867" s="1952" t="s">
        <v>1776</v>
      </c>
      <c r="D1867" s="2097">
        <v>1387.2</v>
      </c>
      <c r="E1867" s="781">
        <v>42142</v>
      </c>
      <c r="F1867" s="2116">
        <v>1387.2</v>
      </c>
      <c r="G1867" s="1267">
        <f t="shared" si="65"/>
        <v>0</v>
      </c>
      <c r="H1867" s="1655" t="s">
        <v>773</v>
      </c>
      <c r="J1867" s="2132"/>
      <c r="K1867" s="32"/>
      <c r="M1867" s="1265">
        <v>42155</v>
      </c>
      <c r="N1867" s="545">
        <v>22827</v>
      </c>
      <c r="O1867" s="1952" t="s">
        <v>2893</v>
      </c>
      <c r="P1867" s="2097">
        <v>1174.55</v>
      </c>
      <c r="Q1867" s="724">
        <v>42155</v>
      </c>
      <c r="R1867" s="2116">
        <v>1174.55</v>
      </c>
      <c r="S1867" s="1267">
        <f t="shared" si="66"/>
        <v>0</v>
      </c>
      <c r="T1867" s="1655" t="s">
        <v>773</v>
      </c>
    </row>
    <row r="1868" spans="1:20" x14ac:dyDescent="0.25">
      <c r="A1868" s="1265">
        <v>42142</v>
      </c>
      <c r="B1868" s="545">
        <v>21442</v>
      </c>
      <c r="C1868" s="1952" t="s">
        <v>841</v>
      </c>
      <c r="D1868" s="2097">
        <v>1909.2</v>
      </c>
      <c r="E1868" s="781">
        <v>42142</v>
      </c>
      <c r="F1868" s="2116">
        <v>1909.2</v>
      </c>
      <c r="G1868" s="1267">
        <f t="shared" si="65"/>
        <v>0</v>
      </c>
      <c r="H1868" s="1655" t="s">
        <v>2799</v>
      </c>
      <c r="J1868" s="2132"/>
      <c r="K1868" s="32"/>
      <c r="M1868" s="1265">
        <v>42133</v>
      </c>
      <c r="N1868" s="545">
        <v>20582</v>
      </c>
      <c r="O1868" s="1952" t="s">
        <v>2997</v>
      </c>
      <c r="P1868" s="2097">
        <v>15903.63</v>
      </c>
      <c r="Q1868" s="724">
        <v>42133</v>
      </c>
      <c r="R1868" s="2116">
        <v>15903.63</v>
      </c>
      <c r="S1868" s="1267">
        <f t="shared" si="66"/>
        <v>0</v>
      </c>
      <c r="T1868" s="1655" t="s">
        <v>773</v>
      </c>
    </row>
    <row r="1869" spans="1:20" x14ac:dyDescent="0.25">
      <c r="A1869" s="1265">
        <v>42142</v>
      </c>
      <c r="B1869" s="545">
        <v>21443</v>
      </c>
      <c r="C1869" s="1952" t="s">
        <v>2788</v>
      </c>
      <c r="D1869" s="2097">
        <v>26242.799999999999</v>
      </c>
      <c r="E1869" s="781" t="s">
        <v>3688</v>
      </c>
      <c r="F1869" s="2116">
        <f>8242.8+18000</f>
        <v>26242.799999999999</v>
      </c>
      <c r="G1869" s="1267">
        <f t="shared" si="65"/>
        <v>0</v>
      </c>
      <c r="H1869" s="1655" t="s">
        <v>2799</v>
      </c>
      <c r="J1869" s="2132"/>
      <c r="K1869" s="32"/>
      <c r="M1869" s="1265">
        <v>42125</v>
      </c>
      <c r="N1869" s="545">
        <v>19640</v>
      </c>
      <c r="O1869" s="1952" t="s">
        <v>2821</v>
      </c>
      <c r="P1869" s="2097">
        <v>5775</v>
      </c>
      <c r="Q1869" s="724">
        <v>42126</v>
      </c>
      <c r="R1869" s="2116">
        <v>5775</v>
      </c>
      <c r="S1869" s="459">
        <f t="shared" si="66"/>
        <v>0</v>
      </c>
      <c r="T1869" s="1804" t="s">
        <v>2822</v>
      </c>
    </row>
    <row r="1870" spans="1:20" x14ac:dyDescent="0.25">
      <c r="A1870" s="1265">
        <v>42142</v>
      </c>
      <c r="B1870" s="545">
        <v>21444</v>
      </c>
      <c r="C1870" s="1952" t="s">
        <v>2828</v>
      </c>
      <c r="D1870" s="2097">
        <v>1022</v>
      </c>
      <c r="E1870" s="781">
        <v>42142</v>
      </c>
      <c r="F1870" s="2116">
        <v>1022</v>
      </c>
      <c r="G1870" s="1267">
        <f t="shared" si="65"/>
        <v>0</v>
      </c>
      <c r="H1870" s="1804" t="s">
        <v>2799</v>
      </c>
      <c r="J1870" s="2132"/>
      <c r="K1870" s="32"/>
      <c r="M1870" s="1265">
        <v>42125</v>
      </c>
      <c r="N1870" s="545">
        <v>19661</v>
      </c>
      <c r="O1870" s="1952" t="s">
        <v>2821</v>
      </c>
      <c r="P1870" s="2097">
        <v>974.4</v>
      </c>
      <c r="Q1870" s="724">
        <v>42126</v>
      </c>
      <c r="R1870" s="2116">
        <v>974.4</v>
      </c>
      <c r="S1870" s="459">
        <f t="shared" si="66"/>
        <v>0</v>
      </c>
      <c r="T1870" s="1655" t="s">
        <v>2822</v>
      </c>
    </row>
    <row r="1871" spans="1:20" x14ac:dyDescent="0.25">
      <c r="A1871" s="1265">
        <v>42142</v>
      </c>
      <c r="B1871" s="545">
        <v>21445</v>
      </c>
      <c r="C1871" s="1952" t="s">
        <v>2304</v>
      </c>
      <c r="D1871" s="2097">
        <v>95383.2</v>
      </c>
      <c r="E1871" s="781"/>
      <c r="F1871" s="2116"/>
      <c r="G1871" s="1267">
        <f t="shared" si="65"/>
        <v>95383.2</v>
      </c>
      <c r="H1871" s="1804" t="s">
        <v>2938</v>
      </c>
      <c r="J1871" s="2132"/>
      <c r="K1871" s="32"/>
      <c r="M1871" s="1265">
        <v>42128</v>
      </c>
      <c r="N1871" s="545">
        <v>19955</v>
      </c>
      <c r="O1871" s="1952" t="s">
        <v>2821</v>
      </c>
      <c r="P1871" s="2097">
        <v>4456.2</v>
      </c>
      <c r="Q1871" s="724">
        <v>42129</v>
      </c>
      <c r="R1871" s="2116">
        <v>4456.2</v>
      </c>
      <c r="S1871" s="1267">
        <f t="shared" si="66"/>
        <v>0</v>
      </c>
      <c r="T1871" s="1804" t="s">
        <v>2822</v>
      </c>
    </row>
    <row r="1872" spans="1:20" x14ac:dyDescent="0.25">
      <c r="A1872" s="1265">
        <v>42142</v>
      </c>
      <c r="B1872" s="545">
        <v>21446</v>
      </c>
      <c r="C1872" s="1952" t="s">
        <v>2866</v>
      </c>
      <c r="D1872" s="2097">
        <v>3103.2</v>
      </c>
      <c r="E1872" s="781">
        <v>42142</v>
      </c>
      <c r="F1872" s="2116">
        <v>3103.2</v>
      </c>
      <c r="G1872" s="1267">
        <f t="shared" si="65"/>
        <v>0</v>
      </c>
      <c r="H1872" s="1804" t="s">
        <v>773</v>
      </c>
      <c r="J1872" s="2132"/>
      <c r="K1872" s="32"/>
      <c r="M1872" s="1265">
        <v>42130</v>
      </c>
      <c r="N1872" s="545">
        <v>20138</v>
      </c>
      <c r="O1872" s="1952" t="s">
        <v>2821</v>
      </c>
      <c r="P1872" s="2097">
        <v>3647</v>
      </c>
      <c r="Q1872" s="724">
        <v>42132</v>
      </c>
      <c r="R1872" s="2116">
        <v>3647</v>
      </c>
      <c r="S1872" s="1267">
        <f t="shared" si="66"/>
        <v>0</v>
      </c>
      <c r="T1872" s="1655" t="s">
        <v>2822</v>
      </c>
    </row>
    <row r="1873" spans="1:20" x14ac:dyDescent="0.25">
      <c r="A1873" s="1265">
        <v>42142</v>
      </c>
      <c r="B1873" s="545">
        <v>21447</v>
      </c>
      <c r="C1873" s="2164" t="s">
        <v>2251</v>
      </c>
      <c r="D1873" s="2194">
        <v>0</v>
      </c>
      <c r="E1873" s="781"/>
      <c r="F1873" s="2116"/>
      <c r="G1873" s="1267">
        <f t="shared" si="65"/>
        <v>0</v>
      </c>
      <c r="H1873" s="1804" t="s">
        <v>135</v>
      </c>
      <c r="J1873" s="2132"/>
      <c r="K1873" s="32"/>
      <c r="M1873" s="1265">
        <v>42130</v>
      </c>
      <c r="N1873" s="545">
        <v>20154</v>
      </c>
      <c r="O1873" s="1952" t="s">
        <v>2821</v>
      </c>
      <c r="P1873" s="2097">
        <v>1020.8</v>
      </c>
      <c r="Q1873" s="724">
        <v>42132</v>
      </c>
      <c r="R1873" s="2116">
        <v>1020.8</v>
      </c>
      <c r="S1873" s="1267">
        <f t="shared" si="66"/>
        <v>0</v>
      </c>
      <c r="T1873" s="1655" t="s">
        <v>2822</v>
      </c>
    </row>
    <row r="1874" spans="1:20" x14ac:dyDescent="0.25">
      <c r="A1874" s="1265">
        <v>42142</v>
      </c>
      <c r="B1874" s="545">
        <v>21448</v>
      </c>
      <c r="C1874" s="1952" t="s">
        <v>2946</v>
      </c>
      <c r="D1874" s="2097">
        <v>378</v>
      </c>
      <c r="E1874" s="781">
        <v>42142</v>
      </c>
      <c r="F1874" s="2116">
        <v>378</v>
      </c>
      <c r="G1874" s="1267">
        <f t="shared" si="65"/>
        <v>0</v>
      </c>
      <c r="H1874" s="1804" t="s">
        <v>773</v>
      </c>
      <c r="J1874" s="2132"/>
      <c r="K1874" s="32"/>
      <c r="M1874" s="1265">
        <v>42132</v>
      </c>
      <c r="N1874" s="545">
        <v>20363</v>
      </c>
      <c r="O1874" s="1952" t="s">
        <v>2821</v>
      </c>
      <c r="P1874" s="2097">
        <v>6463</v>
      </c>
      <c r="Q1874" s="724">
        <v>42134</v>
      </c>
      <c r="R1874" s="2116">
        <v>6463</v>
      </c>
      <c r="S1874" s="1267">
        <f t="shared" si="66"/>
        <v>0</v>
      </c>
      <c r="T1874" s="1804" t="s">
        <v>2822</v>
      </c>
    </row>
    <row r="1875" spans="1:20" x14ac:dyDescent="0.25">
      <c r="A1875" s="1265">
        <v>42142</v>
      </c>
      <c r="B1875" s="545">
        <v>21449</v>
      </c>
      <c r="C1875" s="2164" t="s">
        <v>2251</v>
      </c>
      <c r="D1875" s="2194">
        <v>0</v>
      </c>
      <c r="E1875" s="781"/>
      <c r="F1875" s="2116"/>
      <c r="G1875" s="1267">
        <f t="shared" si="65"/>
        <v>0</v>
      </c>
      <c r="H1875" s="1804" t="s">
        <v>135</v>
      </c>
      <c r="J1875" s="2132"/>
      <c r="K1875" s="32"/>
      <c r="M1875" s="1265">
        <v>42132</v>
      </c>
      <c r="N1875" s="545">
        <v>20424</v>
      </c>
      <c r="O1875" s="1952" t="s">
        <v>2821</v>
      </c>
      <c r="P1875" s="2097">
        <v>1799</v>
      </c>
      <c r="Q1875" s="724">
        <v>42134</v>
      </c>
      <c r="R1875" s="2116">
        <v>1799</v>
      </c>
      <c r="S1875" s="1267">
        <f t="shared" si="66"/>
        <v>0</v>
      </c>
      <c r="T1875" s="1804" t="s">
        <v>2822</v>
      </c>
    </row>
    <row r="1876" spans="1:20" x14ac:dyDescent="0.25">
      <c r="A1876" s="1265">
        <v>42142</v>
      </c>
      <c r="B1876" s="545">
        <v>21450</v>
      </c>
      <c r="C1876" s="1952" t="s">
        <v>2821</v>
      </c>
      <c r="D1876" s="2097">
        <v>5281.6</v>
      </c>
      <c r="E1876" s="781">
        <v>42144</v>
      </c>
      <c r="F1876" s="2116">
        <v>5281.6</v>
      </c>
      <c r="G1876" s="1267">
        <f t="shared" si="65"/>
        <v>0</v>
      </c>
      <c r="H1876" s="1804" t="s">
        <v>2822</v>
      </c>
      <c r="J1876" s="2132"/>
      <c r="K1876" s="32"/>
      <c r="M1876" s="1265">
        <v>42134</v>
      </c>
      <c r="N1876" s="545">
        <v>20653</v>
      </c>
      <c r="O1876" s="1952" t="s">
        <v>2821</v>
      </c>
      <c r="P1876" s="2097">
        <v>5551.2</v>
      </c>
      <c r="Q1876" s="724">
        <v>42135</v>
      </c>
      <c r="R1876" s="2116">
        <v>5551.2</v>
      </c>
      <c r="S1876" s="1267">
        <f t="shared" si="66"/>
        <v>0</v>
      </c>
      <c r="T1876" s="1655" t="s">
        <v>2822</v>
      </c>
    </row>
    <row r="1877" spans="1:20" x14ac:dyDescent="0.25">
      <c r="A1877" s="1265">
        <v>42142</v>
      </c>
      <c r="B1877" s="545">
        <v>21451</v>
      </c>
      <c r="C1877" s="1952" t="s">
        <v>2823</v>
      </c>
      <c r="D1877" s="2097">
        <v>9711.6</v>
      </c>
      <c r="E1877" s="781">
        <v>42144</v>
      </c>
      <c r="F1877" s="2116">
        <v>9711.6</v>
      </c>
      <c r="G1877" s="1267">
        <f t="shared" si="65"/>
        <v>0</v>
      </c>
      <c r="H1877" s="1804" t="s">
        <v>2822</v>
      </c>
      <c r="J1877" s="2132"/>
      <c r="K1877" s="32"/>
      <c r="M1877" s="1265">
        <v>42135</v>
      </c>
      <c r="N1877" s="545">
        <v>20715</v>
      </c>
      <c r="O1877" s="1952" t="s">
        <v>2821</v>
      </c>
      <c r="P1877" s="2097">
        <v>3592.8</v>
      </c>
      <c r="Q1877" s="724">
        <v>42136</v>
      </c>
      <c r="R1877" s="2116">
        <v>3592.8</v>
      </c>
      <c r="S1877" s="1267">
        <f t="shared" si="66"/>
        <v>0</v>
      </c>
      <c r="T1877" s="1804" t="s">
        <v>2822</v>
      </c>
    </row>
    <row r="1878" spans="1:20" x14ac:dyDescent="0.25">
      <c r="A1878" s="1265">
        <v>42142</v>
      </c>
      <c r="B1878" s="545">
        <v>21452</v>
      </c>
      <c r="C1878" s="1952" t="s">
        <v>389</v>
      </c>
      <c r="D1878" s="2097">
        <v>30223</v>
      </c>
      <c r="E1878" s="781">
        <v>42144</v>
      </c>
      <c r="F1878" s="2116">
        <v>30223</v>
      </c>
      <c r="G1878" s="1267">
        <f t="shared" si="65"/>
        <v>0</v>
      </c>
      <c r="H1878" s="1804" t="s">
        <v>2822</v>
      </c>
      <c r="J1878" s="2132"/>
      <c r="K1878" s="32"/>
      <c r="M1878" s="1265">
        <v>42137</v>
      </c>
      <c r="N1878" s="545">
        <v>20911</v>
      </c>
      <c r="O1878" s="1952" t="s">
        <v>2821</v>
      </c>
      <c r="P1878" s="2097">
        <v>5211</v>
      </c>
      <c r="Q1878" s="724">
        <v>42138</v>
      </c>
      <c r="R1878" s="2116">
        <v>5211</v>
      </c>
      <c r="S1878" s="1267">
        <f t="shared" si="66"/>
        <v>0</v>
      </c>
      <c r="T1878" s="1804" t="s">
        <v>2822</v>
      </c>
    </row>
    <row r="1879" spans="1:20" x14ac:dyDescent="0.25">
      <c r="A1879" s="1265">
        <v>42142</v>
      </c>
      <c r="B1879" s="545">
        <v>21453</v>
      </c>
      <c r="C1879" s="1952" t="s">
        <v>67</v>
      </c>
      <c r="D1879" s="2097">
        <v>20554.55</v>
      </c>
      <c r="E1879" s="781"/>
      <c r="F1879" s="2116"/>
      <c r="G1879" s="1267">
        <f t="shared" si="65"/>
        <v>20554.55</v>
      </c>
      <c r="H1879" s="1804" t="s">
        <v>2822</v>
      </c>
      <c r="J1879" s="2132"/>
      <c r="K1879" s="32"/>
      <c r="M1879" s="1265">
        <v>42139</v>
      </c>
      <c r="N1879" s="545">
        <v>21157</v>
      </c>
      <c r="O1879" s="1952" t="s">
        <v>2821</v>
      </c>
      <c r="P1879" s="2097">
        <v>6911.2</v>
      </c>
      <c r="Q1879" s="724">
        <v>42140</v>
      </c>
      <c r="R1879" s="2116">
        <v>6911.2</v>
      </c>
      <c r="S1879" s="1817">
        <f t="shared" si="66"/>
        <v>0</v>
      </c>
      <c r="T1879" s="1655" t="s">
        <v>2822</v>
      </c>
    </row>
    <row r="1880" spans="1:20" x14ac:dyDescent="0.25">
      <c r="A1880" s="1265">
        <v>42142</v>
      </c>
      <c r="B1880" s="545">
        <v>21454</v>
      </c>
      <c r="C1880" s="1952" t="s">
        <v>2950</v>
      </c>
      <c r="D1880" s="2097">
        <v>2488.8000000000002</v>
      </c>
      <c r="E1880" s="781">
        <v>42142</v>
      </c>
      <c r="F1880" s="2116">
        <v>2488.8000000000002</v>
      </c>
      <c r="G1880" s="1267">
        <f t="shared" si="65"/>
        <v>0</v>
      </c>
      <c r="H1880" s="1804" t="s">
        <v>773</v>
      </c>
      <c r="K1880" s="32"/>
      <c r="M1880" s="1265">
        <v>42142</v>
      </c>
      <c r="N1880" s="545">
        <v>21450</v>
      </c>
      <c r="O1880" s="1952" t="s">
        <v>2821</v>
      </c>
      <c r="P1880" s="2097">
        <v>5281.6</v>
      </c>
      <c r="Q1880" s="781">
        <v>42144</v>
      </c>
      <c r="R1880" s="2116">
        <v>5281.6</v>
      </c>
      <c r="S1880" s="1267">
        <f t="shared" si="66"/>
        <v>0</v>
      </c>
      <c r="T1880" s="1804" t="s">
        <v>2822</v>
      </c>
    </row>
    <row r="1881" spans="1:20" x14ac:dyDescent="0.25">
      <c r="A1881" s="1265">
        <v>42142</v>
      </c>
      <c r="B1881" s="545">
        <v>21455</v>
      </c>
      <c r="C1881" s="1952" t="s">
        <v>69</v>
      </c>
      <c r="D1881" s="2097">
        <v>1253.04</v>
      </c>
      <c r="E1881" s="781">
        <v>42144</v>
      </c>
      <c r="F1881" s="2116">
        <v>1253.04</v>
      </c>
      <c r="G1881" s="1267">
        <f t="shared" si="65"/>
        <v>0</v>
      </c>
      <c r="H1881" s="1804" t="s">
        <v>2822</v>
      </c>
      <c r="K1881" s="32"/>
      <c r="M1881" s="1265">
        <v>42144</v>
      </c>
      <c r="N1881" s="545">
        <v>21650</v>
      </c>
      <c r="O1881" s="1952" t="s">
        <v>2821</v>
      </c>
      <c r="P1881" s="2097">
        <v>5040</v>
      </c>
      <c r="Q1881" s="724">
        <v>42145</v>
      </c>
      <c r="R1881" s="2117">
        <v>5040</v>
      </c>
      <c r="S1881" s="1267">
        <f t="shared" si="66"/>
        <v>0</v>
      </c>
      <c r="T1881" s="716" t="s">
        <v>2822</v>
      </c>
    </row>
    <row r="1882" spans="1:20" x14ac:dyDescent="0.25">
      <c r="A1882" s="1265">
        <v>42142</v>
      </c>
      <c r="B1882" s="545">
        <v>21456</v>
      </c>
      <c r="C1882" s="1952" t="s">
        <v>525</v>
      </c>
      <c r="D1882" s="2097">
        <v>49318.7</v>
      </c>
      <c r="E1882" s="1869" t="s">
        <v>3736</v>
      </c>
      <c r="F1882" s="2116">
        <v>49318.7</v>
      </c>
      <c r="G1882" s="1267">
        <f t="shared" si="65"/>
        <v>0</v>
      </c>
      <c r="H1882" s="1804" t="s">
        <v>2822</v>
      </c>
      <c r="K1882" s="32"/>
      <c r="M1882" s="1265">
        <v>42146</v>
      </c>
      <c r="N1882" s="545">
        <v>21888</v>
      </c>
      <c r="O1882" s="1952" t="s">
        <v>2821</v>
      </c>
      <c r="P1882" s="2097">
        <v>6167.6</v>
      </c>
      <c r="Q1882" s="724">
        <v>42148</v>
      </c>
      <c r="R1882" s="2116">
        <v>6167.6</v>
      </c>
      <c r="S1882" s="1267">
        <f t="shared" si="66"/>
        <v>0</v>
      </c>
      <c r="T1882" s="1655" t="s">
        <v>2822</v>
      </c>
    </row>
    <row r="1883" spans="1:20" x14ac:dyDescent="0.25">
      <c r="A1883" s="1265">
        <v>42142</v>
      </c>
      <c r="B1883" s="545">
        <v>21457</v>
      </c>
      <c r="C1883" s="1952" t="s">
        <v>2839</v>
      </c>
      <c r="D1883" s="2097">
        <v>15488.24</v>
      </c>
      <c r="E1883" s="1869" t="s">
        <v>3738</v>
      </c>
      <c r="F1883" s="2116">
        <v>15488.24</v>
      </c>
      <c r="G1883" s="1267">
        <f t="shared" si="65"/>
        <v>0</v>
      </c>
      <c r="H1883" s="1804" t="s">
        <v>2822</v>
      </c>
      <c r="K1883" s="32"/>
      <c r="M1883" s="1265">
        <v>42149</v>
      </c>
      <c r="N1883" s="545">
        <v>22196</v>
      </c>
      <c r="O1883" s="1952" t="s">
        <v>2821</v>
      </c>
      <c r="P1883" s="2097">
        <v>7203.2</v>
      </c>
      <c r="Q1883" s="781">
        <v>42150</v>
      </c>
      <c r="R1883" s="2116">
        <v>7203.2</v>
      </c>
      <c r="S1883" s="1267">
        <f t="shared" si="66"/>
        <v>0</v>
      </c>
      <c r="T1883" s="1655" t="s">
        <v>2822</v>
      </c>
    </row>
    <row r="1884" spans="1:20" x14ac:dyDescent="0.25">
      <c r="A1884" s="1265">
        <v>42142</v>
      </c>
      <c r="B1884" s="545">
        <v>21458</v>
      </c>
      <c r="C1884" s="1952" t="s">
        <v>2840</v>
      </c>
      <c r="D1884" s="2097">
        <v>17952.400000000001</v>
      </c>
      <c r="E1884" s="1869"/>
      <c r="F1884" s="2116"/>
      <c r="G1884" s="1267">
        <f t="shared" si="65"/>
        <v>17952.400000000001</v>
      </c>
      <c r="H1884" s="1804" t="s">
        <v>2822</v>
      </c>
      <c r="K1884" s="32"/>
      <c r="M1884" s="1265">
        <v>42151</v>
      </c>
      <c r="N1884" s="545">
        <v>22389</v>
      </c>
      <c r="O1884" s="1952" t="s">
        <v>2821</v>
      </c>
      <c r="P1884" s="2097">
        <v>4742.3999999999996</v>
      </c>
      <c r="Q1884" s="724">
        <v>42152</v>
      </c>
      <c r="R1884" s="2116">
        <v>4742.3999999999996</v>
      </c>
      <c r="S1884" s="1267">
        <f t="shared" si="66"/>
        <v>0</v>
      </c>
      <c r="T1884" s="1655" t="s">
        <v>2822</v>
      </c>
    </row>
    <row r="1885" spans="1:20" x14ac:dyDescent="0.25">
      <c r="A1885" s="1265">
        <v>42142</v>
      </c>
      <c r="B1885" s="545">
        <v>21459</v>
      </c>
      <c r="C1885" s="1952" t="s">
        <v>3615</v>
      </c>
      <c r="D1885" s="2097">
        <v>15272.6</v>
      </c>
      <c r="E1885" s="781">
        <v>42144</v>
      </c>
      <c r="F1885" s="2116">
        <v>15272.6</v>
      </c>
      <c r="G1885" s="1267">
        <f t="shared" si="65"/>
        <v>0</v>
      </c>
      <c r="H1885" s="1804" t="s">
        <v>2822</v>
      </c>
      <c r="K1885" s="32"/>
      <c r="M1885" s="1265">
        <v>42153</v>
      </c>
      <c r="N1885" s="545">
        <v>22617</v>
      </c>
      <c r="O1885" s="1952" t="s">
        <v>2821</v>
      </c>
      <c r="P1885" s="2097">
        <v>2098.1999999999998</v>
      </c>
      <c r="Q1885" s="724">
        <v>42155</v>
      </c>
      <c r="R1885" s="2116">
        <v>2098.1999999999998</v>
      </c>
      <c r="S1885" s="1267">
        <f t="shared" si="66"/>
        <v>0</v>
      </c>
      <c r="T1885" s="1655" t="s">
        <v>2822</v>
      </c>
    </row>
    <row r="1886" spans="1:20" x14ac:dyDescent="0.25">
      <c r="A1886" s="1265">
        <v>42142</v>
      </c>
      <c r="B1886" s="545">
        <v>21460</v>
      </c>
      <c r="C1886" s="1952" t="s">
        <v>21</v>
      </c>
      <c r="D1886" s="2097">
        <v>61267.199999999997</v>
      </c>
      <c r="E1886" s="781">
        <v>42142</v>
      </c>
      <c r="F1886" s="2116">
        <v>61267.199999999997</v>
      </c>
      <c r="G1886" s="1267">
        <f t="shared" si="65"/>
        <v>0</v>
      </c>
      <c r="H1886" s="1804" t="s">
        <v>2815</v>
      </c>
      <c r="K1886" s="32"/>
      <c r="M1886" s="1265">
        <v>42153</v>
      </c>
      <c r="N1886" s="545">
        <v>22627</v>
      </c>
      <c r="O1886" s="1952" t="s">
        <v>2821</v>
      </c>
      <c r="P1886" s="2097">
        <v>1219.2</v>
      </c>
      <c r="Q1886" s="724">
        <v>42155</v>
      </c>
      <c r="R1886" s="2116">
        <v>1219.2</v>
      </c>
      <c r="S1886" s="1267">
        <f t="shared" si="66"/>
        <v>0</v>
      </c>
      <c r="T1886" s="1655" t="s">
        <v>2822</v>
      </c>
    </row>
    <row r="1887" spans="1:20" x14ac:dyDescent="0.25">
      <c r="A1887" s="1265">
        <v>42142</v>
      </c>
      <c r="B1887" s="545">
        <v>21461</v>
      </c>
      <c r="C1887" s="2164" t="s">
        <v>2251</v>
      </c>
      <c r="D1887" s="2194">
        <v>0</v>
      </c>
      <c r="E1887" s="781"/>
      <c r="F1887" s="2116"/>
      <c r="G1887" s="1267">
        <f t="shared" si="65"/>
        <v>0</v>
      </c>
      <c r="H1887" s="1804" t="s">
        <v>135</v>
      </c>
      <c r="K1887" s="32"/>
      <c r="M1887" s="1265">
        <v>42126</v>
      </c>
      <c r="N1887" s="545">
        <v>19789</v>
      </c>
      <c r="O1887" s="2054" t="s">
        <v>664</v>
      </c>
      <c r="P1887" s="2097">
        <v>9805.1</v>
      </c>
      <c r="Q1887" s="724">
        <v>42126</v>
      </c>
      <c r="R1887" s="2116">
        <v>9805.1</v>
      </c>
      <c r="S1887" s="1267">
        <f t="shared" si="66"/>
        <v>0</v>
      </c>
      <c r="T1887" s="217" t="s">
        <v>773</v>
      </c>
    </row>
    <row r="1888" spans="1:20" x14ac:dyDescent="0.25">
      <c r="A1888" s="1265">
        <v>42142</v>
      </c>
      <c r="B1888" s="545">
        <v>21462</v>
      </c>
      <c r="C1888" s="1952" t="s">
        <v>2862</v>
      </c>
      <c r="D1888" s="2097">
        <v>780</v>
      </c>
      <c r="E1888" s="781">
        <v>42142</v>
      </c>
      <c r="F1888" s="2116">
        <v>780</v>
      </c>
      <c r="G1888" s="1267">
        <f t="shared" si="65"/>
        <v>0</v>
      </c>
      <c r="H1888" s="1804" t="s">
        <v>773</v>
      </c>
      <c r="K1888" s="32"/>
      <c r="M1888" s="1265">
        <v>42138</v>
      </c>
      <c r="N1888" s="545">
        <v>20995</v>
      </c>
      <c r="O1888" s="1952" t="s">
        <v>1776</v>
      </c>
      <c r="P1888" s="2097">
        <v>3075.6</v>
      </c>
      <c r="Q1888" s="724">
        <v>42138</v>
      </c>
      <c r="R1888" s="2116">
        <v>3075.6</v>
      </c>
      <c r="S1888" s="1267">
        <f t="shared" si="66"/>
        <v>0</v>
      </c>
      <c r="T1888" s="1804" t="s">
        <v>773</v>
      </c>
    </row>
    <row r="1889" spans="1:20" x14ac:dyDescent="0.25">
      <c r="A1889" s="1265">
        <v>42142</v>
      </c>
      <c r="B1889" s="545">
        <v>21463</v>
      </c>
      <c r="C1889" s="1952" t="s">
        <v>3596</v>
      </c>
      <c r="D1889" s="2097">
        <v>8865</v>
      </c>
      <c r="E1889" s="781">
        <v>42144</v>
      </c>
      <c r="F1889" s="2116">
        <v>8865</v>
      </c>
      <c r="G1889" s="1267">
        <f t="shared" si="65"/>
        <v>0</v>
      </c>
      <c r="H1889" s="1804" t="s">
        <v>2822</v>
      </c>
      <c r="K1889" s="32"/>
      <c r="M1889" s="1265">
        <v>42142</v>
      </c>
      <c r="N1889" s="545">
        <v>21441</v>
      </c>
      <c r="O1889" s="1952" t="s">
        <v>1776</v>
      </c>
      <c r="P1889" s="2097">
        <v>1387.2</v>
      </c>
      <c r="Q1889" s="781">
        <v>42142</v>
      </c>
      <c r="R1889" s="2116">
        <v>1387.2</v>
      </c>
      <c r="S1889" s="1267">
        <f t="shared" si="66"/>
        <v>0</v>
      </c>
      <c r="T1889" s="1655" t="s">
        <v>773</v>
      </c>
    </row>
    <row r="1890" spans="1:20" x14ac:dyDescent="0.25">
      <c r="A1890" s="1265">
        <v>42142</v>
      </c>
      <c r="B1890" s="545">
        <v>21464</v>
      </c>
      <c r="C1890" s="2164" t="s">
        <v>2251</v>
      </c>
      <c r="D1890" s="2194">
        <v>0</v>
      </c>
      <c r="E1890" s="781"/>
      <c r="F1890" s="2116"/>
      <c r="G1890" s="1267">
        <f t="shared" si="65"/>
        <v>0</v>
      </c>
      <c r="H1890" s="1804" t="s">
        <v>135</v>
      </c>
      <c r="I1890" s="32"/>
      <c r="J1890" s="2024"/>
      <c r="K1890" s="32"/>
      <c r="M1890" s="1265">
        <v>42144</v>
      </c>
      <c r="N1890" s="545">
        <v>21681</v>
      </c>
      <c r="O1890" s="1952" t="s">
        <v>1776</v>
      </c>
      <c r="P1890" s="2097">
        <v>1224</v>
      </c>
      <c r="Q1890" s="724">
        <v>42144</v>
      </c>
      <c r="R1890" s="2117">
        <v>1224</v>
      </c>
      <c r="S1890" s="1267">
        <f t="shared" si="66"/>
        <v>0</v>
      </c>
      <c r="T1890" s="1197" t="s">
        <v>773</v>
      </c>
    </row>
    <row r="1891" spans="1:20" x14ac:dyDescent="0.25">
      <c r="A1891" s="1265">
        <v>42142</v>
      </c>
      <c r="B1891" s="545">
        <v>21465</v>
      </c>
      <c r="C1891" s="1952" t="s">
        <v>1041</v>
      </c>
      <c r="D1891" s="2097">
        <v>7851.2</v>
      </c>
      <c r="E1891" s="781">
        <v>42142</v>
      </c>
      <c r="F1891" s="2116">
        <v>7851.2</v>
      </c>
      <c r="G1891" s="1267">
        <f t="shared" si="65"/>
        <v>0</v>
      </c>
      <c r="H1891" s="1804" t="s">
        <v>2796</v>
      </c>
      <c r="I1891" s="32"/>
      <c r="J1891" s="2024"/>
      <c r="K1891" s="32"/>
      <c r="M1891" s="1265">
        <v>42149</v>
      </c>
      <c r="N1891" s="545">
        <v>22200</v>
      </c>
      <c r="O1891" s="1952" t="s">
        <v>1776</v>
      </c>
      <c r="P1891" s="2097">
        <v>1003.2</v>
      </c>
      <c r="Q1891" s="781">
        <v>42149</v>
      </c>
      <c r="R1891" s="2116">
        <v>1003.2</v>
      </c>
      <c r="S1891" s="1267">
        <f t="shared" si="66"/>
        <v>0</v>
      </c>
      <c r="T1891" s="1655" t="s">
        <v>773</v>
      </c>
    </row>
    <row r="1892" spans="1:20" x14ac:dyDescent="0.25">
      <c r="A1892" s="1265">
        <v>42142</v>
      </c>
      <c r="B1892" s="545">
        <v>21466</v>
      </c>
      <c r="C1892" s="1952" t="s">
        <v>2910</v>
      </c>
      <c r="D1892" s="2097">
        <v>529.25</v>
      </c>
      <c r="E1892" s="781">
        <v>42142</v>
      </c>
      <c r="F1892" s="2116">
        <v>529.25</v>
      </c>
      <c r="G1892" s="1267">
        <f t="shared" si="65"/>
        <v>0</v>
      </c>
      <c r="H1892" s="1804" t="s">
        <v>773</v>
      </c>
      <c r="I1892" s="32"/>
      <c r="J1892" s="2024"/>
      <c r="K1892" s="32"/>
      <c r="M1892" s="1265">
        <v>42153</v>
      </c>
      <c r="N1892" s="545">
        <v>22619</v>
      </c>
      <c r="O1892" s="1952" t="s">
        <v>1776</v>
      </c>
      <c r="P1892" s="2097">
        <v>1428</v>
      </c>
      <c r="Q1892" s="724">
        <v>42153</v>
      </c>
      <c r="R1892" s="2116">
        <v>1428</v>
      </c>
      <c r="S1892" s="1267">
        <f t="shared" si="66"/>
        <v>0</v>
      </c>
      <c r="T1892" s="1655" t="s">
        <v>773</v>
      </c>
    </row>
    <row r="1893" spans="1:20" x14ac:dyDescent="0.25">
      <c r="A1893" s="1265">
        <v>42142</v>
      </c>
      <c r="B1893" s="545">
        <v>21467</v>
      </c>
      <c r="C1893" s="2164" t="s">
        <v>2251</v>
      </c>
      <c r="D1893" s="2194">
        <v>0</v>
      </c>
      <c r="E1893" s="781"/>
      <c r="F1893" s="2116"/>
      <c r="G1893" s="1817">
        <f t="shared" si="65"/>
        <v>0</v>
      </c>
      <c r="H1893" s="1804" t="s">
        <v>135</v>
      </c>
      <c r="I1893" s="32"/>
      <c r="J1893" s="2024"/>
      <c r="K1893" s="32"/>
      <c r="M1893" s="1265">
        <v>42137</v>
      </c>
      <c r="N1893" s="545">
        <v>20928</v>
      </c>
      <c r="O1893" s="2143" t="s">
        <v>3544</v>
      </c>
      <c r="P1893" s="2097">
        <v>1234.2</v>
      </c>
      <c r="Q1893" s="724">
        <v>42137</v>
      </c>
      <c r="R1893" s="2116">
        <v>1234.2</v>
      </c>
      <c r="S1893" s="1267">
        <f t="shared" si="66"/>
        <v>0</v>
      </c>
      <c r="T1893" s="1804" t="s">
        <v>773</v>
      </c>
    </row>
    <row r="1894" spans="1:20" x14ac:dyDescent="0.25">
      <c r="A1894" s="1265">
        <v>42142</v>
      </c>
      <c r="B1894" s="545">
        <v>21468</v>
      </c>
      <c r="C1894" s="1952" t="s">
        <v>112</v>
      </c>
      <c r="D1894" s="2097">
        <v>5748.8</v>
      </c>
      <c r="E1894" s="781">
        <v>42142</v>
      </c>
      <c r="F1894" s="2116">
        <v>5748.8</v>
      </c>
      <c r="G1894" s="1267">
        <f t="shared" si="65"/>
        <v>0</v>
      </c>
      <c r="H1894" s="1804" t="s">
        <v>773</v>
      </c>
      <c r="I1894" s="32"/>
      <c r="J1894" s="2024"/>
      <c r="K1894" s="32"/>
      <c r="M1894" s="1265">
        <v>42128</v>
      </c>
      <c r="N1894" s="545">
        <v>19963</v>
      </c>
      <c r="O1894" s="1952" t="s">
        <v>2910</v>
      </c>
      <c r="P1894" s="2097">
        <v>399</v>
      </c>
      <c r="Q1894" s="724">
        <v>42128</v>
      </c>
      <c r="R1894" s="2116">
        <v>399</v>
      </c>
      <c r="S1894" s="1267">
        <f t="shared" si="66"/>
        <v>0</v>
      </c>
      <c r="T1894" s="1804" t="s">
        <v>773</v>
      </c>
    </row>
    <row r="1895" spans="1:20" x14ac:dyDescent="0.25">
      <c r="A1895" s="1265">
        <v>42142</v>
      </c>
      <c r="B1895" s="545">
        <v>21469</v>
      </c>
      <c r="C1895" s="1952" t="s">
        <v>3616</v>
      </c>
      <c r="D1895" s="2097">
        <v>939.4</v>
      </c>
      <c r="E1895" s="781">
        <v>42142</v>
      </c>
      <c r="F1895" s="2116">
        <v>939.4</v>
      </c>
      <c r="G1895" s="1267">
        <f t="shared" si="65"/>
        <v>0</v>
      </c>
      <c r="H1895" s="1804" t="s">
        <v>773</v>
      </c>
      <c r="I1895" s="32"/>
      <c r="J1895" s="2024"/>
      <c r="K1895" s="32"/>
      <c r="M1895" s="1265">
        <v>42129</v>
      </c>
      <c r="N1895" s="545">
        <v>20088</v>
      </c>
      <c r="O1895" s="1952" t="s">
        <v>2910</v>
      </c>
      <c r="P1895" s="2097">
        <v>338.8</v>
      </c>
      <c r="Q1895" s="724">
        <v>42129</v>
      </c>
      <c r="R1895" s="2116">
        <v>338.8</v>
      </c>
      <c r="S1895" s="1267">
        <f t="shared" si="66"/>
        <v>0</v>
      </c>
      <c r="T1895" s="1655" t="s">
        <v>773</v>
      </c>
    </row>
    <row r="1896" spans="1:20" x14ac:dyDescent="0.25">
      <c r="A1896" s="1265">
        <v>42142</v>
      </c>
      <c r="B1896" s="545">
        <v>21470</v>
      </c>
      <c r="C1896" s="1952" t="s">
        <v>2837</v>
      </c>
      <c r="D1896" s="2097">
        <v>2835.8</v>
      </c>
      <c r="E1896" s="781">
        <v>42144</v>
      </c>
      <c r="F1896" s="2116">
        <v>2835.8</v>
      </c>
      <c r="G1896" s="1267">
        <f t="shared" si="65"/>
        <v>0</v>
      </c>
      <c r="H1896" s="1804" t="s">
        <v>773</v>
      </c>
      <c r="I1896" s="32"/>
      <c r="J1896" s="2024"/>
      <c r="K1896" s="32"/>
      <c r="M1896" s="1265">
        <v>42130</v>
      </c>
      <c r="N1896" s="545">
        <v>20171</v>
      </c>
      <c r="O1896" s="1952" t="s">
        <v>2910</v>
      </c>
      <c r="P1896" s="2097">
        <v>576.6</v>
      </c>
      <c r="Q1896" s="724">
        <v>42130</v>
      </c>
      <c r="R1896" s="2116">
        <v>576.6</v>
      </c>
      <c r="S1896" s="1267">
        <f t="shared" si="66"/>
        <v>0</v>
      </c>
      <c r="T1896" s="1655" t="s">
        <v>773</v>
      </c>
    </row>
    <row r="1897" spans="1:20" x14ac:dyDescent="0.25">
      <c r="A1897" s="1265">
        <v>42142</v>
      </c>
      <c r="B1897" s="545">
        <v>21471</v>
      </c>
      <c r="C1897" s="1952" t="s">
        <v>959</v>
      </c>
      <c r="D1897" s="2097">
        <v>558.79999999999995</v>
      </c>
      <c r="E1897" s="781">
        <v>42142</v>
      </c>
      <c r="F1897" s="2116">
        <v>558.79999999999995</v>
      </c>
      <c r="G1897" s="1267">
        <f t="shared" si="65"/>
        <v>0</v>
      </c>
      <c r="H1897" s="1804" t="s">
        <v>773</v>
      </c>
      <c r="I1897" s="32"/>
      <c r="J1897" s="2024"/>
      <c r="K1897" s="32"/>
      <c r="M1897" s="1265">
        <v>42131</v>
      </c>
      <c r="N1897" s="545">
        <v>20284</v>
      </c>
      <c r="O1897" s="1952" t="s">
        <v>2910</v>
      </c>
      <c r="P1897" s="2097">
        <v>290.39999999999998</v>
      </c>
      <c r="Q1897" s="724">
        <v>42131</v>
      </c>
      <c r="R1897" s="2116">
        <v>290.39999999999998</v>
      </c>
      <c r="S1897" s="1267">
        <f t="shared" si="66"/>
        <v>0</v>
      </c>
      <c r="T1897" s="1804" t="s">
        <v>773</v>
      </c>
    </row>
    <row r="1898" spans="1:20" x14ac:dyDescent="0.25">
      <c r="A1898" s="1265">
        <v>42142</v>
      </c>
      <c r="B1898" s="545">
        <v>21472</v>
      </c>
      <c r="C1898" s="1952" t="s">
        <v>2913</v>
      </c>
      <c r="D1898" s="2097">
        <v>3744</v>
      </c>
      <c r="E1898" s="781">
        <v>42144</v>
      </c>
      <c r="F1898" s="2116">
        <v>3744</v>
      </c>
      <c r="G1898" s="1267">
        <f t="shared" si="65"/>
        <v>0</v>
      </c>
      <c r="H1898" s="1804" t="s">
        <v>2822</v>
      </c>
      <c r="I1898" s="32"/>
      <c r="J1898" s="2024"/>
      <c r="K1898" s="32"/>
      <c r="M1898" s="1265">
        <v>42132</v>
      </c>
      <c r="N1898" s="545">
        <v>20423</v>
      </c>
      <c r="O1898" s="1952" t="s">
        <v>2910</v>
      </c>
      <c r="P1898" s="2097">
        <v>466.4</v>
      </c>
      <c r="Q1898" s="724">
        <v>42132</v>
      </c>
      <c r="R1898" s="2116">
        <v>466.4</v>
      </c>
      <c r="S1898" s="1267">
        <f t="shared" si="66"/>
        <v>0</v>
      </c>
      <c r="T1898" s="1804" t="s">
        <v>773</v>
      </c>
    </row>
    <row r="1899" spans="1:20" x14ac:dyDescent="0.25">
      <c r="A1899" s="1265">
        <v>42142</v>
      </c>
      <c r="B1899" s="545">
        <v>21473</v>
      </c>
      <c r="C1899" s="1952" t="s">
        <v>2099</v>
      </c>
      <c r="D1899" s="2097">
        <v>19622.400000000001</v>
      </c>
      <c r="E1899" s="781" t="s">
        <v>3684</v>
      </c>
      <c r="F1899" s="2116">
        <f>2856+16766.4</f>
        <v>19622.400000000001</v>
      </c>
      <c r="G1899" s="1267">
        <f t="shared" si="65"/>
        <v>0</v>
      </c>
      <c r="H1899" s="1804" t="s">
        <v>2780</v>
      </c>
      <c r="I1899" s="32"/>
      <c r="J1899" s="2024"/>
      <c r="K1899" s="32"/>
      <c r="M1899" s="1265">
        <v>42135</v>
      </c>
      <c r="N1899" s="545">
        <v>20727</v>
      </c>
      <c r="O1899" s="1952" t="s">
        <v>2910</v>
      </c>
      <c r="P1899" s="2097">
        <v>220.5</v>
      </c>
      <c r="Q1899" s="724">
        <v>42135</v>
      </c>
      <c r="R1899" s="2116">
        <v>220.5</v>
      </c>
      <c r="S1899" s="1267">
        <f t="shared" si="66"/>
        <v>0</v>
      </c>
      <c r="T1899" s="1804" t="s">
        <v>773</v>
      </c>
    </row>
    <row r="1900" spans="1:20" x14ac:dyDescent="0.25">
      <c r="A1900" s="1265">
        <v>42142</v>
      </c>
      <c r="B1900" s="545">
        <v>21474</v>
      </c>
      <c r="C1900" s="1952" t="s">
        <v>2818</v>
      </c>
      <c r="D1900" s="2097">
        <v>4063.2</v>
      </c>
      <c r="E1900" s="781">
        <v>42142</v>
      </c>
      <c r="F1900" s="2116">
        <v>4063.2</v>
      </c>
      <c r="G1900" s="1267">
        <f t="shared" si="65"/>
        <v>0</v>
      </c>
      <c r="H1900" s="1804" t="s">
        <v>773</v>
      </c>
      <c r="I1900" s="32"/>
      <c r="J1900" s="2024"/>
      <c r="K1900" s="32"/>
      <c r="M1900" s="1265">
        <v>42142</v>
      </c>
      <c r="N1900" s="545">
        <v>21466</v>
      </c>
      <c r="O1900" s="1952" t="s">
        <v>2910</v>
      </c>
      <c r="P1900" s="2097">
        <v>529.25</v>
      </c>
      <c r="Q1900" s="781">
        <v>42142</v>
      </c>
      <c r="R1900" s="2116">
        <v>529.25</v>
      </c>
      <c r="S1900" s="1267">
        <f t="shared" si="66"/>
        <v>0</v>
      </c>
      <c r="T1900" s="1804" t="s">
        <v>773</v>
      </c>
    </row>
    <row r="1901" spans="1:20" x14ac:dyDescent="0.25">
      <c r="A1901" s="1265">
        <v>42142</v>
      </c>
      <c r="B1901" s="545">
        <v>21475</v>
      </c>
      <c r="C1901" s="1952" t="s">
        <v>1041</v>
      </c>
      <c r="D1901" s="2097">
        <v>13153.5</v>
      </c>
      <c r="E1901" s="781">
        <v>42142</v>
      </c>
      <c r="F1901" s="2116">
        <v>13153.5</v>
      </c>
      <c r="G1901" s="1267">
        <f t="shared" si="65"/>
        <v>0</v>
      </c>
      <c r="H1901" s="1804" t="s">
        <v>773</v>
      </c>
      <c r="I1901" s="32"/>
      <c r="J1901" s="2024"/>
      <c r="K1901" s="32"/>
      <c r="M1901" s="1265">
        <v>42144</v>
      </c>
      <c r="N1901" s="545">
        <v>21692</v>
      </c>
      <c r="O1901" s="1952" t="s">
        <v>2910</v>
      </c>
      <c r="P1901" s="2097">
        <v>825.6</v>
      </c>
      <c r="Q1901" s="724">
        <v>42144</v>
      </c>
      <c r="R1901" s="2116">
        <v>825.6</v>
      </c>
      <c r="S1901" s="1267">
        <f t="shared" si="66"/>
        <v>0</v>
      </c>
      <c r="T1901" s="1655" t="s">
        <v>773</v>
      </c>
    </row>
    <row r="1902" spans="1:20" x14ac:dyDescent="0.25">
      <c r="A1902" s="1265">
        <v>42142</v>
      </c>
      <c r="B1902" s="545">
        <v>21476</v>
      </c>
      <c r="C1902" s="1952" t="s">
        <v>2824</v>
      </c>
      <c r="D1902" s="2097">
        <v>2796</v>
      </c>
      <c r="E1902" s="781">
        <v>42144</v>
      </c>
      <c r="F1902" s="2116">
        <v>2796</v>
      </c>
      <c r="G1902" s="1267">
        <f t="shared" si="65"/>
        <v>0</v>
      </c>
      <c r="H1902" s="1804" t="s">
        <v>2822</v>
      </c>
      <c r="I1902" s="32"/>
      <c r="J1902" s="2024"/>
      <c r="K1902" s="32"/>
      <c r="M1902" s="1265">
        <v>42146</v>
      </c>
      <c r="N1902" s="545">
        <v>21914</v>
      </c>
      <c r="O1902" s="1952" t="s">
        <v>2910</v>
      </c>
      <c r="P1902" s="2097">
        <v>502.2</v>
      </c>
      <c r="Q1902" s="724">
        <v>42146</v>
      </c>
      <c r="R1902" s="2116">
        <v>502.2</v>
      </c>
      <c r="S1902" s="1267">
        <f t="shared" si="66"/>
        <v>0</v>
      </c>
      <c r="T1902" s="1655" t="s">
        <v>773</v>
      </c>
    </row>
    <row r="1903" spans="1:20" x14ac:dyDescent="0.25">
      <c r="A1903" s="1265">
        <v>42142</v>
      </c>
      <c r="B1903" s="545">
        <v>21477</v>
      </c>
      <c r="C1903" s="1952" t="s">
        <v>947</v>
      </c>
      <c r="D1903" s="2097">
        <v>12050.2</v>
      </c>
      <c r="E1903" s="781">
        <v>42144</v>
      </c>
      <c r="F1903" s="2116">
        <v>12050.2</v>
      </c>
      <c r="G1903" s="1267">
        <f t="shared" si="65"/>
        <v>0</v>
      </c>
      <c r="H1903" s="1804" t="s">
        <v>2822</v>
      </c>
      <c r="I1903" s="32"/>
      <c r="J1903" s="2024"/>
      <c r="K1903" s="32"/>
      <c r="M1903" s="1265">
        <v>42149</v>
      </c>
      <c r="N1903" s="545">
        <v>22203</v>
      </c>
      <c r="O1903" s="1952" t="s">
        <v>2910</v>
      </c>
      <c r="P1903" s="2097">
        <v>621.6</v>
      </c>
      <c r="Q1903" s="781">
        <v>42149</v>
      </c>
      <c r="R1903" s="2116">
        <v>621.6</v>
      </c>
      <c r="S1903" s="1267">
        <f t="shared" si="66"/>
        <v>0</v>
      </c>
      <c r="T1903" s="1655" t="s">
        <v>773</v>
      </c>
    </row>
    <row r="1904" spans="1:20" ht="16.5" customHeight="1" x14ac:dyDescent="0.25">
      <c r="A1904" s="1265">
        <v>42142</v>
      </c>
      <c r="B1904" s="545">
        <v>21478</v>
      </c>
      <c r="C1904" s="1952" t="s">
        <v>3596</v>
      </c>
      <c r="D1904" s="2097">
        <v>7531.2</v>
      </c>
      <c r="E1904" s="781">
        <v>42144</v>
      </c>
      <c r="F1904" s="2116">
        <v>7531.2</v>
      </c>
      <c r="G1904" s="1267">
        <f t="shared" si="65"/>
        <v>0</v>
      </c>
      <c r="H1904" s="1804" t="s">
        <v>2822</v>
      </c>
      <c r="I1904" s="32"/>
      <c r="J1904" s="2024"/>
      <c r="K1904" s="32"/>
      <c r="M1904" s="1265">
        <v>42151</v>
      </c>
      <c r="N1904" s="545">
        <v>22385</v>
      </c>
      <c r="O1904" s="1952" t="s">
        <v>2910</v>
      </c>
      <c r="P1904" s="2097">
        <v>582.4</v>
      </c>
      <c r="Q1904" s="724">
        <v>42151</v>
      </c>
      <c r="R1904" s="2116">
        <v>582.4</v>
      </c>
      <c r="S1904" s="1267">
        <f t="shared" si="66"/>
        <v>0</v>
      </c>
      <c r="T1904" s="1655" t="s">
        <v>773</v>
      </c>
    </row>
    <row r="1905" spans="1:20" x14ac:dyDescent="0.25">
      <c r="A1905" s="1265">
        <v>42142</v>
      </c>
      <c r="B1905" s="545">
        <v>21479</v>
      </c>
      <c r="C1905" s="1952" t="s">
        <v>3617</v>
      </c>
      <c r="D1905" s="2097">
        <v>260</v>
      </c>
      <c r="E1905" s="781">
        <v>42142</v>
      </c>
      <c r="F1905" s="2116">
        <v>260</v>
      </c>
      <c r="G1905" s="1267">
        <f t="shared" si="65"/>
        <v>0</v>
      </c>
      <c r="H1905" s="1804" t="s">
        <v>773</v>
      </c>
      <c r="I1905" s="32"/>
      <c r="J1905" s="2024"/>
      <c r="K1905" s="32"/>
      <c r="M1905" s="1265">
        <v>42152</v>
      </c>
      <c r="N1905" s="545">
        <v>22494</v>
      </c>
      <c r="O1905" s="1952" t="s">
        <v>2910</v>
      </c>
      <c r="P1905" s="2097">
        <v>188.5</v>
      </c>
      <c r="Q1905" s="724">
        <v>42152</v>
      </c>
      <c r="R1905" s="2116">
        <v>188.5</v>
      </c>
      <c r="S1905" s="1267">
        <f t="shared" si="66"/>
        <v>0</v>
      </c>
      <c r="T1905" s="1655" t="s">
        <v>773</v>
      </c>
    </row>
    <row r="1906" spans="1:20" x14ac:dyDescent="0.25">
      <c r="A1906" s="1265">
        <v>42142</v>
      </c>
      <c r="B1906" s="545">
        <v>21480</v>
      </c>
      <c r="C1906" s="1952" t="s">
        <v>2795</v>
      </c>
      <c r="D1906" s="2097">
        <v>9490.5</v>
      </c>
      <c r="E1906" s="781"/>
      <c r="F1906" s="2116"/>
      <c r="G1906" s="1267">
        <f t="shared" si="65"/>
        <v>9490.5</v>
      </c>
      <c r="H1906" s="1804" t="s">
        <v>2938</v>
      </c>
      <c r="I1906" s="32"/>
      <c r="J1906" s="2024"/>
      <c r="K1906" s="32"/>
      <c r="M1906" s="1265">
        <v>42155</v>
      </c>
      <c r="N1906" s="545">
        <v>22800</v>
      </c>
      <c r="O1906" s="1952" t="s">
        <v>2910</v>
      </c>
      <c r="P1906" s="2097">
        <v>515.20000000000005</v>
      </c>
      <c r="Q1906" s="724">
        <v>42155</v>
      </c>
      <c r="R1906" s="2116">
        <v>515.20000000000005</v>
      </c>
      <c r="S1906" s="1267">
        <f t="shared" si="66"/>
        <v>0</v>
      </c>
      <c r="T1906" s="1655" t="s">
        <v>773</v>
      </c>
    </row>
    <row r="1907" spans="1:20" x14ac:dyDescent="0.25">
      <c r="A1907" s="1265">
        <v>42142</v>
      </c>
      <c r="B1907" s="545">
        <v>21481</v>
      </c>
      <c r="C1907" s="1952" t="s">
        <v>768</v>
      </c>
      <c r="D1907" s="2097">
        <v>2235.1999999999998</v>
      </c>
      <c r="E1907" s="781"/>
      <c r="F1907" s="2116"/>
      <c r="G1907" s="1267">
        <f t="shared" si="65"/>
        <v>2235.1999999999998</v>
      </c>
      <c r="H1907" s="1804" t="s">
        <v>773</v>
      </c>
      <c r="I1907" s="32"/>
      <c r="J1907" s="2024"/>
      <c r="K1907" s="32"/>
      <c r="M1907" s="1265">
        <v>42138</v>
      </c>
      <c r="N1907" s="545">
        <v>21078</v>
      </c>
      <c r="O1907" s="1952" t="s">
        <v>3564</v>
      </c>
      <c r="P1907" s="2097">
        <v>30.6</v>
      </c>
      <c r="Q1907" s="724">
        <v>42138</v>
      </c>
      <c r="R1907" s="2116">
        <v>30.6</v>
      </c>
      <c r="S1907" s="1817">
        <f t="shared" si="66"/>
        <v>0</v>
      </c>
      <c r="T1907" s="1655" t="s">
        <v>773</v>
      </c>
    </row>
    <row r="1908" spans="1:20" x14ac:dyDescent="0.25">
      <c r="A1908" s="1265">
        <v>42142</v>
      </c>
      <c r="B1908" s="545">
        <v>21482</v>
      </c>
      <c r="C1908" s="1952" t="s">
        <v>45</v>
      </c>
      <c r="D1908" s="2097">
        <v>41128.480000000003</v>
      </c>
      <c r="E1908" s="781">
        <v>42143</v>
      </c>
      <c r="F1908" s="2116">
        <v>41128.480000000003</v>
      </c>
      <c r="G1908" s="1267">
        <f t="shared" si="65"/>
        <v>0</v>
      </c>
      <c r="H1908" s="1804" t="s">
        <v>2796</v>
      </c>
      <c r="I1908" s="32"/>
      <c r="J1908" s="2024"/>
      <c r="K1908" s="32"/>
      <c r="M1908" s="1265">
        <v>42138</v>
      </c>
      <c r="N1908" s="545">
        <v>20983</v>
      </c>
      <c r="O1908" s="1952" t="s">
        <v>3554</v>
      </c>
      <c r="P1908" s="2097">
        <v>21600</v>
      </c>
      <c r="Q1908" s="724">
        <v>42138</v>
      </c>
      <c r="R1908" s="2116">
        <v>21600</v>
      </c>
      <c r="S1908" s="1267">
        <f t="shared" si="66"/>
        <v>0</v>
      </c>
      <c r="T1908" s="1804" t="s">
        <v>2780</v>
      </c>
    </row>
    <row r="1909" spans="1:20" x14ac:dyDescent="0.25">
      <c r="A1909" s="1265">
        <v>42142</v>
      </c>
      <c r="B1909" s="545">
        <v>21483</v>
      </c>
      <c r="C1909" s="1952" t="s">
        <v>72</v>
      </c>
      <c r="D1909" s="2097">
        <v>5625.6</v>
      </c>
      <c r="E1909" s="781">
        <v>42148</v>
      </c>
      <c r="F1909" s="2116">
        <v>5625.6</v>
      </c>
      <c r="G1909" s="1267">
        <f t="shared" si="65"/>
        <v>0</v>
      </c>
      <c r="H1909" s="1804" t="s">
        <v>773</v>
      </c>
      <c r="I1909" s="32"/>
      <c r="J1909" s="2024"/>
      <c r="K1909" s="32"/>
      <c r="M1909" s="1265">
        <v>42143</v>
      </c>
      <c r="N1909" s="545">
        <v>21587</v>
      </c>
      <c r="O1909" s="1952" t="s">
        <v>3554</v>
      </c>
      <c r="P1909" s="2097">
        <v>19106.400000000001</v>
      </c>
      <c r="Q1909" s="724">
        <v>42143</v>
      </c>
      <c r="R1909" s="2117">
        <v>19106.400000000001</v>
      </c>
      <c r="S1909" s="1267">
        <f t="shared" si="66"/>
        <v>0</v>
      </c>
      <c r="T1909" s="1197" t="s">
        <v>2938</v>
      </c>
    </row>
    <row r="1910" spans="1:20" x14ac:dyDescent="0.25">
      <c r="A1910" s="1265">
        <v>42142</v>
      </c>
      <c r="B1910" s="545">
        <v>21484</v>
      </c>
      <c r="C1910" s="1952" t="s">
        <v>44</v>
      </c>
      <c r="D1910" s="2097">
        <v>501.4</v>
      </c>
      <c r="E1910" s="781">
        <v>42142</v>
      </c>
      <c r="F1910" s="2116">
        <v>501.4</v>
      </c>
      <c r="G1910" s="1267">
        <f t="shared" si="65"/>
        <v>0</v>
      </c>
      <c r="H1910" s="1804" t="s">
        <v>773</v>
      </c>
      <c r="I1910" s="32"/>
      <c r="J1910" s="2024"/>
      <c r="K1910" s="32"/>
      <c r="M1910" s="1265">
        <v>42125</v>
      </c>
      <c r="N1910" s="545">
        <v>19607</v>
      </c>
      <c r="O1910" s="1952" t="s">
        <v>674</v>
      </c>
      <c r="P1910" s="2097">
        <v>36342.1</v>
      </c>
      <c r="Q1910" s="724">
        <v>42125</v>
      </c>
      <c r="R1910" s="2116">
        <v>36342.1</v>
      </c>
      <c r="S1910" s="459">
        <f t="shared" si="66"/>
        <v>0</v>
      </c>
      <c r="T1910" s="1804" t="s">
        <v>773</v>
      </c>
    </row>
    <row r="1911" spans="1:20" x14ac:dyDescent="0.25">
      <c r="A1911" s="1265">
        <v>42142</v>
      </c>
      <c r="B1911" s="545">
        <v>21485</v>
      </c>
      <c r="C1911" s="1952" t="s">
        <v>2871</v>
      </c>
      <c r="D1911" s="2097">
        <v>37714.639999999999</v>
      </c>
      <c r="E1911" s="781">
        <v>42142</v>
      </c>
      <c r="F1911" s="2116">
        <v>37714.639999999999</v>
      </c>
      <c r="G1911" s="1267">
        <f t="shared" si="65"/>
        <v>0</v>
      </c>
      <c r="H1911" s="1804" t="s">
        <v>2804</v>
      </c>
      <c r="I1911" s="32"/>
      <c r="J1911" s="2024"/>
      <c r="K1911" s="32"/>
      <c r="M1911" s="1265">
        <v>42126</v>
      </c>
      <c r="N1911" s="545">
        <v>19706</v>
      </c>
      <c r="O1911" s="2054" t="s">
        <v>674</v>
      </c>
      <c r="P1911" s="2097">
        <v>25874.6</v>
      </c>
      <c r="Q1911" s="724">
        <v>42126</v>
      </c>
      <c r="R1911" s="2116">
        <v>25874.6</v>
      </c>
      <c r="S1911" s="459">
        <f t="shared" si="66"/>
        <v>0</v>
      </c>
      <c r="T1911" s="217" t="s">
        <v>773</v>
      </c>
    </row>
    <row r="1912" spans="1:20" x14ac:dyDescent="0.25">
      <c r="A1912" s="1265">
        <v>42142</v>
      </c>
      <c r="B1912" s="545">
        <v>21486</v>
      </c>
      <c r="C1912" s="1952" t="s">
        <v>2833</v>
      </c>
      <c r="D1912" s="2097">
        <v>2932.4</v>
      </c>
      <c r="E1912" s="781">
        <v>42143</v>
      </c>
      <c r="F1912" s="2116">
        <v>2932.4</v>
      </c>
      <c r="G1912" s="1267">
        <f t="shared" si="65"/>
        <v>0</v>
      </c>
      <c r="H1912" s="1804" t="s">
        <v>2938</v>
      </c>
      <c r="I1912" s="32"/>
      <c r="J1912" s="2024"/>
      <c r="K1912" s="32"/>
      <c r="M1912" s="1265">
        <v>42130</v>
      </c>
      <c r="N1912" s="545">
        <v>20112</v>
      </c>
      <c r="O1912" s="1952" t="s">
        <v>674</v>
      </c>
      <c r="P1912" s="2097">
        <v>26109</v>
      </c>
      <c r="Q1912" s="724">
        <v>42130</v>
      </c>
      <c r="R1912" s="2116">
        <v>26109</v>
      </c>
      <c r="S1912" s="1267">
        <f t="shared" si="66"/>
        <v>0</v>
      </c>
      <c r="T1912" s="1655" t="s">
        <v>773</v>
      </c>
    </row>
    <row r="1913" spans="1:20" x14ac:dyDescent="0.25">
      <c r="A1913" s="1265">
        <v>42142</v>
      </c>
      <c r="B1913" s="545">
        <v>21487</v>
      </c>
      <c r="C1913" s="1952" t="s">
        <v>3610</v>
      </c>
      <c r="D1913" s="2097">
        <v>626.05999999999995</v>
      </c>
      <c r="E1913" s="781">
        <v>42143</v>
      </c>
      <c r="F1913" s="2116">
        <v>626.05999999999995</v>
      </c>
      <c r="G1913" s="1267">
        <f t="shared" si="65"/>
        <v>0</v>
      </c>
      <c r="H1913" s="1804" t="s">
        <v>2938</v>
      </c>
      <c r="I1913" s="32"/>
      <c r="J1913" s="2024"/>
      <c r="K1913" s="32"/>
      <c r="M1913" s="1265">
        <v>42135</v>
      </c>
      <c r="N1913" s="545">
        <v>20673</v>
      </c>
      <c r="O1913" s="1952" t="s">
        <v>674</v>
      </c>
      <c r="P1913" s="2097">
        <v>22324.400000000001</v>
      </c>
      <c r="Q1913" s="724">
        <v>42135</v>
      </c>
      <c r="R1913" s="2116">
        <v>22324.400000000001</v>
      </c>
      <c r="S1913" s="1267">
        <f t="shared" si="66"/>
        <v>0</v>
      </c>
      <c r="T1913" s="1655" t="s">
        <v>773</v>
      </c>
    </row>
    <row r="1914" spans="1:20" x14ac:dyDescent="0.25">
      <c r="A1914" s="1265">
        <v>42142</v>
      </c>
      <c r="B1914" s="545">
        <v>21488</v>
      </c>
      <c r="C1914" s="1952" t="s">
        <v>3618</v>
      </c>
      <c r="D1914" s="2097">
        <v>4466.8</v>
      </c>
      <c r="E1914" s="781">
        <v>42142</v>
      </c>
      <c r="F1914" s="2116">
        <v>4466.8</v>
      </c>
      <c r="G1914" s="1267">
        <f t="shared" si="65"/>
        <v>0</v>
      </c>
      <c r="H1914" s="1804" t="s">
        <v>2804</v>
      </c>
      <c r="I1914" s="32"/>
      <c r="J1914" s="2024"/>
      <c r="K1914" s="32"/>
      <c r="M1914" s="1265">
        <v>42135</v>
      </c>
      <c r="N1914" s="545">
        <v>20683</v>
      </c>
      <c r="O1914" s="1952" t="s">
        <v>674</v>
      </c>
      <c r="P1914" s="2097">
        <v>23514.400000000001</v>
      </c>
      <c r="Q1914" s="724">
        <v>42135</v>
      </c>
      <c r="R1914" s="2116">
        <v>23514.400000000001</v>
      </c>
      <c r="S1914" s="1267">
        <f t="shared" si="66"/>
        <v>0</v>
      </c>
      <c r="T1914" s="1655" t="s">
        <v>773</v>
      </c>
    </row>
    <row r="1915" spans="1:20" x14ac:dyDescent="0.25">
      <c r="A1915" s="1265">
        <v>42142</v>
      </c>
      <c r="B1915" s="545">
        <v>21489</v>
      </c>
      <c r="C1915" s="1952" t="s">
        <v>2966</v>
      </c>
      <c r="D1915" s="2097">
        <v>992</v>
      </c>
      <c r="E1915" s="781">
        <v>42143</v>
      </c>
      <c r="F1915" s="2116">
        <v>992</v>
      </c>
      <c r="G1915" s="1267">
        <f t="shared" si="65"/>
        <v>0</v>
      </c>
      <c r="H1915" s="1804" t="s">
        <v>2938</v>
      </c>
      <c r="I1915" s="32"/>
      <c r="J1915" s="2024"/>
      <c r="K1915" s="32"/>
      <c r="M1915" s="1265">
        <v>42137</v>
      </c>
      <c r="N1915" s="545">
        <v>20887</v>
      </c>
      <c r="O1915" s="1952" t="s">
        <v>674</v>
      </c>
      <c r="P1915" s="2097">
        <v>2257.1999999999998</v>
      </c>
      <c r="Q1915" s="724">
        <v>42137</v>
      </c>
      <c r="R1915" s="2116">
        <v>2257.1999999999998</v>
      </c>
      <c r="S1915" s="1267">
        <f t="shared" si="66"/>
        <v>0</v>
      </c>
      <c r="T1915" s="1804" t="s">
        <v>773</v>
      </c>
    </row>
    <row r="1916" spans="1:20" x14ac:dyDescent="0.25">
      <c r="A1916" s="1265">
        <v>42142</v>
      </c>
      <c r="B1916" s="545">
        <v>21490</v>
      </c>
      <c r="C1916" s="1952" t="s">
        <v>3619</v>
      </c>
      <c r="D1916" s="2097">
        <v>1536</v>
      </c>
      <c r="E1916" s="781">
        <v>42143</v>
      </c>
      <c r="F1916" s="2116">
        <v>1536</v>
      </c>
      <c r="G1916" s="1267">
        <f t="shared" si="65"/>
        <v>0</v>
      </c>
      <c r="H1916" s="1804" t="s">
        <v>2938</v>
      </c>
      <c r="I1916" s="32"/>
      <c r="J1916" s="2024"/>
      <c r="K1916" s="32"/>
      <c r="M1916" s="1265">
        <v>42137</v>
      </c>
      <c r="N1916" s="545">
        <v>20948</v>
      </c>
      <c r="O1916" s="1952" t="s">
        <v>674</v>
      </c>
      <c r="P1916" s="2097">
        <v>13878.8</v>
      </c>
      <c r="Q1916" s="724">
        <v>42137</v>
      </c>
      <c r="R1916" s="2116">
        <v>13878.8</v>
      </c>
      <c r="S1916" s="1267">
        <f t="shared" si="66"/>
        <v>0</v>
      </c>
      <c r="T1916" s="1804" t="s">
        <v>3547</v>
      </c>
    </row>
    <row r="1917" spans="1:20" x14ac:dyDescent="0.25">
      <c r="A1917" s="1265">
        <v>42142</v>
      </c>
      <c r="B1917" s="545">
        <v>21491</v>
      </c>
      <c r="C1917" s="2143" t="s">
        <v>2835</v>
      </c>
      <c r="D1917" s="2097">
        <v>1778.4</v>
      </c>
      <c r="E1917" s="781">
        <v>42143</v>
      </c>
      <c r="F1917" s="2116">
        <v>1778.4</v>
      </c>
      <c r="G1917" s="1267">
        <f t="shared" si="65"/>
        <v>0</v>
      </c>
      <c r="H1917" s="1804" t="s">
        <v>2938</v>
      </c>
      <c r="I1917" s="32"/>
      <c r="J1917" s="2024"/>
      <c r="K1917" s="32"/>
      <c r="M1917" s="1265">
        <v>42139</v>
      </c>
      <c r="N1917" s="545">
        <v>21102</v>
      </c>
      <c r="O1917" s="1952" t="s">
        <v>674</v>
      </c>
      <c r="P1917" s="2097">
        <v>28089.599999999999</v>
      </c>
      <c r="Q1917" s="724">
        <v>42139</v>
      </c>
      <c r="R1917" s="2116">
        <v>28089.599999999999</v>
      </c>
      <c r="S1917" s="1817">
        <f t="shared" si="66"/>
        <v>0</v>
      </c>
      <c r="T1917" s="1655" t="s">
        <v>3588</v>
      </c>
    </row>
    <row r="1918" spans="1:20" x14ac:dyDescent="0.25">
      <c r="A1918" s="1265">
        <v>42142</v>
      </c>
      <c r="B1918" s="545">
        <v>21492</v>
      </c>
      <c r="C1918" s="1952" t="s">
        <v>685</v>
      </c>
      <c r="D1918" s="2097">
        <v>160</v>
      </c>
      <c r="E1918" s="781">
        <v>42143</v>
      </c>
      <c r="F1918" s="2116">
        <v>160</v>
      </c>
      <c r="G1918" s="1267">
        <f t="shared" si="65"/>
        <v>0</v>
      </c>
      <c r="H1918" s="1804" t="s">
        <v>2938</v>
      </c>
      <c r="I1918" s="32"/>
      <c r="J1918" s="2024"/>
      <c r="K1918" s="32"/>
      <c r="M1918" s="1265">
        <v>42140</v>
      </c>
      <c r="N1918" s="545">
        <v>21218</v>
      </c>
      <c r="O1918" s="1952" t="s">
        <v>674</v>
      </c>
      <c r="P1918" s="2097">
        <v>37446.15</v>
      </c>
      <c r="Q1918" s="724">
        <v>42140</v>
      </c>
      <c r="R1918" s="2116">
        <v>37446.15</v>
      </c>
      <c r="S1918" s="1817">
        <f t="shared" si="66"/>
        <v>0</v>
      </c>
      <c r="T1918" s="1655" t="s">
        <v>2982</v>
      </c>
    </row>
    <row r="1919" spans="1:20" x14ac:dyDescent="0.25">
      <c r="A1919" s="1265">
        <v>42142</v>
      </c>
      <c r="B1919" s="545">
        <v>21493</v>
      </c>
      <c r="C1919" s="1952" t="s">
        <v>2923</v>
      </c>
      <c r="D1919" s="2097">
        <v>16874.599999999999</v>
      </c>
      <c r="E1919" s="781">
        <v>42145</v>
      </c>
      <c r="F1919" s="2116">
        <v>16874.599999999999</v>
      </c>
      <c r="G1919" s="1267">
        <f t="shared" si="65"/>
        <v>0</v>
      </c>
      <c r="H1919" s="1804" t="s">
        <v>2902</v>
      </c>
      <c r="I1919" s="32"/>
      <c r="J1919" s="2024"/>
      <c r="K1919" s="32"/>
      <c r="M1919" s="1265">
        <v>42145</v>
      </c>
      <c r="N1919" s="545">
        <v>21729</v>
      </c>
      <c r="O1919" s="1952" t="s">
        <v>674</v>
      </c>
      <c r="P1919" s="2097">
        <v>7422.2</v>
      </c>
      <c r="Q1919" s="724">
        <v>42145</v>
      </c>
      <c r="R1919" s="2116">
        <v>7422.2</v>
      </c>
      <c r="S1919" s="1267">
        <f t="shared" si="66"/>
        <v>0</v>
      </c>
      <c r="T1919" s="1655" t="s">
        <v>2815</v>
      </c>
    </row>
    <row r="1920" spans="1:20" x14ac:dyDescent="0.25">
      <c r="A1920" s="1265">
        <v>42142</v>
      </c>
      <c r="B1920" s="545">
        <v>21494</v>
      </c>
      <c r="C1920" s="1952" t="s">
        <v>2924</v>
      </c>
      <c r="D1920" s="2097">
        <v>3251</v>
      </c>
      <c r="E1920" s="781">
        <v>42145</v>
      </c>
      <c r="F1920" s="2116">
        <v>3251</v>
      </c>
      <c r="G1920" s="1267">
        <f t="shared" si="65"/>
        <v>0</v>
      </c>
      <c r="H1920" s="1804" t="s">
        <v>2902</v>
      </c>
      <c r="I1920" s="32"/>
      <c r="J1920" s="2024"/>
      <c r="K1920" s="32"/>
      <c r="M1920" s="1265">
        <v>42146</v>
      </c>
      <c r="N1920" s="545">
        <v>21856</v>
      </c>
      <c r="O1920" s="1952" t="s">
        <v>674</v>
      </c>
      <c r="P1920" s="2097">
        <v>40512</v>
      </c>
      <c r="Q1920" s="724">
        <v>42147</v>
      </c>
      <c r="R1920" s="2116">
        <v>40512</v>
      </c>
      <c r="S1920" s="1267">
        <f t="shared" si="66"/>
        <v>0</v>
      </c>
      <c r="T1920" s="1655" t="s">
        <v>2982</v>
      </c>
    </row>
    <row r="1921" spans="1:20" x14ac:dyDescent="0.25">
      <c r="A1921" s="1265">
        <v>42142</v>
      </c>
      <c r="B1921" s="545">
        <v>21495</v>
      </c>
      <c r="C1921" s="1952" t="s">
        <v>2922</v>
      </c>
      <c r="D1921" s="2097">
        <v>3407.4</v>
      </c>
      <c r="E1921" s="781">
        <v>42145</v>
      </c>
      <c r="F1921" s="2116">
        <v>3407.4</v>
      </c>
      <c r="G1921" s="1267">
        <f t="shared" si="65"/>
        <v>0</v>
      </c>
      <c r="H1921" s="1804" t="s">
        <v>2902</v>
      </c>
      <c r="I1921" s="32"/>
      <c r="J1921" s="2024"/>
      <c r="K1921" s="32"/>
      <c r="M1921" s="1265">
        <v>42131</v>
      </c>
      <c r="N1921" s="545">
        <v>20220</v>
      </c>
      <c r="O1921" s="1952" t="s">
        <v>2957</v>
      </c>
      <c r="P1921" s="2097">
        <v>23187.599999999999</v>
      </c>
      <c r="Q1921" s="724">
        <v>42131</v>
      </c>
      <c r="R1921" s="2116">
        <v>23187.599999999999</v>
      </c>
      <c r="S1921" s="1267">
        <f t="shared" si="66"/>
        <v>0</v>
      </c>
      <c r="T1921" s="1655" t="s">
        <v>773</v>
      </c>
    </row>
    <row r="1922" spans="1:20" x14ac:dyDescent="0.25">
      <c r="A1922" s="1265">
        <v>42142</v>
      </c>
      <c r="B1922" s="545">
        <v>21496</v>
      </c>
      <c r="C1922" s="1952" t="s">
        <v>1176</v>
      </c>
      <c r="D1922" s="2097">
        <v>1131.2</v>
      </c>
      <c r="E1922" s="724">
        <v>42142</v>
      </c>
      <c r="F1922" s="2116">
        <v>1131.2</v>
      </c>
      <c r="G1922" s="1267">
        <f t="shared" si="65"/>
        <v>0</v>
      </c>
      <c r="H1922" s="1804" t="s">
        <v>773</v>
      </c>
      <c r="I1922" s="32"/>
      <c r="J1922" s="2024"/>
      <c r="K1922" s="32"/>
      <c r="M1922" s="1265">
        <v>42132</v>
      </c>
      <c r="N1922" s="545">
        <v>20345</v>
      </c>
      <c r="O1922" s="1952" t="s">
        <v>2957</v>
      </c>
      <c r="P1922" s="2097">
        <v>45518</v>
      </c>
      <c r="Q1922" s="724">
        <v>42132</v>
      </c>
      <c r="R1922" s="2116">
        <v>45518</v>
      </c>
      <c r="S1922" s="1267">
        <f t="shared" si="66"/>
        <v>0</v>
      </c>
      <c r="T1922" s="1804" t="s">
        <v>773</v>
      </c>
    </row>
    <row r="1923" spans="1:20" x14ac:dyDescent="0.25">
      <c r="A1923" s="1265">
        <v>42142</v>
      </c>
      <c r="B1923" s="545">
        <v>21497</v>
      </c>
      <c r="C1923" s="1952" t="s">
        <v>2819</v>
      </c>
      <c r="D1923" s="2097">
        <v>4166.3999999999996</v>
      </c>
      <c r="E1923" s="724">
        <v>42142</v>
      </c>
      <c r="F1923" s="2116">
        <v>4166.3999999999996</v>
      </c>
      <c r="G1923" s="1267">
        <f t="shared" ref="G1923:G1986" si="67">D1923-F1923</f>
        <v>0</v>
      </c>
      <c r="H1923" s="1804" t="s">
        <v>2796</v>
      </c>
      <c r="I1923" s="32"/>
      <c r="J1923" s="2024"/>
      <c r="K1923" s="32"/>
      <c r="M1923" s="1265">
        <v>42133</v>
      </c>
      <c r="N1923" s="545">
        <v>20484</v>
      </c>
      <c r="O1923" s="1952" t="s">
        <v>2957</v>
      </c>
      <c r="P1923" s="2097">
        <v>21945</v>
      </c>
      <c r="Q1923" s="724">
        <v>42133</v>
      </c>
      <c r="R1923" s="2116">
        <v>21945</v>
      </c>
      <c r="S1923" s="1267">
        <f t="shared" ref="S1923:S1986" si="68">P1923-R1923</f>
        <v>0</v>
      </c>
      <c r="T1923" s="1804" t="s">
        <v>773</v>
      </c>
    </row>
    <row r="1924" spans="1:20" x14ac:dyDescent="0.25">
      <c r="A1924" s="1265">
        <v>42142</v>
      </c>
      <c r="B1924" s="545">
        <v>21498</v>
      </c>
      <c r="C1924" s="1952" t="s">
        <v>28</v>
      </c>
      <c r="D1924" s="2097">
        <v>26656.05</v>
      </c>
      <c r="E1924" s="724">
        <v>42143</v>
      </c>
      <c r="F1924" s="2116">
        <v>26656.05</v>
      </c>
      <c r="G1924" s="1267">
        <f t="shared" si="67"/>
        <v>0</v>
      </c>
      <c r="H1924" s="1804" t="s">
        <v>2780</v>
      </c>
      <c r="I1924" s="32"/>
      <c r="J1924" s="2024"/>
      <c r="K1924" s="32"/>
      <c r="M1924" s="1265">
        <v>42150</v>
      </c>
      <c r="N1924" s="545">
        <v>22310</v>
      </c>
      <c r="O1924" s="1952" t="s">
        <v>2957</v>
      </c>
      <c r="P1924" s="2097">
        <v>18144</v>
      </c>
      <c r="Q1924" s="781">
        <v>42150</v>
      </c>
      <c r="R1924" s="2116">
        <v>18144</v>
      </c>
      <c r="S1924" s="1267">
        <f t="shared" si="68"/>
        <v>0</v>
      </c>
      <c r="T1924" s="1655" t="s">
        <v>2982</v>
      </c>
    </row>
    <row r="1925" spans="1:20" x14ac:dyDescent="0.25">
      <c r="A1925" s="1265">
        <v>42142</v>
      </c>
      <c r="B1925" s="545">
        <v>21499</v>
      </c>
      <c r="C1925" s="1952" t="s">
        <v>2819</v>
      </c>
      <c r="D1925" s="2097">
        <v>4394</v>
      </c>
      <c r="E1925" s="724">
        <v>42142</v>
      </c>
      <c r="F1925" s="2116">
        <v>4394</v>
      </c>
      <c r="G1925" s="1267">
        <f t="shared" si="67"/>
        <v>0</v>
      </c>
      <c r="H1925" s="1804" t="s">
        <v>2796</v>
      </c>
      <c r="I1925" s="32"/>
      <c r="J1925" s="2024"/>
      <c r="K1925" s="32"/>
      <c r="M1925" s="1265">
        <v>42151</v>
      </c>
      <c r="N1925" s="545">
        <v>22345</v>
      </c>
      <c r="O1925" s="1952" t="s">
        <v>2957</v>
      </c>
      <c r="P1925" s="2097">
        <v>13414.4</v>
      </c>
      <c r="Q1925" s="781">
        <v>42151</v>
      </c>
      <c r="R1925" s="2116">
        <v>13414.4</v>
      </c>
      <c r="S1925" s="1267">
        <f t="shared" si="68"/>
        <v>0</v>
      </c>
      <c r="T1925" s="1655" t="s">
        <v>773</v>
      </c>
    </row>
    <row r="1926" spans="1:20" x14ac:dyDescent="0.25">
      <c r="A1926" s="1265">
        <v>42142</v>
      </c>
      <c r="B1926" s="545">
        <v>21500</v>
      </c>
      <c r="C1926" s="1952" t="s">
        <v>447</v>
      </c>
      <c r="D1926" s="2097">
        <v>14678</v>
      </c>
      <c r="E1926" s="724">
        <v>42143</v>
      </c>
      <c r="F1926" s="2116">
        <v>14678</v>
      </c>
      <c r="G1926" s="1267">
        <f t="shared" si="67"/>
        <v>0</v>
      </c>
      <c r="H1926" s="1804" t="s">
        <v>2780</v>
      </c>
      <c r="I1926" s="32"/>
      <c r="J1926" s="2024"/>
      <c r="K1926" s="32"/>
      <c r="M1926" s="1265">
        <v>42152</v>
      </c>
      <c r="N1926" s="545">
        <v>22438</v>
      </c>
      <c r="O1926" s="1952" t="s">
        <v>2957</v>
      </c>
      <c r="P1926" s="2097">
        <v>5875.2</v>
      </c>
      <c r="Q1926" s="724">
        <v>42153</v>
      </c>
      <c r="R1926" s="2116">
        <v>5875.2</v>
      </c>
      <c r="S1926" s="1267">
        <f t="shared" si="68"/>
        <v>0</v>
      </c>
      <c r="T1926" s="1655" t="s">
        <v>2982</v>
      </c>
    </row>
    <row r="1927" spans="1:20" x14ac:dyDescent="0.25">
      <c r="A1927" s="1265">
        <v>42142</v>
      </c>
      <c r="B1927" s="545">
        <v>21501</v>
      </c>
      <c r="C1927" s="1952" t="s">
        <v>2787</v>
      </c>
      <c r="D1927" s="2097">
        <v>3540.2</v>
      </c>
      <c r="E1927" s="724">
        <v>42143</v>
      </c>
      <c r="F1927" s="2116">
        <v>3540.2</v>
      </c>
      <c r="G1927" s="1267">
        <f t="shared" si="67"/>
        <v>0</v>
      </c>
      <c r="H1927" s="1804" t="s">
        <v>2780</v>
      </c>
      <c r="I1927" s="32"/>
      <c r="J1927" s="2024"/>
      <c r="K1927" s="32"/>
      <c r="M1927" s="1265">
        <v>42152</v>
      </c>
      <c r="N1927" s="545">
        <v>22508</v>
      </c>
      <c r="O1927" s="1952" t="s">
        <v>2957</v>
      </c>
      <c r="P1927" s="2097">
        <v>6702</v>
      </c>
      <c r="Q1927" s="724">
        <v>42153</v>
      </c>
      <c r="R1927" s="2116">
        <v>6702</v>
      </c>
      <c r="S1927" s="1267">
        <f t="shared" si="68"/>
        <v>0</v>
      </c>
      <c r="T1927" s="1655" t="s">
        <v>2982</v>
      </c>
    </row>
    <row r="1928" spans="1:20" x14ac:dyDescent="0.25">
      <c r="A1928" s="1265">
        <v>42142</v>
      </c>
      <c r="B1928" s="545">
        <v>21502</v>
      </c>
      <c r="C1928" s="1952" t="s">
        <v>2919</v>
      </c>
      <c r="D1928" s="2097">
        <v>2701.6</v>
      </c>
      <c r="E1928" s="724">
        <v>42145</v>
      </c>
      <c r="F1928" s="2116">
        <v>2701.6</v>
      </c>
      <c r="G1928" s="1267">
        <f t="shared" si="67"/>
        <v>0</v>
      </c>
      <c r="H1928" s="1655" t="s">
        <v>2902</v>
      </c>
      <c r="I1928" s="32"/>
      <c r="J1928" s="2024"/>
      <c r="K1928" s="32"/>
      <c r="M1928" s="1265">
        <v>42153</v>
      </c>
      <c r="N1928" s="545">
        <v>22580</v>
      </c>
      <c r="O1928" s="1952" t="s">
        <v>2957</v>
      </c>
      <c r="P1928" s="2097">
        <v>30307.200000000001</v>
      </c>
      <c r="Q1928" s="724">
        <v>42153</v>
      </c>
      <c r="R1928" s="2116">
        <v>30307.200000000001</v>
      </c>
      <c r="S1928" s="1267">
        <f t="shared" si="68"/>
        <v>0</v>
      </c>
      <c r="T1928" s="1655" t="s">
        <v>2982</v>
      </c>
    </row>
    <row r="1929" spans="1:20" x14ac:dyDescent="0.25">
      <c r="A1929" s="1265">
        <v>42142</v>
      </c>
      <c r="B1929" s="545">
        <v>21503</v>
      </c>
      <c r="C1929" s="1952" t="s">
        <v>2926</v>
      </c>
      <c r="D1929" s="2097">
        <v>2191.5</v>
      </c>
      <c r="E1929" s="724">
        <v>42145</v>
      </c>
      <c r="F1929" s="2116">
        <v>2191.5</v>
      </c>
      <c r="G1929" s="1267">
        <f t="shared" si="67"/>
        <v>0</v>
      </c>
      <c r="H1929" s="1655" t="s">
        <v>2902</v>
      </c>
      <c r="I1929" s="32"/>
      <c r="J1929" s="2024"/>
      <c r="K1929" s="32"/>
      <c r="M1929" s="1265">
        <v>42154</v>
      </c>
      <c r="N1929" s="545">
        <v>22690</v>
      </c>
      <c r="O1929" s="1952" t="s">
        <v>2957</v>
      </c>
      <c r="P1929" s="2097">
        <v>43998.9</v>
      </c>
      <c r="Q1929" s="724">
        <v>42154</v>
      </c>
      <c r="R1929" s="2116">
        <v>43998.9</v>
      </c>
      <c r="S1929" s="1267">
        <f t="shared" si="68"/>
        <v>0</v>
      </c>
      <c r="T1929" s="1655" t="s">
        <v>773</v>
      </c>
    </row>
    <row r="1930" spans="1:20" x14ac:dyDescent="0.25">
      <c r="A1930" s="1265">
        <v>42142</v>
      </c>
      <c r="B1930" s="545">
        <v>21504</v>
      </c>
      <c r="C1930" s="1952" t="s">
        <v>2918</v>
      </c>
      <c r="D1930" s="2097">
        <v>1616.1</v>
      </c>
      <c r="E1930" s="724">
        <v>42149</v>
      </c>
      <c r="F1930" s="2116">
        <v>1616.1</v>
      </c>
      <c r="G1930" s="1267">
        <f t="shared" si="67"/>
        <v>0</v>
      </c>
      <c r="H1930" s="1655" t="s">
        <v>2902</v>
      </c>
      <c r="I1930" s="32"/>
      <c r="J1930" s="2024"/>
      <c r="K1930" s="32"/>
      <c r="M1930" s="1265">
        <v>42142</v>
      </c>
      <c r="N1930" s="545">
        <v>21404</v>
      </c>
      <c r="O1930" s="1952" t="s">
        <v>3614</v>
      </c>
      <c r="P1930" s="2097">
        <v>24026.5</v>
      </c>
      <c r="Q1930" s="724">
        <v>42142</v>
      </c>
      <c r="R1930" s="2117">
        <v>24026.5</v>
      </c>
      <c r="S1930" s="1267">
        <f t="shared" si="68"/>
        <v>0</v>
      </c>
      <c r="T1930" s="1197" t="s">
        <v>2982</v>
      </c>
    </row>
    <row r="1931" spans="1:20" x14ac:dyDescent="0.25">
      <c r="A1931" s="1265">
        <v>42142</v>
      </c>
      <c r="B1931" s="545">
        <v>21505</v>
      </c>
      <c r="C1931" s="1952" t="s">
        <v>2920</v>
      </c>
      <c r="D1931" s="2097">
        <v>37666.050000000003</v>
      </c>
      <c r="E1931" s="724">
        <v>42151</v>
      </c>
      <c r="F1931" s="2116">
        <v>37666.050000000003</v>
      </c>
      <c r="G1931" s="1267">
        <f t="shared" si="67"/>
        <v>0</v>
      </c>
      <c r="H1931" s="1655" t="s">
        <v>2902</v>
      </c>
      <c r="I1931" s="32"/>
      <c r="J1931" s="2024"/>
      <c r="K1931" s="32"/>
      <c r="M1931" s="1265">
        <v>42140</v>
      </c>
      <c r="N1931" s="545">
        <v>21319</v>
      </c>
      <c r="O1931" s="1952" t="s">
        <v>3607</v>
      </c>
      <c r="P1931" s="2097">
        <v>35.200000000000003</v>
      </c>
      <c r="Q1931" s="724">
        <v>42140</v>
      </c>
      <c r="R1931" s="2117">
        <v>35.200000000000003</v>
      </c>
      <c r="S1931" s="1267">
        <f t="shared" si="68"/>
        <v>0</v>
      </c>
      <c r="T1931" s="716" t="s">
        <v>773</v>
      </c>
    </row>
    <row r="1932" spans="1:20" x14ac:dyDescent="0.25">
      <c r="A1932" s="1265">
        <v>42142</v>
      </c>
      <c r="B1932" s="545">
        <v>21506</v>
      </c>
      <c r="C1932" s="1952" t="s">
        <v>2968</v>
      </c>
      <c r="D1932" s="2097">
        <v>30350.400000000001</v>
      </c>
      <c r="E1932" s="724">
        <v>42145</v>
      </c>
      <c r="F1932" s="2116">
        <v>30350.400000000001</v>
      </c>
      <c r="G1932" s="1267">
        <f t="shared" si="67"/>
        <v>0</v>
      </c>
      <c r="H1932" s="1655" t="s">
        <v>2902</v>
      </c>
      <c r="I1932" s="32"/>
      <c r="J1932" s="2024"/>
      <c r="K1932" s="32"/>
      <c r="M1932" s="1265">
        <v>42147</v>
      </c>
      <c r="N1932" s="545">
        <v>21995</v>
      </c>
      <c r="O1932" s="1952" t="s">
        <v>958</v>
      </c>
      <c r="P1932" s="2097">
        <v>4250.3999999999996</v>
      </c>
      <c r="Q1932" s="781">
        <v>42147</v>
      </c>
      <c r="R1932" s="2116">
        <v>4250.3999999999996</v>
      </c>
      <c r="S1932" s="1267">
        <f t="shared" si="68"/>
        <v>0</v>
      </c>
      <c r="T1932" s="1655" t="s">
        <v>2804</v>
      </c>
    </row>
    <row r="1933" spans="1:20" x14ac:dyDescent="0.25">
      <c r="A1933" s="1265">
        <v>42142</v>
      </c>
      <c r="B1933" s="545">
        <v>21507</v>
      </c>
      <c r="C1933" s="2164" t="s">
        <v>2251</v>
      </c>
      <c r="D1933" s="2194">
        <v>0</v>
      </c>
      <c r="E1933" s="724"/>
      <c r="F1933" s="2116"/>
      <c r="G1933" s="1267">
        <f t="shared" si="67"/>
        <v>0</v>
      </c>
      <c r="H1933" s="1655" t="s">
        <v>135</v>
      </c>
      <c r="I1933" s="32"/>
      <c r="J1933" s="2024"/>
      <c r="K1933" s="32"/>
      <c r="M1933" s="1265">
        <v>42150</v>
      </c>
      <c r="N1933" s="545">
        <v>22287</v>
      </c>
      <c r="O1933" s="1952" t="s">
        <v>958</v>
      </c>
      <c r="P1933" s="2097">
        <v>4092</v>
      </c>
      <c r="Q1933" s="781">
        <v>42150</v>
      </c>
      <c r="R1933" s="2116">
        <v>4092</v>
      </c>
      <c r="S1933" s="1267">
        <f t="shared" si="68"/>
        <v>0</v>
      </c>
      <c r="T1933" s="1655" t="s">
        <v>2804</v>
      </c>
    </row>
    <row r="1934" spans="1:20" x14ac:dyDescent="0.25">
      <c r="A1934" s="1265">
        <v>42142</v>
      </c>
      <c r="B1934" s="545">
        <v>21508</v>
      </c>
      <c r="C1934" s="1952" t="s">
        <v>2934</v>
      </c>
      <c r="D1934" s="2097">
        <v>21326.77</v>
      </c>
      <c r="E1934" s="724">
        <v>42145</v>
      </c>
      <c r="F1934" s="2116">
        <v>21326.77</v>
      </c>
      <c r="G1934" s="1267">
        <f t="shared" si="67"/>
        <v>0</v>
      </c>
      <c r="H1934" s="1655" t="s">
        <v>2902</v>
      </c>
      <c r="I1934" s="32"/>
      <c r="J1934" s="2024"/>
      <c r="K1934" s="32"/>
      <c r="M1934" s="1265">
        <v>42154</v>
      </c>
      <c r="N1934" s="545">
        <v>22723</v>
      </c>
      <c r="O1934" s="1952" t="s">
        <v>958</v>
      </c>
      <c r="P1934" s="2097">
        <v>4629.3999999999996</v>
      </c>
      <c r="Q1934" s="724">
        <v>42154</v>
      </c>
      <c r="R1934" s="2116">
        <v>4629.3999999999996</v>
      </c>
      <c r="S1934" s="1267">
        <f t="shared" si="68"/>
        <v>0</v>
      </c>
      <c r="T1934" s="1655" t="s">
        <v>2804</v>
      </c>
    </row>
    <row r="1935" spans="1:20" x14ac:dyDescent="0.25">
      <c r="A1935" s="1265">
        <v>42142</v>
      </c>
      <c r="B1935" s="545">
        <v>21509</v>
      </c>
      <c r="C1935" s="1952" t="s">
        <v>2911</v>
      </c>
      <c r="D1935" s="2097">
        <v>545.6</v>
      </c>
      <c r="E1935" s="724">
        <v>42142</v>
      </c>
      <c r="F1935" s="2116">
        <v>545.6</v>
      </c>
      <c r="G1935" s="1267">
        <f t="shared" si="67"/>
        <v>0</v>
      </c>
      <c r="H1935" s="1655" t="s">
        <v>773</v>
      </c>
      <c r="I1935" s="32"/>
      <c r="J1935" s="2024"/>
      <c r="K1935" s="32"/>
      <c r="M1935" s="1265">
        <v>42125</v>
      </c>
      <c r="N1935" s="545">
        <v>19595</v>
      </c>
      <c r="O1935" s="1952" t="s">
        <v>2787</v>
      </c>
      <c r="P1935" s="2097">
        <v>7002.6</v>
      </c>
      <c r="Q1935" s="724">
        <v>42125</v>
      </c>
      <c r="R1935" s="2116">
        <v>7002.6</v>
      </c>
      <c r="S1935" s="459">
        <f t="shared" si="68"/>
        <v>0</v>
      </c>
      <c r="T1935" s="1804" t="s">
        <v>2780</v>
      </c>
    </row>
    <row r="1936" spans="1:20" x14ac:dyDescent="0.25">
      <c r="A1936" s="1265">
        <v>42142</v>
      </c>
      <c r="B1936" s="545">
        <v>21510</v>
      </c>
      <c r="C1936" s="1952" t="s">
        <v>2933</v>
      </c>
      <c r="D1936" s="2097">
        <v>15273.1</v>
      </c>
      <c r="E1936" s="724">
        <v>42145</v>
      </c>
      <c r="F1936" s="2116">
        <v>15273.1</v>
      </c>
      <c r="G1936" s="1267">
        <f t="shared" si="67"/>
        <v>0</v>
      </c>
      <c r="H1936" s="1655" t="s">
        <v>2902</v>
      </c>
      <c r="I1936" s="32"/>
      <c r="J1936" s="2024"/>
      <c r="K1936" s="32"/>
      <c r="M1936" s="1265">
        <v>42126</v>
      </c>
      <c r="N1936" s="545">
        <v>19740</v>
      </c>
      <c r="O1936" s="2054" t="s">
        <v>2787</v>
      </c>
      <c r="P1936" s="2097">
        <v>8675.6</v>
      </c>
      <c r="Q1936" s="724">
        <v>42126</v>
      </c>
      <c r="R1936" s="2116">
        <v>8675.6</v>
      </c>
      <c r="S1936" s="459">
        <f t="shared" si="68"/>
        <v>0</v>
      </c>
      <c r="T1936" s="217" t="s">
        <v>2780</v>
      </c>
    </row>
    <row r="1937" spans="1:20" x14ac:dyDescent="0.25">
      <c r="A1937" s="1265">
        <v>42142</v>
      </c>
      <c r="B1937" s="545">
        <v>21511</v>
      </c>
      <c r="C1937" s="1952" t="s">
        <v>2859</v>
      </c>
      <c r="D1937" s="2097">
        <v>19683</v>
      </c>
      <c r="E1937" s="724">
        <v>42142</v>
      </c>
      <c r="F1937" s="2116">
        <v>19683</v>
      </c>
      <c r="G1937" s="1267">
        <f t="shared" si="67"/>
        <v>0</v>
      </c>
      <c r="H1937" s="1655" t="s">
        <v>773</v>
      </c>
      <c r="I1937" s="32"/>
      <c r="J1937" s="2024"/>
      <c r="K1937" s="32"/>
      <c r="M1937" s="1265">
        <v>42127</v>
      </c>
      <c r="N1937" s="545">
        <v>19871</v>
      </c>
      <c r="O1937" s="1952" t="s">
        <v>2787</v>
      </c>
      <c r="P1937" s="2097">
        <v>8167.8</v>
      </c>
      <c r="Q1937" s="724">
        <v>42127</v>
      </c>
      <c r="R1937" s="2116">
        <f>587.4+7580.4</f>
        <v>8167.7999999999993</v>
      </c>
      <c r="S1937" s="1267">
        <f t="shared" si="68"/>
        <v>0</v>
      </c>
      <c r="T1937" s="1804" t="s">
        <v>2780</v>
      </c>
    </row>
    <row r="1938" spans="1:20" x14ac:dyDescent="0.25">
      <c r="A1938" s="1265">
        <v>42142</v>
      </c>
      <c r="B1938" s="545">
        <v>21512</v>
      </c>
      <c r="C1938" s="1952" t="s">
        <v>976</v>
      </c>
      <c r="D1938" s="2097">
        <v>41769.4</v>
      </c>
      <c r="E1938" s="724">
        <v>42145</v>
      </c>
      <c r="F1938" s="2116">
        <v>41769.4</v>
      </c>
      <c r="G1938" s="1267">
        <f t="shared" si="67"/>
        <v>0</v>
      </c>
      <c r="H1938" s="1655" t="s">
        <v>2902</v>
      </c>
      <c r="I1938" s="32"/>
      <c r="J1938" s="2024"/>
      <c r="K1938" s="32"/>
      <c r="M1938" s="1265">
        <v>42128</v>
      </c>
      <c r="N1938" s="545">
        <v>19919</v>
      </c>
      <c r="O1938" s="1952" t="s">
        <v>2787</v>
      </c>
      <c r="P1938" s="2097">
        <v>5427.58</v>
      </c>
      <c r="Q1938" s="724">
        <v>42128</v>
      </c>
      <c r="R1938" s="2116">
        <v>5427.58</v>
      </c>
      <c r="S1938" s="1267">
        <f t="shared" si="68"/>
        <v>0</v>
      </c>
      <c r="T1938" s="1804" t="s">
        <v>2780</v>
      </c>
    </row>
    <row r="1939" spans="1:20" x14ac:dyDescent="0.25">
      <c r="A1939" s="1265">
        <v>42142</v>
      </c>
      <c r="B1939" s="545">
        <v>21513</v>
      </c>
      <c r="C1939" s="1952" t="s">
        <v>400</v>
      </c>
      <c r="D1939" s="2097">
        <v>158276.14000000001</v>
      </c>
      <c r="E1939" s="724">
        <v>42149</v>
      </c>
      <c r="F1939" s="2117">
        <v>158276.14000000001</v>
      </c>
      <c r="G1939" s="1267">
        <f t="shared" si="67"/>
        <v>0</v>
      </c>
      <c r="H1939" s="1197" t="s">
        <v>2902</v>
      </c>
      <c r="I1939" s="32"/>
      <c r="J1939" s="2024"/>
      <c r="K1939" s="32"/>
      <c r="M1939" s="1265">
        <v>42129</v>
      </c>
      <c r="N1939" s="545">
        <v>20047</v>
      </c>
      <c r="O1939" s="1952" t="s">
        <v>2787</v>
      </c>
      <c r="P1939" s="2097">
        <v>4285.6000000000004</v>
      </c>
      <c r="Q1939" s="724">
        <v>42129</v>
      </c>
      <c r="R1939" s="2116">
        <v>4285.6000000000004</v>
      </c>
      <c r="S1939" s="1267">
        <f t="shared" si="68"/>
        <v>0</v>
      </c>
      <c r="T1939" s="1655" t="s">
        <v>2780</v>
      </c>
    </row>
    <row r="1940" spans="1:20" x14ac:dyDescent="0.25">
      <c r="A1940" s="1265">
        <v>42142</v>
      </c>
      <c r="B1940" s="545">
        <v>21514</v>
      </c>
      <c r="C1940" s="1952" t="s">
        <v>2968</v>
      </c>
      <c r="D1940" s="2097">
        <v>14071.2</v>
      </c>
      <c r="E1940" s="714" t="s">
        <v>3666</v>
      </c>
      <c r="F1940" s="2116">
        <f>10000+4071.2</f>
        <v>14071.2</v>
      </c>
      <c r="G1940" s="1267">
        <f t="shared" si="67"/>
        <v>0</v>
      </c>
      <c r="H1940" s="1197" t="s">
        <v>2902</v>
      </c>
      <c r="I1940" s="32"/>
      <c r="J1940" s="2024"/>
      <c r="K1940" s="32"/>
      <c r="M1940" s="1265">
        <v>42130</v>
      </c>
      <c r="N1940" s="545">
        <v>20178</v>
      </c>
      <c r="O1940" s="1952" t="s">
        <v>2787</v>
      </c>
      <c r="P1940" s="2097">
        <v>3837.52</v>
      </c>
      <c r="Q1940" s="724">
        <v>42131</v>
      </c>
      <c r="R1940" s="2116">
        <v>3837.52</v>
      </c>
      <c r="S1940" s="1267">
        <f t="shared" si="68"/>
        <v>0</v>
      </c>
      <c r="T1940" s="1655" t="s">
        <v>2780</v>
      </c>
    </row>
    <row r="1941" spans="1:20" x14ac:dyDescent="0.25">
      <c r="A1941" s="1265">
        <v>42142</v>
      </c>
      <c r="B1941" s="545">
        <v>21515</v>
      </c>
      <c r="C1941" s="1952" t="s">
        <v>2304</v>
      </c>
      <c r="D1941" s="2097">
        <v>7488</v>
      </c>
      <c r="E1941" s="724"/>
      <c r="F1941" s="2117"/>
      <c r="G1941" s="1267">
        <f t="shared" si="67"/>
        <v>7488</v>
      </c>
      <c r="H1941" s="1197" t="s">
        <v>773</v>
      </c>
      <c r="I1941" s="32"/>
      <c r="J1941" s="2024"/>
      <c r="K1941" s="32"/>
      <c r="M1941" s="1265">
        <v>42131</v>
      </c>
      <c r="N1941" s="545">
        <v>20255</v>
      </c>
      <c r="O1941" s="1952" t="s">
        <v>2787</v>
      </c>
      <c r="P1941" s="2097">
        <v>6824.8</v>
      </c>
      <c r="Q1941" s="724">
        <v>42132</v>
      </c>
      <c r="R1941" s="2116">
        <v>6824.8</v>
      </c>
      <c r="S1941" s="1267">
        <f t="shared" si="68"/>
        <v>0</v>
      </c>
      <c r="T1941" s="1804" t="s">
        <v>2780</v>
      </c>
    </row>
    <row r="1942" spans="1:20" x14ac:dyDescent="0.25">
      <c r="A1942" s="1265">
        <v>42142</v>
      </c>
      <c r="B1942" s="545">
        <v>21516</v>
      </c>
      <c r="C1942" s="1952" t="s">
        <v>3556</v>
      </c>
      <c r="D1942" s="2097">
        <v>7936</v>
      </c>
      <c r="E1942" s="724">
        <v>42142</v>
      </c>
      <c r="F1942" s="2117">
        <v>7936</v>
      </c>
      <c r="G1942" s="1267">
        <f t="shared" si="67"/>
        <v>0</v>
      </c>
      <c r="H1942" s="1197" t="s">
        <v>773</v>
      </c>
      <c r="I1942" s="32"/>
      <c r="J1942" s="2024"/>
      <c r="K1942" s="32"/>
      <c r="M1942" s="1265">
        <v>42132</v>
      </c>
      <c r="N1942" s="545">
        <v>20403</v>
      </c>
      <c r="O1942" s="1952" t="s">
        <v>2787</v>
      </c>
      <c r="P1942" s="2097">
        <v>10433.1</v>
      </c>
      <c r="Q1942" s="724">
        <v>42133</v>
      </c>
      <c r="R1942" s="2116">
        <v>10433.1</v>
      </c>
      <c r="S1942" s="1267">
        <f t="shared" si="68"/>
        <v>0</v>
      </c>
      <c r="T1942" s="1804" t="s">
        <v>2780</v>
      </c>
    </row>
    <row r="1943" spans="1:20" x14ac:dyDescent="0.25">
      <c r="A1943" s="1265">
        <v>42142</v>
      </c>
      <c r="B1943" s="545">
        <v>21517</v>
      </c>
      <c r="C1943" s="1952" t="s">
        <v>1024</v>
      </c>
      <c r="D1943" s="2097">
        <v>4126</v>
      </c>
      <c r="E1943" s="724">
        <v>42142</v>
      </c>
      <c r="F1943" s="2117">
        <v>4126</v>
      </c>
      <c r="G1943" s="1267">
        <f t="shared" si="67"/>
        <v>0</v>
      </c>
      <c r="H1943" s="1197" t="s">
        <v>773</v>
      </c>
      <c r="I1943" s="32"/>
      <c r="J1943" s="2024"/>
      <c r="K1943" s="32"/>
      <c r="M1943" s="1265">
        <v>42133</v>
      </c>
      <c r="N1943" s="545">
        <v>20519</v>
      </c>
      <c r="O1943" s="1952" t="s">
        <v>2787</v>
      </c>
      <c r="P1943" s="2097">
        <v>8762.6</v>
      </c>
      <c r="Q1943" s="724">
        <v>42133</v>
      </c>
      <c r="R1943" s="2116">
        <v>8762.6</v>
      </c>
      <c r="S1943" s="1267">
        <f t="shared" si="68"/>
        <v>0</v>
      </c>
      <c r="T1943" s="1804" t="s">
        <v>2780</v>
      </c>
    </row>
    <row r="1944" spans="1:20" x14ac:dyDescent="0.25">
      <c r="A1944" s="1265">
        <v>42142</v>
      </c>
      <c r="B1944" s="545">
        <v>21518</v>
      </c>
      <c r="C1944" s="1952" t="s">
        <v>3620</v>
      </c>
      <c r="D1944" s="2097">
        <v>10634.68</v>
      </c>
      <c r="E1944" s="724"/>
      <c r="F1944" s="2117"/>
      <c r="G1944" s="1267">
        <f t="shared" si="67"/>
        <v>10634.68</v>
      </c>
      <c r="H1944" s="1197" t="s">
        <v>773</v>
      </c>
      <c r="I1944" s="32"/>
      <c r="J1944" s="2024"/>
      <c r="K1944" s="32"/>
      <c r="M1944" s="1265">
        <v>42134</v>
      </c>
      <c r="N1944" s="545">
        <v>20639</v>
      </c>
      <c r="O1944" s="2143" t="s">
        <v>2787</v>
      </c>
      <c r="P1944" s="2097">
        <v>8497.7000000000007</v>
      </c>
      <c r="Q1944" s="724">
        <v>42135</v>
      </c>
      <c r="R1944" s="2117">
        <v>8497.7000000000007</v>
      </c>
      <c r="S1944" s="1267">
        <f t="shared" si="68"/>
        <v>0</v>
      </c>
      <c r="T1944" s="1197" t="s">
        <v>2780</v>
      </c>
    </row>
    <row r="1945" spans="1:20" x14ac:dyDescent="0.25">
      <c r="A1945" s="1265">
        <v>42142</v>
      </c>
      <c r="B1945" s="545">
        <v>21519</v>
      </c>
      <c r="C1945" s="1952" t="s">
        <v>2925</v>
      </c>
      <c r="D1945" s="2097">
        <v>24919</v>
      </c>
      <c r="E1945" s="724">
        <v>42145</v>
      </c>
      <c r="F1945" s="2117">
        <v>24919</v>
      </c>
      <c r="G1945" s="1267">
        <f t="shared" si="67"/>
        <v>0</v>
      </c>
      <c r="H1945" s="1197" t="s">
        <v>2902</v>
      </c>
      <c r="I1945" s="32"/>
      <c r="J1945" s="2024"/>
      <c r="K1945" s="32"/>
      <c r="M1945" s="1265">
        <v>42135</v>
      </c>
      <c r="N1945" s="545">
        <v>20689</v>
      </c>
      <c r="O1945" s="1952" t="s">
        <v>2787</v>
      </c>
      <c r="P1945" s="2097">
        <v>4862</v>
      </c>
      <c r="Q1945" s="724">
        <v>42136</v>
      </c>
      <c r="R1945" s="2116">
        <v>4862</v>
      </c>
      <c r="S1945" s="1267">
        <f t="shared" si="68"/>
        <v>0</v>
      </c>
      <c r="T1945" s="1655" t="s">
        <v>2780</v>
      </c>
    </row>
    <row r="1946" spans="1:20" x14ac:dyDescent="0.25">
      <c r="A1946" s="1265">
        <v>42142</v>
      </c>
      <c r="B1946" s="545">
        <v>21520</v>
      </c>
      <c r="C1946" s="1952" t="s">
        <v>2849</v>
      </c>
      <c r="D1946" s="2097">
        <v>6355.2</v>
      </c>
      <c r="E1946" s="724">
        <v>42142</v>
      </c>
      <c r="F1946" s="2117">
        <v>6355.2</v>
      </c>
      <c r="G1946" s="1267">
        <f t="shared" si="67"/>
        <v>0</v>
      </c>
      <c r="H1946" s="1197" t="s">
        <v>773</v>
      </c>
      <c r="I1946" s="32"/>
      <c r="J1946" s="2024"/>
      <c r="K1946" s="32"/>
      <c r="M1946" s="1265">
        <v>42136</v>
      </c>
      <c r="N1946" s="545">
        <v>20861</v>
      </c>
      <c r="O1946" s="1952" t="s">
        <v>2787</v>
      </c>
      <c r="P1946" s="2097">
        <v>3649.8</v>
      </c>
      <c r="Q1946" s="724">
        <v>42137</v>
      </c>
      <c r="R1946" s="2116">
        <v>3649.8</v>
      </c>
      <c r="S1946" s="1267">
        <f t="shared" si="68"/>
        <v>0</v>
      </c>
      <c r="T1946" s="1655" t="s">
        <v>2799</v>
      </c>
    </row>
    <row r="1947" spans="1:20" x14ac:dyDescent="0.25">
      <c r="A1947" s="1265">
        <v>42142</v>
      </c>
      <c r="B1947" s="545">
        <v>21521</v>
      </c>
      <c r="C1947" s="1952" t="s">
        <v>2848</v>
      </c>
      <c r="D1947" s="2097">
        <v>2667.6</v>
      </c>
      <c r="E1947" s="724">
        <v>42142</v>
      </c>
      <c r="F1947" s="2117">
        <v>2667.6</v>
      </c>
      <c r="G1947" s="1267">
        <f t="shared" si="67"/>
        <v>0</v>
      </c>
      <c r="H1947" s="1197" t="s">
        <v>773</v>
      </c>
      <c r="I1947" s="32"/>
      <c r="J1947" s="2024"/>
      <c r="K1947" s="32"/>
      <c r="M1947" s="1265">
        <v>42137</v>
      </c>
      <c r="N1947" s="545">
        <v>20920</v>
      </c>
      <c r="O1947" s="1952" t="s">
        <v>2787</v>
      </c>
      <c r="P1947" s="2097">
        <v>3649.8</v>
      </c>
      <c r="Q1947" s="724">
        <v>42137</v>
      </c>
      <c r="R1947" s="2116">
        <v>3649.8</v>
      </c>
      <c r="S1947" s="1817">
        <f t="shared" si="68"/>
        <v>0</v>
      </c>
      <c r="T1947" s="1804" t="s">
        <v>2815</v>
      </c>
    </row>
    <row r="1948" spans="1:20" x14ac:dyDescent="0.25">
      <c r="A1948" s="1265">
        <v>42142</v>
      </c>
      <c r="B1948" s="545">
        <v>21522</v>
      </c>
      <c r="C1948" s="1952" t="s">
        <v>2979</v>
      </c>
      <c r="D1948" s="2097">
        <v>46578.16</v>
      </c>
      <c r="E1948" s="724">
        <v>42153</v>
      </c>
      <c r="F1948" s="2117">
        <v>46578.16</v>
      </c>
      <c r="G1948" s="1267">
        <f t="shared" si="67"/>
        <v>0</v>
      </c>
      <c r="H1948" s="1197" t="s">
        <v>2799</v>
      </c>
      <c r="I1948" s="32"/>
      <c r="J1948" s="2024"/>
      <c r="K1948" s="32"/>
      <c r="M1948" s="1265">
        <v>42137</v>
      </c>
      <c r="N1948" s="545">
        <v>20921</v>
      </c>
      <c r="O1948" s="1952" t="s">
        <v>2787</v>
      </c>
      <c r="P1948" s="2097">
        <v>521.4</v>
      </c>
      <c r="Q1948" s="724">
        <v>42137</v>
      </c>
      <c r="R1948" s="2116">
        <v>521.4</v>
      </c>
      <c r="S1948" s="1267">
        <f t="shared" si="68"/>
        <v>0</v>
      </c>
      <c r="T1948" s="1804" t="s">
        <v>2815</v>
      </c>
    </row>
    <row r="1949" spans="1:20" x14ac:dyDescent="0.25">
      <c r="A1949" s="1265">
        <v>42142</v>
      </c>
      <c r="B1949" s="545">
        <v>21523</v>
      </c>
      <c r="C1949" s="1952" t="s">
        <v>2927</v>
      </c>
      <c r="D1949" s="2097">
        <v>38553.5</v>
      </c>
      <c r="E1949" s="714" t="s">
        <v>3739</v>
      </c>
      <c r="F1949" s="2117">
        <f>23553.5+8000+7000</f>
        <v>38553.5</v>
      </c>
      <c r="G1949" s="1267">
        <f t="shared" si="67"/>
        <v>0</v>
      </c>
      <c r="H1949" s="1197" t="s">
        <v>2902</v>
      </c>
      <c r="I1949" s="32"/>
      <c r="J1949" s="2024"/>
      <c r="K1949" s="32"/>
      <c r="M1949" s="1265">
        <v>42138</v>
      </c>
      <c r="N1949" s="545">
        <v>21035</v>
      </c>
      <c r="O1949" s="1952" t="s">
        <v>2787</v>
      </c>
      <c r="P1949" s="2097">
        <v>5561.6</v>
      </c>
      <c r="Q1949" s="724">
        <v>42139</v>
      </c>
      <c r="R1949" s="2116">
        <v>5561.6</v>
      </c>
      <c r="S1949" s="1817">
        <f t="shared" si="68"/>
        <v>0</v>
      </c>
      <c r="T1949" s="1655" t="s">
        <v>2822</v>
      </c>
    </row>
    <row r="1950" spans="1:20" x14ac:dyDescent="0.25">
      <c r="A1950" s="1265">
        <v>42142</v>
      </c>
      <c r="B1950" s="545">
        <v>21524</v>
      </c>
      <c r="C1950" s="1952" t="s">
        <v>2795</v>
      </c>
      <c r="D1950" s="2097">
        <v>51426.9</v>
      </c>
      <c r="E1950" s="724"/>
      <c r="F1950" s="2117"/>
      <c r="G1950" s="1267">
        <f t="shared" si="67"/>
        <v>51426.9</v>
      </c>
      <c r="H1950" s="1197" t="s">
        <v>2810</v>
      </c>
      <c r="I1950" s="32"/>
      <c r="J1950" s="2024"/>
      <c r="K1950" s="32"/>
      <c r="M1950" s="1265">
        <v>42140</v>
      </c>
      <c r="N1950" s="545">
        <v>21268</v>
      </c>
      <c r="O1950" s="2143" t="s">
        <v>2787</v>
      </c>
      <c r="P1950" s="2097">
        <v>8234.7999999999993</v>
      </c>
      <c r="Q1950" s="724">
        <v>42140</v>
      </c>
      <c r="R1950" s="2116">
        <v>8234.7999999999993</v>
      </c>
      <c r="S1950" s="1267">
        <f t="shared" si="68"/>
        <v>0</v>
      </c>
      <c r="T1950" s="716" t="s">
        <v>2938</v>
      </c>
    </row>
    <row r="1951" spans="1:20" x14ac:dyDescent="0.25">
      <c r="A1951" s="1265">
        <v>42142</v>
      </c>
      <c r="B1951" s="545">
        <v>21525</v>
      </c>
      <c r="C1951" s="1952" t="s">
        <v>2847</v>
      </c>
      <c r="D1951" s="2097">
        <v>565.4</v>
      </c>
      <c r="E1951" s="724">
        <v>42142</v>
      </c>
      <c r="F1951" s="2117">
        <v>565.4</v>
      </c>
      <c r="G1951" s="1267">
        <f t="shared" si="67"/>
        <v>0</v>
      </c>
      <c r="H1951" s="1197" t="s">
        <v>773</v>
      </c>
      <c r="I1951" s="32"/>
      <c r="J1951" s="2024"/>
      <c r="K1951" s="32"/>
      <c r="M1951" s="1265">
        <v>42140</v>
      </c>
      <c r="N1951" s="545">
        <v>21270</v>
      </c>
      <c r="O1951" s="1952" t="s">
        <v>2787</v>
      </c>
      <c r="P1951" s="2097">
        <v>272.8</v>
      </c>
      <c r="Q1951" s="724">
        <v>42140</v>
      </c>
      <c r="R1951" s="2116">
        <v>272.8</v>
      </c>
      <c r="S1951" s="1267">
        <f t="shared" si="68"/>
        <v>0</v>
      </c>
      <c r="T1951" s="716" t="s">
        <v>2938</v>
      </c>
    </row>
    <row r="1952" spans="1:20" x14ac:dyDescent="0.25">
      <c r="A1952" s="1265">
        <v>42142</v>
      </c>
      <c r="B1952" s="545">
        <v>21526</v>
      </c>
      <c r="C1952" s="1952" t="s">
        <v>2847</v>
      </c>
      <c r="D1952" s="2097">
        <v>592.20000000000005</v>
      </c>
      <c r="E1952" s="724">
        <v>42142</v>
      </c>
      <c r="F1952" s="2117">
        <v>592.20000000000005</v>
      </c>
      <c r="G1952" s="1267">
        <f t="shared" si="67"/>
        <v>0</v>
      </c>
      <c r="H1952" s="1197" t="s">
        <v>773</v>
      </c>
      <c r="I1952" s="32"/>
      <c r="J1952" s="2024"/>
      <c r="K1952" s="32"/>
      <c r="M1952" s="1265">
        <v>42141</v>
      </c>
      <c r="N1952" s="545">
        <v>21343</v>
      </c>
      <c r="O1952" s="1952" t="s">
        <v>2787</v>
      </c>
      <c r="P1952" s="2097">
        <v>6672.8</v>
      </c>
      <c r="Q1952" s="724">
        <v>42142</v>
      </c>
      <c r="R1952" s="2117">
        <v>6672.8</v>
      </c>
      <c r="S1952" s="1267">
        <f t="shared" si="68"/>
        <v>0</v>
      </c>
      <c r="T1952" s="716" t="s">
        <v>2780</v>
      </c>
    </row>
    <row r="1953" spans="1:20" x14ac:dyDescent="0.25">
      <c r="A1953" s="1265">
        <v>42142</v>
      </c>
      <c r="B1953" s="545">
        <v>21527</v>
      </c>
      <c r="C1953" s="1952" t="s">
        <v>2795</v>
      </c>
      <c r="D1953" s="2097">
        <v>4812</v>
      </c>
      <c r="E1953" s="724"/>
      <c r="F1953" s="2117"/>
      <c r="G1953" s="1267">
        <f t="shared" si="67"/>
        <v>4812</v>
      </c>
      <c r="H1953" s="1197" t="s">
        <v>2776</v>
      </c>
      <c r="I1953" s="32"/>
      <c r="J1953" s="2024"/>
      <c r="K1953" s="32"/>
      <c r="M1953" s="1265">
        <v>42142</v>
      </c>
      <c r="N1953" s="545">
        <v>21501</v>
      </c>
      <c r="O1953" s="1952" t="s">
        <v>2787</v>
      </c>
      <c r="P1953" s="2097">
        <v>3540.2</v>
      </c>
      <c r="Q1953" s="724">
        <v>42143</v>
      </c>
      <c r="R1953" s="2116">
        <v>3540.2</v>
      </c>
      <c r="S1953" s="1267">
        <f t="shared" si="68"/>
        <v>0</v>
      </c>
      <c r="T1953" s="1804" t="s">
        <v>2780</v>
      </c>
    </row>
    <row r="1954" spans="1:20" x14ac:dyDescent="0.25">
      <c r="A1954" s="1265">
        <v>42142</v>
      </c>
      <c r="B1954" s="545">
        <v>21528</v>
      </c>
      <c r="C1954" s="1952" t="s">
        <v>2915</v>
      </c>
      <c r="D1954" s="2097">
        <v>356.4</v>
      </c>
      <c r="E1954" s="724">
        <v>42142</v>
      </c>
      <c r="F1954" s="2117">
        <v>356.4</v>
      </c>
      <c r="G1954" s="1267">
        <f t="shared" si="67"/>
        <v>0</v>
      </c>
      <c r="H1954" s="1197" t="s">
        <v>773</v>
      </c>
      <c r="I1954" s="32"/>
      <c r="J1954" s="2024"/>
      <c r="K1954" s="32"/>
      <c r="M1954" s="1265">
        <v>42143</v>
      </c>
      <c r="N1954" s="545">
        <v>21598</v>
      </c>
      <c r="O1954" s="1952" t="s">
        <v>2787</v>
      </c>
      <c r="P1954" s="2097">
        <v>3721.2</v>
      </c>
      <c r="Q1954" s="724">
        <v>42145</v>
      </c>
      <c r="R1954" s="2117">
        <v>3721.2</v>
      </c>
      <c r="S1954" s="1267">
        <f t="shared" si="68"/>
        <v>0</v>
      </c>
      <c r="T1954" s="1197" t="s">
        <v>2776</v>
      </c>
    </row>
    <row r="1955" spans="1:20" x14ac:dyDescent="0.25">
      <c r="A1955" s="1265">
        <v>42142</v>
      </c>
      <c r="B1955" s="545">
        <v>21529</v>
      </c>
      <c r="C1955" s="1952" t="s">
        <v>2929</v>
      </c>
      <c r="D1955" s="2097">
        <v>2264.4</v>
      </c>
      <c r="E1955" s="724">
        <v>42143</v>
      </c>
      <c r="F1955" s="2117">
        <v>2264.4</v>
      </c>
      <c r="G1955" s="1267">
        <f t="shared" si="67"/>
        <v>0</v>
      </c>
      <c r="H1955" s="1197" t="s">
        <v>773</v>
      </c>
      <c r="I1955" s="32"/>
      <c r="J1955" s="2024"/>
      <c r="K1955" s="32"/>
      <c r="M1955" s="1265">
        <v>42144</v>
      </c>
      <c r="N1955" s="545">
        <v>21639</v>
      </c>
      <c r="O1955" s="1952" t="s">
        <v>2787</v>
      </c>
      <c r="P1955" s="2097">
        <v>4489.3999999999996</v>
      </c>
      <c r="Q1955" s="724">
        <v>42145</v>
      </c>
      <c r="R1955" s="2117">
        <v>4489.3999999999996</v>
      </c>
      <c r="S1955" s="1267">
        <f t="shared" si="68"/>
        <v>0</v>
      </c>
      <c r="T1955" s="716" t="s">
        <v>2780</v>
      </c>
    </row>
    <row r="1956" spans="1:20" x14ac:dyDescent="0.25">
      <c r="A1956" s="1265">
        <v>42142</v>
      </c>
      <c r="B1956" s="545">
        <v>21530</v>
      </c>
      <c r="C1956" s="1952" t="s">
        <v>259</v>
      </c>
      <c r="D1956" s="2097">
        <v>990.4</v>
      </c>
      <c r="E1956" s="724">
        <v>42142</v>
      </c>
      <c r="F1956" s="2117">
        <v>990.4</v>
      </c>
      <c r="G1956" s="1267">
        <f t="shared" si="67"/>
        <v>0</v>
      </c>
      <c r="H1956" s="1197" t="s">
        <v>773</v>
      </c>
      <c r="I1956" s="32"/>
      <c r="J1956" s="2024"/>
      <c r="K1956" s="32"/>
      <c r="M1956" s="1265">
        <v>42145</v>
      </c>
      <c r="N1956" s="545">
        <v>21756</v>
      </c>
      <c r="O1956" s="2030" t="s">
        <v>2787</v>
      </c>
      <c r="P1956" s="2113">
        <v>4736.3999999999996</v>
      </c>
      <c r="Q1956" s="724">
        <v>42146</v>
      </c>
      <c r="R1956" s="2117">
        <v>4736.3999999999996</v>
      </c>
      <c r="S1956" s="1267">
        <f t="shared" si="68"/>
        <v>0</v>
      </c>
      <c r="T1956" s="582" t="s">
        <v>2780</v>
      </c>
    </row>
    <row r="1957" spans="1:20" x14ac:dyDescent="0.25">
      <c r="A1957" s="1265">
        <v>42142</v>
      </c>
      <c r="B1957" s="545">
        <v>21531</v>
      </c>
      <c r="C1957" s="1952" t="s">
        <v>2795</v>
      </c>
      <c r="D1957" s="2097">
        <v>113047.3</v>
      </c>
      <c r="E1957" s="724"/>
      <c r="F1957" s="2117"/>
      <c r="G1957" s="1267">
        <f t="shared" si="67"/>
        <v>113047.3</v>
      </c>
      <c r="H1957" s="1197" t="s">
        <v>773</v>
      </c>
      <c r="I1957" s="32"/>
      <c r="J1957" s="2024"/>
      <c r="K1957" s="32"/>
      <c r="M1957" s="1265">
        <v>42146</v>
      </c>
      <c r="N1957" s="545">
        <v>21921</v>
      </c>
      <c r="O1957" s="1952" t="s">
        <v>2787</v>
      </c>
      <c r="P1957" s="2097">
        <v>7514.4</v>
      </c>
      <c r="Q1957" s="724">
        <v>42147</v>
      </c>
      <c r="R1957" s="2116">
        <v>7514.4</v>
      </c>
      <c r="S1957" s="1267">
        <f t="shared" si="68"/>
        <v>0</v>
      </c>
      <c r="T1957" s="1655" t="s">
        <v>2776</v>
      </c>
    </row>
    <row r="1958" spans="1:20" x14ac:dyDescent="0.25">
      <c r="A1958" s="1265">
        <v>42142</v>
      </c>
      <c r="B1958" s="545">
        <v>21532</v>
      </c>
      <c r="C1958" s="1952" t="s">
        <v>969</v>
      </c>
      <c r="D1958" s="2097">
        <v>205417</v>
      </c>
      <c r="E1958" s="724">
        <v>42143</v>
      </c>
      <c r="F1958" s="2117">
        <v>205417</v>
      </c>
      <c r="G1958" s="1267">
        <f t="shared" si="67"/>
        <v>0</v>
      </c>
      <c r="H1958" s="1197" t="s">
        <v>773</v>
      </c>
      <c r="I1958" s="32"/>
      <c r="J1958" s="2024"/>
      <c r="K1958" s="32"/>
      <c r="M1958" s="1265">
        <v>42147</v>
      </c>
      <c r="N1958" s="545">
        <v>22053</v>
      </c>
      <c r="O1958" s="1952" t="s">
        <v>2787</v>
      </c>
      <c r="P1958" s="2097">
        <v>8441</v>
      </c>
      <c r="Q1958" s="781">
        <v>42148</v>
      </c>
      <c r="R1958" s="2116">
        <v>8441</v>
      </c>
      <c r="S1958" s="1267">
        <f t="shared" si="68"/>
        <v>0</v>
      </c>
      <c r="T1958" s="1655" t="s">
        <v>773</v>
      </c>
    </row>
    <row r="1959" spans="1:20" x14ac:dyDescent="0.25">
      <c r="A1959" s="1265">
        <v>42143</v>
      </c>
      <c r="B1959" s="545">
        <v>21533</v>
      </c>
      <c r="C1959" s="1952" t="s">
        <v>2805</v>
      </c>
      <c r="D1959" s="2097">
        <v>3406</v>
      </c>
      <c r="E1959" s="724">
        <v>42143</v>
      </c>
      <c r="F1959" s="2117">
        <v>3406</v>
      </c>
      <c r="G1959" s="1267">
        <f t="shared" si="67"/>
        <v>0</v>
      </c>
      <c r="H1959" s="1197" t="s">
        <v>773</v>
      </c>
      <c r="I1959" s="32"/>
      <c r="J1959" s="2024"/>
      <c r="K1959" s="32"/>
      <c r="M1959" s="1265">
        <v>42148</v>
      </c>
      <c r="N1959" s="545">
        <v>22102</v>
      </c>
      <c r="O1959" s="1952" t="s">
        <v>2787</v>
      </c>
      <c r="P1959" s="2097">
        <v>10202.299999999999</v>
      </c>
      <c r="Q1959" s="781">
        <v>42148</v>
      </c>
      <c r="R1959" s="2116">
        <v>10202.299999999999</v>
      </c>
      <c r="S1959" s="1267">
        <f t="shared" si="68"/>
        <v>0</v>
      </c>
      <c r="T1959" s="1655" t="s">
        <v>2780</v>
      </c>
    </row>
    <row r="1960" spans="1:20" x14ac:dyDescent="0.25">
      <c r="A1960" s="1265">
        <v>42143</v>
      </c>
      <c r="B1960" s="545">
        <v>21534</v>
      </c>
      <c r="C1960" s="2143" t="s">
        <v>592</v>
      </c>
      <c r="D1960" s="2097">
        <v>2375.4</v>
      </c>
      <c r="E1960" s="724">
        <v>42143</v>
      </c>
      <c r="F1960" s="2117">
        <v>2375.4</v>
      </c>
      <c r="G1960" s="1267">
        <f t="shared" si="67"/>
        <v>0</v>
      </c>
      <c r="H1960" s="1197" t="s">
        <v>773</v>
      </c>
      <c r="I1960" s="32"/>
      <c r="J1960" s="2024"/>
      <c r="K1960" s="32"/>
      <c r="M1960" s="1265">
        <v>42149</v>
      </c>
      <c r="N1960" s="545">
        <v>22189</v>
      </c>
      <c r="O1960" s="1952" t="s">
        <v>2787</v>
      </c>
      <c r="P1960" s="2097">
        <v>3795.6</v>
      </c>
      <c r="Q1960" s="781">
        <v>42149</v>
      </c>
      <c r="R1960" s="2116">
        <v>3795.6</v>
      </c>
      <c r="S1960" s="1267">
        <f t="shared" si="68"/>
        <v>0</v>
      </c>
      <c r="T1960" s="1655" t="s">
        <v>2780</v>
      </c>
    </row>
    <row r="1961" spans="1:20" x14ac:dyDescent="0.25">
      <c r="A1961" s="1265">
        <v>42143</v>
      </c>
      <c r="B1961" s="545">
        <v>21535</v>
      </c>
      <c r="C1961" s="1952" t="s">
        <v>1024</v>
      </c>
      <c r="D1961" s="2097">
        <v>28980.3</v>
      </c>
      <c r="E1961" s="724">
        <v>42144</v>
      </c>
      <c r="F1961" s="2117">
        <v>28980.3</v>
      </c>
      <c r="G1961" s="1267">
        <f t="shared" si="67"/>
        <v>0</v>
      </c>
      <c r="H1961" s="1197" t="s">
        <v>773</v>
      </c>
      <c r="I1961" s="32"/>
      <c r="J1961" s="2024"/>
      <c r="K1961" s="32"/>
      <c r="M1961" s="1265">
        <v>42150</v>
      </c>
      <c r="N1961" s="545">
        <v>22297</v>
      </c>
      <c r="O1961" s="1952" t="s">
        <v>2787</v>
      </c>
      <c r="P1961" s="2097">
        <v>3029</v>
      </c>
      <c r="Q1961" s="781">
        <v>42150</v>
      </c>
      <c r="R1961" s="2116">
        <v>3029</v>
      </c>
      <c r="S1961" s="1267">
        <f t="shared" si="68"/>
        <v>0</v>
      </c>
      <c r="T1961" s="1655" t="s">
        <v>2780</v>
      </c>
    </row>
    <row r="1962" spans="1:20" x14ac:dyDescent="0.25">
      <c r="A1962" s="1265">
        <v>42143</v>
      </c>
      <c r="B1962" s="545">
        <v>21536</v>
      </c>
      <c r="C1962" s="1952" t="s">
        <v>2797</v>
      </c>
      <c r="D1962" s="2097">
        <v>8718.7999999999993</v>
      </c>
      <c r="E1962" s="724">
        <v>42143</v>
      </c>
      <c r="F1962" s="2117">
        <v>8718.7999999999993</v>
      </c>
      <c r="G1962" s="1267">
        <f t="shared" si="67"/>
        <v>0</v>
      </c>
      <c r="H1962" s="1197" t="s">
        <v>773</v>
      </c>
      <c r="I1962" s="32"/>
      <c r="J1962" s="2024"/>
      <c r="K1962" s="32"/>
      <c r="M1962" s="1265">
        <v>42151</v>
      </c>
      <c r="N1962" s="545">
        <v>22391</v>
      </c>
      <c r="O1962" s="1952" t="s">
        <v>2787</v>
      </c>
      <c r="P1962" s="2097">
        <v>4992.6000000000004</v>
      </c>
      <c r="Q1962" s="724">
        <v>42152</v>
      </c>
      <c r="R1962" s="2116">
        <v>4992.6000000000004</v>
      </c>
      <c r="S1962" s="1267">
        <f t="shared" si="68"/>
        <v>0</v>
      </c>
      <c r="T1962" s="1655" t="s">
        <v>2780</v>
      </c>
    </row>
    <row r="1963" spans="1:20" x14ac:dyDescent="0.25">
      <c r="A1963" s="1265">
        <v>42143</v>
      </c>
      <c r="B1963" s="545">
        <v>21537</v>
      </c>
      <c r="C1963" s="1952" t="s">
        <v>2775</v>
      </c>
      <c r="D1963" s="2097">
        <v>4550</v>
      </c>
      <c r="E1963" s="724">
        <v>42143</v>
      </c>
      <c r="F1963" s="2117">
        <v>4550</v>
      </c>
      <c r="G1963" s="1267">
        <f t="shared" si="67"/>
        <v>0</v>
      </c>
      <c r="H1963" s="1197" t="s">
        <v>2776</v>
      </c>
      <c r="I1963" s="32"/>
      <c r="J1963" s="2024"/>
      <c r="K1963" s="32"/>
      <c r="M1963" s="1265">
        <v>42152</v>
      </c>
      <c r="N1963" s="545">
        <v>22509</v>
      </c>
      <c r="O1963" s="1952" t="s">
        <v>2787</v>
      </c>
      <c r="P1963" s="2097">
        <v>5908</v>
      </c>
      <c r="Q1963" s="724">
        <v>42152</v>
      </c>
      <c r="R1963" s="2116">
        <v>5908</v>
      </c>
      <c r="S1963" s="1267">
        <f t="shared" si="68"/>
        <v>0</v>
      </c>
      <c r="T1963" s="1655" t="s">
        <v>2780</v>
      </c>
    </row>
    <row r="1964" spans="1:20" x14ac:dyDescent="0.25">
      <c r="A1964" s="1265">
        <v>42143</v>
      </c>
      <c r="B1964" s="545">
        <v>21538</v>
      </c>
      <c r="C1964" s="1952" t="s">
        <v>2794</v>
      </c>
      <c r="D1964" s="2097">
        <v>993.55</v>
      </c>
      <c r="E1964" s="724">
        <v>42144</v>
      </c>
      <c r="F1964" s="2117">
        <v>993.55</v>
      </c>
      <c r="G1964" s="1267">
        <f t="shared" si="67"/>
        <v>0</v>
      </c>
      <c r="H1964" s="1197" t="s">
        <v>2793</v>
      </c>
      <c r="I1964" s="32"/>
      <c r="J1964" s="2024"/>
      <c r="K1964" s="32"/>
      <c r="M1964" s="1265">
        <v>42153</v>
      </c>
      <c r="N1964" s="545">
        <v>22646</v>
      </c>
      <c r="O1964" s="1952" t="s">
        <v>2787</v>
      </c>
      <c r="P1964" s="2097">
        <v>9604.44</v>
      </c>
      <c r="Q1964" s="724">
        <v>42154</v>
      </c>
      <c r="R1964" s="2116">
        <v>9604.44</v>
      </c>
      <c r="S1964" s="1267">
        <f t="shared" si="68"/>
        <v>0</v>
      </c>
      <c r="T1964" s="1655" t="s">
        <v>2780</v>
      </c>
    </row>
    <row r="1965" spans="1:20" x14ac:dyDescent="0.25">
      <c r="A1965" s="1265">
        <v>42143</v>
      </c>
      <c r="B1965" s="545">
        <v>21539</v>
      </c>
      <c r="C1965" s="1952" t="s">
        <v>2852</v>
      </c>
      <c r="D1965" s="2097">
        <v>21928.799999999999</v>
      </c>
      <c r="E1965" s="724">
        <v>42153</v>
      </c>
      <c r="F1965" s="2117">
        <v>21928.799999999999</v>
      </c>
      <c r="G1965" s="1267">
        <f t="shared" si="67"/>
        <v>0</v>
      </c>
      <c r="H1965" s="1197" t="s">
        <v>2793</v>
      </c>
      <c r="I1965" s="32"/>
      <c r="J1965" s="2024"/>
      <c r="K1965" s="32"/>
      <c r="M1965" s="1265">
        <v>42154</v>
      </c>
      <c r="N1965" s="545">
        <v>22771</v>
      </c>
      <c r="O1965" s="1952" t="s">
        <v>2787</v>
      </c>
      <c r="P1965" s="2097">
        <v>8870.2000000000007</v>
      </c>
      <c r="Q1965" s="724">
        <v>42155</v>
      </c>
      <c r="R1965" s="2116">
        <v>8870.2000000000007</v>
      </c>
      <c r="S1965" s="1267">
        <f t="shared" si="68"/>
        <v>0</v>
      </c>
      <c r="T1965" s="1655" t="s">
        <v>2780</v>
      </c>
    </row>
    <row r="1966" spans="1:20" x14ac:dyDescent="0.25">
      <c r="A1966" s="1265">
        <v>42143</v>
      </c>
      <c r="B1966" s="545">
        <v>21540</v>
      </c>
      <c r="C1966" s="1952" t="s">
        <v>1472</v>
      </c>
      <c r="D1966" s="2097">
        <v>6899.4</v>
      </c>
      <c r="E1966" s="724">
        <v>42143</v>
      </c>
      <c r="F1966" s="2117">
        <v>6899.4</v>
      </c>
      <c r="G1966" s="1267">
        <f t="shared" si="67"/>
        <v>0</v>
      </c>
      <c r="H1966" s="1197" t="s">
        <v>773</v>
      </c>
      <c r="I1966" s="32"/>
      <c r="J1966" s="2024"/>
      <c r="K1966" s="32"/>
      <c r="M1966" s="1265">
        <v>42155</v>
      </c>
      <c r="N1966" s="545">
        <v>22805</v>
      </c>
      <c r="O1966" s="1952" t="s">
        <v>2787</v>
      </c>
      <c r="P1966" s="2097">
        <v>7386.2</v>
      </c>
      <c r="Q1966" s="724">
        <v>42155</v>
      </c>
      <c r="R1966" s="2116">
        <v>7386.2</v>
      </c>
      <c r="S1966" s="1267">
        <f t="shared" si="68"/>
        <v>0</v>
      </c>
      <c r="T1966" s="1655" t="s">
        <v>2780</v>
      </c>
    </row>
    <row r="1967" spans="1:20" x14ac:dyDescent="0.25">
      <c r="A1967" s="1265">
        <v>42143</v>
      </c>
      <c r="B1967" s="545">
        <v>21541</v>
      </c>
      <c r="C1967" s="1952" t="s">
        <v>45</v>
      </c>
      <c r="D1967" s="2097">
        <v>3770</v>
      </c>
      <c r="E1967" s="724">
        <v>42144</v>
      </c>
      <c r="F1967" s="2117">
        <v>3770</v>
      </c>
      <c r="G1967" s="1267">
        <f t="shared" si="67"/>
        <v>0</v>
      </c>
      <c r="H1967" s="1197" t="s">
        <v>2793</v>
      </c>
      <c r="I1967" s="32"/>
      <c r="J1967" s="2024"/>
      <c r="K1967" s="32"/>
      <c r="M1967" s="1265">
        <v>42152</v>
      </c>
      <c r="N1967" s="545">
        <v>22518</v>
      </c>
      <c r="O1967" s="1952" t="s">
        <v>33</v>
      </c>
      <c r="P1967" s="2097">
        <v>9424.7999999999993</v>
      </c>
      <c r="Q1967" s="724">
        <v>42152</v>
      </c>
      <c r="R1967" s="2116">
        <v>9424.7999999999993</v>
      </c>
      <c r="S1967" s="1267">
        <f t="shared" si="68"/>
        <v>0</v>
      </c>
      <c r="T1967" s="1655" t="s">
        <v>773</v>
      </c>
    </row>
    <row r="1968" spans="1:20" x14ac:dyDescent="0.25">
      <c r="A1968" s="1265">
        <v>42143</v>
      </c>
      <c r="B1968" s="545">
        <v>21542</v>
      </c>
      <c r="C1968" s="1952" t="s">
        <v>2955</v>
      </c>
      <c r="D1968" s="2097">
        <v>75.599999999999994</v>
      </c>
      <c r="E1968" s="724">
        <v>42143</v>
      </c>
      <c r="F1968" s="2117">
        <v>75.599999999999994</v>
      </c>
      <c r="G1968" s="1267">
        <f t="shared" si="67"/>
        <v>0</v>
      </c>
      <c r="H1968" s="1197" t="s">
        <v>773</v>
      </c>
      <c r="I1968" s="32"/>
      <c r="J1968" s="2024"/>
      <c r="K1968" s="32"/>
      <c r="M1968" s="1265">
        <v>42131</v>
      </c>
      <c r="N1968" s="545">
        <v>20275</v>
      </c>
      <c r="O1968" s="1952" t="s">
        <v>2963</v>
      </c>
      <c r="P1968" s="2097">
        <v>12599</v>
      </c>
      <c r="Q1968" s="724">
        <v>42132</v>
      </c>
      <c r="R1968" s="2116">
        <v>12599</v>
      </c>
      <c r="S1968" s="1267">
        <f t="shared" si="68"/>
        <v>0</v>
      </c>
      <c r="T1968" s="1804" t="s">
        <v>2780</v>
      </c>
    </row>
    <row r="1969" spans="1:20" x14ac:dyDescent="0.25">
      <c r="A1969" s="1265">
        <v>42143</v>
      </c>
      <c r="B1969" s="545">
        <v>21543</v>
      </c>
      <c r="C1969" s="1952" t="s">
        <v>2845</v>
      </c>
      <c r="D1969" s="2097">
        <v>10080.4</v>
      </c>
      <c r="E1969" s="724">
        <v>42143</v>
      </c>
      <c r="F1969" s="2117">
        <v>10080.4</v>
      </c>
      <c r="G1969" s="1267">
        <f t="shared" si="67"/>
        <v>0</v>
      </c>
      <c r="H1969" s="1197" t="s">
        <v>3623</v>
      </c>
      <c r="I1969" s="2200" t="s">
        <v>3624</v>
      </c>
      <c r="J1969" s="2024"/>
      <c r="K1969" s="32"/>
      <c r="M1969" s="1265">
        <v>42132</v>
      </c>
      <c r="N1969" s="545">
        <v>20400</v>
      </c>
      <c r="O1969" s="1952" t="s">
        <v>2963</v>
      </c>
      <c r="P1969" s="2097">
        <v>11700</v>
      </c>
      <c r="Q1969" s="724">
        <v>42133</v>
      </c>
      <c r="R1969" s="2116">
        <v>11700</v>
      </c>
      <c r="S1969" s="1267">
        <f t="shared" si="68"/>
        <v>0</v>
      </c>
      <c r="T1969" s="1804" t="s">
        <v>2780</v>
      </c>
    </row>
    <row r="1970" spans="1:20" x14ac:dyDescent="0.25">
      <c r="A1970" s="1265">
        <v>42143</v>
      </c>
      <c r="B1970" s="545">
        <v>21544</v>
      </c>
      <c r="C1970" s="1952" t="s">
        <v>1521</v>
      </c>
      <c r="D1970" s="2097">
        <v>6127.65</v>
      </c>
      <c r="E1970" s="724">
        <v>42143</v>
      </c>
      <c r="F1970" s="2117">
        <v>6127.65</v>
      </c>
      <c r="G1970" s="1267">
        <f t="shared" si="67"/>
        <v>0</v>
      </c>
      <c r="H1970" s="1197" t="s">
        <v>773</v>
      </c>
      <c r="I1970" s="32"/>
      <c r="J1970" s="2024"/>
      <c r="K1970" s="32"/>
      <c r="M1970" s="1265">
        <v>42145</v>
      </c>
      <c r="N1970" s="545">
        <v>21813</v>
      </c>
      <c r="O1970" s="2030" t="s">
        <v>2963</v>
      </c>
      <c r="P1970" s="2113">
        <v>17685.23</v>
      </c>
      <c r="Q1970" s="724">
        <v>42147</v>
      </c>
      <c r="R1970" s="2117">
        <v>17685.23</v>
      </c>
      <c r="S1970" s="1267">
        <f t="shared" si="68"/>
        <v>0</v>
      </c>
      <c r="T1970" s="582" t="s">
        <v>2776</v>
      </c>
    </row>
    <row r="1971" spans="1:20" x14ac:dyDescent="0.25">
      <c r="A1971" s="1265">
        <v>42143</v>
      </c>
      <c r="B1971" s="545">
        <v>21545</v>
      </c>
      <c r="C1971" s="1952" t="s">
        <v>3002</v>
      </c>
      <c r="D1971" s="2097">
        <v>5718</v>
      </c>
      <c r="E1971" s="724">
        <v>42143</v>
      </c>
      <c r="F1971" s="2117">
        <v>5718</v>
      </c>
      <c r="G1971" s="1267">
        <f t="shared" si="67"/>
        <v>0</v>
      </c>
      <c r="H1971" s="1197" t="s">
        <v>773</v>
      </c>
      <c r="I1971" s="32"/>
      <c r="J1971" s="2024"/>
      <c r="K1971" s="32"/>
      <c r="M1971" s="1265">
        <v>42154</v>
      </c>
      <c r="N1971" s="545">
        <v>22776</v>
      </c>
      <c r="O1971" s="1952" t="s">
        <v>2963</v>
      </c>
      <c r="P1971" s="2097">
        <v>13753.8</v>
      </c>
      <c r="Q1971" s="724">
        <v>42155</v>
      </c>
      <c r="R1971" s="2116">
        <v>13753.8</v>
      </c>
      <c r="S1971" s="1267">
        <f t="shared" si="68"/>
        <v>0</v>
      </c>
      <c r="T1971" s="1655" t="s">
        <v>2780</v>
      </c>
    </row>
    <row r="1972" spans="1:20" x14ac:dyDescent="0.25">
      <c r="A1972" s="1265">
        <v>42143</v>
      </c>
      <c r="B1972" s="545">
        <v>21546</v>
      </c>
      <c r="C1972" s="1952" t="s">
        <v>48</v>
      </c>
      <c r="D1972" s="2097">
        <v>26687.16</v>
      </c>
      <c r="E1972" s="724">
        <v>42145</v>
      </c>
      <c r="F1972" s="2117">
        <v>26687.16</v>
      </c>
      <c r="G1972" s="1267">
        <f t="shared" si="67"/>
        <v>0</v>
      </c>
      <c r="H1972" s="1197" t="s">
        <v>2799</v>
      </c>
      <c r="I1972" s="32"/>
      <c r="J1972" s="2024"/>
      <c r="K1972" s="32"/>
      <c r="M1972" s="1265">
        <v>42140</v>
      </c>
      <c r="N1972" s="545">
        <v>21237</v>
      </c>
      <c r="O1972" s="1952" t="s">
        <v>257</v>
      </c>
      <c r="P1972" s="2097">
        <v>1698</v>
      </c>
      <c r="Q1972" s="724">
        <v>42140</v>
      </c>
      <c r="R1972" s="2116">
        <v>1698</v>
      </c>
      <c r="S1972" s="1817">
        <f t="shared" si="68"/>
        <v>0</v>
      </c>
      <c r="T1972" s="1655" t="s">
        <v>2804</v>
      </c>
    </row>
    <row r="1973" spans="1:20" x14ac:dyDescent="0.25">
      <c r="A1973" s="1265">
        <v>42143</v>
      </c>
      <c r="B1973" s="545">
        <v>21547</v>
      </c>
      <c r="C1973" s="1952" t="s">
        <v>2855</v>
      </c>
      <c r="D1973" s="2097">
        <v>118880.7</v>
      </c>
      <c r="E1973" s="724"/>
      <c r="F1973" s="2117"/>
      <c r="G1973" s="1267">
        <f t="shared" si="67"/>
        <v>118880.7</v>
      </c>
      <c r="H1973" s="1197" t="s">
        <v>773</v>
      </c>
      <c r="I1973" s="32"/>
      <c r="J1973" s="2024"/>
      <c r="K1973" s="32"/>
      <c r="M1973" s="1265">
        <v>42141</v>
      </c>
      <c r="N1973" s="545">
        <v>21335</v>
      </c>
      <c r="O1973" s="1952" t="s">
        <v>257</v>
      </c>
      <c r="P1973" s="2097">
        <v>3095.8</v>
      </c>
      <c r="Q1973" s="724">
        <v>42142</v>
      </c>
      <c r="R1973" s="2117">
        <v>3095.8</v>
      </c>
      <c r="S1973" s="1267">
        <f t="shared" si="68"/>
        <v>0</v>
      </c>
      <c r="T1973" s="716" t="s">
        <v>2804</v>
      </c>
    </row>
    <row r="1974" spans="1:20" x14ac:dyDescent="0.25">
      <c r="A1974" s="1265">
        <v>42143</v>
      </c>
      <c r="B1974" s="545">
        <v>21548</v>
      </c>
      <c r="C1974" s="1952" t="s">
        <v>2304</v>
      </c>
      <c r="D1974" s="2097">
        <v>88755</v>
      </c>
      <c r="E1974" s="724"/>
      <c r="F1974" s="2117"/>
      <c r="G1974" s="1267">
        <f t="shared" si="67"/>
        <v>88755</v>
      </c>
      <c r="H1974" s="1197" t="s">
        <v>773</v>
      </c>
      <c r="I1974" s="32"/>
      <c r="J1974" s="2024"/>
      <c r="K1974" s="32"/>
      <c r="M1974" s="1265">
        <v>42142</v>
      </c>
      <c r="N1974" s="545">
        <v>21429</v>
      </c>
      <c r="O1974" s="1952" t="s">
        <v>257</v>
      </c>
      <c r="P1974" s="2097">
        <v>2563.1999999999998</v>
      </c>
      <c r="Q1974" s="724">
        <v>42142</v>
      </c>
      <c r="R1974" s="2117">
        <v>2563.1999999999998</v>
      </c>
      <c r="S1974" s="1267">
        <f t="shared" si="68"/>
        <v>0</v>
      </c>
      <c r="T1974" s="1197" t="s">
        <v>2804</v>
      </c>
    </row>
    <row r="1975" spans="1:20" x14ac:dyDescent="0.25">
      <c r="A1975" s="1265">
        <v>42143</v>
      </c>
      <c r="B1975" s="545">
        <v>21549</v>
      </c>
      <c r="C1975" s="1952" t="s">
        <v>2854</v>
      </c>
      <c r="D1975" s="2097">
        <v>2681.8</v>
      </c>
      <c r="E1975" s="724">
        <v>42144</v>
      </c>
      <c r="F1975" s="2117">
        <v>2681.8</v>
      </c>
      <c r="G1975" s="1267">
        <f t="shared" si="67"/>
        <v>0</v>
      </c>
      <c r="H1975" s="1197" t="s">
        <v>773</v>
      </c>
      <c r="I1975" s="32"/>
      <c r="J1975" s="2024"/>
      <c r="K1975" s="32"/>
      <c r="M1975" s="1265">
        <v>42147</v>
      </c>
      <c r="N1975" s="545">
        <v>21998</v>
      </c>
      <c r="O1975" s="1952" t="s">
        <v>257</v>
      </c>
      <c r="P1975" s="2097">
        <v>2534.6</v>
      </c>
      <c r="Q1975" s="781">
        <v>42148</v>
      </c>
      <c r="R1975" s="2116">
        <v>2534.6</v>
      </c>
      <c r="S1975" s="1267">
        <f t="shared" si="68"/>
        <v>0</v>
      </c>
      <c r="T1975" s="1655" t="s">
        <v>2804</v>
      </c>
    </row>
    <row r="1976" spans="1:20" x14ac:dyDescent="0.25">
      <c r="A1976" s="1265">
        <v>42143</v>
      </c>
      <c r="B1976" s="545">
        <v>21550</v>
      </c>
      <c r="C1976" s="1952" t="s">
        <v>2939</v>
      </c>
      <c r="D1976" s="2097">
        <v>2230.1999999999998</v>
      </c>
      <c r="E1976" s="724">
        <v>42143</v>
      </c>
      <c r="F1976" s="2117">
        <v>2230.1999999999998</v>
      </c>
      <c r="G1976" s="1267">
        <f t="shared" si="67"/>
        <v>0</v>
      </c>
      <c r="H1976" s="1197" t="s">
        <v>2799</v>
      </c>
      <c r="I1976" s="32"/>
      <c r="J1976" s="2024"/>
      <c r="K1976" s="32"/>
      <c r="M1976" s="1265">
        <v>42149</v>
      </c>
      <c r="N1976" s="545">
        <v>22150</v>
      </c>
      <c r="O1976" s="1952" t="s">
        <v>257</v>
      </c>
      <c r="P1976" s="2097">
        <v>3559.7</v>
      </c>
      <c r="Q1976" s="781">
        <v>42149</v>
      </c>
      <c r="R1976" s="2116">
        <v>3559.7</v>
      </c>
      <c r="S1976" s="1267">
        <f t="shared" si="68"/>
        <v>0</v>
      </c>
      <c r="T1976" s="1655" t="s">
        <v>2804</v>
      </c>
    </row>
    <row r="1977" spans="1:20" x14ac:dyDescent="0.25">
      <c r="A1977" s="1265">
        <v>42143</v>
      </c>
      <c r="B1977" s="545">
        <v>21551</v>
      </c>
      <c r="C1977" s="1952" t="s">
        <v>2867</v>
      </c>
      <c r="D1977" s="2097">
        <v>2397.6</v>
      </c>
      <c r="E1977" s="724">
        <v>42143</v>
      </c>
      <c r="F1977" s="2117">
        <v>2397.6</v>
      </c>
      <c r="G1977" s="1267">
        <f t="shared" si="67"/>
        <v>0</v>
      </c>
      <c r="H1977" s="1197" t="s">
        <v>2804</v>
      </c>
      <c r="I1977" s="32"/>
      <c r="J1977" s="2024"/>
      <c r="K1977" s="32"/>
      <c r="M1977" s="1265">
        <v>42125</v>
      </c>
      <c r="N1977" s="545">
        <v>19601</v>
      </c>
      <c r="O1977" s="1952" t="s">
        <v>2794</v>
      </c>
      <c r="P1977" s="2097">
        <v>786.6</v>
      </c>
      <c r="Q1977" s="724">
        <v>42128</v>
      </c>
      <c r="R1977" s="2116">
        <v>786.6</v>
      </c>
      <c r="S1977" s="459">
        <f t="shared" si="68"/>
        <v>0</v>
      </c>
      <c r="T1977" s="1804" t="s">
        <v>773</v>
      </c>
    </row>
    <row r="1978" spans="1:20" x14ac:dyDescent="0.25">
      <c r="A1978" s="1265">
        <v>42143</v>
      </c>
      <c r="B1978" s="545">
        <v>21552</v>
      </c>
      <c r="C1978" s="1952" t="s">
        <v>2098</v>
      </c>
      <c r="D1978" s="2097">
        <v>1330</v>
      </c>
      <c r="E1978" s="724">
        <v>42143</v>
      </c>
      <c r="F1978" s="2117">
        <v>1330</v>
      </c>
      <c r="G1978" s="1267">
        <f t="shared" si="67"/>
        <v>0</v>
      </c>
      <c r="H1978" s="1197" t="s">
        <v>2804</v>
      </c>
      <c r="I1978" s="32"/>
      <c r="J1978" s="2024"/>
      <c r="K1978" s="32"/>
      <c r="M1978" s="1265">
        <v>42126</v>
      </c>
      <c r="N1978" s="545">
        <v>19735</v>
      </c>
      <c r="O1978" s="2054" t="s">
        <v>2794</v>
      </c>
      <c r="P1978" s="2097">
        <v>312.39999999999998</v>
      </c>
      <c r="Q1978" s="724">
        <v>42126</v>
      </c>
      <c r="R1978" s="2116">
        <v>312.39999999999998</v>
      </c>
      <c r="S1978" s="459">
        <f t="shared" si="68"/>
        <v>0</v>
      </c>
      <c r="T1978" s="217" t="s">
        <v>2793</v>
      </c>
    </row>
    <row r="1979" spans="1:20" x14ac:dyDescent="0.25">
      <c r="A1979" s="1265">
        <v>42143</v>
      </c>
      <c r="B1979" s="545">
        <v>21553</v>
      </c>
      <c r="C1979" s="1952" t="s">
        <v>2893</v>
      </c>
      <c r="D1979" s="2097">
        <v>2934</v>
      </c>
      <c r="E1979" s="724">
        <v>42143</v>
      </c>
      <c r="F1979" s="2117">
        <v>2934</v>
      </c>
      <c r="G1979" s="1267">
        <f t="shared" si="67"/>
        <v>0</v>
      </c>
      <c r="H1979" s="1197" t="s">
        <v>773</v>
      </c>
      <c r="I1979" s="32"/>
      <c r="J1979" s="2024"/>
      <c r="K1979" s="32"/>
      <c r="M1979" s="1265">
        <v>42126</v>
      </c>
      <c r="N1979" s="545">
        <v>19791</v>
      </c>
      <c r="O1979" s="2054" t="s">
        <v>2794</v>
      </c>
      <c r="P1979" s="2097">
        <v>701.6</v>
      </c>
      <c r="Q1979" s="724">
        <v>42128</v>
      </c>
      <c r="R1979" s="2116">
        <v>701.6</v>
      </c>
      <c r="S1979" s="1267">
        <f t="shared" si="68"/>
        <v>0</v>
      </c>
      <c r="T1979" s="217" t="s">
        <v>2790</v>
      </c>
    </row>
    <row r="1980" spans="1:20" x14ac:dyDescent="0.25">
      <c r="A1980" s="1265">
        <v>42143</v>
      </c>
      <c r="B1980" s="545">
        <v>21554</v>
      </c>
      <c r="C1980" s="1952" t="s">
        <v>1434</v>
      </c>
      <c r="D1980" s="2097">
        <v>2197.8000000000002</v>
      </c>
      <c r="E1980" s="724">
        <v>42144</v>
      </c>
      <c r="F1980" s="2117">
        <v>2197.8000000000002</v>
      </c>
      <c r="G1980" s="1267">
        <f t="shared" si="67"/>
        <v>0</v>
      </c>
      <c r="H1980" s="1197" t="s">
        <v>773</v>
      </c>
      <c r="I1980" s="32"/>
      <c r="J1980" s="2024"/>
      <c r="K1980" s="32"/>
      <c r="M1980" s="1265">
        <v>42131</v>
      </c>
      <c r="N1980" s="545">
        <v>20240</v>
      </c>
      <c r="O1980" s="1952" t="s">
        <v>2794</v>
      </c>
      <c r="P1980" s="2097">
        <v>738.15</v>
      </c>
      <c r="Q1980" s="724">
        <v>42131</v>
      </c>
      <c r="R1980" s="2116">
        <v>738.15</v>
      </c>
      <c r="S1980" s="1267">
        <f t="shared" si="68"/>
        <v>0</v>
      </c>
      <c r="T1980" s="1804" t="s">
        <v>773</v>
      </c>
    </row>
    <row r="1981" spans="1:20" x14ac:dyDescent="0.25">
      <c r="A1981" s="1265">
        <v>42143</v>
      </c>
      <c r="B1981" s="545">
        <v>21555</v>
      </c>
      <c r="C1981" s="1952" t="s">
        <v>2864</v>
      </c>
      <c r="D1981" s="2097">
        <v>988.1</v>
      </c>
      <c r="E1981" s="724">
        <v>42143</v>
      </c>
      <c r="F1981" s="2117">
        <v>988.1</v>
      </c>
      <c r="G1981" s="1267">
        <f t="shared" si="67"/>
        <v>0</v>
      </c>
      <c r="H1981" s="1197" t="s">
        <v>2796</v>
      </c>
      <c r="I1981" s="32"/>
      <c r="J1981" s="2024"/>
      <c r="K1981" s="32"/>
      <c r="M1981" s="1265">
        <v>42132</v>
      </c>
      <c r="N1981" s="545">
        <v>20369</v>
      </c>
      <c r="O1981" s="1952" t="s">
        <v>2794</v>
      </c>
      <c r="P1981" s="2097">
        <v>666.9</v>
      </c>
      <c r="Q1981" s="724">
        <v>42134</v>
      </c>
      <c r="R1981" s="2116">
        <v>666.9</v>
      </c>
      <c r="S1981" s="1267">
        <f t="shared" si="68"/>
        <v>0</v>
      </c>
      <c r="T1981" s="1804" t="s">
        <v>2810</v>
      </c>
    </row>
    <row r="1982" spans="1:20" x14ac:dyDescent="0.25">
      <c r="A1982" s="1265">
        <v>42143</v>
      </c>
      <c r="B1982" s="545">
        <v>21556</v>
      </c>
      <c r="C1982" s="1952" t="s">
        <v>969</v>
      </c>
      <c r="D1982" s="2097">
        <v>32092.400000000001</v>
      </c>
      <c r="E1982" s="724">
        <v>42144</v>
      </c>
      <c r="F1982" s="2117">
        <v>32092.400000000001</v>
      </c>
      <c r="G1982" s="1267">
        <f t="shared" si="67"/>
        <v>0</v>
      </c>
      <c r="H1982" s="1197" t="s">
        <v>818</v>
      </c>
      <c r="I1982" s="32"/>
      <c r="J1982" s="2024"/>
      <c r="K1982" s="32"/>
      <c r="M1982" s="1265">
        <v>42133</v>
      </c>
      <c r="N1982" s="545">
        <v>20559</v>
      </c>
      <c r="O1982" s="1952" t="s">
        <v>2794</v>
      </c>
      <c r="P1982" s="2097">
        <v>506</v>
      </c>
      <c r="Q1982" s="724">
        <v>42133</v>
      </c>
      <c r="R1982" s="2116">
        <v>506</v>
      </c>
      <c r="S1982" s="1267">
        <f t="shared" si="68"/>
        <v>0</v>
      </c>
      <c r="T1982" s="1804" t="s">
        <v>2796</v>
      </c>
    </row>
    <row r="1983" spans="1:20" x14ac:dyDescent="0.25">
      <c r="A1983" s="1265">
        <v>42143</v>
      </c>
      <c r="B1983" s="545">
        <v>21557</v>
      </c>
      <c r="C1983" s="1952" t="s">
        <v>2788</v>
      </c>
      <c r="D1983" s="2097">
        <v>17045.099999999999</v>
      </c>
      <c r="E1983" s="724">
        <v>42154</v>
      </c>
      <c r="F1983" s="2117">
        <v>17045.099999999999</v>
      </c>
      <c r="G1983" s="1267">
        <f t="shared" si="67"/>
        <v>0</v>
      </c>
      <c r="H1983" s="1197" t="s">
        <v>818</v>
      </c>
      <c r="I1983" s="32"/>
      <c r="J1983" s="2024"/>
      <c r="K1983" s="32"/>
      <c r="M1983" s="1265">
        <v>42137</v>
      </c>
      <c r="N1983" s="545">
        <v>20878</v>
      </c>
      <c r="O1983" s="1952" t="s">
        <v>2794</v>
      </c>
      <c r="P1983" s="2097">
        <v>800.2</v>
      </c>
      <c r="Q1983" s="724">
        <v>42137</v>
      </c>
      <c r="R1983" s="2116">
        <v>800.2</v>
      </c>
      <c r="S1983" s="1267">
        <f t="shared" si="68"/>
        <v>0</v>
      </c>
      <c r="T1983" s="1655" t="s">
        <v>2810</v>
      </c>
    </row>
    <row r="1984" spans="1:20" x14ac:dyDescent="0.25">
      <c r="A1984" s="1265">
        <v>42143</v>
      </c>
      <c r="B1984" s="545">
        <v>21558</v>
      </c>
      <c r="C1984" s="1952" t="s">
        <v>2784</v>
      </c>
      <c r="D1984" s="2097">
        <v>1402.2</v>
      </c>
      <c r="E1984" s="724">
        <v>42143</v>
      </c>
      <c r="F1984" s="2117">
        <v>1402.2</v>
      </c>
      <c r="G1984" s="1267">
        <f t="shared" si="67"/>
        <v>0</v>
      </c>
      <c r="H1984" s="1197" t="s">
        <v>2796</v>
      </c>
      <c r="I1984" s="32"/>
      <c r="J1984" s="2024"/>
      <c r="K1984" s="32"/>
      <c r="M1984" s="1265">
        <v>42142</v>
      </c>
      <c r="N1984" s="545">
        <v>21440</v>
      </c>
      <c r="O1984" s="1952" t="s">
        <v>2794</v>
      </c>
      <c r="P1984" s="2097">
        <v>1121.0999999999999</v>
      </c>
      <c r="Q1984" s="781">
        <v>42142</v>
      </c>
      <c r="R1984" s="2116">
        <v>1121.0999999999999</v>
      </c>
      <c r="S1984" s="1267">
        <f t="shared" si="68"/>
        <v>0</v>
      </c>
      <c r="T1984" s="1655" t="s">
        <v>2799</v>
      </c>
    </row>
    <row r="1985" spans="1:20" x14ac:dyDescent="0.25">
      <c r="A1985" s="1265">
        <v>42143</v>
      </c>
      <c r="B1985" s="545">
        <v>21559</v>
      </c>
      <c r="C1985" s="1952" t="s">
        <v>2102</v>
      </c>
      <c r="D1985" s="2097">
        <v>3549</v>
      </c>
      <c r="E1985" s="724">
        <v>42143</v>
      </c>
      <c r="F1985" s="2117">
        <v>3549</v>
      </c>
      <c r="G1985" s="1267">
        <f t="shared" si="67"/>
        <v>0</v>
      </c>
      <c r="H1985" s="1197" t="s">
        <v>2804</v>
      </c>
      <c r="I1985" s="32"/>
      <c r="J1985" s="2024"/>
      <c r="K1985" s="32"/>
      <c r="M1985" s="1265">
        <v>42143</v>
      </c>
      <c r="N1985" s="545">
        <v>21538</v>
      </c>
      <c r="O1985" s="1952" t="s">
        <v>2794</v>
      </c>
      <c r="P1985" s="2097">
        <v>993.55</v>
      </c>
      <c r="Q1985" s="724">
        <v>42144</v>
      </c>
      <c r="R1985" s="2117">
        <v>993.55</v>
      </c>
      <c r="S1985" s="1267">
        <f t="shared" si="68"/>
        <v>0</v>
      </c>
      <c r="T1985" s="1197" t="s">
        <v>2793</v>
      </c>
    </row>
    <row r="1986" spans="1:20" x14ac:dyDescent="0.25">
      <c r="A1986" s="1265">
        <v>42143</v>
      </c>
      <c r="B1986" s="545">
        <v>21560</v>
      </c>
      <c r="C1986" s="1952" t="s">
        <v>2102</v>
      </c>
      <c r="D1986" s="2097">
        <v>1305.5999999999999</v>
      </c>
      <c r="E1986" s="724">
        <v>42143</v>
      </c>
      <c r="F1986" s="2117">
        <v>1305.5999999999999</v>
      </c>
      <c r="G1986" s="1267">
        <f t="shared" si="67"/>
        <v>0</v>
      </c>
      <c r="H1986" s="1197" t="s">
        <v>2804</v>
      </c>
      <c r="I1986" s="32"/>
      <c r="J1986" s="2024"/>
      <c r="K1986" s="32"/>
      <c r="M1986" s="1265">
        <v>42145</v>
      </c>
      <c r="N1986" s="545">
        <v>21737</v>
      </c>
      <c r="O1986" s="2030" t="s">
        <v>2794</v>
      </c>
      <c r="P1986" s="2113">
        <v>1169.4000000000001</v>
      </c>
      <c r="Q1986" s="724">
        <v>42146</v>
      </c>
      <c r="R1986" s="2116">
        <v>1169.4000000000001</v>
      </c>
      <c r="S1986" s="1267">
        <f t="shared" si="68"/>
        <v>0</v>
      </c>
      <c r="T1986" s="582" t="s">
        <v>2810</v>
      </c>
    </row>
    <row r="1987" spans="1:20" x14ac:dyDescent="0.25">
      <c r="A1987" s="1265">
        <v>42143</v>
      </c>
      <c r="B1987" s="545">
        <v>21561</v>
      </c>
      <c r="C1987" s="1952" t="s">
        <v>2128</v>
      </c>
      <c r="D1987" s="2097">
        <v>680.4</v>
      </c>
      <c r="E1987" s="724">
        <v>42143</v>
      </c>
      <c r="F1987" s="2117">
        <v>680.4</v>
      </c>
      <c r="G1987" s="1267">
        <f t="shared" ref="G1987:G2050" si="69">D1987-F1987</f>
        <v>0</v>
      </c>
      <c r="H1987" s="1197" t="s">
        <v>2804</v>
      </c>
      <c r="I1987" s="32"/>
      <c r="J1987" s="2024"/>
      <c r="K1987" s="32"/>
      <c r="M1987" s="1265">
        <v>42146</v>
      </c>
      <c r="N1987" s="545">
        <v>21907</v>
      </c>
      <c r="O1987" s="1952" t="s">
        <v>2794</v>
      </c>
      <c r="P1987" s="2097">
        <v>708</v>
      </c>
      <c r="Q1987" s="724">
        <v>42146</v>
      </c>
      <c r="R1987" s="2116">
        <v>708</v>
      </c>
      <c r="S1987" s="1267">
        <f t="shared" ref="S1987:S2050" si="70">P1987-R1987</f>
        <v>0</v>
      </c>
      <c r="T1987" s="1655" t="s">
        <v>2412</v>
      </c>
    </row>
    <row r="1988" spans="1:20" x14ac:dyDescent="0.25">
      <c r="A1988" s="1265">
        <v>42143</v>
      </c>
      <c r="B1988" s="545">
        <v>21562</v>
      </c>
      <c r="C1988" s="1952" t="s">
        <v>681</v>
      </c>
      <c r="D1988" s="2097">
        <v>2860.8</v>
      </c>
      <c r="E1988" s="724">
        <v>42143</v>
      </c>
      <c r="F1988" s="2117">
        <v>2860.8</v>
      </c>
      <c r="G1988" s="1267">
        <f t="shared" si="69"/>
        <v>0</v>
      </c>
      <c r="H1988" s="1197" t="s">
        <v>2804</v>
      </c>
      <c r="I1988" s="32"/>
      <c r="J1988" s="2024"/>
      <c r="K1988" s="32"/>
      <c r="M1988" s="1265">
        <v>42149</v>
      </c>
      <c r="N1988" s="545">
        <v>22180</v>
      </c>
      <c r="O1988" s="1952" t="s">
        <v>2794</v>
      </c>
      <c r="P1988" s="2097">
        <v>1309.5999999999999</v>
      </c>
      <c r="Q1988" s="781">
        <v>42150</v>
      </c>
      <c r="R1988" s="2116">
        <v>1309.5999999999999</v>
      </c>
      <c r="S1988" s="1267">
        <f t="shared" si="70"/>
        <v>0</v>
      </c>
      <c r="T1988" s="1655" t="s">
        <v>2793</v>
      </c>
    </row>
    <row r="1989" spans="1:20" x14ac:dyDescent="0.25">
      <c r="A1989" s="1265">
        <v>42143</v>
      </c>
      <c r="B1989" s="545">
        <v>21563</v>
      </c>
      <c r="C1989" s="1952" t="s">
        <v>2905</v>
      </c>
      <c r="D1989" s="2097">
        <v>613.6</v>
      </c>
      <c r="E1989" s="724">
        <v>42143</v>
      </c>
      <c r="F1989" s="2117">
        <v>613.6</v>
      </c>
      <c r="G1989" s="1267">
        <f t="shared" si="69"/>
        <v>0</v>
      </c>
      <c r="H1989" s="1197" t="s">
        <v>2804</v>
      </c>
      <c r="I1989" s="32"/>
      <c r="J1989" s="2024"/>
      <c r="K1989" s="32"/>
      <c r="M1989" s="1265">
        <v>42150</v>
      </c>
      <c r="N1989" s="545">
        <v>22318</v>
      </c>
      <c r="O1989" s="1952" t="s">
        <v>2794</v>
      </c>
      <c r="P1989" s="2097">
        <v>1683.6</v>
      </c>
      <c r="Q1989" s="781">
        <v>42151</v>
      </c>
      <c r="R1989" s="2116">
        <v>1683.6</v>
      </c>
      <c r="S1989" s="1267">
        <f t="shared" si="70"/>
        <v>0</v>
      </c>
      <c r="T1989" s="1655" t="s">
        <v>2938</v>
      </c>
    </row>
    <row r="1990" spans="1:20" x14ac:dyDescent="0.25">
      <c r="A1990" s="1265">
        <v>42143</v>
      </c>
      <c r="B1990" s="545">
        <v>21564</v>
      </c>
      <c r="C1990" s="1952" t="s">
        <v>3555</v>
      </c>
      <c r="D1990" s="2097">
        <v>736.85</v>
      </c>
      <c r="E1990" s="724">
        <v>42143</v>
      </c>
      <c r="F1990" s="2117">
        <v>736.85</v>
      </c>
      <c r="G1990" s="1267">
        <f t="shared" si="69"/>
        <v>0</v>
      </c>
      <c r="H1990" s="1197" t="s">
        <v>773</v>
      </c>
      <c r="I1990" s="32"/>
      <c r="J1990" s="2024"/>
      <c r="K1990" s="32"/>
      <c r="M1990" s="1265">
        <v>42151</v>
      </c>
      <c r="N1990" s="545">
        <v>22380</v>
      </c>
      <c r="O1990" s="1952" t="s">
        <v>2794</v>
      </c>
      <c r="P1990" s="2097">
        <v>810.35</v>
      </c>
      <c r="Q1990" s="724">
        <v>42151</v>
      </c>
      <c r="R1990" s="2116">
        <v>810.35</v>
      </c>
      <c r="S1990" s="1267">
        <f t="shared" si="70"/>
        <v>0</v>
      </c>
      <c r="T1990" s="1655" t="s">
        <v>818</v>
      </c>
    </row>
    <row r="1991" spans="1:20" x14ac:dyDescent="0.25">
      <c r="A1991" s="1265">
        <v>42143</v>
      </c>
      <c r="B1991" s="545">
        <v>21565</v>
      </c>
      <c r="C1991" s="1952" t="s">
        <v>44</v>
      </c>
      <c r="D1991" s="2097">
        <v>2197.8000000000002</v>
      </c>
      <c r="E1991" s="724">
        <v>42143</v>
      </c>
      <c r="F1991" s="2117">
        <v>2197.8000000000002</v>
      </c>
      <c r="G1991" s="1267">
        <f t="shared" si="69"/>
        <v>0</v>
      </c>
      <c r="H1991" s="1197" t="s">
        <v>773</v>
      </c>
      <c r="I1991" s="32"/>
      <c r="J1991" s="2024"/>
      <c r="K1991" s="32"/>
      <c r="M1991" s="1265">
        <v>42126</v>
      </c>
      <c r="N1991" s="545">
        <v>19799</v>
      </c>
      <c r="O1991" s="2054" t="s">
        <v>2881</v>
      </c>
      <c r="P1991" s="2097">
        <v>3774</v>
      </c>
      <c r="Q1991" s="724">
        <v>42127</v>
      </c>
      <c r="R1991" s="2116">
        <v>3774</v>
      </c>
      <c r="S1991" s="1267">
        <f t="shared" si="70"/>
        <v>0</v>
      </c>
      <c r="T1991" s="217" t="s">
        <v>773</v>
      </c>
    </row>
    <row r="1992" spans="1:20" x14ac:dyDescent="0.25">
      <c r="A1992" s="1265">
        <v>42143</v>
      </c>
      <c r="B1992" s="545">
        <v>21566</v>
      </c>
      <c r="C1992" s="1952" t="s">
        <v>2873</v>
      </c>
      <c r="D1992" s="2097">
        <v>4224</v>
      </c>
      <c r="E1992" s="724">
        <v>42143</v>
      </c>
      <c r="F1992" s="2117">
        <v>4224</v>
      </c>
      <c r="G1992" s="1267">
        <f t="shared" si="69"/>
        <v>0</v>
      </c>
      <c r="H1992" s="1197" t="s">
        <v>2804</v>
      </c>
      <c r="I1992" s="32"/>
      <c r="J1992" s="2024"/>
      <c r="K1992" s="32"/>
      <c r="M1992" s="1265">
        <v>42129</v>
      </c>
      <c r="N1992" s="545">
        <v>20032</v>
      </c>
      <c r="O1992" s="1952" t="s">
        <v>2881</v>
      </c>
      <c r="P1992" s="2097">
        <v>868.8</v>
      </c>
      <c r="Q1992" s="724">
        <v>42129</v>
      </c>
      <c r="R1992" s="2116">
        <v>868.8</v>
      </c>
      <c r="S1992" s="1267">
        <f t="shared" si="70"/>
        <v>0</v>
      </c>
      <c r="T1992" s="1655" t="s">
        <v>773</v>
      </c>
    </row>
    <row r="1993" spans="1:20" x14ac:dyDescent="0.25">
      <c r="A1993" s="1265">
        <v>42143</v>
      </c>
      <c r="B1993" s="545">
        <v>21567</v>
      </c>
      <c r="C1993" s="2102">
        <v>105</v>
      </c>
      <c r="D1993" s="2097">
        <v>1710</v>
      </c>
      <c r="E1993" s="724">
        <v>42145</v>
      </c>
      <c r="F1993" s="2117">
        <v>1710</v>
      </c>
      <c r="G1993" s="1267">
        <f t="shared" si="69"/>
        <v>0</v>
      </c>
      <c r="H1993" s="1197" t="s">
        <v>773</v>
      </c>
      <c r="I1993" s="32"/>
      <c r="J1993" s="2024"/>
      <c r="K1993" s="32"/>
      <c r="M1993" s="1265">
        <v>42130</v>
      </c>
      <c r="N1993" s="545">
        <v>20111</v>
      </c>
      <c r="O1993" s="1952" t="s">
        <v>2881</v>
      </c>
      <c r="P1993" s="2097">
        <v>3514.8</v>
      </c>
      <c r="Q1993" s="724">
        <v>42130</v>
      </c>
      <c r="R1993" s="2116">
        <v>3514.8</v>
      </c>
      <c r="S1993" s="1267">
        <f t="shared" si="70"/>
        <v>0</v>
      </c>
      <c r="T1993" s="1655" t="s">
        <v>773</v>
      </c>
    </row>
    <row r="1994" spans="1:20" x14ac:dyDescent="0.25">
      <c r="A1994" s="1265">
        <v>42143</v>
      </c>
      <c r="B1994" s="545">
        <v>21568</v>
      </c>
      <c r="C1994" s="1952" t="s">
        <v>1808</v>
      </c>
      <c r="D1994" s="2097">
        <v>8827.2000000000007</v>
      </c>
      <c r="E1994" s="724">
        <v>42143</v>
      </c>
      <c r="F1994" s="2117">
        <v>8827.2000000000007</v>
      </c>
      <c r="G1994" s="1267">
        <f t="shared" si="69"/>
        <v>0</v>
      </c>
      <c r="H1994" s="1197" t="s">
        <v>773</v>
      </c>
      <c r="I1994" s="32"/>
      <c r="J1994" s="2024"/>
      <c r="K1994" s="32"/>
      <c r="M1994" s="1265">
        <v>42139</v>
      </c>
      <c r="N1994" s="545">
        <v>21092</v>
      </c>
      <c r="O1994" s="1952" t="s">
        <v>2881</v>
      </c>
      <c r="P1994" s="2097">
        <v>5874.9</v>
      </c>
      <c r="Q1994" s="724">
        <v>42139</v>
      </c>
      <c r="R1994" s="2116">
        <v>5874.9</v>
      </c>
      <c r="S1994" s="1817">
        <f t="shared" si="70"/>
        <v>0</v>
      </c>
      <c r="T1994" s="1655" t="s">
        <v>3588</v>
      </c>
    </row>
    <row r="1995" spans="1:20" x14ac:dyDescent="0.25">
      <c r="A1995" s="1265">
        <v>42143</v>
      </c>
      <c r="B1995" s="545">
        <v>21569</v>
      </c>
      <c r="C1995" s="1952" t="s">
        <v>2802</v>
      </c>
      <c r="D1995" s="2097">
        <v>6260.6</v>
      </c>
      <c r="E1995" s="724">
        <v>42143</v>
      </c>
      <c r="F1995" s="2117">
        <v>6260.6</v>
      </c>
      <c r="G1995" s="1267">
        <f t="shared" si="69"/>
        <v>0</v>
      </c>
      <c r="H1995" s="1197" t="s">
        <v>2982</v>
      </c>
      <c r="I1995" s="32"/>
      <c r="J1995" s="2024"/>
      <c r="K1995" s="32"/>
      <c r="M1995" s="1265">
        <v>42140</v>
      </c>
      <c r="N1995" s="545">
        <v>21280</v>
      </c>
      <c r="O1995" s="1952" t="s">
        <v>2881</v>
      </c>
      <c r="P1995" s="2097">
        <v>534.6</v>
      </c>
      <c r="Q1995" s="724">
        <v>42140</v>
      </c>
      <c r="R1995" s="2117">
        <v>534.6</v>
      </c>
      <c r="S1995" s="1267">
        <f t="shared" si="70"/>
        <v>0</v>
      </c>
      <c r="T1995" s="716" t="s">
        <v>2982</v>
      </c>
    </row>
    <row r="1996" spans="1:20" x14ac:dyDescent="0.25">
      <c r="A1996" s="1265">
        <v>42143</v>
      </c>
      <c r="B1996" s="545">
        <v>21570</v>
      </c>
      <c r="C1996" s="1952" t="s">
        <v>2788</v>
      </c>
      <c r="D1996" s="2097">
        <v>12488</v>
      </c>
      <c r="E1996" s="724">
        <v>42154</v>
      </c>
      <c r="F1996" s="2117">
        <v>12488</v>
      </c>
      <c r="G1996" s="1267">
        <f t="shared" si="69"/>
        <v>0</v>
      </c>
      <c r="H1996" s="1197" t="s">
        <v>818</v>
      </c>
      <c r="I1996" s="32"/>
      <c r="J1996" s="2024"/>
      <c r="K1996" s="32"/>
      <c r="M1996" s="1265">
        <v>42144</v>
      </c>
      <c r="N1996" s="545">
        <v>21624</v>
      </c>
      <c r="O1996" s="1952" t="s">
        <v>2881</v>
      </c>
      <c r="P1996" s="2097">
        <v>2649.1</v>
      </c>
      <c r="Q1996" s="724">
        <v>42144</v>
      </c>
      <c r="R1996" s="2117">
        <v>2649.1</v>
      </c>
      <c r="S1996" s="1267">
        <f t="shared" si="70"/>
        <v>0</v>
      </c>
      <c r="T1996" s="716" t="s">
        <v>2982</v>
      </c>
    </row>
    <row r="1997" spans="1:20" x14ac:dyDescent="0.25">
      <c r="A1997" s="1265">
        <v>42143</v>
      </c>
      <c r="B1997" s="545">
        <v>21571</v>
      </c>
      <c r="C1997" s="2143" t="s">
        <v>2852</v>
      </c>
      <c r="D1997" s="2097">
        <v>4699</v>
      </c>
      <c r="E1997" s="724">
        <v>42153</v>
      </c>
      <c r="F1997" s="2117">
        <v>4699</v>
      </c>
      <c r="G1997" s="1267">
        <f t="shared" si="69"/>
        <v>0</v>
      </c>
      <c r="H1997" s="1197" t="s">
        <v>773</v>
      </c>
      <c r="I1997" s="32"/>
      <c r="J1997" s="2024"/>
      <c r="K1997" s="32"/>
      <c r="M1997" s="1265">
        <v>42145</v>
      </c>
      <c r="N1997" s="545">
        <v>21728</v>
      </c>
      <c r="O1997" s="1952" t="s">
        <v>2881</v>
      </c>
      <c r="P1997" s="2097">
        <v>9687.7999999999993</v>
      </c>
      <c r="Q1997" s="724">
        <v>42147</v>
      </c>
      <c r="R1997" s="2116">
        <v>9687.7999999999993</v>
      </c>
      <c r="S1997" s="1267">
        <f t="shared" si="70"/>
        <v>0</v>
      </c>
      <c r="T1997" s="1655" t="s">
        <v>2982</v>
      </c>
    </row>
    <row r="1998" spans="1:20" x14ac:dyDescent="0.25">
      <c r="A1998" s="1265">
        <v>42143</v>
      </c>
      <c r="B1998" s="545">
        <v>21572</v>
      </c>
      <c r="C1998" s="1952" t="s">
        <v>58</v>
      </c>
      <c r="D1998" s="2097">
        <v>5199.6000000000004</v>
      </c>
      <c r="E1998" s="724">
        <v>42143</v>
      </c>
      <c r="F1998" s="2117">
        <v>5199.6000000000004</v>
      </c>
      <c r="G1998" s="1267">
        <f t="shared" si="69"/>
        <v>0</v>
      </c>
      <c r="H1998" s="1197" t="s">
        <v>773</v>
      </c>
      <c r="I1998" s="32"/>
      <c r="J1998" s="2024"/>
      <c r="K1998" s="32"/>
      <c r="M1998" s="1265">
        <v>42146</v>
      </c>
      <c r="N1998" s="545">
        <v>21858</v>
      </c>
      <c r="O1998" s="1952" t="s">
        <v>2881</v>
      </c>
      <c r="P1998" s="2097">
        <v>38913</v>
      </c>
      <c r="Q1998" s="724">
        <v>42147</v>
      </c>
      <c r="R1998" s="2116">
        <v>38913</v>
      </c>
      <c r="S1998" s="1267">
        <f t="shared" si="70"/>
        <v>0</v>
      </c>
      <c r="T1998" s="1655" t="s">
        <v>2982</v>
      </c>
    </row>
    <row r="1999" spans="1:20" x14ac:dyDescent="0.25">
      <c r="A1999" s="1265">
        <v>42143</v>
      </c>
      <c r="B1999" s="545">
        <v>21573</v>
      </c>
      <c r="C1999" s="1952" t="s">
        <v>2866</v>
      </c>
      <c r="D1999" s="2097">
        <v>2848.6</v>
      </c>
      <c r="E1999" s="724">
        <v>42143</v>
      </c>
      <c r="F1999" s="2117">
        <v>2848.6</v>
      </c>
      <c r="G1999" s="1267">
        <f t="shared" si="69"/>
        <v>0</v>
      </c>
      <c r="H1999" s="1197" t="s">
        <v>773</v>
      </c>
      <c r="I1999" s="32"/>
      <c r="J1999" s="2024"/>
      <c r="K1999" s="32"/>
      <c r="M1999" s="1265">
        <v>42152</v>
      </c>
      <c r="N1999" s="545">
        <v>22440</v>
      </c>
      <c r="O1999" s="1952" t="s">
        <v>2881</v>
      </c>
      <c r="P1999" s="2097">
        <v>2912</v>
      </c>
      <c r="Q1999" s="724">
        <v>42153</v>
      </c>
      <c r="R1999" s="2116">
        <v>2912</v>
      </c>
      <c r="S1999" s="1267">
        <f t="shared" si="70"/>
        <v>0</v>
      </c>
      <c r="T1999" s="1655" t="s">
        <v>2982</v>
      </c>
    </row>
    <row r="2000" spans="1:20" x14ac:dyDescent="0.25">
      <c r="A2000" s="1265">
        <v>42143</v>
      </c>
      <c r="B2000" s="545">
        <v>21574</v>
      </c>
      <c r="C2000" s="1952" t="s">
        <v>701</v>
      </c>
      <c r="D2000" s="2097">
        <v>11546.4</v>
      </c>
      <c r="E2000" s="724">
        <v>42143</v>
      </c>
      <c r="F2000" s="2117">
        <v>11546.4</v>
      </c>
      <c r="G2000" s="1267">
        <f t="shared" si="69"/>
        <v>0</v>
      </c>
      <c r="H2000" s="1197" t="s">
        <v>2799</v>
      </c>
      <c r="I2000" s="32"/>
      <c r="J2000" s="2024"/>
      <c r="K2000" s="32"/>
      <c r="M2000" s="1265">
        <v>42148</v>
      </c>
      <c r="N2000" s="545">
        <v>22080</v>
      </c>
      <c r="O2000" s="1952" t="s">
        <v>3662</v>
      </c>
      <c r="P2000" s="2097">
        <v>566.4</v>
      </c>
      <c r="Q2000" s="781">
        <v>42148</v>
      </c>
      <c r="R2000" s="2116">
        <v>566.4</v>
      </c>
      <c r="S2000" s="1267">
        <f t="shared" si="70"/>
        <v>0</v>
      </c>
      <c r="T2000" s="1655" t="s">
        <v>773</v>
      </c>
    </row>
    <row r="2001" spans="1:20" x14ac:dyDescent="0.25">
      <c r="A2001" s="1265">
        <v>42143</v>
      </c>
      <c r="B2001" s="545">
        <v>21575</v>
      </c>
      <c r="C2001" s="1952" t="s">
        <v>2854</v>
      </c>
      <c r="D2001" s="2097">
        <v>2385.1</v>
      </c>
      <c r="E2001" s="724" t="s">
        <v>3631</v>
      </c>
      <c r="F2001" s="2117">
        <f>1450+935.1</f>
        <v>2385.1</v>
      </c>
      <c r="G2001" s="1267">
        <f t="shared" si="69"/>
        <v>0</v>
      </c>
      <c r="H2001" s="1197" t="s">
        <v>773</v>
      </c>
      <c r="I2001" s="32"/>
      <c r="J2001" s="2024"/>
      <c r="K2001" s="32"/>
      <c r="M2001" s="1265">
        <v>42154</v>
      </c>
      <c r="N2001" s="545">
        <v>22780</v>
      </c>
      <c r="O2001" s="1952" t="s">
        <v>4411</v>
      </c>
      <c r="P2001" s="2097">
        <v>11134.6</v>
      </c>
      <c r="Q2001" s="724"/>
      <c r="R2001" s="2116"/>
      <c r="S2001" s="1267">
        <f t="shared" si="70"/>
        <v>11134.6</v>
      </c>
      <c r="T2001" s="1655" t="s">
        <v>773</v>
      </c>
    </row>
    <row r="2002" spans="1:20" x14ac:dyDescent="0.25">
      <c r="A2002" s="1265">
        <v>42143</v>
      </c>
      <c r="B2002" s="545">
        <v>21576</v>
      </c>
      <c r="C2002" s="1952" t="s">
        <v>2876</v>
      </c>
      <c r="D2002" s="2097">
        <v>2010.9</v>
      </c>
      <c r="E2002" s="724">
        <v>42143</v>
      </c>
      <c r="F2002" s="2117">
        <v>2010.9</v>
      </c>
      <c r="G2002" s="1267">
        <f t="shared" si="69"/>
        <v>0</v>
      </c>
      <c r="H2002" s="1197" t="s">
        <v>2804</v>
      </c>
      <c r="I2002" s="32"/>
      <c r="J2002" s="2024"/>
      <c r="K2002" s="32"/>
      <c r="M2002" s="1265">
        <v>42131</v>
      </c>
      <c r="N2002" s="545">
        <v>20217</v>
      </c>
      <c r="O2002" s="1952" t="s">
        <v>2956</v>
      </c>
      <c r="P2002" s="2097">
        <v>3091.2</v>
      </c>
      <c r="Q2002" s="724">
        <v>42131</v>
      </c>
      <c r="R2002" s="2116">
        <v>3091.2</v>
      </c>
      <c r="S2002" s="1267">
        <f t="shared" si="70"/>
        <v>0</v>
      </c>
      <c r="T2002" s="1655" t="s">
        <v>773</v>
      </c>
    </row>
    <row r="2003" spans="1:20" x14ac:dyDescent="0.25">
      <c r="A2003" s="1265">
        <v>42143</v>
      </c>
      <c r="B2003" s="545">
        <v>21577</v>
      </c>
      <c r="C2003" s="1952" t="s">
        <v>2946</v>
      </c>
      <c r="D2003" s="2097">
        <v>114</v>
      </c>
      <c r="E2003" s="724">
        <v>42143</v>
      </c>
      <c r="F2003" s="2116">
        <v>114</v>
      </c>
      <c r="G2003" s="1267">
        <f t="shared" si="69"/>
        <v>0</v>
      </c>
      <c r="H2003" s="1197" t="s">
        <v>773</v>
      </c>
      <c r="I2003" s="32"/>
      <c r="J2003" s="2024"/>
      <c r="K2003" s="32"/>
      <c r="M2003" s="1265">
        <v>42135</v>
      </c>
      <c r="N2003" s="545">
        <v>20676</v>
      </c>
      <c r="O2003" s="1952" t="s">
        <v>2956</v>
      </c>
      <c r="P2003" s="2097">
        <v>2340</v>
      </c>
      <c r="Q2003" s="724">
        <v>42135</v>
      </c>
      <c r="R2003" s="2116">
        <v>2340</v>
      </c>
      <c r="S2003" s="1267">
        <f t="shared" si="70"/>
        <v>0</v>
      </c>
      <c r="T2003" s="1655" t="s">
        <v>773</v>
      </c>
    </row>
    <row r="2004" spans="1:20" x14ac:dyDescent="0.25">
      <c r="A2004" s="1265">
        <v>42143</v>
      </c>
      <c r="B2004" s="545">
        <v>21578</v>
      </c>
      <c r="C2004" s="1952" t="s">
        <v>2803</v>
      </c>
      <c r="D2004" s="2097">
        <v>1926.6</v>
      </c>
      <c r="E2004" s="724">
        <v>42143</v>
      </c>
      <c r="F2004" s="2116">
        <v>1926.6</v>
      </c>
      <c r="G2004" s="1267">
        <f t="shared" si="69"/>
        <v>0</v>
      </c>
      <c r="H2004" s="1197" t="s">
        <v>773</v>
      </c>
      <c r="I2004" s="32"/>
      <c r="J2004" s="2024"/>
      <c r="K2004" s="32"/>
      <c r="M2004" s="1265">
        <v>42139</v>
      </c>
      <c r="N2004" s="545">
        <v>21116</v>
      </c>
      <c r="O2004" s="1952" t="s">
        <v>2956</v>
      </c>
      <c r="P2004" s="2097">
        <v>3952.8</v>
      </c>
      <c r="Q2004" s="724">
        <v>42139</v>
      </c>
      <c r="R2004" s="2116">
        <v>3952.8</v>
      </c>
      <c r="S2004" s="1817">
        <f t="shared" si="70"/>
        <v>0</v>
      </c>
      <c r="T2004" s="1655" t="s">
        <v>773</v>
      </c>
    </row>
    <row r="2005" spans="1:20" x14ac:dyDescent="0.25">
      <c r="A2005" s="1265">
        <v>42143</v>
      </c>
      <c r="B2005" s="545">
        <v>21579</v>
      </c>
      <c r="C2005" s="1952" t="s">
        <v>3625</v>
      </c>
      <c r="D2005" s="2097">
        <v>4245.26</v>
      </c>
      <c r="E2005" s="724">
        <v>42143</v>
      </c>
      <c r="F2005" s="2116">
        <v>4245.26</v>
      </c>
      <c r="G2005" s="1267">
        <f t="shared" si="69"/>
        <v>0</v>
      </c>
      <c r="H2005" s="1197" t="s">
        <v>773</v>
      </c>
      <c r="I2005" s="32"/>
      <c r="J2005" s="2024"/>
      <c r="K2005" s="32"/>
      <c r="M2005" s="1265">
        <v>42144</v>
      </c>
      <c r="N2005" s="545">
        <v>21620</v>
      </c>
      <c r="O2005" s="1952" t="s">
        <v>2956</v>
      </c>
      <c r="P2005" s="2097">
        <v>4664</v>
      </c>
      <c r="Q2005" s="724">
        <v>42144</v>
      </c>
      <c r="R2005" s="2117">
        <v>4664</v>
      </c>
      <c r="S2005" s="1267">
        <f t="shared" si="70"/>
        <v>0</v>
      </c>
      <c r="T2005" s="1197" t="s">
        <v>773</v>
      </c>
    </row>
    <row r="2006" spans="1:20" x14ac:dyDescent="0.25">
      <c r="A2006" s="1265">
        <v>42143</v>
      </c>
      <c r="B2006" s="545">
        <v>21580</v>
      </c>
      <c r="C2006" s="1952" t="s">
        <v>2818</v>
      </c>
      <c r="D2006" s="2097">
        <v>2137.1999999999998</v>
      </c>
      <c r="E2006" s="724">
        <v>42143</v>
      </c>
      <c r="F2006" s="2116">
        <v>2137.1999999999998</v>
      </c>
      <c r="G2006" s="1267">
        <f t="shared" si="69"/>
        <v>0</v>
      </c>
      <c r="H2006" s="1197" t="s">
        <v>773</v>
      </c>
      <c r="I2006" s="32"/>
      <c r="J2006" s="2024"/>
      <c r="K2006" s="32"/>
      <c r="M2006" s="1265">
        <v>42149</v>
      </c>
      <c r="N2006" s="545">
        <v>22157</v>
      </c>
      <c r="O2006" s="1952" t="s">
        <v>2956</v>
      </c>
      <c r="P2006" s="2097">
        <v>3179.2</v>
      </c>
      <c r="Q2006" s="781">
        <v>42149</v>
      </c>
      <c r="R2006" s="2116">
        <v>3179.2</v>
      </c>
      <c r="S2006" s="1267">
        <f t="shared" si="70"/>
        <v>0</v>
      </c>
      <c r="T2006" s="1655" t="s">
        <v>773</v>
      </c>
    </row>
    <row r="2007" spans="1:20" x14ac:dyDescent="0.25">
      <c r="A2007" s="1265">
        <v>42143</v>
      </c>
      <c r="B2007" s="545">
        <v>21581</v>
      </c>
      <c r="C2007" s="1952" t="s">
        <v>980</v>
      </c>
      <c r="D2007" s="2097">
        <v>3145.5</v>
      </c>
      <c r="E2007" s="724">
        <v>42143</v>
      </c>
      <c r="F2007" s="2116">
        <v>3145.5</v>
      </c>
      <c r="G2007" s="1267">
        <f t="shared" si="69"/>
        <v>0</v>
      </c>
      <c r="H2007" s="1197" t="s">
        <v>773</v>
      </c>
      <c r="I2007" s="32"/>
      <c r="J2007" s="2024"/>
      <c r="K2007" s="32"/>
      <c r="M2007" s="1265">
        <v>42153</v>
      </c>
      <c r="N2007" s="545">
        <v>22571</v>
      </c>
      <c r="O2007" s="1952" t="s">
        <v>2956</v>
      </c>
      <c r="P2007" s="2097">
        <v>2920</v>
      </c>
      <c r="Q2007" s="724">
        <v>42153</v>
      </c>
      <c r="R2007" s="2116">
        <v>2920</v>
      </c>
      <c r="S2007" s="1267">
        <f t="shared" si="70"/>
        <v>0</v>
      </c>
      <c r="T2007" s="1655" t="s">
        <v>773</v>
      </c>
    </row>
    <row r="2008" spans="1:20" x14ac:dyDescent="0.25">
      <c r="A2008" s="1265">
        <v>42143</v>
      </c>
      <c r="B2008" s="545">
        <v>21582</v>
      </c>
      <c r="C2008" s="1952" t="s">
        <v>2832</v>
      </c>
      <c r="D2008" s="2097">
        <v>8716.7999999999993</v>
      </c>
      <c r="E2008" s="724">
        <v>42143</v>
      </c>
      <c r="F2008" s="2116">
        <v>8716.7999999999993</v>
      </c>
      <c r="G2008" s="1267">
        <f t="shared" si="69"/>
        <v>0</v>
      </c>
      <c r="H2008" s="1197" t="s">
        <v>2776</v>
      </c>
      <c r="I2008" s="32"/>
      <c r="J2008" s="2024"/>
      <c r="K2008" s="32"/>
      <c r="M2008" s="1265">
        <v>42126</v>
      </c>
      <c r="N2008" s="545">
        <v>19800</v>
      </c>
      <c r="O2008" s="2054" t="s">
        <v>2882</v>
      </c>
      <c r="P2008" s="2097">
        <v>15292.2</v>
      </c>
      <c r="Q2008" s="724">
        <v>42133</v>
      </c>
      <c r="R2008" s="2116">
        <v>15292.2</v>
      </c>
      <c r="S2008" s="1267">
        <f t="shared" si="70"/>
        <v>0</v>
      </c>
      <c r="T2008" s="217" t="s">
        <v>773</v>
      </c>
    </row>
    <row r="2009" spans="1:20" x14ac:dyDescent="0.25">
      <c r="A2009" s="1265">
        <v>42143</v>
      </c>
      <c r="B2009" s="545">
        <v>21583</v>
      </c>
      <c r="C2009" s="1952" t="s">
        <v>2811</v>
      </c>
      <c r="D2009" s="2097">
        <v>7328.4</v>
      </c>
      <c r="E2009" s="724">
        <v>42145</v>
      </c>
      <c r="F2009" s="2116">
        <v>7328.4</v>
      </c>
      <c r="G2009" s="1267">
        <f t="shared" si="69"/>
        <v>0</v>
      </c>
      <c r="H2009" s="1197" t="s">
        <v>2815</v>
      </c>
      <c r="I2009" s="32"/>
      <c r="J2009" s="2024"/>
      <c r="K2009" s="32"/>
      <c r="M2009" s="1265">
        <v>42133</v>
      </c>
      <c r="N2009" s="545">
        <v>20570</v>
      </c>
      <c r="O2009" s="1952" t="s">
        <v>2882</v>
      </c>
      <c r="P2009" s="2097">
        <v>15673.2</v>
      </c>
      <c r="Q2009" s="724">
        <v>42140</v>
      </c>
      <c r="R2009" s="2116">
        <v>15673.2</v>
      </c>
      <c r="S2009" s="1267">
        <f t="shared" si="70"/>
        <v>0</v>
      </c>
      <c r="T2009" s="1804" t="s">
        <v>773</v>
      </c>
    </row>
    <row r="2010" spans="1:20" x14ac:dyDescent="0.25">
      <c r="A2010" s="1265">
        <v>42143</v>
      </c>
      <c r="B2010" s="545">
        <v>21584</v>
      </c>
      <c r="C2010" s="2143" t="s">
        <v>2813</v>
      </c>
      <c r="D2010" s="2097">
        <v>3607</v>
      </c>
      <c r="E2010" s="724">
        <v>42145</v>
      </c>
      <c r="F2010" s="2116">
        <v>3607</v>
      </c>
      <c r="G2010" s="1267">
        <f t="shared" si="69"/>
        <v>0</v>
      </c>
      <c r="H2010" s="1197" t="s">
        <v>2776</v>
      </c>
      <c r="I2010" s="32"/>
      <c r="J2010" s="2024"/>
      <c r="K2010" s="32"/>
      <c r="M2010" s="1265">
        <v>42140</v>
      </c>
      <c r="N2010" s="545">
        <v>21290</v>
      </c>
      <c r="O2010" s="1952" t="s">
        <v>2882</v>
      </c>
      <c r="P2010" s="2097">
        <v>12952.4</v>
      </c>
      <c r="Q2010" s="724">
        <v>42147</v>
      </c>
      <c r="R2010" s="2117">
        <v>12952.4</v>
      </c>
      <c r="S2010" s="1267">
        <f t="shared" si="70"/>
        <v>0</v>
      </c>
      <c r="T2010" s="716" t="s">
        <v>773</v>
      </c>
    </row>
    <row r="2011" spans="1:20" x14ac:dyDescent="0.25">
      <c r="A2011" s="1265">
        <v>42143</v>
      </c>
      <c r="B2011" s="545">
        <v>21585</v>
      </c>
      <c r="C2011" s="1952" t="s">
        <v>3626</v>
      </c>
      <c r="D2011" s="2097">
        <v>13578.3</v>
      </c>
      <c r="E2011" s="724"/>
      <c r="F2011" s="2116"/>
      <c r="G2011" s="1267">
        <f t="shared" si="69"/>
        <v>13578.3</v>
      </c>
      <c r="H2011" s="1197" t="s">
        <v>818</v>
      </c>
      <c r="I2011" s="32"/>
      <c r="J2011" s="2024"/>
      <c r="K2011" s="32"/>
      <c r="M2011" s="1265">
        <v>42147</v>
      </c>
      <c r="N2011" s="545">
        <v>22056</v>
      </c>
      <c r="O2011" s="1952" t="s">
        <v>2882</v>
      </c>
      <c r="P2011" s="2097">
        <v>8254</v>
      </c>
      <c r="Q2011" s="781">
        <v>42154</v>
      </c>
      <c r="R2011" s="2116">
        <v>8254</v>
      </c>
      <c r="S2011" s="1267">
        <f t="shared" si="70"/>
        <v>0</v>
      </c>
      <c r="T2011" s="1655" t="s">
        <v>773</v>
      </c>
    </row>
    <row r="2012" spans="1:20" x14ac:dyDescent="0.25">
      <c r="A2012" s="1265">
        <v>42143</v>
      </c>
      <c r="B2012" s="545">
        <v>21586</v>
      </c>
      <c r="C2012" s="1952" t="s">
        <v>2861</v>
      </c>
      <c r="D2012" s="2097">
        <v>28369.95</v>
      </c>
      <c r="E2012" s="724">
        <v>42143</v>
      </c>
      <c r="F2012" s="2117">
        <v>28369.95</v>
      </c>
      <c r="G2012" s="1267">
        <f t="shared" si="69"/>
        <v>0</v>
      </c>
      <c r="H2012" s="1197" t="s">
        <v>773</v>
      </c>
      <c r="I2012" s="32"/>
      <c r="J2012" s="2024"/>
      <c r="K2012" s="32"/>
      <c r="M2012" s="1265">
        <v>42147</v>
      </c>
      <c r="N2012" s="545">
        <v>22062</v>
      </c>
      <c r="O2012" s="2143" t="s">
        <v>2882</v>
      </c>
      <c r="P2012" s="2097">
        <v>8526</v>
      </c>
      <c r="Q2012" s="781">
        <v>42154</v>
      </c>
      <c r="R2012" s="2116">
        <v>8526</v>
      </c>
      <c r="S2012" s="1267">
        <f t="shared" si="70"/>
        <v>0</v>
      </c>
      <c r="T2012" s="1655" t="s">
        <v>773</v>
      </c>
    </row>
    <row r="2013" spans="1:20" x14ac:dyDescent="0.25">
      <c r="A2013" s="1265">
        <v>42143</v>
      </c>
      <c r="B2013" s="545">
        <v>21587</v>
      </c>
      <c r="C2013" s="1952" t="s">
        <v>3554</v>
      </c>
      <c r="D2013" s="2097">
        <v>19106.400000000001</v>
      </c>
      <c r="E2013" s="724">
        <v>42143</v>
      </c>
      <c r="F2013" s="2117">
        <v>19106.400000000001</v>
      </c>
      <c r="G2013" s="1267">
        <f t="shared" si="69"/>
        <v>0</v>
      </c>
      <c r="H2013" s="1197" t="s">
        <v>2938</v>
      </c>
      <c r="I2013" s="32"/>
      <c r="J2013" s="2024"/>
      <c r="K2013" s="32"/>
      <c r="M2013" s="1265">
        <v>42125</v>
      </c>
      <c r="N2013" s="545">
        <v>19691</v>
      </c>
      <c r="O2013" s="1952" t="s">
        <v>2848</v>
      </c>
      <c r="P2013" s="2097">
        <v>1584.24</v>
      </c>
      <c r="Q2013" s="724">
        <v>42125</v>
      </c>
      <c r="R2013" s="2116">
        <v>1584.24</v>
      </c>
      <c r="S2013" s="459">
        <f t="shared" si="70"/>
        <v>0</v>
      </c>
      <c r="T2013" s="1655" t="s">
        <v>773</v>
      </c>
    </row>
    <row r="2014" spans="1:20" x14ac:dyDescent="0.25">
      <c r="A2014" s="1265">
        <v>42143</v>
      </c>
      <c r="B2014" s="545">
        <v>21588</v>
      </c>
      <c r="C2014" s="1952" t="s">
        <v>2795</v>
      </c>
      <c r="D2014" s="2097">
        <v>19909.5</v>
      </c>
      <c r="E2014" s="724"/>
      <c r="F2014" s="2117"/>
      <c r="G2014" s="1267">
        <f t="shared" si="69"/>
        <v>19909.5</v>
      </c>
      <c r="H2014" s="1197" t="s">
        <v>773</v>
      </c>
      <c r="I2014" s="32"/>
      <c r="J2014" s="2024"/>
      <c r="K2014" s="32"/>
      <c r="M2014" s="1265">
        <v>42125</v>
      </c>
      <c r="N2014" s="545">
        <v>19693</v>
      </c>
      <c r="O2014" s="1952" t="s">
        <v>2848</v>
      </c>
      <c r="P2014" s="2097">
        <v>4727.5200000000004</v>
      </c>
      <c r="Q2014" s="724">
        <v>42125</v>
      </c>
      <c r="R2014" s="2116">
        <v>4727.5200000000004</v>
      </c>
      <c r="S2014" s="459">
        <f t="shared" si="70"/>
        <v>0</v>
      </c>
      <c r="T2014" s="1655" t="s">
        <v>773</v>
      </c>
    </row>
    <row r="2015" spans="1:20" x14ac:dyDescent="0.25">
      <c r="A2015" s="1265">
        <v>42143</v>
      </c>
      <c r="B2015" s="545">
        <v>21589</v>
      </c>
      <c r="C2015" s="1952" t="s">
        <v>2795</v>
      </c>
      <c r="D2015" s="2097">
        <v>6260.6</v>
      </c>
      <c r="E2015" s="724"/>
      <c r="F2015" s="2117"/>
      <c r="G2015" s="1267">
        <f t="shared" si="69"/>
        <v>6260.6</v>
      </c>
      <c r="H2015" s="1197" t="s">
        <v>773</v>
      </c>
      <c r="I2015" s="32"/>
      <c r="J2015" s="2024"/>
      <c r="K2015" s="32"/>
      <c r="M2015" s="1265">
        <v>42125</v>
      </c>
      <c r="N2015" s="545">
        <v>19694</v>
      </c>
      <c r="O2015" s="1952" t="s">
        <v>2848</v>
      </c>
      <c r="P2015" s="2097">
        <v>30</v>
      </c>
      <c r="Q2015" s="724">
        <v>42125</v>
      </c>
      <c r="R2015" s="2116">
        <v>30</v>
      </c>
      <c r="S2015" s="459">
        <f t="shared" si="70"/>
        <v>0</v>
      </c>
      <c r="T2015" s="1655" t="s">
        <v>773</v>
      </c>
    </row>
    <row r="2016" spans="1:20" x14ac:dyDescent="0.25">
      <c r="A2016" s="1265">
        <v>42143</v>
      </c>
      <c r="B2016" s="545">
        <v>21590</v>
      </c>
      <c r="C2016" s="1952" t="s">
        <v>967</v>
      </c>
      <c r="D2016" s="2097">
        <v>20956.8</v>
      </c>
      <c r="E2016" s="724">
        <v>42143</v>
      </c>
      <c r="F2016" s="2117">
        <v>20956.8</v>
      </c>
      <c r="G2016" s="1267">
        <f t="shared" si="69"/>
        <v>0</v>
      </c>
      <c r="H2016" s="1197" t="s">
        <v>773</v>
      </c>
      <c r="I2016" s="32"/>
      <c r="J2016" s="2024"/>
      <c r="K2016" s="32"/>
      <c r="M2016" s="1265">
        <v>42127</v>
      </c>
      <c r="N2016" s="545">
        <v>19816</v>
      </c>
      <c r="O2016" s="2054" t="s">
        <v>2848</v>
      </c>
      <c r="P2016" s="2097">
        <v>4170.5200000000004</v>
      </c>
      <c r="Q2016" s="724">
        <v>42127</v>
      </c>
      <c r="R2016" s="2116">
        <v>4170.5200000000004</v>
      </c>
      <c r="S2016" s="1267">
        <f t="shared" si="70"/>
        <v>0</v>
      </c>
      <c r="T2016" s="217" t="s">
        <v>773</v>
      </c>
    </row>
    <row r="2017" spans="1:20" x14ac:dyDescent="0.25">
      <c r="A2017" s="1265">
        <v>42143</v>
      </c>
      <c r="B2017" s="545">
        <v>21591</v>
      </c>
      <c r="C2017" s="1952" t="s">
        <v>2914</v>
      </c>
      <c r="D2017" s="2097">
        <v>4508.3999999999996</v>
      </c>
      <c r="E2017" s="724">
        <v>42143</v>
      </c>
      <c r="F2017" s="2117">
        <v>4508.3999999999996</v>
      </c>
      <c r="G2017" s="1267">
        <f t="shared" si="69"/>
        <v>0</v>
      </c>
      <c r="H2017" s="1197" t="s">
        <v>773</v>
      </c>
      <c r="I2017" s="32"/>
      <c r="J2017" s="2024"/>
      <c r="K2017" s="32"/>
      <c r="M2017" s="1265">
        <v>42128</v>
      </c>
      <c r="N2017" s="545">
        <v>20002</v>
      </c>
      <c r="O2017" s="1952" t="s">
        <v>2848</v>
      </c>
      <c r="P2017" s="2097">
        <v>1669.52</v>
      </c>
      <c r="Q2017" s="724">
        <v>42128</v>
      </c>
      <c r="R2017" s="2116">
        <v>1669.52</v>
      </c>
      <c r="S2017" s="1267">
        <f t="shared" si="70"/>
        <v>0</v>
      </c>
      <c r="T2017" s="1804" t="s">
        <v>773</v>
      </c>
    </row>
    <row r="2018" spans="1:20" x14ac:dyDescent="0.25">
      <c r="A2018" s="1265">
        <v>42143</v>
      </c>
      <c r="B2018" s="545">
        <v>21592</v>
      </c>
      <c r="C2018" s="1952" t="s">
        <v>2831</v>
      </c>
      <c r="D2018" s="2097">
        <v>2287.6</v>
      </c>
      <c r="E2018" s="724">
        <v>42143</v>
      </c>
      <c r="F2018" s="2117">
        <v>2287.6</v>
      </c>
      <c r="G2018" s="1267">
        <f t="shared" si="69"/>
        <v>0</v>
      </c>
      <c r="H2018" s="1197" t="s">
        <v>2799</v>
      </c>
      <c r="I2018" s="32"/>
      <c r="J2018" s="2024"/>
      <c r="K2018" s="32"/>
      <c r="M2018" s="1265">
        <v>42130</v>
      </c>
      <c r="N2018" s="545">
        <v>20197</v>
      </c>
      <c r="O2018" s="1952" t="s">
        <v>2848</v>
      </c>
      <c r="P2018" s="2097">
        <v>3108</v>
      </c>
      <c r="Q2018" s="724">
        <v>42130</v>
      </c>
      <c r="R2018" s="2116">
        <v>3108</v>
      </c>
      <c r="S2018" s="1267">
        <f t="shared" si="70"/>
        <v>0</v>
      </c>
      <c r="T2018" s="1655" t="s">
        <v>773</v>
      </c>
    </row>
    <row r="2019" spans="1:20" x14ac:dyDescent="0.25">
      <c r="A2019" s="1265">
        <v>42143</v>
      </c>
      <c r="B2019" s="545">
        <v>21593</v>
      </c>
      <c r="C2019" s="1952" t="s">
        <v>3627</v>
      </c>
      <c r="D2019" s="2097">
        <v>2991.6</v>
      </c>
      <c r="E2019" s="724">
        <v>42143</v>
      </c>
      <c r="F2019" s="2117">
        <v>2991.6</v>
      </c>
      <c r="G2019" s="1267">
        <f t="shared" si="69"/>
        <v>0</v>
      </c>
      <c r="H2019" s="1197" t="s">
        <v>2799</v>
      </c>
      <c r="I2019" s="32"/>
      <c r="J2019" s="2024"/>
      <c r="K2019" s="32"/>
      <c r="M2019" s="1265">
        <v>42131</v>
      </c>
      <c r="N2019" s="545">
        <v>20324</v>
      </c>
      <c r="O2019" s="1952" t="s">
        <v>2848</v>
      </c>
      <c r="P2019" s="2097">
        <v>2987.2</v>
      </c>
      <c r="Q2019" s="724">
        <v>42131</v>
      </c>
      <c r="R2019" s="2116">
        <v>2987.2</v>
      </c>
      <c r="S2019" s="1267">
        <f t="shared" si="70"/>
        <v>0</v>
      </c>
      <c r="T2019" s="1655" t="s">
        <v>773</v>
      </c>
    </row>
    <row r="2020" spans="1:20" x14ac:dyDescent="0.25">
      <c r="A2020" s="1265">
        <v>42143</v>
      </c>
      <c r="B2020" s="545">
        <v>21594</v>
      </c>
      <c r="C2020" s="1952" t="s">
        <v>2940</v>
      </c>
      <c r="D2020" s="2097">
        <v>6338.6</v>
      </c>
      <c r="E2020" s="724">
        <v>42144</v>
      </c>
      <c r="F2020" s="2117">
        <v>6338.6</v>
      </c>
      <c r="G2020" s="1267">
        <f t="shared" si="69"/>
        <v>0</v>
      </c>
      <c r="H2020" s="1197" t="s">
        <v>2938</v>
      </c>
      <c r="I2020" s="32"/>
      <c r="J2020" s="2024"/>
      <c r="K2020" s="32"/>
      <c r="M2020" s="1265">
        <v>42132</v>
      </c>
      <c r="N2020" s="545">
        <v>20464</v>
      </c>
      <c r="O2020" s="1952" t="s">
        <v>2848</v>
      </c>
      <c r="P2020" s="2097">
        <v>5883.2</v>
      </c>
      <c r="Q2020" s="724">
        <v>42133</v>
      </c>
      <c r="R2020" s="2116">
        <v>5883.2</v>
      </c>
      <c r="S2020" s="1267">
        <f t="shared" si="70"/>
        <v>0</v>
      </c>
      <c r="T2020" s="1804" t="s">
        <v>773</v>
      </c>
    </row>
    <row r="2021" spans="1:20" x14ac:dyDescent="0.25">
      <c r="A2021" s="1265">
        <v>42143</v>
      </c>
      <c r="B2021" s="545">
        <v>21595</v>
      </c>
      <c r="C2021" s="1952" t="s">
        <v>2833</v>
      </c>
      <c r="D2021" s="2097">
        <v>2874.7</v>
      </c>
      <c r="E2021" s="724">
        <v>42144</v>
      </c>
      <c r="F2021" s="2117">
        <v>2874.7</v>
      </c>
      <c r="G2021" s="1267">
        <f t="shared" si="69"/>
        <v>0</v>
      </c>
      <c r="H2021" s="1197" t="s">
        <v>2938</v>
      </c>
      <c r="I2021" s="32"/>
      <c r="J2021" s="2024"/>
      <c r="K2021" s="32"/>
      <c r="M2021" s="1265">
        <v>42134</v>
      </c>
      <c r="N2021" s="545">
        <v>20591</v>
      </c>
      <c r="O2021" s="2143" t="s">
        <v>2848</v>
      </c>
      <c r="P2021" s="2097">
        <v>5914.4</v>
      </c>
      <c r="Q2021" s="724">
        <v>42134</v>
      </c>
      <c r="R2021" s="2116">
        <v>5914.4</v>
      </c>
      <c r="S2021" s="1267">
        <f t="shared" si="70"/>
        <v>0</v>
      </c>
      <c r="T2021" s="1655" t="s">
        <v>773</v>
      </c>
    </row>
    <row r="2022" spans="1:20" x14ac:dyDescent="0.25">
      <c r="A2022" s="1265">
        <v>42143</v>
      </c>
      <c r="B2022" s="545">
        <v>21596</v>
      </c>
      <c r="C2022" s="1952" t="s">
        <v>28</v>
      </c>
      <c r="D2022" s="2097">
        <v>584.20000000000005</v>
      </c>
      <c r="E2022" s="724">
        <v>42145</v>
      </c>
      <c r="F2022" s="2117">
        <v>584.20000000000005</v>
      </c>
      <c r="G2022" s="1267">
        <f t="shared" si="69"/>
        <v>0</v>
      </c>
      <c r="H2022" s="1197" t="s">
        <v>2776</v>
      </c>
      <c r="I2022" s="32"/>
      <c r="J2022" s="2024"/>
      <c r="K2022" s="32"/>
      <c r="M2022" s="1265">
        <v>42138</v>
      </c>
      <c r="N2022" s="545">
        <v>21074</v>
      </c>
      <c r="O2022" s="1952" t="s">
        <v>2848</v>
      </c>
      <c r="P2022" s="2097">
        <v>2832</v>
      </c>
      <c r="Q2022" s="724">
        <v>42138</v>
      </c>
      <c r="R2022" s="2116">
        <v>2832</v>
      </c>
      <c r="S2022" s="1817">
        <f t="shared" si="70"/>
        <v>0</v>
      </c>
      <c r="T2022" s="1655" t="s">
        <v>773</v>
      </c>
    </row>
    <row r="2023" spans="1:20" x14ac:dyDescent="0.25">
      <c r="A2023" s="1265">
        <v>42143</v>
      </c>
      <c r="B2023" s="545">
        <v>21597</v>
      </c>
      <c r="C2023" s="1952" t="s">
        <v>447</v>
      </c>
      <c r="D2023" s="2097">
        <v>8923.2000000000007</v>
      </c>
      <c r="E2023" s="724">
        <v>42145</v>
      </c>
      <c r="F2023" s="2117">
        <v>8923.2000000000007</v>
      </c>
      <c r="G2023" s="1267">
        <f t="shared" si="69"/>
        <v>0</v>
      </c>
      <c r="H2023" s="1197" t="s">
        <v>2776</v>
      </c>
      <c r="I2023" s="32"/>
      <c r="J2023" s="2024"/>
      <c r="K2023" s="32"/>
      <c r="M2023" s="1265">
        <v>42139</v>
      </c>
      <c r="N2023" s="545">
        <v>21202</v>
      </c>
      <c r="O2023" s="1952" t="s">
        <v>2848</v>
      </c>
      <c r="P2023" s="2097">
        <v>4453.6000000000004</v>
      </c>
      <c r="Q2023" s="724">
        <v>42139</v>
      </c>
      <c r="R2023" s="2116">
        <v>4453.6000000000004</v>
      </c>
      <c r="S2023" s="1817">
        <f t="shared" si="70"/>
        <v>0</v>
      </c>
      <c r="T2023" s="1655" t="s">
        <v>773</v>
      </c>
    </row>
    <row r="2024" spans="1:20" x14ac:dyDescent="0.25">
      <c r="A2024" s="1265">
        <v>42143</v>
      </c>
      <c r="B2024" s="545">
        <v>21598</v>
      </c>
      <c r="C2024" s="1952" t="s">
        <v>2787</v>
      </c>
      <c r="D2024" s="2097">
        <v>3721.2</v>
      </c>
      <c r="E2024" s="724">
        <v>42145</v>
      </c>
      <c r="F2024" s="2117">
        <v>3721.2</v>
      </c>
      <c r="G2024" s="1267">
        <f t="shared" si="69"/>
        <v>0</v>
      </c>
      <c r="H2024" s="1197" t="s">
        <v>2776</v>
      </c>
      <c r="I2024" s="32"/>
      <c r="J2024" s="2024"/>
      <c r="K2024" s="32"/>
      <c r="M2024" s="1265">
        <v>42140</v>
      </c>
      <c r="N2024" s="545">
        <v>21315</v>
      </c>
      <c r="O2024" s="1952" t="s">
        <v>2848</v>
      </c>
      <c r="P2024" s="2097">
        <v>4384</v>
      </c>
      <c r="Q2024" s="724">
        <v>42140</v>
      </c>
      <c r="R2024" s="2117">
        <v>4384</v>
      </c>
      <c r="S2024" s="1267">
        <f t="shared" si="70"/>
        <v>0</v>
      </c>
      <c r="T2024" s="716" t="s">
        <v>773</v>
      </c>
    </row>
    <row r="2025" spans="1:20" x14ac:dyDescent="0.25">
      <c r="A2025" s="1265">
        <v>42143</v>
      </c>
      <c r="B2025" s="545">
        <v>21599</v>
      </c>
      <c r="C2025" s="1952" t="s">
        <v>2834</v>
      </c>
      <c r="D2025" s="2097">
        <v>1000</v>
      </c>
      <c r="E2025" s="724">
        <v>42144</v>
      </c>
      <c r="F2025" s="2117">
        <v>1000</v>
      </c>
      <c r="G2025" s="1267">
        <f t="shared" si="69"/>
        <v>0</v>
      </c>
      <c r="H2025" s="1197" t="s">
        <v>2938</v>
      </c>
      <c r="I2025" s="32"/>
      <c r="J2025" s="2024"/>
      <c r="K2025" s="32"/>
      <c r="M2025" s="1265">
        <v>42142</v>
      </c>
      <c r="N2025" s="545">
        <v>21521</v>
      </c>
      <c r="O2025" s="1952" t="s">
        <v>2848</v>
      </c>
      <c r="P2025" s="2097">
        <v>2667.6</v>
      </c>
      <c r="Q2025" s="724">
        <v>42142</v>
      </c>
      <c r="R2025" s="2117">
        <v>2667.6</v>
      </c>
      <c r="S2025" s="1267">
        <f t="shared" si="70"/>
        <v>0</v>
      </c>
      <c r="T2025" s="1197" t="s">
        <v>773</v>
      </c>
    </row>
    <row r="2026" spans="1:20" x14ac:dyDescent="0.25">
      <c r="A2026" s="1265">
        <v>42143</v>
      </c>
      <c r="B2026" s="545">
        <v>21600</v>
      </c>
      <c r="C2026" s="1952" t="s">
        <v>2880</v>
      </c>
      <c r="D2026" s="2097">
        <v>1292.5</v>
      </c>
      <c r="E2026" s="724">
        <v>42144</v>
      </c>
      <c r="F2026" s="2117">
        <v>1292.5</v>
      </c>
      <c r="G2026" s="1267">
        <f t="shared" si="69"/>
        <v>0</v>
      </c>
      <c r="H2026" s="1197" t="s">
        <v>2938</v>
      </c>
      <c r="I2026" s="32"/>
      <c r="J2026" s="2024"/>
      <c r="K2026" s="32"/>
      <c r="M2026" s="1265">
        <v>42144</v>
      </c>
      <c r="N2026" s="545">
        <v>21710</v>
      </c>
      <c r="O2026" s="1952" t="s">
        <v>2848</v>
      </c>
      <c r="P2026" s="2097">
        <v>2909.4</v>
      </c>
      <c r="Q2026" s="724">
        <v>42144</v>
      </c>
      <c r="R2026" s="2116">
        <v>2909.4</v>
      </c>
      <c r="S2026" s="1267">
        <f t="shared" si="70"/>
        <v>0</v>
      </c>
      <c r="T2026" s="1655" t="s">
        <v>773</v>
      </c>
    </row>
    <row r="2027" spans="1:20" x14ac:dyDescent="0.25">
      <c r="A2027" s="1265">
        <v>42143</v>
      </c>
      <c r="B2027" s="545">
        <v>21601</v>
      </c>
      <c r="C2027" s="1952" t="s">
        <v>969</v>
      </c>
      <c r="D2027" s="2097">
        <v>227232</v>
      </c>
      <c r="E2027" s="724">
        <v>42144</v>
      </c>
      <c r="F2027" s="2117">
        <v>227232</v>
      </c>
      <c r="G2027" s="1267">
        <f t="shared" si="69"/>
        <v>0</v>
      </c>
      <c r="H2027" s="1197" t="s">
        <v>773</v>
      </c>
      <c r="I2027" s="32"/>
      <c r="J2027" s="2024"/>
      <c r="K2027" s="32"/>
      <c r="M2027" s="1265">
        <v>42145</v>
      </c>
      <c r="N2027" s="545">
        <v>21812</v>
      </c>
      <c r="O2027" s="2030" t="s">
        <v>2848</v>
      </c>
      <c r="P2027" s="2113">
        <v>3015.48</v>
      </c>
      <c r="Q2027" s="724">
        <v>42145</v>
      </c>
      <c r="R2027" s="2117">
        <v>3015.48</v>
      </c>
      <c r="S2027" s="1267">
        <f t="shared" si="70"/>
        <v>0</v>
      </c>
      <c r="T2027" s="582" t="s">
        <v>773</v>
      </c>
    </row>
    <row r="2028" spans="1:20" x14ac:dyDescent="0.25">
      <c r="A2028" s="1265">
        <v>42143</v>
      </c>
      <c r="B2028" s="545">
        <v>21602</v>
      </c>
      <c r="C2028" s="1952" t="s">
        <v>3628</v>
      </c>
      <c r="D2028" s="2097">
        <v>648</v>
      </c>
      <c r="E2028" s="724">
        <v>42144</v>
      </c>
      <c r="F2028" s="2117">
        <v>648</v>
      </c>
      <c r="G2028" s="1267">
        <f t="shared" si="69"/>
        <v>0</v>
      </c>
      <c r="H2028" s="1197" t="s">
        <v>773</v>
      </c>
      <c r="I2028" s="32"/>
      <c r="J2028" s="2024"/>
      <c r="K2028" s="32"/>
      <c r="M2028" s="1265">
        <v>42146</v>
      </c>
      <c r="N2028" s="545">
        <v>21959</v>
      </c>
      <c r="O2028" s="1952" t="s">
        <v>2848</v>
      </c>
      <c r="P2028" s="2097">
        <v>4037.28</v>
      </c>
      <c r="Q2028" s="781">
        <v>42147</v>
      </c>
      <c r="R2028" s="2116">
        <v>4037.28</v>
      </c>
      <c r="S2028" s="1817">
        <f t="shared" si="70"/>
        <v>0</v>
      </c>
      <c r="T2028" s="1655" t="s">
        <v>773</v>
      </c>
    </row>
    <row r="2029" spans="1:20" x14ac:dyDescent="0.25">
      <c r="A2029" s="1265">
        <v>42143</v>
      </c>
      <c r="B2029" s="545">
        <v>21603</v>
      </c>
      <c r="C2029" s="1952" t="s">
        <v>2979</v>
      </c>
      <c r="D2029" s="2097">
        <v>33614.94</v>
      </c>
      <c r="E2029" s="724">
        <v>42153</v>
      </c>
      <c r="F2029" s="2117">
        <v>33614.94</v>
      </c>
      <c r="G2029" s="1267">
        <f t="shared" si="69"/>
        <v>0</v>
      </c>
      <c r="H2029" s="1197" t="s">
        <v>2412</v>
      </c>
      <c r="I2029" s="32"/>
      <c r="J2029" s="2024"/>
      <c r="K2029" s="32"/>
      <c r="M2029" s="1265">
        <v>42148</v>
      </c>
      <c r="N2029" s="545">
        <v>22066</v>
      </c>
      <c r="O2029" s="1952" t="s">
        <v>2848</v>
      </c>
      <c r="P2029" s="2097">
        <v>4602</v>
      </c>
      <c r="Q2029" s="781">
        <v>42148</v>
      </c>
      <c r="R2029" s="2116">
        <v>4602</v>
      </c>
      <c r="S2029" s="1267">
        <f t="shared" si="70"/>
        <v>0</v>
      </c>
      <c r="T2029" s="1655" t="s">
        <v>773</v>
      </c>
    </row>
    <row r="2030" spans="1:20" x14ac:dyDescent="0.25">
      <c r="A2030" s="1265">
        <v>42143</v>
      </c>
      <c r="B2030" s="545">
        <v>21604</v>
      </c>
      <c r="C2030" s="1952" t="s">
        <v>2795</v>
      </c>
      <c r="D2030" s="2097">
        <v>76168</v>
      </c>
      <c r="E2030" s="724"/>
      <c r="F2030" s="2117"/>
      <c r="G2030" s="1267">
        <f t="shared" si="69"/>
        <v>76168</v>
      </c>
      <c r="H2030" s="1197" t="s">
        <v>2815</v>
      </c>
      <c r="I2030" s="32"/>
      <c r="J2030" s="2024"/>
      <c r="K2030" s="32"/>
      <c r="M2030" s="1265">
        <v>42152</v>
      </c>
      <c r="N2030" s="545">
        <v>22543</v>
      </c>
      <c r="O2030" s="1952" t="s">
        <v>2848</v>
      </c>
      <c r="P2030" s="2097">
        <v>2920.32</v>
      </c>
      <c r="Q2030" s="724"/>
      <c r="R2030" s="2116"/>
      <c r="S2030" s="1267">
        <f t="shared" si="70"/>
        <v>2920.32</v>
      </c>
      <c r="T2030" s="1655" t="s">
        <v>773</v>
      </c>
    </row>
    <row r="2031" spans="1:20" x14ac:dyDescent="0.25">
      <c r="A2031" s="1265">
        <v>42143</v>
      </c>
      <c r="B2031" s="545">
        <v>21605</v>
      </c>
      <c r="C2031" s="1952" t="s">
        <v>2795</v>
      </c>
      <c r="D2031" s="2097">
        <v>84796.800000000003</v>
      </c>
      <c r="E2031" s="724"/>
      <c r="F2031" s="2117"/>
      <c r="G2031" s="1267">
        <f t="shared" si="69"/>
        <v>84796.800000000003</v>
      </c>
      <c r="H2031" s="1197" t="s">
        <v>2815</v>
      </c>
      <c r="I2031" s="32"/>
      <c r="J2031" s="2024"/>
      <c r="K2031" s="32"/>
      <c r="M2031" s="1265">
        <v>42153</v>
      </c>
      <c r="N2031" s="545">
        <v>22667</v>
      </c>
      <c r="O2031" s="1952" t="s">
        <v>2848</v>
      </c>
      <c r="P2031" s="2097">
        <v>4650.3599999999997</v>
      </c>
      <c r="Q2031" s="724">
        <v>42154</v>
      </c>
      <c r="R2031" s="2116">
        <v>4650.3599999999997</v>
      </c>
      <c r="S2031" s="1267">
        <f t="shared" si="70"/>
        <v>0</v>
      </c>
      <c r="T2031" s="1655" t="s">
        <v>773</v>
      </c>
    </row>
    <row r="2032" spans="1:20" x14ac:dyDescent="0.25">
      <c r="A2032" s="1265">
        <v>42143</v>
      </c>
      <c r="B2032" s="545">
        <v>21606</v>
      </c>
      <c r="C2032" s="1952" t="s">
        <v>45</v>
      </c>
      <c r="D2032" s="2097">
        <v>507242</v>
      </c>
      <c r="E2032" s="724">
        <v>42143</v>
      </c>
      <c r="F2032" s="2117">
        <v>507242</v>
      </c>
      <c r="G2032" s="1267">
        <f t="shared" si="69"/>
        <v>0</v>
      </c>
      <c r="H2032" s="1197" t="s">
        <v>773</v>
      </c>
      <c r="I2032" s="32"/>
      <c r="J2032" s="2024"/>
      <c r="K2032" s="32"/>
      <c r="M2032" s="1265">
        <v>42154</v>
      </c>
      <c r="N2032" s="545">
        <v>22787</v>
      </c>
      <c r="O2032" s="1952" t="s">
        <v>2848</v>
      </c>
      <c r="P2032" s="2097">
        <v>5481.84</v>
      </c>
      <c r="Q2032" s="724">
        <v>42154</v>
      </c>
      <c r="R2032" s="2116">
        <v>5481.84</v>
      </c>
      <c r="S2032" s="1267">
        <f t="shared" si="70"/>
        <v>0</v>
      </c>
      <c r="T2032" s="1655" t="s">
        <v>773</v>
      </c>
    </row>
    <row r="2033" spans="1:20" x14ac:dyDescent="0.25">
      <c r="A2033" s="1265">
        <v>42143</v>
      </c>
      <c r="B2033" s="545">
        <v>21607</v>
      </c>
      <c r="C2033" s="1952" t="s">
        <v>2795</v>
      </c>
      <c r="D2033" s="2097">
        <v>1313</v>
      </c>
      <c r="E2033" s="724"/>
      <c r="F2033" s="2117"/>
      <c r="G2033" s="1267">
        <f t="shared" si="69"/>
        <v>1313</v>
      </c>
      <c r="H2033" s="1197" t="s">
        <v>2799</v>
      </c>
      <c r="I2033" s="32"/>
      <c r="J2033" s="2024"/>
      <c r="K2033" s="32"/>
      <c r="M2033" s="1265">
        <v>42155</v>
      </c>
      <c r="N2033" s="545">
        <v>22852</v>
      </c>
      <c r="O2033" s="1952" t="s">
        <v>2848</v>
      </c>
      <c r="P2033" s="2097">
        <v>2099.7600000000002</v>
      </c>
      <c r="Q2033" s="724">
        <v>42155</v>
      </c>
      <c r="R2033" s="2116">
        <v>2099.7600000000002</v>
      </c>
      <c r="S2033" s="1267">
        <f t="shared" si="70"/>
        <v>0</v>
      </c>
      <c r="T2033" s="1655" t="s">
        <v>773</v>
      </c>
    </row>
    <row r="2034" spans="1:20" x14ac:dyDescent="0.25">
      <c r="A2034" s="1265">
        <v>42143</v>
      </c>
      <c r="B2034" s="545">
        <v>21608</v>
      </c>
      <c r="C2034" s="1952" t="s">
        <v>2849</v>
      </c>
      <c r="D2034" s="2097">
        <v>6592</v>
      </c>
      <c r="E2034" s="724">
        <v>42143</v>
      </c>
      <c r="F2034" s="2117">
        <v>6592</v>
      </c>
      <c r="G2034" s="1267">
        <f t="shared" si="69"/>
        <v>0</v>
      </c>
      <c r="H2034" s="1197" t="s">
        <v>773</v>
      </c>
      <c r="I2034" s="32"/>
      <c r="J2034" s="2024"/>
      <c r="K2034" s="32"/>
      <c r="M2034" s="1265">
        <v>42128</v>
      </c>
      <c r="N2034" s="545">
        <v>19902</v>
      </c>
      <c r="O2034" s="1952" t="s">
        <v>2900</v>
      </c>
      <c r="P2034" s="2097">
        <v>4305</v>
      </c>
      <c r="Q2034" s="724">
        <v>42128</v>
      </c>
      <c r="R2034" s="2116">
        <v>4305</v>
      </c>
      <c r="S2034" s="1267">
        <f t="shared" si="70"/>
        <v>0</v>
      </c>
      <c r="T2034" s="1804" t="s">
        <v>773</v>
      </c>
    </row>
    <row r="2035" spans="1:20" x14ac:dyDescent="0.25">
      <c r="A2035" s="1265">
        <v>42143</v>
      </c>
      <c r="B2035" s="545">
        <v>21609</v>
      </c>
      <c r="C2035" s="1952" t="s">
        <v>2795</v>
      </c>
      <c r="D2035" s="2097">
        <v>5508</v>
      </c>
      <c r="E2035" s="724"/>
      <c r="F2035" s="2117"/>
      <c r="G2035" s="1267">
        <f t="shared" si="69"/>
        <v>5508</v>
      </c>
      <c r="H2035" s="1197" t="s">
        <v>2804</v>
      </c>
      <c r="I2035" s="32"/>
      <c r="J2035" s="2024"/>
      <c r="K2035" s="32"/>
      <c r="M2035" s="1265">
        <v>42153</v>
      </c>
      <c r="N2035" s="545">
        <v>22574</v>
      </c>
      <c r="O2035" s="1952" t="s">
        <v>2900</v>
      </c>
      <c r="P2035" s="2097">
        <v>4838</v>
      </c>
      <c r="Q2035" s="724">
        <v>42153</v>
      </c>
      <c r="R2035" s="2116">
        <v>4838</v>
      </c>
      <c r="S2035" s="1267">
        <f t="shared" si="70"/>
        <v>0</v>
      </c>
      <c r="T2035" s="1655" t="s">
        <v>773</v>
      </c>
    </row>
    <row r="2036" spans="1:20" x14ac:dyDescent="0.25">
      <c r="A2036" s="1265">
        <v>42143</v>
      </c>
      <c r="B2036" s="545">
        <v>21610</v>
      </c>
      <c r="C2036" s="1952" t="s">
        <v>2915</v>
      </c>
      <c r="D2036" s="2097">
        <v>515.6</v>
      </c>
      <c r="E2036" s="724">
        <v>42144</v>
      </c>
      <c r="F2036" s="2117">
        <v>515.6</v>
      </c>
      <c r="G2036" s="1267">
        <f t="shared" si="69"/>
        <v>0</v>
      </c>
      <c r="H2036" s="1197" t="s">
        <v>773</v>
      </c>
      <c r="I2036" s="32"/>
      <c r="J2036" s="2024"/>
      <c r="K2036" s="32"/>
      <c r="M2036" s="1265">
        <v>42129</v>
      </c>
      <c r="N2036" s="545">
        <v>20028</v>
      </c>
      <c r="O2036" s="1952" t="s">
        <v>2937</v>
      </c>
      <c r="P2036" s="2097">
        <v>4843.8</v>
      </c>
      <c r="Q2036" s="724">
        <v>42129</v>
      </c>
      <c r="R2036" s="2116">
        <v>4843.8</v>
      </c>
      <c r="S2036" s="1267">
        <f t="shared" si="70"/>
        <v>0</v>
      </c>
      <c r="T2036" s="1655" t="s">
        <v>773</v>
      </c>
    </row>
    <row r="2037" spans="1:20" x14ac:dyDescent="0.25">
      <c r="A2037" s="1265">
        <v>42143</v>
      </c>
      <c r="B2037" s="545">
        <v>21611</v>
      </c>
      <c r="C2037" s="1952" t="s">
        <v>2804</v>
      </c>
      <c r="D2037" s="2097">
        <v>134.4</v>
      </c>
      <c r="E2037" s="724">
        <v>42146</v>
      </c>
      <c r="F2037" s="2117">
        <v>134.4</v>
      </c>
      <c r="G2037" s="1267">
        <f t="shared" si="69"/>
        <v>0</v>
      </c>
      <c r="H2037" s="1197" t="s">
        <v>2804</v>
      </c>
      <c r="I2037" s="32"/>
      <c r="J2037" s="2024"/>
      <c r="K2037" s="32"/>
      <c r="M2037" s="1265">
        <v>42146</v>
      </c>
      <c r="N2037" s="545">
        <v>21946</v>
      </c>
      <c r="O2037" s="1952" t="s">
        <v>2937</v>
      </c>
      <c r="P2037" s="2097">
        <v>5448</v>
      </c>
      <c r="Q2037" s="724">
        <v>42147</v>
      </c>
      <c r="R2037" s="2116">
        <v>5448</v>
      </c>
      <c r="S2037" s="1267">
        <f t="shared" si="70"/>
        <v>0</v>
      </c>
      <c r="T2037" s="1655" t="s">
        <v>2982</v>
      </c>
    </row>
    <row r="2038" spans="1:20" x14ac:dyDescent="0.25">
      <c r="A2038" s="1265">
        <v>42143</v>
      </c>
      <c r="B2038" s="545">
        <v>21612</v>
      </c>
      <c r="C2038" s="1952" t="s">
        <v>3629</v>
      </c>
      <c r="D2038" s="2113">
        <v>85687.65</v>
      </c>
      <c r="E2038" s="724"/>
      <c r="F2038" s="2117"/>
      <c r="G2038" s="1267">
        <f t="shared" si="69"/>
        <v>85687.65</v>
      </c>
      <c r="H2038" s="1197" t="s">
        <v>773</v>
      </c>
      <c r="I2038" s="32"/>
      <c r="J2038" s="2024"/>
      <c r="K2038" s="32"/>
      <c r="M2038" s="1265">
        <v>42152</v>
      </c>
      <c r="N2038" s="545">
        <v>22483</v>
      </c>
      <c r="O2038" s="1952" t="s">
        <v>3692</v>
      </c>
      <c r="P2038" s="2097">
        <v>1862</v>
      </c>
      <c r="Q2038" s="724">
        <v>42152</v>
      </c>
      <c r="R2038" s="2116">
        <v>1862</v>
      </c>
      <c r="S2038" s="1267">
        <f t="shared" si="70"/>
        <v>0</v>
      </c>
      <c r="T2038" s="1655" t="s">
        <v>2804</v>
      </c>
    </row>
    <row r="2039" spans="1:20" x14ac:dyDescent="0.25">
      <c r="A2039" s="1265">
        <v>42144</v>
      </c>
      <c r="B2039" s="545">
        <v>21613</v>
      </c>
      <c r="C2039" s="1952" t="s">
        <v>2845</v>
      </c>
      <c r="D2039" s="2097">
        <v>10432</v>
      </c>
      <c r="E2039" s="724">
        <v>42144</v>
      </c>
      <c r="F2039" s="2117">
        <v>10432</v>
      </c>
      <c r="G2039" s="1267">
        <f t="shared" si="69"/>
        <v>0</v>
      </c>
      <c r="H2039" s="1197" t="s">
        <v>773</v>
      </c>
      <c r="I2039" s="32"/>
      <c r="J2039" s="2024"/>
      <c r="K2039" s="32"/>
      <c r="M2039" s="1265">
        <v>42125</v>
      </c>
      <c r="N2039" s="545">
        <v>19668</v>
      </c>
      <c r="O2039" s="1952" t="s">
        <v>2834</v>
      </c>
      <c r="P2039" s="2097">
        <v>800</v>
      </c>
      <c r="Q2039" s="724">
        <v>42126</v>
      </c>
      <c r="R2039" s="2116">
        <v>800</v>
      </c>
      <c r="S2039" s="459">
        <f t="shared" si="70"/>
        <v>0</v>
      </c>
      <c r="T2039" s="1655" t="s">
        <v>2790</v>
      </c>
    </row>
    <row r="2040" spans="1:20" x14ac:dyDescent="0.25">
      <c r="A2040" s="1265">
        <v>42144</v>
      </c>
      <c r="B2040" s="545">
        <v>21614</v>
      </c>
      <c r="C2040" s="2164" t="s">
        <v>2251</v>
      </c>
      <c r="D2040" s="2194">
        <v>0</v>
      </c>
      <c r="E2040" s="724"/>
      <c r="F2040" s="2117"/>
      <c r="G2040" s="1267">
        <f t="shared" si="69"/>
        <v>0</v>
      </c>
      <c r="H2040" s="1197" t="s">
        <v>135</v>
      </c>
      <c r="I2040" s="32"/>
      <c r="J2040" s="2024"/>
      <c r="K2040" s="32"/>
      <c r="M2040" s="1265">
        <v>42126</v>
      </c>
      <c r="N2040" s="545">
        <v>19794</v>
      </c>
      <c r="O2040" s="2054" t="s">
        <v>2834</v>
      </c>
      <c r="P2040" s="2097">
        <v>1400</v>
      </c>
      <c r="Q2040" s="724">
        <v>42128</v>
      </c>
      <c r="R2040" s="2116">
        <v>1400</v>
      </c>
      <c r="S2040" s="1267">
        <f t="shared" si="70"/>
        <v>0</v>
      </c>
      <c r="T2040" s="217" t="s">
        <v>2790</v>
      </c>
    </row>
    <row r="2041" spans="1:20" x14ac:dyDescent="0.25">
      <c r="A2041" s="1265">
        <v>42144</v>
      </c>
      <c r="B2041" s="545">
        <v>21615</v>
      </c>
      <c r="C2041" s="1952" t="s">
        <v>2852</v>
      </c>
      <c r="D2041" s="2097">
        <v>20161.8</v>
      </c>
      <c r="E2041" s="724">
        <v>42153</v>
      </c>
      <c r="F2041" s="2117">
        <v>20161.8</v>
      </c>
      <c r="G2041" s="1267">
        <f t="shared" si="69"/>
        <v>0</v>
      </c>
      <c r="H2041" s="1197" t="s">
        <v>2793</v>
      </c>
      <c r="I2041" s="32"/>
      <c r="J2041" s="2024"/>
      <c r="K2041" s="32"/>
      <c r="M2041" s="1265">
        <v>42128</v>
      </c>
      <c r="N2041" s="545">
        <v>19959</v>
      </c>
      <c r="O2041" s="1952" t="s">
        <v>2834</v>
      </c>
      <c r="P2041" s="2097">
        <v>1000</v>
      </c>
      <c r="Q2041" s="724">
        <v>42128</v>
      </c>
      <c r="R2041" s="2116">
        <v>1000</v>
      </c>
      <c r="S2041" s="1267">
        <f t="shared" si="70"/>
        <v>0</v>
      </c>
      <c r="T2041" s="1804" t="s">
        <v>773</v>
      </c>
    </row>
    <row r="2042" spans="1:20" x14ac:dyDescent="0.25">
      <c r="A2042" s="1265">
        <v>42144</v>
      </c>
      <c r="B2042" s="545">
        <v>21616</v>
      </c>
      <c r="C2042" s="1952" t="s">
        <v>2899</v>
      </c>
      <c r="D2042" s="2097">
        <v>9267.7000000000007</v>
      </c>
      <c r="E2042" s="724">
        <v>42144</v>
      </c>
      <c r="F2042" s="2117">
        <v>9267.7000000000007</v>
      </c>
      <c r="G2042" s="1267">
        <f t="shared" si="69"/>
        <v>0</v>
      </c>
      <c r="H2042" s="1197" t="s">
        <v>2799</v>
      </c>
      <c r="I2042" s="32"/>
      <c r="J2042" s="2024"/>
      <c r="K2042" s="32"/>
      <c r="M2042" s="1265">
        <v>42129</v>
      </c>
      <c r="N2042" s="545">
        <v>20082</v>
      </c>
      <c r="O2042" s="1952" t="s">
        <v>2834</v>
      </c>
      <c r="P2042" s="2097">
        <v>600</v>
      </c>
      <c r="Q2042" s="724">
        <v>42129</v>
      </c>
      <c r="R2042" s="2116">
        <v>600</v>
      </c>
      <c r="S2042" s="1267">
        <f t="shared" si="70"/>
        <v>0</v>
      </c>
      <c r="T2042" s="1655" t="s">
        <v>2938</v>
      </c>
    </row>
    <row r="2043" spans="1:20" x14ac:dyDescent="0.25">
      <c r="A2043" s="1265">
        <v>42144</v>
      </c>
      <c r="B2043" s="545">
        <v>21617</v>
      </c>
      <c r="C2043" s="1952" t="s">
        <v>2859</v>
      </c>
      <c r="D2043" s="2097">
        <v>23606.400000000001</v>
      </c>
      <c r="E2043" s="724">
        <v>42144</v>
      </c>
      <c r="F2043" s="2117">
        <v>23606.400000000001</v>
      </c>
      <c r="G2043" s="1267">
        <f t="shared" si="69"/>
        <v>0</v>
      </c>
      <c r="H2043" s="1197" t="s">
        <v>2938</v>
      </c>
      <c r="I2043" s="32"/>
      <c r="J2043" s="2024"/>
      <c r="K2043" s="32"/>
      <c r="M2043" s="1265">
        <v>42131</v>
      </c>
      <c r="N2043" s="545">
        <v>20292</v>
      </c>
      <c r="O2043" s="1952" t="s">
        <v>2834</v>
      </c>
      <c r="P2043" s="2097">
        <v>927.6</v>
      </c>
      <c r="Q2043" s="724">
        <v>42132</v>
      </c>
      <c r="R2043" s="2116">
        <v>927.6</v>
      </c>
      <c r="S2043" s="1267">
        <f t="shared" si="70"/>
        <v>0</v>
      </c>
      <c r="T2043" s="1804" t="s">
        <v>2938</v>
      </c>
    </row>
    <row r="2044" spans="1:20" x14ac:dyDescent="0.25">
      <c r="A2044" s="1265">
        <v>42144</v>
      </c>
      <c r="B2044" s="545">
        <v>21618</v>
      </c>
      <c r="C2044" s="1952" t="s">
        <v>2775</v>
      </c>
      <c r="D2044" s="2097">
        <v>4466</v>
      </c>
      <c r="E2044" s="724">
        <v>42144</v>
      </c>
      <c r="F2044" s="2117">
        <v>4466</v>
      </c>
      <c r="G2044" s="1267">
        <f t="shared" si="69"/>
        <v>0</v>
      </c>
      <c r="H2044" s="1197" t="s">
        <v>2776</v>
      </c>
      <c r="I2044" s="32"/>
      <c r="J2044" s="2024"/>
      <c r="K2044" s="32"/>
      <c r="M2044" s="1265">
        <v>42133</v>
      </c>
      <c r="N2044" s="545">
        <v>20534</v>
      </c>
      <c r="O2044" s="1952" t="s">
        <v>2834</v>
      </c>
      <c r="P2044" s="2097">
        <v>6000</v>
      </c>
      <c r="Q2044" s="724">
        <v>42135</v>
      </c>
      <c r="R2044" s="2116">
        <v>6000</v>
      </c>
      <c r="S2044" s="1267">
        <f t="shared" si="70"/>
        <v>0</v>
      </c>
      <c r="T2044" s="1804" t="s">
        <v>2799</v>
      </c>
    </row>
    <row r="2045" spans="1:20" x14ac:dyDescent="0.25">
      <c r="A2045" s="1265">
        <v>42144</v>
      </c>
      <c r="B2045" s="545">
        <v>21619</v>
      </c>
      <c r="C2045" s="1952" t="s">
        <v>2825</v>
      </c>
      <c r="D2045" s="2097">
        <v>2412</v>
      </c>
      <c r="E2045" s="724">
        <v>42144</v>
      </c>
      <c r="F2045" s="2117">
        <v>2412</v>
      </c>
      <c r="G2045" s="1267">
        <f t="shared" si="69"/>
        <v>0</v>
      </c>
      <c r="H2045" s="1197" t="s">
        <v>2799</v>
      </c>
      <c r="I2045" s="32"/>
      <c r="J2045" s="2024"/>
      <c r="K2045" s="32"/>
      <c r="M2045" s="1265">
        <v>42139</v>
      </c>
      <c r="N2045" s="545">
        <v>21169</v>
      </c>
      <c r="O2045" s="1952" t="s">
        <v>2834</v>
      </c>
      <c r="P2045" s="2097">
        <v>1000</v>
      </c>
      <c r="Q2045" s="724">
        <v>42140</v>
      </c>
      <c r="R2045" s="2116">
        <v>1000</v>
      </c>
      <c r="S2045" s="1817">
        <f t="shared" si="70"/>
        <v>0</v>
      </c>
      <c r="T2045" s="1655" t="s">
        <v>773</v>
      </c>
    </row>
    <row r="2046" spans="1:20" x14ac:dyDescent="0.25">
      <c r="A2046" s="1265">
        <v>42144</v>
      </c>
      <c r="B2046" s="545">
        <v>21620</v>
      </c>
      <c r="C2046" s="1952" t="s">
        <v>2956</v>
      </c>
      <c r="D2046" s="2097">
        <v>4664</v>
      </c>
      <c r="E2046" s="724">
        <v>42144</v>
      </c>
      <c r="F2046" s="2117">
        <v>4664</v>
      </c>
      <c r="G2046" s="1267">
        <f t="shared" si="69"/>
        <v>0</v>
      </c>
      <c r="H2046" s="1197" t="s">
        <v>773</v>
      </c>
      <c r="I2046" s="32"/>
      <c r="J2046" s="2024"/>
      <c r="K2046" s="32"/>
      <c r="M2046" s="1265">
        <v>42140</v>
      </c>
      <c r="N2046" s="545">
        <v>21296</v>
      </c>
      <c r="O2046" s="1952" t="s">
        <v>2834</v>
      </c>
      <c r="P2046" s="2097">
        <v>1000</v>
      </c>
      <c r="Q2046" s="724">
        <v>42142</v>
      </c>
      <c r="R2046" s="2117">
        <v>1000</v>
      </c>
      <c r="S2046" s="1267">
        <f t="shared" si="70"/>
        <v>0</v>
      </c>
      <c r="T2046" s="716" t="s">
        <v>2938</v>
      </c>
    </row>
    <row r="2047" spans="1:20" x14ac:dyDescent="0.25">
      <c r="A2047" s="1265">
        <v>42144</v>
      </c>
      <c r="B2047" s="545">
        <v>21621</v>
      </c>
      <c r="C2047" s="1952" t="s">
        <v>2864</v>
      </c>
      <c r="D2047" s="2097">
        <v>2217.6</v>
      </c>
      <c r="E2047" s="724">
        <v>42144</v>
      </c>
      <c r="F2047" s="2117">
        <v>2217.6</v>
      </c>
      <c r="G2047" s="1267">
        <f t="shared" si="69"/>
        <v>0</v>
      </c>
      <c r="H2047" s="716" t="s">
        <v>2799</v>
      </c>
      <c r="I2047" s="32"/>
      <c r="J2047" s="2024"/>
      <c r="K2047" s="32"/>
      <c r="M2047" s="1265">
        <v>42141</v>
      </c>
      <c r="N2047" s="545">
        <v>21376</v>
      </c>
      <c r="O2047" s="1952" t="s">
        <v>2834</v>
      </c>
      <c r="P2047" s="2097">
        <v>1000</v>
      </c>
      <c r="Q2047" s="724">
        <v>42142</v>
      </c>
      <c r="R2047" s="2117">
        <v>1000</v>
      </c>
      <c r="S2047" s="1267">
        <f t="shared" si="70"/>
        <v>0</v>
      </c>
      <c r="T2047" s="1197" t="s">
        <v>2776</v>
      </c>
    </row>
    <row r="2048" spans="1:20" x14ac:dyDescent="0.25">
      <c r="A2048" s="1265">
        <v>42144</v>
      </c>
      <c r="B2048" s="545">
        <v>21622</v>
      </c>
      <c r="C2048" s="1952" t="s">
        <v>360</v>
      </c>
      <c r="D2048" s="2097">
        <v>4802.6000000000004</v>
      </c>
      <c r="E2048" s="724">
        <v>42144</v>
      </c>
      <c r="F2048" s="2117">
        <v>4802.6000000000004</v>
      </c>
      <c r="G2048" s="1267">
        <f t="shared" si="69"/>
        <v>0</v>
      </c>
      <c r="H2048" s="716" t="s">
        <v>2982</v>
      </c>
      <c r="I2048" s="32"/>
      <c r="J2048" s="2024"/>
      <c r="K2048" s="32"/>
      <c r="M2048" s="1265">
        <v>42143</v>
      </c>
      <c r="N2048" s="545">
        <v>21599</v>
      </c>
      <c r="O2048" s="1952" t="s">
        <v>2834</v>
      </c>
      <c r="P2048" s="2097">
        <v>1000</v>
      </c>
      <c r="Q2048" s="724">
        <v>42144</v>
      </c>
      <c r="R2048" s="2117">
        <v>1000</v>
      </c>
      <c r="S2048" s="1267">
        <f t="shared" si="70"/>
        <v>0</v>
      </c>
      <c r="T2048" s="1197" t="s">
        <v>2938</v>
      </c>
    </row>
    <row r="2049" spans="1:20" x14ac:dyDescent="0.25">
      <c r="A2049" s="1265">
        <v>42144</v>
      </c>
      <c r="B2049" s="545">
        <v>21623</v>
      </c>
      <c r="C2049" s="2164" t="s">
        <v>2251</v>
      </c>
      <c r="D2049" s="2194">
        <v>0</v>
      </c>
      <c r="E2049" s="724"/>
      <c r="F2049" s="2117"/>
      <c r="G2049" s="1267">
        <f t="shared" si="69"/>
        <v>0</v>
      </c>
      <c r="H2049" s="716" t="s">
        <v>135</v>
      </c>
      <c r="I2049" s="32"/>
      <c r="J2049" s="2024"/>
      <c r="K2049" s="32"/>
      <c r="M2049" s="1265">
        <v>42145</v>
      </c>
      <c r="N2049" s="545">
        <v>21785</v>
      </c>
      <c r="O2049" s="2030" t="s">
        <v>2834</v>
      </c>
      <c r="P2049" s="2113">
        <v>1000</v>
      </c>
      <c r="Q2049" s="724">
        <v>42145</v>
      </c>
      <c r="R2049" s="2117">
        <v>1000</v>
      </c>
      <c r="S2049" s="1267">
        <f t="shared" si="70"/>
        <v>0</v>
      </c>
      <c r="T2049" s="582" t="s">
        <v>2822</v>
      </c>
    </row>
    <row r="2050" spans="1:20" x14ac:dyDescent="0.25">
      <c r="A2050" s="1265">
        <v>42144</v>
      </c>
      <c r="B2050" s="545">
        <v>21624</v>
      </c>
      <c r="C2050" s="1952" t="s">
        <v>2881</v>
      </c>
      <c r="D2050" s="2097">
        <v>2649.1</v>
      </c>
      <c r="E2050" s="724">
        <v>42144</v>
      </c>
      <c r="F2050" s="2117">
        <v>2649.1</v>
      </c>
      <c r="G2050" s="1267">
        <f t="shared" si="69"/>
        <v>0</v>
      </c>
      <c r="H2050" s="716" t="s">
        <v>2982</v>
      </c>
      <c r="I2050" s="32"/>
      <c r="J2050" s="2024"/>
      <c r="K2050" s="32"/>
      <c r="M2050" s="1265">
        <v>42146</v>
      </c>
      <c r="N2050" s="545">
        <v>21929</v>
      </c>
      <c r="O2050" s="1952" t="s">
        <v>2834</v>
      </c>
      <c r="P2050" s="2097">
        <v>1200</v>
      </c>
      <c r="Q2050" s="724">
        <v>42147</v>
      </c>
      <c r="R2050" s="2116">
        <v>1200</v>
      </c>
      <c r="S2050" s="1267">
        <f t="shared" si="70"/>
        <v>0</v>
      </c>
      <c r="T2050" s="1655" t="s">
        <v>2938</v>
      </c>
    </row>
    <row r="2051" spans="1:20" x14ac:dyDescent="0.25">
      <c r="A2051" s="1265">
        <v>42144</v>
      </c>
      <c r="B2051" s="545">
        <v>21625</v>
      </c>
      <c r="C2051" s="1952" t="s">
        <v>3632</v>
      </c>
      <c r="D2051" s="2097">
        <v>2938.2</v>
      </c>
      <c r="E2051" s="724">
        <v>42144</v>
      </c>
      <c r="F2051" s="2117">
        <v>2938.2</v>
      </c>
      <c r="G2051" s="1267">
        <f t="shared" ref="G2051:G2114" si="71">D2051-F2051</f>
        <v>0</v>
      </c>
      <c r="H2051" s="716" t="s">
        <v>2982</v>
      </c>
      <c r="I2051" s="32"/>
      <c r="J2051" s="2024"/>
      <c r="K2051" s="32"/>
      <c r="M2051" s="1265">
        <v>42147</v>
      </c>
      <c r="N2051" s="545">
        <v>22046</v>
      </c>
      <c r="O2051" s="1952" t="s">
        <v>2834</v>
      </c>
      <c r="P2051" s="2097">
        <v>2528.6</v>
      </c>
      <c r="Q2051" s="781">
        <v>42149</v>
      </c>
      <c r="R2051" s="2116">
        <v>2528.6</v>
      </c>
      <c r="S2051" s="1267">
        <f t="shared" ref="S2051:S2114" si="72">P2051-R2051</f>
        <v>0</v>
      </c>
      <c r="T2051" s="1655" t="s">
        <v>2938</v>
      </c>
    </row>
    <row r="2052" spans="1:20" x14ac:dyDescent="0.25">
      <c r="A2052" s="1265">
        <v>42144</v>
      </c>
      <c r="B2052" s="545">
        <v>21626</v>
      </c>
      <c r="C2052" s="1952" t="s">
        <v>2846</v>
      </c>
      <c r="D2052" s="2097">
        <v>2289.25</v>
      </c>
      <c r="E2052" s="724">
        <v>42144</v>
      </c>
      <c r="F2052" s="2117">
        <v>2289.25</v>
      </c>
      <c r="G2052" s="1267">
        <f t="shared" si="71"/>
        <v>0</v>
      </c>
      <c r="H2052" s="716" t="s">
        <v>2982</v>
      </c>
      <c r="I2052" s="32"/>
      <c r="J2052" s="2024"/>
      <c r="K2052" s="32"/>
      <c r="M2052" s="1265">
        <v>42149</v>
      </c>
      <c r="N2052" s="545">
        <v>22199</v>
      </c>
      <c r="O2052" s="1952" t="s">
        <v>2834</v>
      </c>
      <c r="P2052" s="2097">
        <v>1640</v>
      </c>
      <c r="Q2052" s="781">
        <v>42150</v>
      </c>
      <c r="R2052" s="2116">
        <v>1640</v>
      </c>
      <c r="S2052" s="1267">
        <f t="shared" si="72"/>
        <v>0</v>
      </c>
      <c r="T2052" s="1655" t="s">
        <v>2799</v>
      </c>
    </row>
    <row r="2053" spans="1:20" x14ac:dyDescent="0.25">
      <c r="A2053" s="1265">
        <v>42144</v>
      </c>
      <c r="B2053" s="545">
        <v>21627</v>
      </c>
      <c r="C2053" s="1952" t="s">
        <v>2801</v>
      </c>
      <c r="D2053" s="2097">
        <v>2401.3000000000002</v>
      </c>
      <c r="E2053" s="724">
        <v>42144</v>
      </c>
      <c r="F2053" s="2117">
        <v>2401.3000000000002</v>
      </c>
      <c r="G2053" s="1267">
        <f t="shared" si="71"/>
        <v>0</v>
      </c>
      <c r="H2053" s="716" t="s">
        <v>2982</v>
      </c>
      <c r="I2053" s="32"/>
      <c r="J2053" s="2024"/>
      <c r="K2053" s="32"/>
      <c r="M2053" s="1265">
        <v>42147</v>
      </c>
      <c r="N2053" s="545">
        <v>21978</v>
      </c>
      <c r="O2053" s="1952" t="s">
        <v>3655</v>
      </c>
      <c r="P2053" s="2097">
        <v>10854.8</v>
      </c>
      <c r="Q2053" s="393" t="s">
        <v>3667</v>
      </c>
      <c r="R2053" s="2116">
        <f>7500+3354.8</f>
        <v>10854.8</v>
      </c>
      <c r="S2053" s="1267">
        <f t="shared" si="72"/>
        <v>0</v>
      </c>
      <c r="T2053" s="1655" t="s">
        <v>773</v>
      </c>
    </row>
    <row r="2054" spans="1:20" x14ac:dyDescent="0.25">
      <c r="A2054" s="1265">
        <v>42144</v>
      </c>
      <c r="B2054" s="545">
        <v>21628</v>
      </c>
      <c r="C2054" s="1952" t="s">
        <v>3002</v>
      </c>
      <c r="D2054" s="2097">
        <v>5276.2</v>
      </c>
      <c r="E2054" s="724">
        <v>42144</v>
      </c>
      <c r="F2054" s="2117">
        <v>5276.2</v>
      </c>
      <c r="G2054" s="1267">
        <f t="shared" si="71"/>
        <v>0</v>
      </c>
      <c r="H2054" s="716" t="s">
        <v>773</v>
      </c>
      <c r="I2054" s="32"/>
      <c r="J2054" s="2024"/>
      <c r="K2054" s="32"/>
      <c r="M2054" s="1265">
        <v>42148</v>
      </c>
      <c r="N2054" s="545">
        <v>22067</v>
      </c>
      <c r="O2054" s="1952" t="s">
        <v>3655</v>
      </c>
      <c r="P2054" s="2097">
        <v>5214.2</v>
      </c>
      <c r="Q2054" s="393" t="s">
        <v>3677</v>
      </c>
      <c r="R2054" s="2116">
        <f>2200+3014.2</f>
        <v>5214.2</v>
      </c>
      <c r="S2054" s="1267">
        <f t="shared" si="72"/>
        <v>0</v>
      </c>
      <c r="T2054" s="1655" t="s">
        <v>773</v>
      </c>
    </row>
    <row r="2055" spans="1:20" x14ac:dyDescent="0.25">
      <c r="A2055" s="1265">
        <v>42144</v>
      </c>
      <c r="B2055" s="545">
        <v>21629</v>
      </c>
      <c r="C2055" s="1952" t="s">
        <v>2981</v>
      </c>
      <c r="D2055" s="2097">
        <v>1602</v>
      </c>
      <c r="E2055" s="724">
        <v>42144</v>
      </c>
      <c r="F2055" s="2117">
        <v>1602</v>
      </c>
      <c r="G2055" s="1267">
        <f t="shared" si="71"/>
        <v>0</v>
      </c>
      <c r="H2055" s="716" t="s">
        <v>773</v>
      </c>
      <c r="I2055" s="32"/>
      <c r="J2055" s="2024"/>
      <c r="K2055" s="32"/>
      <c r="M2055" s="1265">
        <v>42149</v>
      </c>
      <c r="N2055" s="545">
        <v>22166</v>
      </c>
      <c r="O2055" s="1952" t="s">
        <v>3655</v>
      </c>
      <c r="P2055" s="2097">
        <v>1993.5</v>
      </c>
      <c r="Q2055" s="781">
        <v>42151</v>
      </c>
      <c r="R2055" s="2116">
        <v>1993.5</v>
      </c>
      <c r="S2055" s="1267">
        <f t="shared" si="72"/>
        <v>0</v>
      </c>
      <c r="T2055" s="1655" t="s">
        <v>773</v>
      </c>
    </row>
    <row r="2056" spans="1:20" x14ac:dyDescent="0.25">
      <c r="A2056" s="1265">
        <v>42144</v>
      </c>
      <c r="B2056" s="545">
        <v>21630</v>
      </c>
      <c r="C2056" s="1952" t="s">
        <v>2854</v>
      </c>
      <c r="D2056" s="2097">
        <v>5691.6</v>
      </c>
      <c r="E2056" s="724" t="s">
        <v>3653</v>
      </c>
      <c r="F2056" s="2117">
        <f>5391.6+300</f>
        <v>5691.6</v>
      </c>
      <c r="G2056" s="1267">
        <f t="shared" si="71"/>
        <v>0</v>
      </c>
      <c r="H2056" s="716" t="s">
        <v>773</v>
      </c>
      <c r="I2056" s="32"/>
      <c r="J2056" s="2024"/>
      <c r="K2056" s="32"/>
      <c r="M2056" s="1265">
        <v>42149</v>
      </c>
      <c r="N2056" s="545">
        <v>22167</v>
      </c>
      <c r="O2056" s="1952" t="s">
        <v>3655</v>
      </c>
      <c r="P2056" s="2097">
        <v>2537.6999999999998</v>
      </c>
      <c r="Q2056" s="781">
        <v>42149</v>
      </c>
      <c r="R2056" s="2116">
        <v>2537.6999999999998</v>
      </c>
      <c r="S2056" s="1267">
        <f t="shared" si="72"/>
        <v>0</v>
      </c>
      <c r="T2056" s="1655" t="s">
        <v>773</v>
      </c>
    </row>
    <row r="2057" spans="1:20" x14ac:dyDescent="0.25">
      <c r="A2057" s="1265">
        <v>42144</v>
      </c>
      <c r="B2057" s="545">
        <v>21631</v>
      </c>
      <c r="C2057" s="1952" t="s">
        <v>2788</v>
      </c>
      <c r="D2057" s="2097">
        <v>10549.2</v>
      </c>
      <c r="E2057" s="724">
        <v>42152</v>
      </c>
      <c r="F2057" s="2117">
        <v>10549.2</v>
      </c>
      <c r="G2057" s="1817">
        <f t="shared" si="71"/>
        <v>0</v>
      </c>
      <c r="H2057" s="716" t="s">
        <v>773</v>
      </c>
      <c r="I2057" s="32"/>
      <c r="J2057" s="2024"/>
      <c r="K2057" s="32"/>
      <c r="M2057" s="1265">
        <v>42150</v>
      </c>
      <c r="N2057" s="545">
        <v>22261</v>
      </c>
      <c r="O2057" s="1952" t="s">
        <v>3655</v>
      </c>
      <c r="P2057" s="2097">
        <v>3102</v>
      </c>
      <c r="Q2057" s="781">
        <v>42151</v>
      </c>
      <c r="R2057" s="2116">
        <v>3102</v>
      </c>
      <c r="S2057" s="1267">
        <f t="shared" si="72"/>
        <v>0</v>
      </c>
      <c r="T2057" s="1655" t="s">
        <v>773</v>
      </c>
    </row>
    <row r="2058" spans="1:20" x14ac:dyDescent="0.25">
      <c r="A2058" s="1265">
        <v>42144</v>
      </c>
      <c r="B2058" s="545">
        <v>21632</v>
      </c>
      <c r="C2058" s="1952" t="s">
        <v>2805</v>
      </c>
      <c r="D2058" s="2097">
        <v>2523.4</v>
      </c>
      <c r="E2058" s="724">
        <v>42144</v>
      </c>
      <c r="F2058" s="2117">
        <v>2523.4</v>
      </c>
      <c r="G2058" s="1267">
        <f t="shared" si="71"/>
        <v>0</v>
      </c>
      <c r="H2058" s="716" t="s">
        <v>773</v>
      </c>
      <c r="I2058" s="32"/>
      <c r="J2058" s="2024"/>
      <c r="K2058" s="32"/>
      <c r="M2058" s="1265">
        <v>42151</v>
      </c>
      <c r="N2058" s="545">
        <v>22342</v>
      </c>
      <c r="O2058" s="1952" t="s">
        <v>3655</v>
      </c>
      <c r="P2058" s="2097">
        <v>5867</v>
      </c>
      <c r="Q2058" s="781">
        <v>42152</v>
      </c>
      <c r="R2058" s="2116">
        <v>5867</v>
      </c>
      <c r="S2058" s="1267">
        <f t="shared" si="72"/>
        <v>0</v>
      </c>
      <c r="T2058" s="1655" t="s">
        <v>773</v>
      </c>
    </row>
    <row r="2059" spans="1:20" x14ac:dyDescent="0.25">
      <c r="A2059" s="1265">
        <v>42144</v>
      </c>
      <c r="B2059" s="545">
        <v>21633</v>
      </c>
      <c r="C2059" s="1952" t="s">
        <v>2865</v>
      </c>
      <c r="D2059" s="2097">
        <v>13257.54</v>
      </c>
      <c r="E2059" s="724">
        <v>42145</v>
      </c>
      <c r="F2059" s="2117">
        <v>13257.54</v>
      </c>
      <c r="G2059" s="1267">
        <f t="shared" si="71"/>
        <v>0</v>
      </c>
      <c r="H2059" s="716" t="s">
        <v>2780</v>
      </c>
      <c r="I2059" s="32"/>
      <c r="J2059" s="2024"/>
      <c r="K2059" s="32"/>
      <c r="M2059" s="1265">
        <v>42152</v>
      </c>
      <c r="N2059" s="545">
        <v>22435</v>
      </c>
      <c r="O2059" s="1952" t="s">
        <v>3655</v>
      </c>
      <c r="P2059" s="2097">
        <v>6765.4</v>
      </c>
      <c r="Q2059" s="724">
        <v>42153</v>
      </c>
      <c r="R2059" s="2116">
        <v>6765.4</v>
      </c>
      <c r="S2059" s="1267">
        <f t="shared" si="72"/>
        <v>0</v>
      </c>
      <c r="T2059" s="1655" t="s">
        <v>773</v>
      </c>
    </row>
    <row r="2060" spans="1:20" x14ac:dyDescent="0.25">
      <c r="A2060" s="1265">
        <v>42144</v>
      </c>
      <c r="B2060" s="545">
        <v>21634</v>
      </c>
      <c r="C2060" s="1952" t="s">
        <v>1434</v>
      </c>
      <c r="D2060" s="2097">
        <v>6864.5</v>
      </c>
      <c r="E2060" s="724">
        <v>42145</v>
      </c>
      <c r="F2060" s="2117">
        <v>6864.5</v>
      </c>
      <c r="G2060" s="1267">
        <f t="shared" si="71"/>
        <v>0</v>
      </c>
      <c r="H2060" s="716" t="s">
        <v>773</v>
      </c>
      <c r="I2060" s="32"/>
      <c r="J2060" s="2024"/>
      <c r="K2060" s="32"/>
      <c r="M2060" s="1265">
        <v>42153</v>
      </c>
      <c r="N2060" s="545">
        <v>22551</v>
      </c>
      <c r="O2060" s="1952" t="s">
        <v>3655</v>
      </c>
      <c r="P2060" s="2097">
        <v>8389.2999999999993</v>
      </c>
      <c r="Q2060" s="724" t="s">
        <v>4414</v>
      </c>
      <c r="R2060" s="2116">
        <f>7500+889.3</f>
        <v>8389.2999999999993</v>
      </c>
      <c r="S2060" s="1267">
        <f t="shared" si="72"/>
        <v>0</v>
      </c>
      <c r="T2060" s="1655" t="s">
        <v>773</v>
      </c>
    </row>
    <row r="2061" spans="1:20" x14ac:dyDescent="0.25">
      <c r="A2061" s="1265">
        <v>42144</v>
      </c>
      <c r="B2061" s="545">
        <v>21635</v>
      </c>
      <c r="C2061" s="1952" t="s">
        <v>1521</v>
      </c>
      <c r="D2061" s="2097">
        <v>5115.2</v>
      </c>
      <c r="E2061" s="724">
        <v>42144</v>
      </c>
      <c r="F2061" s="2117">
        <v>5115.2</v>
      </c>
      <c r="G2061" s="1267">
        <f t="shared" si="71"/>
        <v>0</v>
      </c>
      <c r="H2061" s="716" t="s">
        <v>773</v>
      </c>
      <c r="I2061" s="32"/>
      <c r="J2061" s="2024"/>
      <c r="K2061" s="32"/>
      <c r="M2061" s="1265">
        <v>42154</v>
      </c>
      <c r="N2061" s="545">
        <v>22677</v>
      </c>
      <c r="O2061" s="1952" t="s">
        <v>3655</v>
      </c>
      <c r="P2061" s="2097">
        <v>9143</v>
      </c>
      <c r="Q2061" s="724"/>
      <c r="R2061" s="2116"/>
      <c r="S2061" s="1267">
        <f t="shared" si="72"/>
        <v>9143</v>
      </c>
      <c r="T2061" s="1655" t="s">
        <v>773</v>
      </c>
    </row>
    <row r="2062" spans="1:20" x14ac:dyDescent="0.25">
      <c r="A2062" s="1265">
        <v>42144</v>
      </c>
      <c r="B2062" s="545">
        <v>21636</v>
      </c>
      <c r="C2062" s="1952" t="s">
        <v>48</v>
      </c>
      <c r="D2062" s="2097">
        <v>22890.34</v>
      </c>
      <c r="E2062" s="724">
        <v>42152</v>
      </c>
      <c r="F2062" s="2117">
        <v>22890.34</v>
      </c>
      <c r="G2062" s="1267">
        <f t="shared" si="71"/>
        <v>0</v>
      </c>
      <c r="H2062" s="716" t="s">
        <v>773</v>
      </c>
      <c r="I2062" s="32"/>
      <c r="J2062" s="2024"/>
      <c r="K2062" s="32"/>
      <c r="M2062" s="1265">
        <v>42154</v>
      </c>
      <c r="N2062" s="545">
        <v>22745</v>
      </c>
      <c r="O2062" s="1952" t="s">
        <v>3655</v>
      </c>
      <c r="P2062" s="2097">
        <v>2164.8000000000002</v>
      </c>
      <c r="Q2062" s="724">
        <v>42154</v>
      </c>
      <c r="R2062" s="2116">
        <v>2164.8000000000002</v>
      </c>
      <c r="S2062" s="1267">
        <f t="shared" si="72"/>
        <v>0</v>
      </c>
      <c r="T2062" s="1655" t="s">
        <v>773</v>
      </c>
    </row>
    <row r="2063" spans="1:20" x14ac:dyDescent="0.25">
      <c r="A2063" s="1265">
        <v>42144</v>
      </c>
      <c r="B2063" s="545">
        <v>21637</v>
      </c>
      <c r="C2063" s="1952" t="s">
        <v>28</v>
      </c>
      <c r="D2063" s="2097">
        <v>25553.1</v>
      </c>
      <c r="E2063" s="724">
        <v>42145</v>
      </c>
      <c r="F2063" s="2117">
        <v>25553.1</v>
      </c>
      <c r="G2063" s="1267">
        <f t="shared" si="71"/>
        <v>0</v>
      </c>
      <c r="H2063" s="716" t="s">
        <v>2780</v>
      </c>
      <c r="I2063" s="32"/>
      <c r="J2063" s="2024"/>
      <c r="K2063" s="32"/>
      <c r="M2063" s="1265">
        <v>42155</v>
      </c>
      <c r="N2063" s="545">
        <v>22803</v>
      </c>
      <c r="O2063" s="1952" t="s">
        <v>3655</v>
      </c>
      <c r="P2063" s="2097">
        <v>213.6</v>
      </c>
      <c r="Q2063" s="724">
        <v>42155</v>
      </c>
      <c r="R2063" s="2116">
        <v>213.6</v>
      </c>
      <c r="S2063" s="1267">
        <f t="shared" si="72"/>
        <v>0</v>
      </c>
      <c r="T2063" s="1655" t="s">
        <v>773</v>
      </c>
    </row>
    <row r="2064" spans="1:20" x14ac:dyDescent="0.25">
      <c r="A2064" s="1265">
        <v>42144</v>
      </c>
      <c r="B2064" s="545">
        <v>21638</v>
      </c>
      <c r="C2064" s="1952" t="s">
        <v>701</v>
      </c>
      <c r="D2064" s="2097">
        <v>4429.8</v>
      </c>
      <c r="E2064" s="724">
        <v>42145</v>
      </c>
      <c r="F2064" s="2117">
        <v>4429.8</v>
      </c>
      <c r="G2064" s="1267">
        <f t="shared" si="71"/>
        <v>0</v>
      </c>
      <c r="H2064" s="716" t="s">
        <v>2780</v>
      </c>
      <c r="I2064" s="32"/>
      <c r="J2064" s="2024"/>
      <c r="K2064" s="32"/>
      <c r="M2064" s="1265">
        <v>42155</v>
      </c>
      <c r="N2064" s="545">
        <v>22858</v>
      </c>
      <c r="O2064" s="1952" t="s">
        <v>3655</v>
      </c>
      <c r="P2064" s="2097">
        <v>727.2</v>
      </c>
      <c r="Q2064" s="724">
        <v>42155</v>
      </c>
      <c r="R2064" s="2116">
        <v>727.2</v>
      </c>
      <c r="S2064" s="1267">
        <f t="shared" si="72"/>
        <v>0</v>
      </c>
      <c r="T2064" s="1655" t="s">
        <v>773</v>
      </c>
    </row>
    <row r="2065" spans="1:20" x14ac:dyDescent="0.25">
      <c r="A2065" s="1265">
        <v>42144</v>
      </c>
      <c r="B2065" s="545">
        <v>21639</v>
      </c>
      <c r="C2065" s="1952" t="s">
        <v>2787</v>
      </c>
      <c r="D2065" s="2097">
        <v>4489.3999999999996</v>
      </c>
      <c r="E2065" s="724">
        <v>42145</v>
      </c>
      <c r="F2065" s="2117">
        <v>4489.3999999999996</v>
      </c>
      <c r="G2065" s="1267">
        <f t="shared" si="71"/>
        <v>0</v>
      </c>
      <c r="H2065" s="716" t="s">
        <v>2780</v>
      </c>
      <c r="I2065" s="32"/>
      <c r="J2065" s="2024"/>
      <c r="K2065" s="32"/>
      <c r="M2065" s="1265">
        <v>42126</v>
      </c>
      <c r="N2065" s="545">
        <v>19711</v>
      </c>
      <c r="O2065" s="2054" t="s">
        <v>2854</v>
      </c>
      <c r="P2065" s="2097">
        <v>4964</v>
      </c>
      <c r="Q2065" s="724">
        <v>42126</v>
      </c>
      <c r="R2065" s="2116">
        <v>4964</v>
      </c>
      <c r="S2065" s="459">
        <f t="shared" si="72"/>
        <v>0</v>
      </c>
      <c r="T2065" s="217" t="s">
        <v>773</v>
      </c>
    </row>
    <row r="2066" spans="1:20" x14ac:dyDescent="0.25">
      <c r="A2066" s="1265">
        <v>42144</v>
      </c>
      <c r="B2066" s="545">
        <v>21640</v>
      </c>
      <c r="C2066" s="1952" t="s">
        <v>377</v>
      </c>
      <c r="D2066" s="2097">
        <v>5438.8</v>
      </c>
      <c r="E2066" s="724">
        <v>42144</v>
      </c>
      <c r="F2066" s="2117">
        <v>5438.8</v>
      </c>
      <c r="G2066" s="1267">
        <f t="shared" si="71"/>
        <v>0</v>
      </c>
      <c r="H2066" s="716" t="s">
        <v>773</v>
      </c>
      <c r="I2066" s="32"/>
      <c r="J2066" s="2024"/>
      <c r="K2066" s="32"/>
      <c r="M2066" s="1265">
        <v>42127</v>
      </c>
      <c r="N2066" s="545">
        <v>19824</v>
      </c>
      <c r="O2066" s="2054" t="s">
        <v>2854</v>
      </c>
      <c r="P2066" s="2097">
        <v>5989.6</v>
      </c>
      <c r="Q2066" s="724" t="s">
        <v>2935</v>
      </c>
      <c r="R2066" s="2116">
        <f>4000+1989.6</f>
        <v>5989.6</v>
      </c>
      <c r="S2066" s="1267">
        <f t="shared" si="72"/>
        <v>0</v>
      </c>
      <c r="T2066" s="217" t="s">
        <v>773</v>
      </c>
    </row>
    <row r="2067" spans="1:20" x14ac:dyDescent="0.25">
      <c r="A2067" s="1265">
        <v>42144</v>
      </c>
      <c r="B2067" s="545">
        <v>21641</v>
      </c>
      <c r="C2067" s="1952" t="s">
        <v>1024</v>
      </c>
      <c r="D2067" s="2097">
        <v>21616.1</v>
      </c>
      <c r="E2067" s="724">
        <v>42146</v>
      </c>
      <c r="F2067" s="2117">
        <v>21616.1</v>
      </c>
      <c r="G2067" s="1267">
        <f t="shared" si="71"/>
        <v>0</v>
      </c>
      <c r="H2067" s="716" t="s">
        <v>773</v>
      </c>
      <c r="I2067" s="32"/>
      <c r="J2067" s="2024"/>
      <c r="K2067" s="32"/>
      <c r="M2067" s="1265">
        <v>42131</v>
      </c>
      <c r="N2067" s="545">
        <v>20224</v>
      </c>
      <c r="O2067" s="1952" t="s">
        <v>2854</v>
      </c>
      <c r="P2067" s="2097">
        <v>2524.1999999999998</v>
      </c>
      <c r="Q2067" s="724">
        <v>42131</v>
      </c>
      <c r="R2067" s="2116">
        <f>1650+874.2</f>
        <v>2524.1999999999998</v>
      </c>
      <c r="S2067" s="1267">
        <f t="shared" si="72"/>
        <v>0</v>
      </c>
      <c r="T2067" s="1655" t="s">
        <v>773</v>
      </c>
    </row>
    <row r="2068" spans="1:20" x14ac:dyDescent="0.25">
      <c r="A2068" s="1265">
        <v>42144</v>
      </c>
      <c r="B2068" s="545">
        <v>21642</v>
      </c>
      <c r="C2068" s="1952" t="s">
        <v>1472</v>
      </c>
      <c r="D2068" s="2097">
        <v>2814</v>
      </c>
      <c r="E2068" s="724">
        <v>42144</v>
      </c>
      <c r="F2068" s="2117">
        <v>2814</v>
      </c>
      <c r="G2068" s="1267">
        <f t="shared" si="71"/>
        <v>0</v>
      </c>
      <c r="H2068" s="716" t="s">
        <v>773</v>
      </c>
      <c r="I2068" s="32"/>
      <c r="J2068" s="2024"/>
      <c r="K2068" s="32"/>
      <c r="M2068" s="1265">
        <v>42132</v>
      </c>
      <c r="N2068" s="545">
        <v>20336</v>
      </c>
      <c r="O2068" s="1952" t="s">
        <v>2854</v>
      </c>
      <c r="P2068" s="2097">
        <v>4647.5</v>
      </c>
      <c r="Q2068" s="724">
        <v>42132</v>
      </c>
      <c r="R2068" s="2116">
        <v>4647.5</v>
      </c>
      <c r="S2068" s="1267">
        <f t="shared" si="72"/>
        <v>0</v>
      </c>
      <c r="T2068" s="1804" t="s">
        <v>773</v>
      </c>
    </row>
    <row r="2069" spans="1:20" x14ac:dyDescent="0.25">
      <c r="A2069" s="1265">
        <v>42144</v>
      </c>
      <c r="B2069" s="545">
        <v>21643</v>
      </c>
      <c r="C2069" s="1952" t="s">
        <v>665</v>
      </c>
      <c r="D2069" s="2097">
        <v>4931.2</v>
      </c>
      <c r="E2069" s="724">
        <v>42144</v>
      </c>
      <c r="F2069" s="2117">
        <v>4931.2</v>
      </c>
      <c r="G2069" s="1267">
        <f t="shared" si="71"/>
        <v>0</v>
      </c>
      <c r="H2069" s="716" t="s">
        <v>773</v>
      </c>
      <c r="I2069" s="32"/>
      <c r="J2069" s="2024"/>
      <c r="K2069" s="32"/>
      <c r="M2069" s="1265">
        <v>42133</v>
      </c>
      <c r="N2069" s="545">
        <v>20489</v>
      </c>
      <c r="O2069" s="1952" t="s">
        <v>2854</v>
      </c>
      <c r="P2069" s="2097">
        <v>6728</v>
      </c>
      <c r="Q2069" s="724">
        <v>42134</v>
      </c>
      <c r="R2069" s="2116">
        <v>6728</v>
      </c>
      <c r="S2069" s="1267">
        <f t="shared" si="72"/>
        <v>0</v>
      </c>
      <c r="T2069" s="1804" t="s">
        <v>773</v>
      </c>
    </row>
    <row r="2070" spans="1:20" x14ac:dyDescent="0.25">
      <c r="A2070" s="1265">
        <v>42144</v>
      </c>
      <c r="B2070" s="545">
        <v>21644</v>
      </c>
      <c r="C2070" s="1952" t="s">
        <v>969</v>
      </c>
      <c r="D2070" s="2097">
        <v>7560</v>
      </c>
      <c r="E2070" s="724">
        <v>42144</v>
      </c>
      <c r="F2070" s="2117">
        <v>7560</v>
      </c>
      <c r="G2070" s="1267">
        <f t="shared" si="71"/>
        <v>0</v>
      </c>
      <c r="H2070" s="716" t="s">
        <v>773</v>
      </c>
      <c r="I2070" s="32"/>
      <c r="J2070" s="2024"/>
      <c r="K2070" s="32"/>
      <c r="M2070" s="1265">
        <v>42134</v>
      </c>
      <c r="N2070" s="545">
        <v>20607</v>
      </c>
      <c r="O2070" s="1952" t="s">
        <v>2854</v>
      </c>
      <c r="P2070" s="2097">
        <v>2982</v>
      </c>
      <c r="Q2070" s="724">
        <v>42134</v>
      </c>
      <c r="R2070" s="2117">
        <v>2982</v>
      </c>
      <c r="S2070" s="1267">
        <f t="shared" si="72"/>
        <v>0</v>
      </c>
      <c r="T2070" s="1197" t="s">
        <v>773</v>
      </c>
    </row>
    <row r="2071" spans="1:20" x14ac:dyDescent="0.25">
      <c r="A2071" s="1265">
        <v>42144</v>
      </c>
      <c r="B2071" s="545">
        <v>21645</v>
      </c>
      <c r="C2071" s="1952" t="s">
        <v>2803</v>
      </c>
      <c r="D2071" s="2097">
        <v>4172</v>
      </c>
      <c r="E2071" s="724">
        <v>42144</v>
      </c>
      <c r="F2071" s="2117">
        <v>4172</v>
      </c>
      <c r="G2071" s="1267">
        <f t="shared" si="71"/>
        <v>0</v>
      </c>
      <c r="H2071" s="716" t="s">
        <v>773</v>
      </c>
      <c r="I2071" s="32"/>
      <c r="J2071" s="2024"/>
      <c r="K2071" s="32"/>
      <c r="M2071" s="1265">
        <v>42135</v>
      </c>
      <c r="N2071" s="545">
        <v>20677</v>
      </c>
      <c r="O2071" s="1952" t="s">
        <v>2854</v>
      </c>
      <c r="P2071" s="2097">
        <v>2412.5</v>
      </c>
      <c r="Q2071" s="724">
        <v>42135</v>
      </c>
      <c r="R2071" s="2116">
        <v>2412.5</v>
      </c>
      <c r="S2071" s="1267">
        <f t="shared" si="72"/>
        <v>0</v>
      </c>
      <c r="T2071" s="1655" t="s">
        <v>773</v>
      </c>
    </row>
    <row r="2072" spans="1:20" x14ac:dyDescent="0.25">
      <c r="A2072" s="1265">
        <v>42144</v>
      </c>
      <c r="B2072" s="545">
        <v>21646</v>
      </c>
      <c r="C2072" s="1952" t="s">
        <v>985</v>
      </c>
      <c r="D2072" s="2097">
        <v>7921.2</v>
      </c>
      <c r="E2072" s="724">
        <v>42144</v>
      </c>
      <c r="F2072" s="2117">
        <v>7921.2</v>
      </c>
      <c r="G2072" s="1267">
        <f t="shared" si="71"/>
        <v>0</v>
      </c>
      <c r="H2072" s="716" t="s">
        <v>773</v>
      </c>
      <c r="I2072" s="32"/>
      <c r="J2072" s="2024"/>
      <c r="K2072" s="32"/>
      <c r="M2072" s="1265">
        <v>42136</v>
      </c>
      <c r="N2072" s="545">
        <v>20804</v>
      </c>
      <c r="O2072" s="1952" t="s">
        <v>2854</v>
      </c>
      <c r="P2072" s="2097">
        <v>5168.3999999999996</v>
      </c>
      <c r="Q2072" s="724">
        <v>42137</v>
      </c>
      <c r="R2072" s="2116">
        <v>5168.3999999999996</v>
      </c>
      <c r="S2072" s="1267">
        <f t="shared" si="72"/>
        <v>0</v>
      </c>
      <c r="T2072" s="1655" t="s">
        <v>773</v>
      </c>
    </row>
    <row r="2073" spans="1:20" x14ac:dyDescent="0.25">
      <c r="A2073" s="1265">
        <v>42144</v>
      </c>
      <c r="B2073" s="545">
        <v>21647</v>
      </c>
      <c r="C2073" s="1952" t="s">
        <v>2823</v>
      </c>
      <c r="D2073" s="2097">
        <v>6141.6</v>
      </c>
      <c r="E2073" s="724">
        <v>42145</v>
      </c>
      <c r="F2073" s="2117">
        <v>6141.6</v>
      </c>
      <c r="G2073" s="1267">
        <f t="shared" si="71"/>
        <v>0</v>
      </c>
      <c r="H2073" s="716" t="s">
        <v>2822</v>
      </c>
      <c r="I2073" s="32"/>
      <c r="J2073" s="2024"/>
      <c r="K2073" s="32"/>
      <c r="M2073" s="1265">
        <v>42137</v>
      </c>
      <c r="N2073" s="545">
        <v>20888</v>
      </c>
      <c r="O2073" s="1952" t="s">
        <v>2854</v>
      </c>
      <c r="P2073" s="2097">
        <v>4549.2</v>
      </c>
      <c r="Q2073" s="724">
        <v>42138</v>
      </c>
      <c r="R2073" s="2116">
        <v>4549.2</v>
      </c>
      <c r="S2073" s="1267">
        <f t="shared" si="72"/>
        <v>0</v>
      </c>
      <c r="T2073" s="1804" t="s">
        <v>773</v>
      </c>
    </row>
    <row r="2074" spans="1:20" x14ac:dyDescent="0.25">
      <c r="A2074" s="1265">
        <v>42144</v>
      </c>
      <c r="B2074" s="545">
        <v>21648</v>
      </c>
      <c r="C2074" s="1952" t="s">
        <v>2824</v>
      </c>
      <c r="D2074" s="2097">
        <v>3017.6</v>
      </c>
      <c r="E2074" s="724">
        <v>42145</v>
      </c>
      <c r="F2074" s="2117">
        <v>3017.6</v>
      </c>
      <c r="G2074" s="1267">
        <f t="shared" si="71"/>
        <v>0</v>
      </c>
      <c r="H2074" s="716" t="s">
        <v>2822</v>
      </c>
      <c r="I2074" s="32"/>
      <c r="J2074" s="2024"/>
      <c r="K2074" s="32"/>
      <c r="M2074" s="1265">
        <v>42139</v>
      </c>
      <c r="N2074" s="545">
        <v>21103</v>
      </c>
      <c r="O2074" s="1952" t="s">
        <v>2854</v>
      </c>
      <c r="P2074" s="2097">
        <v>5221.3999999999996</v>
      </c>
      <c r="Q2074" s="724">
        <v>42139</v>
      </c>
      <c r="R2074" s="2116">
        <v>5221.3999999999996</v>
      </c>
      <c r="S2074" s="1817">
        <f t="shared" si="72"/>
        <v>0</v>
      </c>
      <c r="T2074" s="1655" t="s">
        <v>773</v>
      </c>
    </row>
    <row r="2075" spans="1:20" x14ac:dyDescent="0.25">
      <c r="A2075" s="1265">
        <v>42144</v>
      </c>
      <c r="B2075" s="545">
        <v>21649</v>
      </c>
      <c r="C2075" s="1952" t="s">
        <v>2304</v>
      </c>
      <c r="D2075" s="2097">
        <v>176673</v>
      </c>
      <c r="E2075" s="724"/>
      <c r="F2075" s="2117"/>
      <c r="G2075" s="1267">
        <f t="shared" si="71"/>
        <v>176673</v>
      </c>
      <c r="H2075" s="716" t="s">
        <v>773</v>
      </c>
      <c r="I2075" s="32"/>
      <c r="J2075" s="2024"/>
      <c r="K2075" s="32"/>
      <c r="M2075" s="1265">
        <v>42140</v>
      </c>
      <c r="N2075" s="545">
        <v>21243</v>
      </c>
      <c r="O2075" s="1952" t="s">
        <v>2854</v>
      </c>
      <c r="P2075" s="2097">
        <v>7100.4</v>
      </c>
      <c r="Q2075" s="724">
        <v>42142</v>
      </c>
      <c r="R2075" s="2116">
        <v>7100.4</v>
      </c>
      <c r="S2075" s="1817">
        <f t="shared" si="72"/>
        <v>0</v>
      </c>
      <c r="T2075" s="1804" t="s">
        <v>773</v>
      </c>
    </row>
    <row r="2076" spans="1:20" x14ac:dyDescent="0.25">
      <c r="A2076" s="1265">
        <v>42144</v>
      </c>
      <c r="B2076" s="545">
        <v>21650</v>
      </c>
      <c r="C2076" s="1952" t="s">
        <v>2821</v>
      </c>
      <c r="D2076" s="2097">
        <v>5040</v>
      </c>
      <c r="E2076" s="724">
        <v>42145</v>
      </c>
      <c r="F2076" s="2117">
        <v>5040</v>
      </c>
      <c r="G2076" s="1267">
        <f t="shared" si="71"/>
        <v>0</v>
      </c>
      <c r="H2076" s="716" t="s">
        <v>2822</v>
      </c>
      <c r="I2076" s="32"/>
      <c r="J2076" s="2024"/>
      <c r="K2076" s="32"/>
      <c r="M2076" s="1265">
        <v>42141</v>
      </c>
      <c r="N2076" s="545">
        <v>21329</v>
      </c>
      <c r="O2076" s="1952" t="s">
        <v>2854</v>
      </c>
      <c r="P2076" s="2097">
        <v>897</v>
      </c>
      <c r="Q2076" s="724">
        <v>42141</v>
      </c>
      <c r="R2076" s="2117">
        <v>897</v>
      </c>
      <c r="S2076" s="1267">
        <f t="shared" si="72"/>
        <v>0</v>
      </c>
      <c r="T2076" s="716" t="s">
        <v>773</v>
      </c>
    </row>
    <row r="2077" spans="1:20" x14ac:dyDescent="0.25">
      <c r="A2077" s="1265">
        <v>42144</v>
      </c>
      <c r="B2077" s="545">
        <v>21651</v>
      </c>
      <c r="C2077" s="1952" t="s">
        <v>2903</v>
      </c>
      <c r="D2077" s="2097">
        <v>4277</v>
      </c>
      <c r="E2077" s="724">
        <v>42144</v>
      </c>
      <c r="F2077" s="2117">
        <v>4277</v>
      </c>
      <c r="G2077" s="1267">
        <f t="shared" si="71"/>
        <v>0</v>
      </c>
      <c r="H2077" s="716" t="s">
        <v>773</v>
      </c>
      <c r="I2077" s="32"/>
      <c r="J2077" s="2024"/>
      <c r="K2077" s="32"/>
      <c r="M2077" s="1265">
        <v>42142</v>
      </c>
      <c r="N2077" s="545">
        <v>21399</v>
      </c>
      <c r="O2077" s="1952" t="s">
        <v>2854</v>
      </c>
      <c r="P2077" s="2097">
        <v>5417.6</v>
      </c>
      <c r="Q2077" s="724">
        <v>42143</v>
      </c>
      <c r="R2077" s="2117">
        <v>5417.6</v>
      </c>
      <c r="S2077" s="1267">
        <f t="shared" si="72"/>
        <v>0</v>
      </c>
      <c r="T2077" s="1197" t="s">
        <v>773</v>
      </c>
    </row>
    <row r="2078" spans="1:20" x14ac:dyDescent="0.25">
      <c r="A2078" s="1265">
        <v>42144</v>
      </c>
      <c r="B2078" s="545">
        <v>21652</v>
      </c>
      <c r="C2078" s="2164" t="s">
        <v>2251</v>
      </c>
      <c r="D2078" s="2194">
        <v>0</v>
      </c>
      <c r="E2078" s="724"/>
      <c r="F2078" s="2117"/>
      <c r="G2078" s="1267">
        <f t="shared" si="71"/>
        <v>0</v>
      </c>
      <c r="H2078" s="716" t="s">
        <v>135</v>
      </c>
      <c r="I2078" s="32"/>
      <c r="J2078" s="2024"/>
      <c r="K2078" s="32"/>
      <c r="M2078" s="1265">
        <v>42143</v>
      </c>
      <c r="N2078" s="545">
        <v>21549</v>
      </c>
      <c r="O2078" s="1952" t="s">
        <v>2854</v>
      </c>
      <c r="P2078" s="2097">
        <v>2681.8</v>
      </c>
      <c r="Q2078" s="724">
        <v>42144</v>
      </c>
      <c r="R2078" s="2117">
        <v>2681.8</v>
      </c>
      <c r="S2078" s="1267">
        <f t="shared" si="72"/>
        <v>0</v>
      </c>
      <c r="T2078" s="1197" t="s">
        <v>773</v>
      </c>
    </row>
    <row r="2079" spans="1:20" x14ac:dyDescent="0.25">
      <c r="A2079" s="1265">
        <v>42144</v>
      </c>
      <c r="B2079" s="545">
        <v>21653</v>
      </c>
      <c r="C2079" s="1952" t="s">
        <v>67</v>
      </c>
      <c r="D2079" s="2097">
        <v>18872</v>
      </c>
      <c r="E2079" s="724"/>
      <c r="F2079" s="2117"/>
      <c r="G2079" s="1267">
        <f t="shared" si="71"/>
        <v>18872</v>
      </c>
      <c r="H2079" s="716" t="s">
        <v>2822</v>
      </c>
      <c r="I2079" s="32"/>
      <c r="J2079" s="2024"/>
      <c r="K2079" s="32"/>
      <c r="M2079" s="1265">
        <v>42143</v>
      </c>
      <c r="N2079" s="545">
        <v>21575</v>
      </c>
      <c r="O2079" s="1952" t="s">
        <v>2854</v>
      </c>
      <c r="P2079" s="2097">
        <v>2385.1</v>
      </c>
      <c r="Q2079" s="724" t="s">
        <v>3631</v>
      </c>
      <c r="R2079" s="2117">
        <f>1450+935.1</f>
        <v>2385.1</v>
      </c>
      <c r="S2079" s="1267">
        <f t="shared" si="72"/>
        <v>0</v>
      </c>
      <c r="T2079" s="1197" t="s">
        <v>773</v>
      </c>
    </row>
    <row r="2080" spans="1:20" x14ac:dyDescent="0.25">
      <c r="A2080" s="1265">
        <v>42144</v>
      </c>
      <c r="B2080" s="545">
        <v>21654</v>
      </c>
      <c r="C2080" s="1952" t="s">
        <v>2098</v>
      </c>
      <c r="D2080" s="2097">
        <v>950</v>
      </c>
      <c r="E2080" s="724">
        <v>42145</v>
      </c>
      <c r="F2080" s="2117">
        <v>950</v>
      </c>
      <c r="G2080" s="1267">
        <f t="shared" si="71"/>
        <v>0</v>
      </c>
      <c r="H2080" s="716" t="s">
        <v>2776</v>
      </c>
      <c r="I2080" s="32"/>
      <c r="J2080" s="2024"/>
      <c r="K2080" s="32"/>
      <c r="M2080" s="1265">
        <v>42144</v>
      </c>
      <c r="N2080" s="545">
        <v>21630</v>
      </c>
      <c r="O2080" s="1952" t="s">
        <v>2854</v>
      </c>
      <c r="P2080" s="2097">
        <v>5691.6</v>
      </c>
      <c r="Q2080" s="724" t="s">
        <v>3653</v>
      </c>
      <c r="R2080" s="2117">
        <f>5391.6+300</f>
        <v>5691.6</v>
      </c>
      <c r="S2080" s="1267">
        <f t="shared" si="72"/>
        <v>0</v>
      </c>
      <c r="T2080" s="716" t="s">
        <v>773</v>
      </c>
    </row>
    <row r="2081" spans="1:20" x14ac:dyDescent="0.25">
      <c r="A2081" s="1265">
        <v>42144</v>
      </c>
      <c r="B2081" s="545">
        <v>21655</v>
      </c>
      <c r="C2081" s="1952" t="s">
        <v>3596</v>
      </c>
      <c r="D2081" s="2097">
        <v>8088.2</v>
      </c>
      <c r="E2081" s="724">
        <v>42145</v>
      </c>
      <c r="F2081" s="2117">
        <v>8088.2</v>
      </c>
      <c r="G2081" s="1267">
        <f t="shared" si="71"/>
        <v>0</v>
      </c>
      <c r="H2081" s="716" t="s">
        <v>2822</v>
      </c>
      <c r="I2081" s="32"/>
      <c r="J2081" s="2024"/>
      <c r="K2081" s="32"/>
      <c r="M2081" s="1265">
        <v>42145</v>
      </c>
      <c r="N2081" s="545">
        <v>21734</v>
      </c>
      <c r="O2081" s="1952" t="s">
        <v>2854</v>
      </c>
      <c r="P2081" s="2097">
        <v>5146</v>
      </c>
      <c r="Q2081" s="724">
        <v>42147</v>
      </c>
      <c r="R2081" s="2116">
        <v>5146</v>
      </c>
      <c r="S2081" s="1267">
        <f t="shared" si="72"/>
        <v>0</v>
      </c>
      <c r="T2081" s="1655" t="s">
        <v>773</v>
      </c>
    </row>
    <row r="2082" spans="1:20" x14ac:dyDescent="0.25">
      <c r="A2082" s="1265">
        <v>42144</v>
      </c>
      <c r="B2082" s="545">
        <v>21656</v>
      </c>
      <c r="C2082" s="2143" t="s">
        <v>2860</v>
      </c>
      <c r="D2082" s="2097">
        <v>2815.7</v>
      </c>
      <c r="E2082" s="724">
        <v>42144</v>
      </c>
      <c r="F2082" s="2117">
        <v>2815.7</v>
      </c>
      <c r="G2082" s="1267">
        <f t="shared" si="71"/>
        <v>0</v>
      </c>
      <c r="H2082" s="716" t="s">
        <v>773</v>
      </c>
      <c r="I2082" s="32"/>
      <c r="J2082" s="2024"/>
      <c r="K2082" s="32"/>
      <c r="M2082" s="1265">
        <v>42125</v>
      </c>
      <c r="N2082" s="545">
        <v>19577</v>
      </c>
      <c r="O2082" s="1952" t="s">
        <v>2775</v>
      </c>
      <c r="P2082" s="2097">
        <v>13344</v>
      </c>
      <c r="Q2082" s="724">
        <v>42125</v>
      </c>
      <c r="R2082" s="2116">
        <v>13344</v>
      </c>
      <c r="S2082" s="459">
        <f t="shared" si="72"/>
        <v>0</v>
      </c>
      <c r="T2082" s="1804" t="s">
        <v>2776</v>
      </c>
    </row>
    <row r="2083" spans="1:20" x14ac:dyDescent="0.25">
      <c r="A2083" s="1265">
        <v>42144</v>
      </c>
      <c r="B2083" s="545">
        <v>21657</v>
      </c>
      <c r="C2083" s="1952" t="s">
        <v>3596</v>
      </c>
      <c r="D2083" s="2097">
        <v>11792.4</v>
      </c>
      <c r="E2083" s="724">
        <v>42145</v>
      </c>
      <c r="F2083" s="2117">
        <v>11792.4</v>
      </c>
      <c r="G2083" s="1267">
        <f t="shared" si="71"/>
        <v>0</v>
      </c>
      <c r="H2083" s="716" t="s">
        <v>2822</v>
      </c>
      <c r="I2083" s="32"/>
      <c r="J2083" s="2024"/>
      <c r="K2083" s="32"/>
      <c r="M2083" s="1265">
        <v>42126</v>
      </c>
      <c r="N2083" s="545">
        <v>19704</v>
      </c>
      <c r="O2083" s="2054" t="s">
        <v>2775</v>
      </c>
      <c r="P2083" s="2097">
        <v>14092.8</v>
      </c>
      <c r="Q2083" s="724">
        <v>42126</v>
      </c>
      <c r="R2083" s="2116">
        <v>14092.8</v>
      </c>
      <c r="S2083" s="459">
        <f t="shared" si="72"/>
        <v>0</v>
      </c>
      <c r="T2083" s="217" t="s">
        <v>773</v>
      </c>
    </row>
    <row r="2084" spans="1:20" x14ac:dyDescent="0.25">
      <c r="A2084" s="1265">
        <v>42144</v>
      </c>
      <c r="B2084" s="545">
        <v>21658</v>
      </c>
      <c r="C2084" s="1952" t="s">
        <v>2979</v>
      </c>
      <c r="D2084" s="2097">
        <v>10603.2</v>
      </c>
      <c r="E2084" s="724">
        <v>42153</v>
      </c>
      <c r="F2084" s="2117">
        <v>10603.2</v>
      </c>
      <c r="G2084" s="1267">
        <f t="shared" si="71"/>
        <v>0</v>
      </c>
      <c r="H2084" s="716" t="s">
        <v>2776</v>
      </c>
      <c r="I2084" s="32"/>
      <c r="J2084" s="2024"/>
      <c r="K2084" s="32"/>
      <c r="M2084" s="1265">
        <v>42127</v>
      </c>
      <c r="N2084" s="545">
        <v>19831</v>
      </c>
      <c r="O2084" s="2054" t="s">
        <v>2775</v>
      </c>
      <c r="P2084" s="2097">
        <v>9203.2000000000007</v>
      </c>
      <c r="Q2084" s="724">
        <v>42127</v>
      </c>
      <c r="R2084" s="2116">
        <v>9203.2000000000007</v>
      </c>
      <c r="S2084" s="1267">
        <f t="shared" si="72"/>
        <v>0</v>
      </c>
      <c r="T2084" s="217" t="s">
        <v>2776</v>
      </c>
    </row>
    <row r="2085" spans="1:20" x14ac:dyDescent="0.25">
      <c r="A2085" s="1265">
        <v>42144</v>
      </c>
      <c r="B2085" s="545">
        <v>21659</v>
      </c>
      <c r="C2085" s="1952" t="s">
        <v>947</v>
      </c>
      <c r="D2085" s="2097">
        <v>24554.02</v>
      </c>
      <c r="E2085" s="724">
        <v>42145</v>
      </c>
      <c r="F2085" s="2117">
        <v>24554.02</v>
      </c>
      <c r="G2085" s="1267">
        <f t="shared" si="71"/>
        <v>0</v>
      </c>
      <c r="H2085" s="716" t="s">
        <v>2822</v>
      </c>
      <c r="I2085" s="32"/>
      <c r="J2085" s="2024"/>
      <c r="K2085" s="32"/>
      <c r="M2085" s="1265">
        <v>42128</v>
      </c>
      <c r="N2085" s="545">
        <v>19894</v>
      </c>
      <c r="O2085" s="1952" t="s">
        <v>2775</v>
      </c>
      <c r="P2085" s="2097">
        <v>7323.4</v>
      </c>
      <c r="Q2085" s="724">
        <v>42128</v>
      </c>
      <c r="R2085" s="2116">
        <v>7323.4</v>
      </c>
      <c r="S2085" s="1267">
        <f t="shared" si="72"/>
        <v>0</v>
      </c>
      <c r="T2085" s="1804" t="s">
        <v>2776</v>
      </c>
    </row>
    <row r="2086" spans="1:20" x14ac:dyDescent="0.25">
      <c r="A2086" s="1265">
        <v>42144</v>
      </c>
      <c r="B2086" s="545">
        <v>21660</v>
      </c>
      <c r="C2086" s="1952" t="s">
        <v>2823</v>
      </c>
      <c r="D2086" s="2097">
        <v>1618.8</v>
      </c>
      <c r="E2086" s="724">
        <v>42145</v>
      </c>
      <c r="F2086" s="2117">
        <v>1618.8</v>
      </c>
      <c r="G2086" s="1267">
        <f t="shared" si="71"/>
        <v>0</v>
      </c>
      <c r="H2086" s="716" t="s">
        <v>2822</v>
      </c>
      <c r="I2086" s="32"/>
      <c r="J2086" s="2024"/>
      <c r="K2086" s="32"/>
      <c r="M2086" s="1265">
        <v>42130</v>
      </c>
      <c r="N2086" s="545">
        <v>20116</v>
      </c>
      <c r="O2086" s="1952" t="s">
        <v>2775</v>
      </c>
      <c r="P2086" s="2097">
        <v>6949</v>
      </c>
      <c r="Q2086" s="724">
        <v>42130</v>
      </c>
      <c r="R2086" s="2116">
        <v>6949</v>
      </c>
      <c r="S2086" s="1267">
        <f t="shared" si="72"/>
        <v>0</v>
      </c>
      <c r="T2086" s="1655" t="s">
        <v>773</v>
      </c>
    </row>
    <row r="2087" spans="1:20" x14ac:dyDescent="0.25">
      <c r="A2087" s="1265">
        <v>42144</v>
      </c>
      <c r="B2087" s="545">
        <v>21661</v>
      </c>
      <c r="C2087" s="1952" t="s">
        <v>786</v>
      </c>
      <c r="D2087" s="2097">
        <v>4261.3999999999996</v>
      </c>
      <c r="E2087" s="724">
        <v>42145</v>
      </c>
      <c r="F2087" s="2117">
        <v>4261.3999999999996</v>
      </c>
      <c r="G2087" s="1267">
        <f t="shared" si="71"/>
        <v>0</v>
      </c>
      <c r="H2087" s="716" t="s">
        <v>2776</v>
      </c>
      <c r="I2087" s="32"/>
      <c r="J2087" s="2024"/>
      <c r="K2087" s="32"/>
      <c r="M2087" s="1265">
        <v>42131</v>
      </c>
      <c r="N2087" s="545">
        <v>20212</v>
      </c>
      <c r="O2087" s="1952" t="s">
        <v>2775</v>
      </c>
      <c r="P2087" s="2097">
        <v>7296</v>
      </c>
      <c r="Q2087" s="724">
        <v>42131</v>
      </c>
      <c r="R2087" s="2116">
        <v>7296</v>
      </c>
      <c r="S2087" s="1267">
        <f t="shared" si="72"/>
        <v>0</v>
      </c>
      <c r="T2087" s="1655" t="s">
        <v>2776</v>
      </c>
    </row>
    <row r="2088" spans="1:20" x14ac:dyDescent="0.25">
      <c r="A2088" s="1265">
        <v>42144</v>
      </c>
      <c r="B2088" s="545">
        <v>21662</v>
      </c>
      <c r="C2088" s="1952" t="s">
        <v>2806</v>
      </c>
      <c r="D2088" s="2097">
        <v>1867.8</v>
      </c>
      <c r="E2088" s="724">
        <v>42145</v>
      </c>
      <c r="F2088" s="2117">
        <v>1867.8</v>
      </c>
      <c r="G2088" s="1267">
        <f t="shared" si="71"/>
        <v>0</v>
      </c>
      <c r="H2088" s="716" t="s">
        <v>2776</v>
      </c>
      <c r="I2088" s="32"/>
      <c r="J2088" s="2024"/>
      <c r="K2088" s="32"/>
      <c r="M2088" s="1265">
        <v>42132</v>
      </c>
      <c r="N2088" s="545">
        <v>20333</v>
      </c>
      <c r="O2088" s="1952" t="s">
        <v>2775</v>
      </c>
      <c r="P2088" s="2097">
        <v>10355.200000000001</v>
      </c>
      <c r="Q2088" s="724">
        <v>42132</v>
      </c>
      <c r="R2088" s="2116">
        <v>10355.200000000001</v>
      </c>
      <c r="S2088" s="1267">
        <f t="shared" si="72"/>
        <v>0</v>
      </c>
      <c r="T2088" s="1655" t="s">
        <v>773</v>
      </c>
    </row>
    <row r="2089" spans="1:20" x14ac:dyDescent="0.25">
      <c r="A2089" s="1265">
        <v>42144</v>
      </c>
      <c r="B2089" s="545">
        <v>21663</v>
      </c>
      <c r="C2089" s="1952" t="s">
        <v>2960</v>
      </c>
      <c r="D2089" s="2097">
        <v>1668</v>
      </c>
      <c r="E2089" s="724">
        <v>42145</v>
      </c>
      <c r="F2089" s="2117">
        <v>1668</v>
      </c>
      <c r="G2089" s="1267">
        <f t="shared" si="71"/>
        <v>0</v>
      </c>
      <c r="H2089" s="716" t="s">
        <v>2776</v>
      </c>
      <c r="I2089" s="32"/>
      <c r="J2089" s="2024"/>
      <c r="K2089" s="32"/>
      <c r="M2089" s="1265">
        <v>42134</v>
      </c>
      <c r="N2089" s="545">
        <v>20605</v>
      </c>
      <c r="O2089" s="1952" t="s">
        <v>2775</v>
      </c>
      <c r="P2089" s="2097">
        <v>10124.799999999999</v>
      </c>
      <c r="Q2089" s="724">
        <v>42134</v>
      </c>
      <c r="R2089" s="2117">
        <v>10124.799999999999</v>
      </c>
      <c r="S2089" s="1267">
        <f t="shared" si="72"/>
        <v>0</v>
      </c>
      <c r="T2089" s="1197" t="s">
        <v>2776</v>
      </c>
    </row>
    <row r="2090" spans="1:20" x14ac:dyDescent="0.25">
      <c r="A2090" s="1265">
        <v>42144</v>
      </c>
      <c r="B2090" s="545">
        <v>21664</v>
      </c>
      <c r="C2090" s="1952" t="s">
        <v>525</v>
      </c>
      <c r="D2090" s="2097">
        <v>21289</v>
      </c>
      <c r="E2090" s="1828" t="s">
        <v>4401</v>
      </c>
      <c r="F2090" s="2117">
        <v>21289</v>
      </c>
      <c r="G2090" s="1267">
        <f t="shared" si="71"/>
        <v>0</v>
      </c>
      <c r="H2090" s="716" t="s">
        <v>2822</v>
      </c>
      <c r="I2090" s="32"/>
      <c r="J2090" s="2024"/>
      <c r="K2090" s="32"/>
      <c r="M2090" s="1265">
        <v>42134</v>
      </c>
      <c r="N2090" s="545">
        <v>20606</v>
      </c>
      <c r="O2090" s="1952" t="s">
        <v>2775</v>
      </c>
      <c r="P2090" s="2097">
        <v>147.6</v>
      </c>
      <c r="Q2090" s="724">
        <v>42134</v>
      </c>
      <c r="R2090" s="2117">
        <v>147.6</v>
      </c>
      <c r="S2090" s="1267">
        <f t="shared" si="72"/>
        <v>0</v>
      </c>
      <c r="T2090" s="1197" t="s">
        <v>2776</v>
      </c>
    </row>
    <row r="2091" spans="1:20" x14ac:dyDescent="0.25">
      <c r="A2091" s="1265">
        <v>42144</v>
      </c>
      <c r="B2091" s="545">
        <v>21665</v>
      </c>
      <c r="C2091" s="1952" t="s">
        <v>2128</v>
      </c>
      <c r="D2091" s="2097">
        <v>1134</v>
      </c>
      <c r="E2091" s="724">
        <v>42145</v>
      </c>
      <c r="F2091" s="2117">
        <v>1134</v>
      </c>
      <c r="G2091" s="1267">
        <f t="shared" si="71"/>
        <v>0</v>
      </c>
      <c r="H2091" s="716" t="s">
        <v>2776</v>
      </c>
      <c r="I2091" s="32"/>
      <c r="J2091" s="2024"/>
      <c r="K2091" s="32"/>
      <c r="M2091" s="1265">
        <v>42135</v>
      </c>
      <c r="N2091" s="545">
        <v>20666</v>
      </c>
      <c r="O2091" s="2143" t="s">
        <v>2775</v>
      </c>
      <c r="P2091" s="2097">
        <v>7500.8</v>
      </c>
      <c r="Q2091" s="724">
        <v>42135</v>
      </c>
      <c r="R2091" s="2116">
        <v>7500.8</v>
      </c>
      <c r="S2091" s="1267">
        <f t="shared" si="72"/>
        <v>0</v>
      </c>
      <c r="T2091" s="1655" t="s">
        <v>2776</v>
      </c>
    </row>
    <row r="2092" spans="1:20" x14ac:dyDescent="0.25">
      <c r="A2092" s="1265">
        <v>42144</v>
      </c>
      <c r="B2092" s="545">
        <v>21666</v>
      </c>
      <c r="C2092" s="1952" t="s">
        <v>947</v>
      </c>
      <c r="D2092" s="2097">
        <v>388.8</v>
      </c>
      <c r="E2092" s="724">
        <v>42145</v>
      </c>
      <c r="F2092" s="2117">
        <v>388.8</v>
      </c>
      <c r="G2092" s="1267">
        <f t="shared" si="71"/>
        <v>0</v>
      </c>
      <c r="H2092" s="716" t="s">
        <v>2822</v>
      </c>
      <c r="I2092" s="32"/>
      <c r="J2092" s="2024"/>
      <c r="K2092" s="32"/>
      <c r="M2092" s="1265">
        <v>42136</v>
      </c>
      <c r="N2092" s="545">
        <v>20793</v>
      </c>
      <c r="O2092" s="1952" t="s">
        <v>2775</v>
      </c>
      <c r="P2092" s="2097">
        <v>5656.2</v>
      </c>
      <c r="Q2092" s="724">
        <v>42136</v>
      </c>
      <c r="R2092" s="2116">
        <v>5656.2</v>
      </c>
      <c r="S2092" s="1267">
        <f t="shared" si="72"/>
        <v>0</v>
      </c>
      <c r="T2092" s="1804" t="s">
        <v>2776</v>
      </c>
    </row>
    <row r="2093" spans="1:20" x14ac:dyDescent="0.25">
      <c r="A2093" s="1265">
        <v>42144</v>
      </c>
      <c r="B2093" s="545">
        <v>21667</v>
      </c>
      <c r="C2093" s="1952" t="s">
        <v>2808</v>
      </c>
      <c r="D2093" s="2097">
        <v>1694.6</v>
      </c>
      <c r="E2093" s="724">
        <v>42145</v>
      </c>
      <c r="F2093" s="2117">
        <v>1694.6</v>
      </c>
      <c r="G2093" s="1267">
        <f t="shared" si="71"/>
        <v>0</v>
      </c>
      <c r="H2093" s="716" t="s">
        <v>2776</v>
      </c>
      <c r="I2093" s="32"/>
      <c r="J2093" s="2024"/>
      <c r="K2093" s="32"/>
      <c r="M2093" s="1265">
        <v>42137</v>
      </c>
      <c r="N2093" s="545">
        <v>20868</v>
      </c>
      <c r="O2093" s="1952" t="s">
        <v>2775</v>
      </c>
      <c r="P2093" s="2097">
        <v>5259.6</v>
      </c>
      <c r="Q2093" s="724">
        <v>42137</v>
      </c>
      <c r="R2093" s="2116">
        <v>5259.6</v>
      </c>
      <c r="S2093" s="1267">
        <f t="shared" si="72"/>
        <v>0</v>
      </c>
      <c r="T2093" s="1655" t="s">
        <v>2776</v>
      </c>
    </row>
    <row r="2094" spans="1:20" x14ac:dyDescent="0.25">
      <c r="A2094" s="1265">
        <v>42144</v>
      </c>
      <c r="B2094" s="545">
        <v>21668</v>
      </c>
      <c r="C2094" s="1952" t="s">
        <v>2905</v>
      </c>
      <c r="D2094" s="2097">
        <v>2260.8000000000002</v>
      </c>
      <c r="E2094" s="724">
        <v>42145</v>
      </c>
      <c r="F2094" s="2117">
        <v>2260.8000000000002</v>
      </c>
      <c r="G2094" s="1267">
        <f t="shared" si="71"/>
        <v>0</v>
      </c>
      <c r="H2094" s="716" t="s">
        <v>2776</v>
      </c>
      <c r="I2094" s="32"/>
      <c r="J2094" s="2024"/>
      <c r="K2094" s="32"/>
      <c r="M2094" s="1265">
        <v>42138</v>
      </c>
      <c r="N2094" s="545">
        <v>20972</v>
      </c>
      <c r="O2094" s="1952" t="s">
        <v>2775</v>
      </c>
      <c r="P2094" s="2097">
        <v>11424.6</v>
      </c>
      <c r="Q2094" s="724">
        <v>42138</v>
      </c>
      <c r="R2094" s="2116">
        <v>11424.6</v>
      </c>
      <c r="S2094" s="1267">
        <f t="shared" si="72"/>
        <v>0</v>
      </c>
      <c r="T2094" s="1804" t="s">
        <v>2776</v>
      </c>
    </row>
    <row r="2095" spans="1:20" x14ac:dyDescent="0.25">
      <c r="A2095" s="1265">
        <v>42144</v>
      </c>
      <c r="B2095" s="545">
        <v>21669</v>
      </c>
      <c r="C2095" s="1952" t="s">
        <v>2866</v>
      </c>
      <c r="D2095" s="2097">
        <v>2610.1999999999998</v>
      </c>
      <c r="E2095" s="724">
        <v>42144</v>
      </c>
      <c r="F2095" s="2117">
        <v>2610.1999999999998</v>
      </c>
      <c r="G2095" s="1267">
        <f t="shared" si="71"/>
        <v>0</v>
      </c>
      <c r="H2095" s="716" t="s">
        <v>773</v>
      </c>
      <c r="I2095" s="32"/>
      <c r="J2095" s="2024"/>
      <c r="K2095" s="32"/>
      <c r="M2095" s="1265">
        <v>42139</v>
      </c>
      <c r="N2095" s="545">
        <v>21081</v>
      </c>
      <c r="O2095" s="1952" t="s">
        <v>2775</v>
      </c>
      <c r="P2095" s="2097">
        <v>10698.6</v>
      </c>
      <c r="Q2095" s="724">
        <v>42139</v>
      </c>
      <c r="R2095" s="2116">
        <v>10698.6</v>
      </c>
      <c r="S2095" s="1817">
        <f t="shared" si="72"/>
        <v>0</v>
      </c>
      <c r="T2095" s="1655" t="s">
        <v>2776</v>
      </c>
    </row>
    <row r="2096" spans="1:20" x14ac:dyDescent="0.25">
      <c r="A2096" s="1265">
        <v>42144</v>
      </c>
      <c r="B2096" s="545">
        <v>21670</v>
      </c>
      <c r="C2096" s="2102">
        <v>105</v>
      </c>
      <c r="D2096" s="2097">
        <v>1710</v>
      </c>
      <c r="E2096" s="724">
        <v>42145</v>
      </c>
      <c r="F2096" s="2117">
        <v>1710</v>
      </c>
      <c r="G2096" s="1267">
        <f t="shared" si="71"/>
        <v>0</v>
      </c>
      <c r="H2096" s="716" t="s">
        <v>2776</v>
      </c>
      <c r="I2096" s="32"/>
      <c r="J2096" s="2024"/>
      <c r="K2096" s="32"/>
      <c r="M2096" s="1265">
        <v>42140</v>
      </c>
      <c r="N2096" s="545">
        <v>21209</v>
      </c>
      <c r="O2096" s="1952" t="s">
        <v>2775</v>
      </c>
      <c r="P2096" s="2097">
        <v>13893</v>
      </c>
      <c r="Q2096" s="724">
        <v>42142</v>
      </c>
      <c r="R2096" s="2116">
        <v>13893</v>
      </c>
      <c r="S2096" s="1817">
        <f t="shared" si="72"/>
        <v>0</v>
      </c>
      <c r="T2096" s="1655" t="s">
        <v>2776</v>
      </c>
    </row>
    <row r="2097" spans="1:20" x14ac:dyDescent="0.25">
      <c r="A2097" s="1265">
        <v>42144</v>
      </c>
      <c r="B2097" s="545">
        <v>21671</v>
      </c>
      <c r="C2097" s="1952" t="s">
        <v>72</v>
      </c>
      <c r="D2097" s="2097">
        <v>50497.254999999997</v>
      </c>
      <c r="E2097" s="724">
        <v>42144</v>
      </c>
      <c r="F2097" s="2117">
        <v>50497.25</v>
      </c>
      <c r="G2097" s="1267">
        <f t="shared" si="71"/>
        <v>4.9999999973806553E-3</v>
      </c>
      <c r="H2097" s="716" t="s">
        <v>773</v>
      </c>
      <c r="I2097" s="32"/>
      <c r="J2097" s="2024"/>
      <c r="K2097" s="32"/>
      <c r="M2097" s="1265">
        <v>42140</v>
      </c>
      <c r="N2097" s="545">
        <v>21210</v>
      </c>
      <c r="O2097" s="1952" t="s">
        <v>2775</v>
      </c>
      <c r="P2097" s="2097">
        <v>216</v>
      </c>
      <c r="Q2097" s="724">
        <v>42142</v>
      </c>
      <c r="R2097" s="2116">
        <v>216</v>
      </c>
      <c r="S2097" s="1817">
        <f t="shared" si="72"/>
        <v>0</v>
      </c>
      <c r="T2097" s="1655" t="s">
        <v>2776</v>
      </c>
    </row>
    <row r="2098" spans="1:20" x14ac:dyDescent="0.25">
      <c r="A2098" s="1265">
        <v>42144</v>
      </c>
      <c r="B2098" s="545">
        <v>21672</v>
      </c>
      <c r="C2098" s="1952" t="s">
        <v>2827</v>
      </c>
      <c r="D2098" s="2097">
        <v>3186.2</v>
      </c>
      <c r="E2098" s="724">
        <v>42144</v>
      </c>
      <c r="F2098" s="2117">
        <v>3186.2</v>
      </c>
      <c r="G2098" s="1267">
        <f t="shared" si="71"/>
        <v>0</v>
      </c>
      <c r="H2098" s="716" t="s">
        <v>773</v>
      </c>
      <c r="I2098" s="32"/>
      <c r="J2098" s="2024"/>
      <c r="K2098" s="32"/>
      <c r="M2098" s="1265">
        <v>42141</v>
      </c>
      <c r="N2098" s="545">
        <v>21326</v>
      </c>
      <c r="O2098" s="1952" t="s">
        <v>2775</v>
      </c>
      <c r="P2098" s="2097">
        <v>11090.8</v>
      </c>
      <c r="Q2098" s="2029">
        <v>42142</v>
      </c>
      <c r="R2098" s="2117">
        <v>11090.8</v>
      </c>
      <c r="S2098" s="1267">
        <f t="shared" si="72"/>
        <v>0</v>
      </c>
      <c r="T2098" s="716" t="s">
        <v>2776</v>
      </c>
    </row>
    <row r="2099" spans="1:20" x14ac:dyDescent="0.25">
      <c r="A2099" s="1265">
        <v>42144</v>
      </c>
      <c r="B2099" s="545">
        <v>21673</v>
      </c>
      <c r="C2099" s="1952" t="s">
        <v>2811</v>
      </c>
      <c r="D2099" s="2097">
        <v>5294.8</v>
      </c>
      <c r="E2099" s="724">
        <v>42145</v>
      </c>
      <c r="F2099" s="2117">
        <v>5294.8</v>
      </c>
      <c r="G2099" s="1267">
        <f t="shared" si="71"/>
        <v>0</v>
      </c>
      <c r="H2099" s="716" t="s">
        <v>2776</v>
      </c>
      <c r="I2099" s="32"/>
      <c r="J2099" s="2024"/>
      <c r="K2099" s="32"/>
      <c r="M2099" s="1265">
        <v>42142</v>
      </c>
      <c r="N2099" s="545">
        <v>21385</v>
      </c>
      <c r="O2099" s="1952" t="s">
        <v>2775</v>
      </c>
      <c r="P2099" s="2097">
        <v>3678.8</v>
      </c>
      <c r="Q2099" s="724">
        <v>42142</v>
      </c>
      <c r="R2099" s="2117">
        <v>3678.8</v>
      </c>
      <c r="S2099" s="1267">
        <f t="shared" si="72"/>
        <v>0</v>
      </c>
      <c r="T2099" s="1197" t="s">
        <v>2938</v>
      </c>
    </row>
    <row r="2100" spans="1:20" x14ac:dyDescent="0.25">
      <c r="A2100" s="1265">
        <v>42144</v>
      </c>
      <c r="B2100" s="545">
        <v>21674</v>
      </c>
      <c r="C2100" s="1952" t="s">
        <v>2872</v>
      </c>
      <c r="D2100" s="2097">
        <v>480</v>
      </c>
      <c r="E2100" s="724">
        <v>42145</v>
      </c>
      <c r="F2100" s="2117">
        <v>480</v>
      </c>
      <c r="G2100" s="1267">
        <f t="shared" si="71"/>
        <v>0</v>
      </c>
      <c r="H2100" s="716" t="s">
        <v>2776</v>
      </c>
      <c r="I2100" s="32"/>
      <c r="J2100" s="2024"/>
      <c r="K2100" s="32"/>
      <c r="M2100" s="1265">
        <v>42143</v>
      </c>
      <c r="N2100" s="545">
        <v>21537</v>
      </c>
      <c r="O2100" s="1952" t="s">
        <v>2775</v>
      </c>
      <c r="P2100" s="2097">
        <v>4550</v>
      </c>
      <c r="Q2100" s="724">
        <v>42143</v>
      </c>
      <c r="R2100" s="2117">
        <v>4550</v>
      </c>
      <c r="S2100" s="1267">
        <f t="shared" si="72"/>
        <v>0</v>
      </c>
      <c r="T2100" s="1197" t="s">
        <v>2776</v>
      </c>
    </row>
    <row r="2101" spans="1:20" x14ac:dyDescent="0.25">
      <c r="A2101" s="1265">
        <v>42144</v>
      </c>
      <c r="B2101" s="545">
        <v>21675</v>
      </c>
      <c r="C2101" s="1952" t="s">
        <v>2813</v>
      </c>
      <c r="D2101" s="2097">
        <v>3473.55</v>
      </c>
      <c r="E2101" s="724">
        <v>42145</v>
      </c>
      <c r="F2101" s="2117">
        <v>3473.55</v>
      </c>
      <c r="G2101" s="1267">
        <f t="shared" si="71"/>
        <v>0</v>
      </c>
      <c r="H2101" s="716" t="s">
        <v>2776</v>
      </c>
      <c r="I2101" s="32"/>
      <c r="J2101" s="2024"/>
      <c r="K2101" s="32"/>
      <c r="M2101" s="1265">
        <v>42144</v>
      </c>
      <c r="N2101" s="545">
        <v>21618</v>
      </c>
      <c r="O2101" s="1952" t="s">
        <v>2775</v>
      </c>
      <c r="P2101" s="2097">
        <v>4466</v>
      </c>
      <c r="Q2101" s="724">
        <v>42144</v>
      </c>
      <c r="R2101" s="2117">
        <v>4466</v>
      </c>
      <c r="S2101" s="1267">
        <f t="shared" si="72"/>
        <v>0</v>
      </c>
      <c r="T2101" s="1197" t="s">
        <v>2776</v>
      </c>
    </row>
    <row r="2102" spans="1:20" x14ac:dyDescent="0.25">
      <c r="A2102" s="1265">
        <v>42144</v>
      </c>
      <c r="B2102" s="545">
        <v>21676</v>
      </c>
      <c r="C2102" s="1952" t="s">
        <v>2837</v>
      </c>
      <c r="D2102" s="2097">
        <v>5990.4</v>
      </c>
      <c r="E2102" s="724">
        <v>42145</v>
      </c>
      <c r="F2102" s="2117">
        <v>5990.4</v>
      </c>
      <c r="G2102" s="1267">
        <f t="shared" si="71"/>
        <v>0</v>
      </c>
      <c r="H2102" s="716" t="s">
        <v>2822</v>
      </c>
      <c r="I2102" s="32"/>
      <c r="J2102" s="2024"/>
      <c r="K2102" s="32"/>
      <c r="M2102" s="1265">
        <v>42145</v>
      </c>
      <c r="N2102" s="545">
        <v>21721</v>
      </c>
      <c r="O2102" s="1952" t="s">
        <v>2775</v>
      </c>
      <c r="P2102" s="2097">
        <v>6050</v>
      </c>
      <c r="Q2102" s="724">
        <v>42145</v>
      </c>
      <c r="R2102" s="2116">
        <v>6050</v>
      </c>
      <c r="S2102" s="1267">
        <f t="shared" si="72"/>
        <v>0</v>
      </c>
      <c r="T2102" s="1655" t="s">
        <v>2776</v>
      </c>
    </row>
    <row r="2103" spans="1:20" x14ac:dyDescent="0.25">
      <c r="A2103" s="1265">
        <v>42144</v>
      </c>
      <c r="B2103" s="545">
        <v>21677</v>
      </c>
      <c r="C2103" s="1952" t="s">
        <v>2994</v>
      </c>
      <c r="D2103" s="2097">
        <v>2299.6999999999998</v>
      </c>
      <c r="E2103" s="724">
        <v>42145</v>
      </c>
      <c r="F2103" s="2117">
        <v>2299.6999999999998</v>
      </c>
      <c r="G2103" s="1267">
        <f t="shared" si="71"/>
        <v>0</v>
      </c>
      <c r="H2103" s="716" t="s">
        <v>2776</v>
      </c>
      <c r="I2103" s="32"/>
      <c r="J2103" s="2024"/>
      <c r="K2103" s="32"/>
      <c r="M2103" s="1265">
        <v>42146</v>
      </c>
      <c r="N2103" s="545">
        <v>21835</v>
      </c>
      <c r="O2103" s="2030" t="s">
        <v>2775</v>
      </c>
      <c r="P2103" s="2113">
        <v>5684.4</v>
      </c>
      <c r="Q2103" s="724">
        <v>42146</v>
      </c>
      <c r="R2103" s="2117">
        <v>5684.4</v>
      </c>
      <c r="S2103" s="1267">
        <f t="shared" si="72"/>
        <v>0</v>
      </c>
      <c r="T2103" s="582" t="s">
        <v>2938</v>
      </c>
    </row>
    <row r="2104" spans="1:20" x14ac:dyDescent="0.25">
      <c r="A2104" s="1265">
        <v>42144</v>
      </c>
      <c r="B2104" s="545">
        <v>21678</v>
      </c>
      <c r="C2104" s="1952" t="s">
        <v>2795</v>
      </c>
      <c r="D2104" s="2097">
        <v>6868.5</v>
      </c>
      <c r="E2104" s="724"/>
      <c r="F2104" s="2117"/>
      <c r="G2104" s="1267">
        <f t="shared" si="71"/>
        <v>6868.5</v>
      </c>
      <c r="H2104" s="716" t="s">
        <v>2810</v>
      </c>
      <c r="I2104" s="32"/>
      <c r="J2104" s="2024"/>
      <c r="K2104" s="32"/>
      <c r="M2104" s="1265">
        <v>42147</v>
      </c>
      <c r="N2104" s="545">
        <v>21970</v>
      </c>
      <c r="O2104" s="1952" t="s">
        <v>2775</v>
      </c>
      <c r="P2104" s="2097">
        <v>7408.8</v>
      </c>
      <c r="Q2104" s="781">
        <v>42147</v>
      </c>
      <c r="R2104" s="2116">
        <v>7408.8</v>
      </c>
      <c r="S2104" s="1267">
        <f t="shared" si="72"/>
        <v>0</v>
      </c>
      <c r="T2104" s="1655" t="s">
        <v>2938</v>
      </c>
    </row>
    <row r="2105" spans="1:20" x14ac:dyDescent="0.25">
      <c r="A2105" s="1265">
        <v>42144</v>
      </c>
      <c r="B2105" s="545">
        <v>21679</v>
      </c>
      <c r="C2105" s="1952" t="s">
        <v>2875</v>
      </c>
      <c r="D2105" s="2097">
        <v>8701.7999999999993</v>
      </c>
      <c r="E2105" s="724">
        <v>42144</v>
      </c>
      <c r="F2105" s="2117">
        <v>8701.7999999999993</v>
      </c>
      <c r="G2105" s="1267">
        <f t="shared" si="71"/>
        <v>0</v>
      </c>
      <c r="H2105" s="1197" t="s">
        <v>2412</v>
      </c>
      <c r="I2105" s="32"/>
      <c r="J2105" s="2024"/>
      <c r="K2105" s="32"/>
      <c r="M2105" s="1265">
        <v>42148</v>
      </c>
      <c r="N2105" s="545">
        <v>22070</v>
      </c>
      <c r="O2105" s="1952" t="s">
        <v>2775</v>
      </c>
      <c r="P2105" s="2097">
        <v>6055.2</v>
      </c>
      <c r="Q2105" s="781">
        <v>42148</v>
      </c>
      <c r="R2105" s="2116">
        <v>6055.2</v>
      </c>
      <c r="S2105" s="1267">
        <f t="shared" si="72"/>
        <v>0</v>
      </c>
      <c r="T2105" s="1655" t="s">
        <v>2776</v>
      </c>
    </row>
    <row r="2106" spans="1:20" x14ac:dyDescent="0.25">
      <c r="A2106" s="1265">
        <v>42144</v>
      </c>
      <c r="B2106" s="545">
        <v>21680</v>
      </c>
      <c r="C2106" s="1952" t="s">
        <v>2851</v>
      </c>
      <c r="D2106" s="2113">
        <v>2537.6</v>
      </c>
      <c r="E2106" s="724"/>
      <c r="F2106" s="2117"/>
      <c r="G2106" s="1267">
        <f t="shared" si="71"/>
        <v>2537.6</v>
      </c>
      <c r="H2106" s="1197" t="s">
        <v>773</v>
      </c>
      <c r="I2106" s="32"/>
      <c r="J2106" s="2024"/>
      <c r="K2106" s="32"/>
      <c r="M2106" s="1265">
        <v>42149</v>
      </c>
      <c r="N2106" s="545">
        <v>22135</v>
      </c>
      <c r="O2106" s="1952" t="s">
        <v>2775</v>
      </c>
      <c r="P2106" s="2097">
        <v>4756.2</v>
      </c>
      <c r="Q2106" s="781">
        <v>42149</v>
      </c>
      <c r="R2106" s="2116">
        <v>4756.2</v>
      </c>
      <c r="S2106" s="1267">
        <f t="shared" si="72"/>
        <v>0</v>
      </c>
      <c r="T2106" s="1655" t="s">
        <v>2776</v>
      </c>
    </row>
    <row r="2107" spans="1:20" x14ac:dyDescent="0.25">
      <c r="A2107" s="1265">
        <v>42144</v>
      </c>
      <c r="B2107" s="545">
        <v>21681</v>
      </c>
      <c r="C2107" s="1952" t="s">
        <v>1776</v>
      </c>
      <c r="D2107" s="2097">
        <v>1224</v>
      </c>
      <c r="E2107" s="724">
        <v>42144</v>
      </c>
      <c r="F2107" s="2117">
        <v>1224</v>
      </c>
      <c r="G2107" s="1267">
        <f t="shared" si="71"/>
        <v>0</v>
      </c>
      <c r="H2107" s="1197" t="s">
        <v>773</v>
      </c>
      <c r="I2107" s="32"/>
      <c r="J2107" s="2024"/>
      <c r="K2107" s="32"/>
      <c r="M2107" s="1265">
        <v>42150</v>
      </c>
      <c r="N2107" s="545">
        <v>22258</v>
      </c>
      <c r="O2107" s="1952" t="s">
        <v>2775</v>
      </c>
      <c r="P2107" s="2097">
        <v>3807.3</v>
      </c>
      <c r="Q2107" s="781">
        <v>42150</v>
      </c>
      <c r="R2107" s="2116">
        <v>3807.3</v>
      </c>
      <c r="S2107" s="1267">
        <f t="shared" si="72"/>
        <v>0</v>
      </c>
      <c r="T2107" s="1655" t="s">
        <v>2938</v>
      </c>
    </row>
    <row r="2108" spans="1:20" x14ac:dyDescent="0.25">
      <c r="A2108" s="1265">
        <v>42144</v>
      </c>
      <c r="B2108" s="545">
        <v>21682</v>
      </c>
      <c r="C2108" s="1952" t="s">
        <v>2832</v>
      </c>
      <c r="D2108" s="2097">
        <v>11577.6</v>
      </c>
      <c r="E2108" s="724">
        <v>42144</v>
      </c>
      <c r="F2108" s="2117">
        <v>11577.6</v>
      </c>
      <c r="G2108" s="1267">
        <f t="shared" si="71"/>
        <v>0</v>
      </c>
      <c r="H2108" s="1197" t="s">
        <v>2412</v>
      </c>
      <c r="I2108" s="32"/>
      <c r="J2108" s="2024"/>
      <c r="K2108" s="32"/>
      <c r="M2108" s="1265">
        <v>42151</v>
      </c>
      <c r="N2108" s="545">
        <v>22330</v>
      </c>
      <c r="O2108" s="1952" t="s">
        <v>2775</v>
      </c>
      <c r="P2108" s="2097">
        <v>4314.2</v>
      </c>
      <c r="Q2108" s="781">
        <v>42151</v>
      </c>
      <c r="R2108" s="2116">
        <v>4314.2</v>
      </c>
      <c r="S2108" s="1267">
        <f t="shared" si="72"/>
        <v>0</v>
      </c>
      <c r="T2108" s="1655" t="s">
        <v>2776</v>
      </c>
    </row>
    <row r="2109" spans="1:20" x14ac:dyDescent="0.25">
      <c r="A2109" s="1265">
        <v>42144</v>
      </c>
      <c r="B2109" s="545">
        <v>21683</v>
      </c>
      <c r="C2109" s="1952" t="s">
        <v>2950</v>
      </c>
      <c r="D2109" s="2097">
        <v>1824</v>
      </c>
      <c r="E2109" s="724"/>
      <c r="F2109" s="2117"/>
      <c r="G2109" s="1267">
        <f t="shared" si="71"/>
        <v>1824</v>
      </c>
      <c r="H2109" s="1197" t="s">
        <v>773</v>
      </c>
      <c r="I2109" s="32"/>
      <c r="J2109" s="2024"/>
      <c r="K2109" s="32"/>
      <c r="M2109" s="1265">
        <v>42152</v>
      </c>
      <c r="N2109" s="545">
        <v>22428</v>
      </c>
      <c r="O2109" s="1952" t="s">
        <v>2775</v>
      </c>
      <c r="P2109" s="2097">
        <v>5029.6000000000004</v>
      </c>
      <c r="Q2109" s="724">
        <v>42152</v>
      </c>
      <c r="R2109" s="2116">
        <v>5029.6000000000004</v>
      </c>
      <c r="S2109" s="1267">
        <f t="shared" si="72"/>
        <v>0</v>
      </c>
      <c r="T2109" s="1655" t="s">
        <v>773</v>
      </c>
    </row>
    <row r="2110" spans="1:20" x14ac:dyDescent="0.25">
      <c r="A2110" s="1265">
        <v>42144</v>
      </c>
      <c r="B2110" s="545">
        <v>21684</v>
      </c>
      <c r="C2110" s="1952" t="s">
        <v>768</v>
      </c>
      <c r="D2110" s="2097">
        <v>7461.2</v>
      </c>
      <c r="E2110" s="724">
        <v>42144</v>
      </c>
      <c r="F2110" s="2117">
        <v>7461.2</v>
      </c>
      <c r="G2110" s="1267">
        <f t="shared" si="71"/>
        <v>0</v>
      </c>
      <c r="H2110" s="1197" t="s">
        <v>773</v>
      </c>
      <c r="I2110" s="32"/>
      <c r="J2110" s="2024"/>
      <c r="K2110" s="32"/>
      <c r="M2110" s="1265">
        <v>42153</v>
      </c>
      <c r="N2110" s="545">
        <v>22546</v>
      </c>
      <c r="O2110" s="1952" t="s">
        <v>2775</v>
      </c>
      <c r="P2110" s="2097">
        <v>8467.2000000000007</v>
      </c>
      <c r="Q2110" s="724">
        <v>42153</v>
      </c>
      <c r="R2110" s="2116">
        <v>8467.2000000000007</v>
      </c>
      <c r="S2110" s="1267">
        <f t="shared" si="72"/>
        <v>0</v>
      </c>
      <c r="T2110" s="1655" t="s">
        <v>773</v>
      </c>
    </row>
    <row r="2111" spans="1:20" x14ac:dyDescent="0.25">
      <c r="A2111" s="1265">
        <v>42144</v>
      </c>
      <c r="B2111" s="545">
        <v>21685</v>
      </c>
      <c r="C2111" s="1952" t="s">
        <v>2852</v>
      </c>
      <c r="D2111" s="2097">
        <v>318802.8</v>
      </c>
      <c r="E2111" s="724">
        <v>42153</v>
      </c>
      <c r="F2111" s="2117">
        <v>318802.8</v>
      </c>
      <c r="G2111" s="1267">
        <f t="shared" si="71"/>
        <v>0</v>
      </c>
      <c r="H2111" s="1197" t="s">
        <v>2810</v>
      </c>
      <c r="I2111" s="32"/>
      <c r="J2111" s="2024"/>
      <c r="K2111" s="32"/>
      <c r="M2111" s="1265">
        <v>42154</v>
      </c>
      <c r="N2111" s="545">
        <v>22669</v>
      </c>
      <c r="O2111" s="1952" t="s">
        <v>2775</v>
      </c>
      <c r="P2111" s="2097">
        <v>11772</v>
      </c>
      <c r="Q2111" s="724">
        <v>42154</v>
      </c>
      <c r="R2111" s="2116">
        <v>11772</v>
      </c>
      <c r="S2111" s="1267">
        <f t="shared" si="72"/>
        <v>0</v>
      </c>
      <c r="T2111" s="1655" t="s">
        <v>2776</v>
      </c>
    </row>
    <row r="2112" spans="1:20" x14ac:dyDescent="0.25">
      <c r="A2112" s="1265">
        <v>42144</v>
      </c>
      <c r="B2112" s="545">
        <v>21686</v>
      </c>
      <c r="C2112" s="1952" t="s">
        <v>2852</v>
      </c>
      <c r="D2112" s="2097">
        <v>210851.75</v>
      </c>
      <c r="E2112" s="724">
        <v>42153</v>
      </c>
      <c r="F2112" s="2117">
        <v>210851.75</v>
      </c>
      <c r="G2112" s="1267">
        <f t="shared" si="71"/>
        <v>0</v>
      </c>
      <c r="H2112" s="1197" t="s">
        <v>773</v>
      </c>
      <c r="I2112" s="32"/>
      <c r="J2112" s="2024"/>
      <c r="K2112" s="32"/>
      <c r="M2112" s="1265">
        <v>42155</v>
      </c>
      <c r="N2112" s="545">
        <v>22790</v>
      </c>
      <c r="O2112" s="1952" t="s">
        <v>2775</v>
      </c>
      <c r="P2112" s="2097">
        <v>11980.8</v>
      </c>
      <c r="Q2112" s="724">
        <v>42155</v>
      </c>
      <c r="R2112" s="2116">
        <v>11980.8</v>
      </c>
      <c r="S2112" s="1267">
        <f t="shared" si="72"/>
        <v>0</v>
      </c>
      <c r="T2112" s="1655" t="s">
        <v>2776</v>
      </c>
    </row>
    <row r="2113" spans="1:20" x14ac:dyDescent="0.25">
      <c r="A2113" s="1265">
        <v>42144</v>
      </c>
      <c r="B2113" s="545">
        <v>21687</v>
      </c>
      <c r="C2113" s="1952" t="s">
        <v>2818</v>
      </c>
      <c r="D2113" s="2097">
        <v>4246.2</v>
      </c>
      <c r="E2113" s="724">
        <v>42144</v>
      </c>
      <c r="F2113" s="2117">
        <v>4246.2</v>
      </c>
      <c r="G2113" s="1267">
        <f t="shared" si="71"/>
        <v>0</v>
      </c>
      <c r="H2113" s="1197" t="s">
        <v>773</v>
      </c>
      <c r="I2113" s="32"/>
      <c r="J2113" s="2024"/>
      <c r="K2113" s="32"/>
      <c r="M2113" s="1265">
        <v>42125</v>
      </c>
      <c r="N2113" s="545">
        <v>19584</v>
      </c>
      <c r="O2113" s="1952" t="s">
        <v>48</v>
      </c>
      <c r="P2113" s="2097">
        <v>4674.6000000000004</v>
      </c>
      <c r="Q2113" s="724">
        <v>42136</v>
      </c>
      <c r="R2113" s="2116">
        <v>4674.6000000000004</v>
      </c>
      <c r="S2113" s="459">
        <f t="shared" si="72"/>
        <v>0</v>
      </c>
      <c r="T2113" s="1804" t="s">
        <v>2780</v>
      </c>
    </row>
    <row r="2114" spans="1:20" x14ac:dyDescent="0.25">
      <c r="A2114" s="1265">
        <v>42144</v>
      </c>
      <c r="B2114" s="545">
        <v>21688</v>
      </c>
      <c r="C2114" s="1952" t="s">
        <v>64</v>
      </c>
      <c r="D2114" s="2097">
        <v>25540.46</v>
      </c>
      <c r="E2114" s="724">
        <v>42145</v>
      </c>
      <c r="F2114" s="2116">
        <v>25540.46</v>
      </c>
      <c r="G2114" s="1267">
        <f t="shared" si="71"/>
        <v>0</v>
      </c>
      <c r="H2114" s="1655" t="s">
        <v>2938</v>
      </c>
      <c r="I2114" s="32"/>
      <c r="J2114" s="2024"/>
      <c r="K2114" s="32"/>
      <c r="M2114" s="1265">
        <v>42126</v>
      </c>
      <c r="N2114" s="545">
        <v>19743</v>
      </c>
      <c r="O2114" s="2054" t="s">
        <v>48</v>
      </c>
      <c r="P2114" s="2097">
        <v>2117.5</v>
      </c>
      <c r="Q2114" s="724">
        <v>42136</v>
      </c>
      <c r="R2114" s="2116">
        <v>2117.5</v>
      </c>
      <c r="S2114" s="459">
        <f t="shared" si="72"/>
        <v>0</v>
      </c>
      <c r="T2114" s="217" t="s">
        <v>2780</v>
      </c>
    </row>
    <row r="2115" spans="1:20" x14ac:dyDescent="0.25">
      <c r="A2115" s="1265">
        <v>42144</v>
      </c>
      <c r="B2115" s="545">
        <v>21689</v>
      </c>
      <c r="C2115" s="1952" t="s">
        <v>2949</v>
      </c>
      <c r="D2115" s="2097">
        <v>3543.15</v>
      </c>
      <c r="E2115" s="724"/>
      <c r="F2115" s="2116"/>
      <c r="G2115" s="1267">
        <f t="shared" ref="G2115:G2138" si="73">D2115-F2115</f>
        <v>3543.15</v>
      </c>
      <c r="H2115" s="1655" t="s">
        <v>773</v>
      </c>
      <c r="I2115" s="32"/>
      <c r="J2115" s="2024"/>
      <c r="K2115" s="32"/>
      <c r="M2115" s="1265">
        <v>42128</v>
      </c>
      <c r="N2115" s="545">
        <v>19921</v>
      </c>
      <c r="O2115" s="1952" t="s">
        <v>48</v>
      </c>
      <c r="P2115" s="2097">
        <v>14378.2</v>
      </c>
      <c r="Q2115" s="724">
        <v>42136</v>
      </c>
      <c r="R2115" s="2116">
        <v>14378.2</v>
      </c>
      <c r="S2115" s="1267">
        <f t="shared" ref="S2115:S2178" si="74">P2115-R2115</f>
        <v>0</v>
      </c>
      <c r="T2115" s="1804" t="s">
        <v>2780</v>
      </c>
    </row>
    <row r="2116" spans="1:20" x14ac:dyDescent="0.25">
      <c r="A2116" s="1265">
        <v>42144</v>
      </c>
      <c r="B2116" s="545">
        <v>21690</v>
      </c>
      <c r="C2116" s="1952" t="s">
        <v>2819</v>
      </c>
      <c r="D2116" s="2097">
        <v>9500</v>
      </c>
      <c r="E2116" s="724">
        <v>42144</v>
      </c>
      <c r="F2116" s="2116">
        <v>9500</v>
      </c>
      <c r="G2116" s="1267">
        <f t="shared" si="73"/>
        <v>0</v>
      </c>
      <c r="H2116" s="1655" t="s">
        <v>2799</v>
      </c>
      <c r="I2116" s="32"/>
      <c r="J2116" s="2024"/>
      <c r="K2116" s="32"/>
      <c r="M2116" s="1265">
        <v>42131</v>
      </c>
      <c r="N2116" s="545">
        <v>20268</v>
      </c>
      <c r="O2116" s="1952" t="s">
        <v>48</v>
      </c>
      <c r="P2116" s="2097">
        <v>49755.47</v>
      </c>
      <c r="Q2116" s="724">
        <v>42136</v>
      </c>
      <c r="R2116" s="2116">
        <v>49755.47</v>
      </c>
      <c r="S2116" s="1267">
        <f t="shared" si="74"/>
        <v>0</v>
      </c>
      <c r="T2116" s="1804" t="s">
        <v>2780</v>
      </c>
    </row>
    <row r="2117" spans="1:20" x14ac:dyDescent="0.25">
      <c r="A2117" s="1265">
        <v>42144</v>
      </c>
      <c r="B2117" s="545">
        <v>21691</v>
      </c>
      <c r="C2117" s="2143" t="s">
        <v>2911</v>
      </c>
      <c r="D2117" s="2097">
        <v>58841.72</v>
      </c>
      <c r="E2117" s="724">
        <v>42144</v>
      </c>
      <c r="F2117" s="2116">
        <v>58841.72</v>
      </c>
      <c r="G2117" s="1267">
        <f t="shared" si="73"/>
        <v>0</v>
      </c>
      <c r="H2117" s="1655" t="s">
        <v>2815</v>
      </c>
      <c r="I2117" s="32"/>
      <c r="J2117" s="2024"/>
      <c r="K2117" s="32"/>
      <c r="M2117" s="1265">
        <v>42132</v>
      </c>
      <c r="N2117" s="545">
        <v>20405</v>
      </c>
      <c r="O2117" s="1952" t="s">
        <v>48</v>
      </c>
      <c r="P2117" s="2097">
        <v>26160.9</v>
      </c>
      <c r="Q2117" s="724">
        <v>42136</v>
      </c>
      <c r="R2117" s="2116">
        <v>26160.9</v>
      </c>
      <c r="S2117" s="1267">
        <f t="shared" si="74"/>
        <v>0</v>
      </c>
      <c r="T2117" s="1804" t="s">
        <v>2780</v>
      </c>
    </row>
    <row r="2118" spans="1:20" x14ac:dyDescent="0.25">
      <c r="A2118" s="1265">
        <v>42144</v>
      </c>
      <c r="B2118" s="545">
        <v>21692</v>
      </c>
      <c r="C2118" s="1952" t="s">
        <v>2910</v>
      </c>
      <c r="D2118" s="2097">
        <v>825.6</v>
      </c>
      <c r="E2118" s="724">
        <v>42144</v>
      </c>
      <c r="F2118" s="2116">
        <v>825.6</v>
      </c>
      <c r="G2118" s="1267">
        <f t="shared" si="73"/>
        <v>0</v>
      </c>
      <c r="H2118" s="1655" t="s">
        <v>773</v>
      </c>
      <c r="I2118" s="32"/>
      <c r="J2118" s="2024"/>
      <c r="K2118" s="32"/>
      <c r="M2118" s="1265">
        <v>42132</v>
      </c>
      <c r="N2118" s="545">
        <v>20409</v>
      </c>
      <c r="O2118" s="1952" t="s">
        <v>48</v>
      </c>
      <c r="P2118" s="2097">
        <v>450.8</v>
      </c>
      <c r="Q2118" s="724">
        <v>42136</v>
      </c>
      <c r="R2118" s="2116">
        <v>450.8</v>
      </c>
      <c r="S2118" s="1267">
        <f t="shared" si="74"/>
        <v>0</v>
      </c>
      <c r="T2118" s="1804" t="s">
        <v>2780</v>
      </c>
    </row>
    <row r="2119" spans="1:20" x14ac:dyDescent="0.25">
      <c r="A2119" s="1265">
        <v>42144</v>
      </c>
      <c r="B2119" s="545">
        <v>21693</v>
      </c>
      <c r="C2119" s="1952" t="s">
        <v>2809</v>
      </c>
      <c r="D2119" s="2097">
        <v>1908</v>
      </c>
      <c r="E2119" s="724">
        <v>42144</v>
      </c>
      <c r="F2119" s="2116">
        <v>1908</v>
      </c>
      <c r="G2119" s="1267">
        <f t="shared" si="73"/>
        <v>0</v>
      </c>
      <c r="H2119" s="1655" t="s">
        <v>773</v>
      </c>
      <c r="I2119" s="32"/>
      <c r="J2119" s="2024"/>
      <c r="K2119" s="32"/>
      <c r="M2119" s="1265">
        <v>42133</v>
      </c>
      <c r="N2119" s="545">
        <v>20520</v>
      </c>
      <c r="O2119" s="1952" t="s">
        <v>48</v>
      </c>
      <c r="P2119" s="2097">
        <v>23939.1</v>
      </c>
      <c r="Q2119" s="724">
        <v>42136</v>
      </c>
      <c r="R2119" s="2116">
        <v>23939.1</v>
      </c>
      <c r="S2119" s="1267">
        <f t="shared" si="74"/>
        <v>0</v>
      </c>
      <c r="T2119" s="1804" t="s">
        <v>2780</v>
      </c>
    </row>
    <row r="2120" spans="1:20" x14ac:dyDescent="0.25">
      <c r="A2120" s="1265">
        <v>42144</v>
      </c>
      <c r="B2120" s="545">
        <v>21694</v>
      </c>
      <c r="C2120" s="1952" t="s">
        <v>967</v>
      </c>
      <c r="D2120" s="2097">
        <v>36652.199999999997</v>
      </c>
      <c r="E2120" s="724" t="s">
        <v>3660</v>
      </c>
      <c r="F2120" s="2116">
        <f>32200+4452.2</f>
        <v>36652.199999999997</v>
      </c>
      <c r="G2120" s="1267">
        <f t="shared" si="73"/>
        <v>0</v>
      </c>
      <c r="H2120" s="1655" t="s">
        <v>773</v>
      </c>
      <c r="I2120" s="32"/>
      <c r="J2120" s="2024"/>
      <c r="K2120" s="32"/>
      <c r="M2120" s="1265">
        <v>42133</v>
      </c>
      <c r="N2120" s="545">
        <v>20521</v>
      </c>
      <c r="O2120" s="1952" t="s">
        <v>48</v>
      </c>
      <c r="P2120" s="2097">
        <v>618.70000000000005</v>
      </c>
      <c r="Q2120" s="724">
        <v>42136</v>
      </c>
      <c r="R2120" s="2116">
        <v>618.70000000000005</v>
      </c>
      <c r="S2120" s="1267">
        <f t="shared" si="74"/>
        <v>0</v>
      </c>
      <c r="T2120" s="1804" t="s">
        <v>2780</v>
      </c>
    </row>
    <row r="2121" spans="1:20" x14ac:dyDescent="0.25">
      <c r="A2121" s="1265">
        <v>42144</v>
      </c>
      <c r="B2121" s="545">
        <v>21695</v>
      </c>
      <c r="C2121" s="1952" t="s">
        <v>2914</v>
      </c>
      <c r="D2121" s="2097">
        <v>4403.3999999999996</v>
      </c>
      <c r="E2121" s="724">
        <v>42144</v>
      </c>
      <c r="F2121" s="2116">
        <v>4403.3999999999996</v>
      </c>
      <c r="G2121" s="1267">
        <f t="shared" si="73"/>
        <v>0</v>
      </c>
      <c r="H2121" s="1655" t="s">
        <v>773</v>
      </c>
      <c r="I2121" s="32"/>
      <c r="J2121" s="2024"/>
      <c r="K2121" s="32"/>
      <c r="M2121" s="1265">
        <v>42135</v>
      </c>
      <c r="N2121" s="545">
        <v>20672</v>
      </c>
      <c r="O2121" s="1952" t="s">
        <v>48</v>
      </c>
      <c r="P2121" s="2097">
        <v>25875</v>
      </c>
      <c r="Q2121" s="724">
        <v>42145</v>
      </c>
      <c r="R2121" s="2116">
        <v>25875</v>
      </c>
      <c r="S2121" s="1267">
        <f t="shared" si="74"/>
        <v>0</v>
      </c>
      <c r="T2121" s="1655" t="s">
        <v>2780</v>
      </c>
    </row>
    <row r="2122" spans="1:20" x14ac:dyDescent="0.25">
      <c r="A2122" s="1265">
        <v>42144</v>
      </c>
      <c r="B2122" s="545">
        <v>21696</v>
      </c>
      <c r="C2122" s="1952" t="s">
        <v>2814</v>
      </c>
      <c r="D2122" s="2097">
        <v>56804.17</v>
      </c>
      <c r="E2122" s="724">
        <v>42147</v>
      </c>
      <c r="F2122" s="2116">
        <v>56804.17</v>
      </c>
      <c r="G2122" s="1267">
        <f t="shared" si="73"/>
        <v>0</v>
      </c>
      <c r="H2122" s="1655" t="s">
        <v>2412</v>
      </c>
      <c r="I2122" s="32"/>
      <c r="J2122" s="2024"/>
      <c r="K2122" s="32"/>
      <c r="M2122" s="1265">
        <v>42136</v>
      </c>
      <c r="N2122" s="545">
        <v>20810</v>
      </c>
      <c r="O2122" s="1952" t="s">
        <v>48</v>
      </c>
      <c r="P2122" s="2097">
        <v>20775.900000000001</v>
      </c>
      <c r="Q2122" s="724">
        <v>42145</v>
      </c>
      <c r="R2122" s="2116">
        <v>20775.900000000001</v>
      </c>
      <c r="S2122" s="1267">
        <f t="shared" si="74"/>
        <v>0</v>
      </c>
      <c r="T2122" s="1655" t="s">
        <v>2799</v>
      </c>
    </row>
    <row r="2123" spans="1:20" x14ac:dyDescent="0.25">
      <c r="A2123" s="1265">
        <v>42144</v>
      </c>
      <c r="B2123" s="545">
        <v>21697</v>
      </c>
      <c r="C2123" s="1952" t="s">
        <v>3633</v>
      </c>
      <c r="D2123" s="2097">
        <v>9673.6</v>
      </c>
      <c r="E2123" s="724">
        <v>42145</v>
      </c>
      <c r="F2123" s="2116">
        <v>9673.6</v>
      </c>
      <c r="G2123" s="1267">
        <f t="shared" si="73"/>
        <v>0</v>
      </c>
      <c r="H2123" s="1655" t="s">
        <v>2799</v>
      </c>
      <c r="I2123" s="32"/>
      <c r="J2123" s="2024"/>
      <c r="K2123" s="32"/>
      <c r="M2123" s="1265">
        <v>42139</v>
      </c>
      <c r="N2123" s="545">
        <v>21088</v>
      </c>
      <c r="O2123" s="1952" t="s">
        <v>48</v>
      </c>
      <c r="P2123" s="2097">
        <v>25247.75</v>
      </c>
      <c r="Q2123" s="724">
        <v>42145</v>
      </c>
      <c r="R2123" s="2116">
        <v>25247.75</v>
      </c>
      <c r="S2123" s="1817">
        <f t="shared" si="74"/>
        <v>0</v>
      </c>
      <c r="T2123" s="1655" t="s">
        <v>2780</v>
      </c>
    </row>
    <row r="2124" spans="1:20" x14ac:dyDescent="0.25">
      <c r="A2124" s="1265">
        <v>42144</v>
      </c>
      <c r="B2124" s="545">
        <v>21698</v>
      </c>
      <c r="C2124" s="1952" t="s">
        <v>3619</v>
      </c>
      <c r="D2124" s="2097">
        <v>655.20000000000005</v>
      </c>
      <c r="E2124" s="724">
        <v>42145</v>
      </c>
      <c r="F2124" s="2116">
        <v>655.20000000000005</v>
      </c>
      <c r="G2124" s="1267">
        <f t="shared" si="73"/>
        <v>0</v>
      </c>
      <c r="H2124" s="1655" t="s">
        <v>2938</v>
      </c>
      <c r="I2124" s="32"/>
      <c r="J2124" s="2024"/>
      <c r="K2124" s="32"/>
      <c r="M2124" s="1265">
        <v>42139</v>
      </c>
      <c r="N2124" s="545">
        <v>21089</v>
      </c>
      <c r="O2124" s="1952" t="s">
        <v>48</v>
      </c>
      <c r="P2124" s="2097">
        <v>2587.8000000000002</v>
      </c>
      <c r="Q2124" s="724">
        <v>42145</v>
      </c>
      <c r="R2124" s="2116">
        <v>2587.8000000000002</v>
      </c>
      <c r="S2124" s="1817">
        <f t="shared" si="74"/>
        <v>0</v>
      </c>
      <c r="T2124" s="1655" t="s">
        <v>2780</v>
      </c>
    </row>
    <row r="2125" spans="1:20" x14ac:dyDescent="0.25">
      <c r="A2125" s="1265">
        <v>42144</v>
      </c>
      <c r="B2125" s="545">
        <v>21699</v>
      </c>
      <c r="C2125" s="1952" t="s">
        <v>2835</v>
      </c>
      <c r="D2125" s="2097">
        <v>3063.6</v>
      </c>
      <c r="E2125" s="724">
        <v>42145</v>
      </c>
      <c r="F2125" s="2116">
        <v>3063.6</v>
      </c>
      <c r="G2125" s="1267">
        <f t="shared" si="73"/>
        <v>0</v>
      </c>
      <c r="H2125" s="1655" t="s">
        <v>2938</v>
      </c>
      <c r="I2125" s="32"/>
      <c r="J2125" s="2024"/>
      <c r="K2125" s="32"/>
      <c r="M2125" s="1265">
        <v>42139</v>
      </c>
      <c r="N2125" s="545">
        <v>21091</v>
      </c>
      <c r="O2125" s="1952" t="s">
        <v>48</v>
      </c>
      <c r="P2125" s="2097">
        <v>535.9</v>
      </c>
      <c r="Q2125" s="724">
        <v>42145</v>
      </c>
      <c r="R2125" s="2116">
        <v>535.9</v>
      </c>
      <c r="S2125" s="1817">
        <f t="shared" si="74"/>
        <v>0</v>
      </c>
      <c r="T2125" s="1655" t="s">
        <v>2780</v>
      </c>
    </row>
    <row r="2126" spans="1:20" x14ac:dyDescent="0.25">
      <c r="A2126" s="1265">
        <v>42144</v>
      </c>
      <c r="B2126" s="545">
        <v>21700</v>
      </c>
      <c r="C2126" s="1952" t="s">
        <v>3634</v>
      </c>
      <c r="D2126" s="2097">
        <v>9028.7999999999993</v>
      </c>
      <c r="E2126" s="724">
        <v>42153</v>
      </c>
      <c r="F2126" s="2116">
        <v>9028.7999999999993</v>
      </c>
      <c r="G2126" s="1267">
        <f t="shared" si="73"/>
        <v>0</v>
      </c>
      <c r="H2126" s="1655" t="s">
        <v>773</v>
      </c>
      <c r="I2126" s="32"/>
      <c r="J2126" s="2024"/>
      <c r="K2126" s="32"/>
      <c r="M2126" s="1265">
        <v>42143</v>
      </c>
      <c r="N2126" s="545">
        <v>21546</v>
      </c>
      <c r="O2126" s="1952" t="s">
        <v>48</v>
      </c>
      <c r="P2126" s="2097">
        <v>26687.16</v>
      </c>
      <c r="Q2126" s="724">
        <v>42145</v>
      </c>
      <c r="R2126" s="2117">
        <v>26687.16</v>
      </c>
      <c r="S2126" s="1267">
        <f t="shared" si="74"/>
        <v>0</v>
      </c>
      <c r="T2126" s="1197" t="s">
        <v>2799</v>
      </c>
    </row>
    <row r="2127" spans="1:20" x14ac:dyDescent="0.25">
      <c r="A2127" s="1265">
        <v>42144</v>
      </c>
      <c r="B2127" s="545">
        <v>21701</v>
      </c>
      <c r="C2127" s="1952" t="s">
        <v>2876</v>
      </c>
      <c r="D2127" s="2097">
        <v>11050.4</v>
      </c>
      <c r="E2127" s="724"/>
      <c r="F2127" s="2116"/>
      <c r="G2127" s="1267">
        <f t="shared" si="73"/>
        <v>11050.4</v>
      </c>
      <c r="H2127" s="1655" t="s">
        <v>2799</v>
      </c>
      <c r="I2127" s="32"/>
      <c r="J2127" s="2024"/>
      <c r="K2127" s="32"/>
      <c r="M2127" s="1265">
        <v>42144</v>
      </c>
      <c r="N2127" s="545">
        <v>21636</v>
      </c>
      <c r="O2127" s="1952" t="s">
        <v>48</v>
      </c>
      <c r="P2127" s="2097">
        <v>22890.34</v>
      </c>
      <c r="Q2127" s="724">
        <v>42152</v>
      </c>
      <c r="R2127" s="2117">
        <v>22890.34</v>
      </c>
      <c r="S2127" s="1267">
        <f t="shared" si="74"/>
        <v>0</v>
      </c>
      <c r="T2127" s="716" t="s">
        <v>773</v>
      </c>
    </row>
    <row r="2128" spans="1:20" x14ac:dyDescent="0.25">
      <c r="A2128" s="1265">
        <v>42144</v>
      </c>
      <c r="B2128" s="545">
        <v>21702</v>
      </c>
      <c r="C2128" s="1952" t="s">
        <v>2878</v>
      </c>
      <c r="D2128" s="2097">
        <v>1736.7</v>
      </c>
      <c r="E2128" s="724">
        <v>42144</v>
      </c>
      <c r="F2128" s="2116">
        <v>1736.7</v>
      </c>
      <c r="G2128" s="1267">
        <f t="shared" si="73"/>
        <v>0</v>
      </c>
      <c r="H2128" s="1655" t="s">
        <v>773</v>
      </c>
      <c r="I2128" s="32"/>
      <c r="J2128" s="2024"/>
      <c r="K2128" s="32"/>
      <c r="M2128" s="1265">
        <v>42145</v>
      </c>
      <c r="N2128" s="545">
        <v>21758</v>
      </c>
      <c r="O2128" s="2030" t="s">
        <v>48</v>
      </c>
      <c r="P2128" s="2113">
        <v>47874.86</v>
      </c>
      <c r="Q2128" s="724">
        <v>42152</v>
      </c>
      <c r="R2128" s="2117">
        <v>47874.86</v>
      </c>
      <c r="S2128" s="1267">
        <f t="shared" si="74"/>
        <v>0</v>
      </c>
      <c r="T2128" s="582" t="s">
        <v>2780</v>
      </c>
    </row>
    <row r="2129" spans="1:20" x14ac:dyDescent="0.25">
      <c r="A2129" s="1265">
        <v>42144</v>
      </c>
      <c r="B2129" s="545">
        <v>21703</v>
      </c>
      <c r="C2129" s="2143" t="s">
        <v>3635</v>
      </c>
      <c r="D2129" s="2097">
        <v>1843.2</v>
      </c>
      <c r="E2129" s="724">
        <v>42145</v>
      </c>
      <c r="F2129" s="2116">
        <v>1843.2</v>
      </c>
      <c r="G2129" s="1267">
        <f t="shared" si="73"/>
        <v>0</v>
      </c>
      <c r="H2129" s="1655" t="s">
        <v>2799</v>
      </c>
      <c r="I2129" s="32"/>
      <c r="J2129" s="2024"/>
      <c r="K2129" s="32"/>
      <c r="M2129" s="1265">
        <v>42147</v>
      </c>
      <c r="N2129" s="545">
        <v>21990</v>
      </c>
      <c r="O2129" s="1952" t="s">
        <v>48</v>
      </c>
      <c r="P2129" s="2097">
        <v>2397.3000000000002</v>
      </c>
      <c r="Q2129" s="781">
        <v>42152</v>
      </c>
      <c r="R2129" s="2116">
        <v>2397.3000000000002</v>
      </c>
      <c r="S2129" s="1267">
        <f t="shared" si="74"/>
        <v>0</v>
      </c>
      <c r="T2129" s="1655" t="s">
        <v>773</v>
      </c>
    </row>
    <row r="2130" spans="1:20" x14ac:dyDescent="0.25">
      <c r="A2130" s="1265">
        <v>42144</v>
      </c>
      <c r="B2130" s="545">
        <v>21704</v>
      </c>
      <c r="C2130" s="1952" t="s">
        <v>2979</v>
      </c>
      <c r="D2130" s="2097">
        <v>2779.2</v>
      </c>
      <c r="E2130" s="724">
        <v>42153</v>
      </c>
      <c r="F2130" s="2116">
        <v>2779.2</v>
      </c>
      <c r="G2130" s="1267">
        <f t="shared" si="73"/>
        <v>0</v>
      </c>
      <c r="H2130" s="1655" t="s">
        <v>2799</v>
      </c>
      <c r="I2130" s="32"/>
      <c r="J2130" s="2024"/>
      <c r="K2130" s="32"/>
      <c r="M2130" s="1265">
        <v>42149</v>
      </c>
      <c r="N2130" s="545">
        <v>22186</v>
      </c>
      <c r="O2130" s="1952" t="s">
        <v>48</v>
      </c>
      <c r="P2130" s="2097">
        <v>26895.15</v>
      </c>
      <c r="Q2130" s="781"/>
      <c r="R2130" s="2116"/>
      <c r="S2130" s="1267">
        <f t="shared" si="74"/>
        <v>26895.15</v>
      </c>
      <c r="T2130" s="1655" t="s">
        <v>2780</v>
      </c>
    </row>
    <row r="2131" spans="1:20" x14ac:dyDescent="0.25">
      <c r="A2131" s="1265">
        <v>42144</v>
      </c>
      <c r="B2131" s="545">
        <v>21705</v>
      </c>
      <c r="C2131" s="1952" t="s">
        <v>2795</v>
      </c>
      <c r="D2131" s="2097">
        <v>81782.2</v>
      </c>
      <c r="E2131" s="724"/>
      <c r="F2131" s="2116"/>
      <c r="G2131" s="1267">
        <f t="shared" si="73"/>
        <v>81782.2</v>
      </c>
      <c r="H2131" s="1655" t="s">
        <v>2938</v>
      </c>
      <c r="I2131" s="32"/>
      <c r="J2131" s="2024"/>
      <c r="K2131" s="32"/>
      <c r="M2131" s="1265">
        <v>42152</v>
      </c>
      <c r="N2131" s="545">
        <v>22452</v>
      </c>
      <c r="O2131" s="1952" t="s">
        <v>48</v>
      </c>
      <c r="P2131" s="2097">
        <v>30073.200000000001</v>
      </c>
      <c r="Q2131" s="724"/>
      <c r="R2131" s="2116"/>
      <c r="S2131" s="1267">
        <f t="shared" si="74"/>
        <v>30073.200000000001</v>
      </c>
      <c r="T2131" s="1655" t="s">
        <v>2780</v>
      </c>
    </row>
    <row r="2132" spans="1:20" x14ac:dyDescent="0.25">
      <c r="A2132" s="1265">
        <v>42144</v>
      </c>
      <c r="B2132" s="545">
        <v>21706</v>
      </c>
      <c r="C2132" s="1952" t="s">
        <v>969</v>
      </c>
      <c r="D2132" s="2097">
        <v>160551</v>
      </c>
      <c r="E2132" s="724">
        <v>42146</v>
      </c>
      <c r="F2132" s="2116">
        <v>160551</v>
      </c>
      <c r="G2132" s="1267">
        <f t="shared" si="73"/>
        <v>0</v>
      </c>
      <c r="H2132" s="1655" t="s">
        <v>773</v>
      </c>
      <c r="I2132" s="32"/>
      <c r="J2132" s="2024"/>
      <c r="K2132" s="32"/>
      <c r="M2132" s="1265">
        <v>42153</v>
      </c>
      <c r="N2132" s="545">
        <v>22587</v>
      </c>
      <c r="O2132" s="1952" t="s">
        <v>48</v>
      </c>
      <c r="P2132" s="2097">
        <v>32957</v>
      </c>
      <c r="Q2132" s="724"/>
      <c r="R2132" s="2116"/>
      <c r="S2132" s="1267">
        <f t="shared" si="74"/>
        <v>32957</v>
      </c>
      <c r="T2132" s="1655" t="s">
        <v>2780</v>
      </c>
    </row>
    <row r="2133" spans="1:20" x14ac:dyDescent="0.25">
      <c r="A2133" s="1265">
        <v>42144</v>
      </c>
      <c r="B2133" s="545">
        <v>21707</v>
      </c>
      <c r="C2133" s="1952" t="s">
        <v>2795</v>
      </c>
      <c r="D2133" s="2097">
        <v>8002</v>
      </c>
      <c r="E2133" s="724"/>
      <c r="F2133" s="2116"/>
      <c r="G2133" s="1267">
        <f t="shared" si="73"/>
        <v>8002</v>
      </c>
      <c r="H2133" s="1655" t="s">
        <v>773</v>
      </c>
      <c r="I2133" s="32"/>
      <c r="J2133" s="2024"/>
      <c r="K2133" s="32"/>
      <c r="M2133" s="1265">
        <v>42125</v>
      </c>
      <c r="N2133" s="545">
        <v>19697</v>
      </c>
      <c r="O2133" s="1952" t="s">
        <v>2851</v>
      </c>
      <c r="P2133" s="2097">
        <v>2563</v>
      </c>
      <c r="Q2133" s="724">
        <v>42125</v>
      </c>
      <c r="R2133" s="2116">
        <v>2563</v>
      </c>
      <c r="S2133" s="459">
        <f t="shared" si="74"/>
        <v>0</v>
      </c>
      <c r="T2133" s="1655" t="s">
        <v>773</v>
      </c>
    </row>
    <row r="2134" spans="1:20" x14ac:dyDescent="0.25">
      <c r="A2134" s="1265">
        <v>42144</v>
      </c>
      <c r="B2134" s="545">
        <v>21708</v>
      </c>
      <c r="C2134" s="1952" t="s">
        <v>2862</v>
      </c>
      <c r="D2134" s="2097">
        <v>1678.4</v>
      </c>
      <c r="E2134" s="724">
        <v>42144</v>
      </c>
      <c r="F2134" s="2116">
        <v>1678.4</v>
      </c>
      <c r="G2134" s="1267">
        <f t="shared" si="73"/>
        <v>0</v>
      </c>
      <c r="H2134" s="1655" t="s">
        <v>773</v>
      </c>
      <c r="I2134" s="32"/>
      <c r="J2134" s="2024"/>
      <c r="K2134" s="32"/>
      <c r="M2134" s="1265">
        <v>42126</v>
      </c>
      <c r="N2134" s="545">
        <v>19714</v>
      </c>
      <c r="O2134" s="2054" t="s">
        <v>2851</v>
      </c>
      <c r="P2134" s="2097">
        <v>2343</v>
      </c>
      <c r="Q2134" s="724">
        <v>42129</v>
      </c>
      <c r="R2134" s="2116">
        <v>2343</v>
      </c>
      <c r="S2134" s="459">
        <f t="shared" si="74"/>
        <v>0</v>
      </c>
      <c r="T2134" s="217" t="s">
        <v>773</v>
      </c>
    </row>
    <row r="2135" spans="1:20" x14ac:dyDescent="0.25">
      <c r="A2135" s="1265">
        <v>42144</v>
      </c>
      <c r="B2135" s="545">
        <v>21709</v>
      </c>
      <c r="C2135" s="1952" t="s">
        <v>2862</v>
      </c>
      <c r="D2135" s="2097">
        <v>721.8</v>
      </c>
      <c r="E2135" s="724">
        <v>42144</v>
      </c>
      <c r="F2135" s="2116">
        <v>721.8</v>
      </c>
      <c r="G2135" s="1267">
        <f t="shared" si="73"/>
        <v>0</v>
      </c>
      <c r="H2135" s="1655" t="s">
        <v>773</v>
      </c>
      <c r="I2135" s="32"/>
      <c r="J2135" s="2024"/>
      <c r="K2135" s="32"/>
      <c r="M2135" s="1265">
        <v>42129</v>
      </c>
      <c r="N2135" s="545">
        <v>20037</v>
      </c>
      <c r="O2135" s="1952" t="s">
        <v>2851</v>
      </c>
      <c r="P2135" s="2097">
        <v>2461</v>
      </c>
      <c r="Q2135" s="724">
        <v>42129</v>
      </c>
      <c r="R2135" s="2116">
        <v>2461</v>
      </c>
      <c r="S2135" s="1267">
        <f t="shared" si="74"/>
        <v>0</v>
      </c>
      <c r="T2135" s="1655" t="s">
        <v>773</v>
      </c>
    </row>
    <row r="2136" spans="1:20" x14ac:dyDescent="0.25">
      <c r="A2136" s="1265">
        <v>42144</v>
      </c>
      <c r="B2136" s="545">
        <v>21710</v>
      </c>
      <c r="C2136" s="1952" t="s">
        <v>2848</v>
      </c>
      <c r="D2136" s="2097">
        <v>2909.4</v>
      </c>
      <c r="E2136" s="724">
        <v>42144</v>
      </c>
      <c r="F2136" s="2116">
        <v>2909.4</v>
      </c>
      <c r="G2136" s="1267">
        <f t="shared" si="73"/>
        <v>0</v>
      </c>
      <c r="H2136" s="1655" t="s">
        <v>773</v>
      </c>
      <c r="I2136" s="32"/>
      <c r="J2136" s="2024"/>
      <c r="K2136" s="32"/>
      <c r="M2136" s="1265">
        <v>42129</v>
      </c>
      <c r="N2136" s="545">
        <v>20091</v>
      </c>
      <c r="O2136" s="1952" t="s">
        <v>2851</v>
      </c>
      <c r="P2136" s="2097">
        <v>1097.25</v>
      </c>
      <c r="Q2136" s="724">
        <v>42129</v>
      </c>
      <c r="R2136" s="2116">
        <v>1097.25</v>
      </c>
      <c r="S2136" s="1267">
        <f t="shared" si="74"/>
        <v>0</v>
      </c>
      <c r="T2136" s="1655" t="s">
        <v>773</v>
      </c>
    </row>
    <row r="2137" spans="1:20" x14ac:dyDescent="0.25">
      <c r="A2137" s="1265">
        <v>42144</v>
      </c>
      <c r="B2137" s="545">
        <v>21711</v>
      </c>
      <c r="C2137" s="1952" t="s">
        <v>2795</v>
      </c>
      <c r="D2137" s="2097">
        <v>237925.82</v>
      </c>
      <c r="E2137" s="724"/>
      <c r="F2137" s="2116"/>
      <c r="G2137" s="1267">
        <f t="shared" si="73"/>
        <v>237925.82</v>
      </c>
      <c r="H2137" s="1655" t="s">
        <v>2815</v>
      </c>
      <c r="I2137" s="32"/>
      <c r="J2137" s="2024"/>
      <c r="K2137" s="32"/>
      <c r="M2137" s="1265">
        <v>42129</v>
      </c>
      <c r="N2137" s="545">
        <v>20092</v>
      </c>
      <c r="O2137" s="1952" t="s">
        <v>2851</v>
      </c>
      <c r="P2137" s="2097">
        <v>183</v>
      </c>
      <c r="Q2137" s="724">
        <v>42129</v>
      </c>
      <c r="R2137" s="2116">
        <v>183</v>
      </c>
      <c r="S2137" s="1267">
        <f t="shared" si="74"/>
        <v>0</v>
      </c>
      <c r="T2137" s="1655" t="s">
        <v>773</v>
      </c>
    </row>
    <row r="2138" spans="1:20" x14ac:dyDescent="0.25">
      <c r="A2138" s="1265">
        <v>42144</v>
      </c>
      <c r="B2138" s="545">
        <v>21712</v>
      </c>
      <c r="C2138" s="1952" t="s">
        <v>2855</v>
      </c>
      <c r="D2138" s="2097">
        <v>139746.04999999999</v>
      </c>
      <c r="E2138" s="724"/>
      <c r="F2138" s="2116"/>
      <c r="G2138" s="1267">
        <f t="shared" si="73"/>
        <v>139746.04999999999</v>
      </c>
      <c r="H2138" s="1655" t="s">
        <v>773</v>
      </c>
      <c r="I2138" s="32"/>
      <c r="J2138" s="2024"/>
      <c r="K2138" s="32"/>
      <c r="M2138" s="1265">
        <v>42130</v>
      </c>
      <c r="N2138" s="545">
        <v>20177</v>
      </c>
      <c r="O2138" s="1952" t="s">
        <v>2851</v>
      </c>
      <c r="P2138" s="2097">
        <v>20150.25</v>
      </c>
      <c r="Q2138" s="724">
        <v>42136</v>
      </c>
      <c r="R2138" s="2116">
        <v>20150.25</v>
      </c>
      <c r="S2138" s="1267">
        <f t="shared" si="74"/>
        <v>0</v>
      </c>
      <c r="T2138" s="1655" t="s">
        <v>2780</v>
      </c>
    </row>
    <row r="2139" spans="1:20" x14ac:dyDescent="0.25">
      <c r="A2139" s="1265">
        <v>42144</v>
      </c>
      <c r="B2139" s="545">
        <v>21713</v>
      </c>
      <c r="C2139" s="1952" t="s">
        <v>2943</v>
      </c>
      <c r="D2139" s="2097">
        <v>374.4</v>
      </c>
      <c r="E2139" s="724">
        <v>42144</v>
      </c>
      <c r="F2139" s="2116">
        <v>374.4</v>
      </c>
      <c r="G2139" s="1267">
        <f t="shared" ref="G2139" si="75">D2139-F2139</f>
        <v>0</v>
      </c>
      <c r="H2139" s="1655" t="s">
        <v>773</v>
      </c>
      <c r="I2139" s="32"/>
      <c r="J2139" s="2024"/>
      <c r="K2139" s="32"/>
      <c r="M2139" s="1265">
        <v>42133</v>
      </c>
      <c r="N2139" s="545">
        <v>20542</v>
      </c>
      <c r="O2139" s="1952" t="s">
        <v>2851</v>
      </c>
      <c r="P2139" s="2097">
        <v>2037.75</v>
      </c>
      <c r="Q2139" s="724">
        <v>42142</v>
      </c>
      <c r="R2139" s="2116">
        <v>2037.75</v>
      </c>
      <c r="S2139" s="1267">
        <f t="shared" si="74"/>
        <v>0</v>
      </c>
      <c r="T2139" s="1804" t="s">
        <v>773</v>
      </c>
    </row>
    <row r="2140" spans="1:20" x14ac:dyDescent="0.25">
      <c r="A2140" s="1265">
        <v>42144</v>
      </c>
      <c r="B2140" s="545">
        <v>21714</v>
      </c>
      <c r="C2140" s="1952" t="s">
        <v>3633</v>
      </c>
      <c r="D2140" s="2097">
        <v>27417.3</v>
      </c>
      <c r="E2140" s="724">
        <v>42145</v>
      </c>
      <c r="F2140" s="2116">
        <v>27417.3</v>
      </c>
      <c r="G2140" s="1267">
        <f t="shared" ref="G2140" si="76">D2140-F2140</f>
        <v>0</v>
      </c>
      <c r="H2140" s="1655" t="s">
        <v>2776</v>
      </c>
      <c r="I2140" s="32"/>
      <c r="J2140" s="2024"/>
      <c r="K2140" s="32"/>
      <c r="M2140" s="1265">
        <v>42144</v>
      </c>
      <c r="N2140" s="545">
        <v>21680</v>
      </c>
      <c r="O2140" s="1952" t="s">
        <v>2851</v>
      </c>
      <c r="P2140" s="2113">
        <v>2537.6</v>
      </c>
      <c r="Q2140" s="724"/>
      <c r="R2140" s="2117"/>
      <c r="S2140" s="1267">
        <f t="shared" si="74"/>
        <v>2537.6</v>
      </c>
      <c r="T2140" s="1197" t="s">
        <v>773</v>
      </c>
    </row>
    <row r="2141" spans="1:20" x14ac:dyDescent="0.25">
      <c r="A2141" s="1265">
        <v>42144</v>
      </c>
      <c r="B2141" s="545">
        <v>21715</v>
      </c>
      <c r="C2141" s="1952" t="s">
        <v>2895</v>
      </c>
      <c r="D2141" s="2097">
        <v>4914.7</v>
      </c>
      <c r="E2141" s="724">
        <v>42146</v>
      </c>
      <c r="F2141" s="2116">
        <v>4914.7</v>
      </c>
      <c r="G2141" s="1267">
        <f t="shared" ref="G2141" si="77">D2141-F2141</f>
        <v>0</v>
      </c>
      <c r="H2141" s="1655" t="s">
        <v>773</v>
      </c>
      <c r="I2141" s="32"/>
      <c r="J2141" s="2024"/>
      <c r="K2141" s="32"/>
      <c r="M2141" s="1265">
        <v>42126</v>
      </c>
      <c r="N2141" s="545">
        <v>19759</v>
      </c>
      <c r="O2141" s="2054" t="s">
        <v>967</v>
      </c>
      <c r="P2141" s="2097">
        <v>8500.7999999999993</v>
      </c>
      <c r="Q2141" s="724">
        <v>42126</v>
      </c>
      <c r="R2141" s="2116">
        <v>8500.7999999999993</v>
      </c>
      <c r="S2141" s="459">
        <f t="shared" si="74"/>
        <v>0</v>
      </c>
      <c r="T2141" s="217" t="s">
        <v>773</v>
      </c>
    </row>
    <row r="2142" spans="1:20" x14ac:dyDescent="0.25">
      <c r="A2142" s="1265">
        <v>42144</v>
      </c>
      <c r="B2142" s="545">
        <v>21716</v>
      </c>
      <c r="C2142" s="1952" t="s">
        <v>2178</v>
      </c>
      <c r="D2142" s="2097">
        <v>31558</v>
      </c>
      <c r="E2142" s="724">
        <v>42153</v>
      </c>
      <c r="F2142" s="2189">
        <v>5134.3</v>
      </c>
      <c r="G2142" s="2190">
        <f t="shared" ref="G2142" si="78">D2142-F2142</f>
        <v>26423.7</v>
      </c>
      <c r="H2142" s="1655" t="s">
        <v>773</v>
      </c>
      <c r="I2142" s="32"/>
      <c r="J2142" s="2024"/>
      <c r="K2142" s="32"/>
      <c r="M2142" s="1265">
        <v>42126</v>
      </c>
      <c r="N2142" s="545">
        <v>19790</v>
      </c>
      <c r="O2142" s="2054" t="s">
        <v>967</v>
      </c>
      <c r="P2142" s="2097">
        <v>34489.599999999999</v>
      </c>
      <c r="Q2142" s="724" t="s">
        <v>2935</v>
      </c>
      <c r="R2142" s="2116">
        <f>11000+23489.6</f>
        <v>34489.599999999999</v>
      </c>
      <c r="S2142" s="1267">
        <f t="shared" si="74"/>
        <v>0</v>
      </c>
      <c r="T2142" s="217" t="s">
        <v>2799</v>
      </c>
    </row>
    <row r="2143" spans="1:20" x14ac:dyDescent="0.25">
      <c r="A2143" s="1265">
        <v>42145</v>
      </c>
      <c r="B2143" s="545">
        <v>21717</v>
      </c>
      <c r="C2143" s="1952" t="s">
        <v>2845</v>
      </c>
      <c r="D2143" s="2097">
        <v>13325.9</v>
      </c>
      <c r="E2143" s="724">
        <v>42145</v>
      </c>
      <c r="F2143" s="2116">
        <v>13325.9</v>
      </c>
      <c r="G2143" s="1267">
        <f t="shared" ref="G2143" si="79">D2143-F2143</f>
        <v>0</v>
      </c>
      <c r="H2143" s="1655" t="s">
        <v>773</v>
      </c>
      <c r="I2143" s="32"/>
      <c r="J2143" s="2024"/>
      <c r="K2143" s="32"/>
      <c r="M2143" s="1265">
        <v>42128</v>
      </c>
      <c r="N2143" s="545">
        <v>19936</v>
      </c>
      <c r="O2143" s="1952" t="s">
        <v>967</v>
      </c>
      <c r="P2143" s="2097">
        <v>34122.400000000001</v>
      </c>
      <c r="Q2143" s="724">
        <v>42129</v>
      </c>
      <c r="R2143" s="2116">
        <v>34122.400000000001</v>
      </c>
      <c r="S2143" s="1267">
        <f t="shared" si="74"/>
        <v>0</v>
      </c>
      <c r="T2143" s="1804" t="s">
        <v>773</v>
      </c>
    </row>
    <row r="2144" spans="1:20" x14ac:dyDescent="0.25">
      <c r="A2144" s="1265">
        <v>42145</v>
      </c>
      <c r="B2144" s="545">
        <v>21718</v>
      </c>
      <c r="C2144" s="1952" t="s">
        <v>2809</v>
      </c>
      <c r="D2144" s="2097">
        <v>7379.6</v>
      </c>
      <c r="E2144" s="724">
        <v>42145</v>
      </c>
      <c r="F2144" s="2116">
        <v>7379.6</v>
      </c>
      <c r="G2144" s="1267">
        <f t="shared" ref="G2144" si="80">D2144-F2144</f>
        <v>0</v>
      </c>
      <c r="H2144" s="1655" t="s">
        <v>773</v>
      </c>
      <c r="I2144" s="32"/>
      <c r="J2144" s="2024"/>
      <c r="K2144" s="32"/>
      <c r="M2144" s="1265">
        <v>42129</v>
      </c>
      <c r="N2144" s="545">
        <v>20078</v>
      </c>
      <c r="O2144" s="1952" t="s">
        <v>967</v>
      </c>
      <c r="P2144" s="2097">
        <v>4127.6000000000004</v>
      </c>
      <c r="Q2144" s="724">
        <v>42129</v>
      </c>
      <c r="R2144" s="2116">
        <v>4127.6000000000004</v>
      </c>
      <c r="S2144" s="1267">
        <f t="shared" si="74"/>
        <v>0</v>
      </c>
      <c r="T2144" s="1655" t="s">
        <v>773</v>
      </c>
    </row>
    <row r="2145" spans="1:20" x14ac:dyDescent="0.25">
      <c r="A2145" s="1265">
        <v>42145</v>
      </c>
      <c r="B2145" s="545">
        <v>21719</v>
      </c>
      <c r="C2145" s="1952" t="s">
        <v>2304</v>
      </c>
      <c r="D2145" s="2097">
        <v>19416</v>
      </c>
      <c r="E2145" s="724"/>
      <c r="F2145" s="2116"/>
      <c r="G2145" s="1267">
        <f t="shared" ref="G2145" si="81">D2145-F2145</f>
        <v>19416</v>
      </c>
      <c r="H2145" s="1655" t="s">
        <v>2938</v>
      </c>
      <c r="I2145" s="32"/>
      <c r="J2145" s="2024"/>
      <c r="K2145" s="32"/>
      <c r="M2145" s="1265">
        <v>42129</v>
      </c>
      <c r="N2145" s="545">
        <v>20084</v>
      </c>
      <c r="O2145" s="1952" t="s">
        <v>967</v>
      </c>
      <c r="P2145" s="2097">
        <v>33952.400000000001</v>
      </c>
      <c r="Q2145" s="724">
        <v>42131</v>
      </c>
      <c r="R2145" s="2116">
        <v>33952.400000000001</v>
      </c>
      <c r="S2145" s="1267">
        <f t="shared" si="74"/>
        <v>0</v>
      </c>
      <c r="T2145" s="1655" t="s">
        <v>773</v>
      </c>
    </row>
    <row r="2146" spans="1:20" x14ac:dyDescent="0.25">
      <c r="A2146" s="1265">
        <v>42145</v>
      </c>
      <c r="B2146" s="545">
        <v>21720</v>
      </c>
      <c r="C2146" s="1952" t="s">
        <v>592</v>
      </c>
      <c r="D2146" s="2097">
        <v>2502</v>
      </c>
      <c r="E2146" s="724">
        <v>42145</v>
      </c>
      <c r="F2146" s="2116">
        <v>2502</v>
      </c>
      <c r="G2146" s="1267">
        <f t="shared" ref="G2146" si="82">D2146-F2146</f>
        <v>0</v>
      </c>
      <c r="H2146" s="1655" t="s">
        <v>773</v>
      </c>
      <c r="I2146" s="32"/>
      <c r="J2146" s="2024"/>
      <c r="K2146" s="32"/>
      <c r="M2146" s="1265">
        <v>42131</v>
      </c>
      <c r="N2146" s="545">
        <v>20296</v>
      </c>
      <c r="O2146" s="1952" t="s">
        <v>967</v>
      </c>
      <c r="P2146" s="2097">
        <v>37713.199999999997</v>
      </c>
      <c r="Q2146" s="724">
        <v>42133</v>
      </c>
      <c r="R2146" s="2116">
        <v>37713.199999999997</v>
      </c>
      <c r="S2146" s="1267">
        <f t="shared" si="74"/>
        <v>0</v>
      </c>
      <c r="T2146" s="1804" t="s">
        <v>773</v>
      </c>
    </row>
    <row r="2147" spans="1:20" x14ac:dyDescent="0.25">
      <c r="A2147" s="1265">
        <v>42145</v>
      </c>
      <c r="B2147" s="545">
        <v>21721</v>
      </c>
      <c r="C2147" s="1952" t="s">
        <v>2775</v>
      </c>
      <c r="D2147" s="2097">
        <v>6050</v>
      </c>
      <c r="E2147" s="724">
        <v>42145</v>
      </c>
      <c r="F2147" s="2116">
        <v>6050</v>
      </c>
      <c r="G2147" s="1267">
        <f t="shared" ref="G2147" si="83">D2147-F2147</f>
        <v>0</v>
      </c>
      <c r="H2147" s="1655" t="s">
        <v>2776</v>
      </c>
      <c r="I2147" s="32"/>
      <c r="J2147" s="2024"/>
      <c r="K2147" s="32"/>
      <c r="M2147" s="1265">
        <v>42132</v>
      </c>
      <c r="N2147" s="545">
        <v>20457</v>
      </c>
      <c r="O2147" s="1952" t="s">
        <v>967</v>
      </c>
      <c r="P2147" s="2097">
        <v>35135.599999999999</v>
      </c>
      <c r="Q2147" s="724" t="s">
        <v>3538</v>
      </c>
      <c r="R2147" s="2116">
        <f>4900+18500+11735.6</f>
        <v>35135.599999999999</v>
      </c>
      <c r="S2147" s="1267">
        <f t="shared" si="74"/>
        <v>0</v>
      </c>
      <c r="T2147" s="1804" t="s">
        <v>773</v>
      </c>
    </row>
    <row r="2148" spans="1:20" x14ac:dyDescent="0.25">
      <c r="A2148" s="1265">
        <v>42145</v>
      </c>
      <c r="B2148" s="545">
        <v>21722</v>
      </c>
      <c r="C2148" s="1952" t="s">
        <v>969</v>
      </c>
      <c r="D2148" s="2097">
        <v>8289</v>
      </c>
      <c r="E2148" s="724">
        <v>42146</v>
      </c>
      <c r="F2148" s="2116">
        <v>8289</v>
      </c>
      <c r="G2148" s="1267">
        <f t="shared" ref="G2148" si="84">D2148-F2148</f>
        <v>0</v>
      </c>
      <c r="H2148" s="1655" t="s">
        <v>2793</v>
      </c>
      <c r="I2148" s="32"/>
      <c r="J2148" s="2024"/>
      <c r="K2148" s="32"/>
      <c r="M2148" s="1265">
        <v>42133</v>
      </c>
      <c r="N2148" s="545">
        <v>20571</v>
      </c>
      <c r="O2148" s="1952" t="s">
        <v>967</v>
      </c>
      <c r="P2148" s="2097">
        <v>18196.8</v>
      </c>
      <c r="Q2148" s="724">
        <v>42136</v>
      </c>
      <c r="R2148" s="2116">
        <v>18196.8</v>
      </c>
      <c r="S2148" s="1267">
        <f t="shared" si="74"/>
        <v>0</v>
      </c>
      <c r="T2148" s="1804" t="s">
        <v>773</v>
      </c>
    </row>
    <row r="2149" spans="1:20" x14ac:dyDescent="0.25">
      <c r="A2149" s="1265">
        <v>42145</v>
      </c>
      <c r="B2149" s="545">
        <v>21723</v>
      </c>
      <c r="C2149" s="1952" t="s">
        <v>2852</v>
      </c>
      <c r="D2149" s="2097">
        <v>21672.6</v>
      </c>
      <c r="E2149" s="724">
        <v>42153</v>
      </c>
      <c r="F2149" s="2116">
        <v>21672.6</v>
      </c>
      <c r="G2149" s="1267">
        <f t="shared" ref="G2149" si="85">D2149-F2149</f>
        <v>0</v>
      </c>
      <c r="H2149" s="1655" t="s">
        <v>2793</v>
      </c>
      <c r="I2149" s="32"/>
      <c r="J2149" s="2024"/>
      <c r="K2149" s="32"/>
      <c r="M2149" s="1265">
        <v>42135</v>
      </c>
      <c r="N2149" s="545">
        <v>20761</v>
      </c>
      <c r="O2149" s="1952" t="s">
        <v>967</v>
      </c>
      <c r="P2149" s="2097">
        <v>34754.800000000003</v>
      </c>
      <c r="Q2149" s="724">
        <v>42136</v>
      </c>
      <c r="R2149" s="2116">
        <v>34754.800000000003</v>
      </c>
      <c r="S2149" s="1267">
        <f t="shared" si="74"/>
        <v>0</v>
      </c>
      <c r="T2149" s="1804" t="s">
        <v>773</v>
      </c>
    </row>
    <row r="2150" spans="1:20" x14ac:dyDescent="0.25">
      <c r="A2150" s="1265">
        <v>42145</v>
      </c>
      <c r="B2150" s="545">
        <v>21724</v>
      </c>
      <c r="C2150" s="1952" t="s">
        <v>2795</v>
      </c>
      <c r="D2150" s="2097">
        <v>68974</v>
      </c>
      <c r="E2150" s="1827"/>
      <c r="F2150" s="2116"/>
      <c r="G2150" s="1267">
        <f t="shared" ref="G2150" si="86">D2150-F2150</f>
        <v>68974</v>
      </c>
      <c r="H2150" s="1655" t="s">
        <v>2822</v>
      </c>
      <c r="I2150" s="32"/>
      <c r="J2150" s="2024"/>
      <c r="K2150" s="32"/>
      <c r="M2150" s="1265">
        <v>42136</v>
      </c>
      <c r="N2150" s="545">
        <v>20848</v>
      </c>
      <c r="O2150" s="1952" t="s">
        <v>967</v>
      </c>
      <c r="P2150" s="2097">
        <v>3372.8</v>
      </c>
      <c r="Q2150" s="724">
        <v>42136</v>
      </c>
      <c r="R2150" s="2116">
        <v>3372.8</v>
      </c>
      <c r="S2150" s="1267">
        <f t="shared" si="74"/>
        <v>0</v>
      </c>
      <c r="T2150" s="1655" t="s">
        <v>773</v>
      </c>
    </row>
    <row r="2151" spans="1:20" x14ac:dyDescent="0.25">
      <c r="A2151" s="1265">
        <v>42145</v>
      </c>
      <c r="B2151" s="545">
        <v>21725</v>
      </c>
      <c r="C2151" s="1952" t="s">
        <v>2899</v>
      </c>
      <c r="D2151" s="2097">
        <v>17769.599999999999</v>
      </c>
      <c r="E2151" s="724">
        <v>42145</v>
      </c>
      <c r="F2151" s="2116">
        <v>17769.599999999999</v>
      </c>
      <c r="G2151" s="1267">
        <f t="shared" ref="G2151" si="87">D2151-F2151</f>
        <v>0</v>
      </c>
      <c r="H2151" s="1655" t="s">
        <v>2799</v>
      </c>
      <c r="I2151" s="32"/>
      <c r="J2151" s="2024"/>
      <c r="K2151" s="32"/>
      <c r="M2151" s="1265">
        <v>42136</v>
      </c>
      <c r="N2151" s="545">
        <v>20851</v>
      </c>
      <c r="O2151" s="1952" t="s">
        <v>967</v>
      </c>
      <c r="P2151" s="2097">
        <v>16932</v>
      </c>
      <c r="Q2151" s="724">
        <v>42139</v>
      </c>
      <c r="R2151" s="2116">
        <v>16932</v>
      </c>
      <c r="S2151" s="1267">
        <f t="shared" si="74"/>
        <v>0</v>
      </c>
      <c r="T2151" s="1655" t="s">
        <v>773</v>
      </c>
    </row>
    <row r="2152" spans="1:20" x14ac:dyDescent="0.25">
      <c r="A2152" s="1265">
        <v>42145</v>
      </c>
      <c r="B2152" s="545">
        <v>21726</v>
      </c>
      <c r="C2152" s="1952" t="s">
        <v>3002</v>
      </c>
      <c r="D2152" s="2097">
        <v>4947.6000000000004</v>
      </c>
      <c r="E2152" s="724">
        <v>42145</v>
      </c>
      <c r="F2152" s="2116">
        <v>4947.6000000000004</v>
      </c>
      <c r="G2152" s="1267">
        <f t="shared" ref="G2152" si="88">D2152-F2152</f>
        <v>0</v>
      </c>
      <c r="H2152" s="1655" t="s">
        <v>773</v>
      </c>
      <c r="I2152" s="32"/>
      <c r="J2152" s="2024"/>
      <c r="K2152" s="32"/>
      <c r="M2152" s="1265">
        <v>42137</v>
      </c>
      <c r="N2152" s="545">
        <v>20931</v>
      </c>
      <c r="O2152" s="1952" t="s">
        <v>967</v>
      </c>
      <c r="P2152" s="2097">
        <v>18263</v>
      </c>
      <c r="Q2152" s="724" t="s">
        <v>3600</v>
      </c>
      <c r="R2152" s="2116">
        <f>14968+3295</f>
        <v>18263</v>
      </c>
      <c r="S2152" s="1267">
        <f t="shared" si="74"/>
        <v>0</v>
      </c>
      <c r="T2152" s="1804" t="s">
        <v>2780</v>
      </c>
    </row>
    <row r="2153" spans="1:20" x14ac:dyDescent="0.25">
      <c r="A2153" s="1265">
        <v>42145</v>
      </c>
      <c r="B2153" s="545">
        <v>21727</v>
      </c>
      <c r="C2153" s="1952" t="s">
        <v>768</v>
      </c>
      <c r="D2153" s="2097">
        <v>9418.7999999999993</v>
      </c>
      <c r="E2153" s="724">
        <v>42145</v>
      </c>
      <c r="F2153" s="2116">
        <v>9418.7999999999993</v>
      </c>
      <c r="G2153" s="1267">
        <f t="shared" ref="G2153" si="89">D2153-F2153</f>
        <v>0</v>
      </c>
      <c r="H2153" s="1655" t="s">
        <v>773</v>
      </c>
      <c r="I2153" s="32"/>
      <c r="J2153" s="2024"/>
      <c r="K2153" s="32"/>
      <c r="M2153" s="1265">
        <v>42138</v>
      </c>
      <c r="N2153" s="545">
        <v>21027</v>
      </c>
      <c r="O2153" s="1952" t="s">
        <v>967</v>
      </c>
      <c r="P2153" s="2097">
        <v>35364</v>
      </c>
      <c r="Q2153" s="724">
        <v>42138</v>
      </c>
      <c r="R2153" s="2116">
        <v>35364</v>
      </c>
      <c r="S2153" s="1817">
        <f t="shared" si="74"/>
        <v>0</v>
      </c>
      <c r="T2153" s="1655" t="s">
        <v>773</v>
      </c>
    </row>
    <row r="2154" spans="1:20" x14ac:dyDescent="0.25">
      <c r="A2154" s="1265">
        <v>42145</v>
      </c>
      <c r="B2154" s="545">
        <v>21728</v>
      </c>
      <c r="C2154" s="1952" t="s">
        <v>2881</v>
      </c>
      <c r="D2154" s="2097">
        <v>9687.7999999999993</v>
      </c>
      <c r="E2154" s="724">
        <v>42147</v>
      </c>
      <c r="F2154" s="2116">
        <v>9687.7999999999993</v>
      </c>
      <c r="G2154" s="1267">
        <f t="shared" ref="G2154" si="90">D2154-F2154</f>
        <v>0</v>
      </c>
      <c r="H2154" s="1655" t="s">
        <v>2982</v>
      </c>
      <c r="I2154" s="32"/>
      <c r="J2154" s="2024"/>
      <c r="K2154" s="32"/>
      <c r="M2154" s="1265">
        <v>42139</v>
      </c>
      <c r="N2154" s="545">
        <v>21197</v>
      </c>
      <c r="O2154" s="1952" t="s">
        <v>967</v>
      </c>
      <c r="P2154" s="2097">
        <v>35189</v>
      </c>
      <c r="Q2154" s="724" t="s">
        <v>3612</v>
      </c>
      <c r="R2154" s="2116">
        <f>20500+14689</f>
        <v>35189</v>
      </c>
      <c r="S2154" s="1817">
        <f t="shared" si="74"/>
        <v>0</v>
      </c>
      <c r="T2154" s="1655" t="s">
        <v>2776</v>
      </c>
    </row>
    <row r="2155" spans="1:20" x14ac:dyDescent="0.25">
      <c r="A2155" s="1265">
        <v>42145</v>
      </c>
      <c r="B2155" s="545">
        <v>21729</v>
      </c>
      <c r="C2155" s="1952" t="s">
        <v>674</v>
      </c>
      <c r="D2155" s="2097">
        <v>7422.2</v>
      </c>
      <c r="E2155" s="724">
        <v>42145</v>
      </c>
      <c r="F2155" s="2116">
        <v>7422.2</v>
      </c>
      <c r="G2155" s="1267">
        <f t="shared" ref="G2155" si="91">D2155-F2155</f>
        <v>0</v>
      </c>
      <c r="H2155" s="1655" t="s">
        <v>2815</v>
      </c>
      <c r="I2155" s="32"/>
      <c r="J2155" s="2024"/>
      <c r="K2155" s="32"/>
      <c r="M2155" s="1265">
        <v>42141</v>
      </c>
      <c r="N2155" s="545">
        <v>21373</v>
      </c>
      <c r="O2155" s="1952" t="s">
        <v>967</v>
      </c>
      <c r="P2155" s="2097">
        <v>36705.599999999999</v>
      </c>
      <c r="Q2155" s="724" t="s">
        <v>3630</v>
      </c>
      <c r="R2155" s="2117">
        <f>7500+7750+21455.6</f>
        <v>36705.599999999999</v>
      </c>
      <c r="S2155" s="1267">
        <f t="shared" si="74"/>
        <v>0</v>
      </c>
      <c r="T2155" s="1197" t="s">
        <v>773</v>
      </c>
    </row>
    <row r="2156" spans="1:20" x14ac:dyDescent="0.25">
      <c r="A2156" s="1265">
        <v>42145</v>
      </c>
      <c r="B2156" s="545">
        <v>21730</v>
      </c>
      <c r="C2156" s="1952" t="s">
        <v>360</v>
      </c>
      <c r="D2156" s="2097">
        <v>4708.2</v>
      </c>
      <c r="E2156" s="724">
        <v>42145</v>
      </c>
      <c r="F2156" s="2116">
        <v>4708.2</v>
      </c>
      <c r="G2156" s="1267">
        <f t="shared" ref="G2156" si="92">D2156-F2156</f>
        <v>0</v>
      </c>
      <c r="H2156" s="1655" t="s">
        <v>773</v>
      </c>
      <c r="I2156" s="32"/>
      <c r="J2156" s="2024"/>
      <c r="K2156" s="32"/>
      <c r="M2156" s="1265">
        <v>42142</v>
      </c>
      <c r="N2156" s="545">
        <v>21402</v>
      </c>
      <c r="O2156" s="1952" t="s">
        <v>967</v>
      </c>
      <c r="P2156" s="2097">
        <v>4788</v>
      </c>
      <c r="Q2156" s="724">
        <v>42142</v>
      </c>
      <c r="R2156" s="2117">
        <v>4788</v>
      </c>
      <c r="S2156" s="1267">
        <f t="shared" si="74"/>
        <v>0</v>
      </c>
      <c r="T2156" s="1197" t="s">
        <v>773</v>
      </c>
    </row>
    <row r="2157" spans="1:20" x14ac:dyDescent="0.25">
      <c r="A2157" s="1265">
        <v>42145</v>
      </c>
      <c r="B2157" s="545">
        <v>21731</v>
      </c>
      <c r="C2157" s="1952" t="s">
        <v>2802</v>
      </c>
      <c r="D2157" s="2097">
        <v>6800.4</v>
      </c>
      <c r="E2157" s="724">
        <v>42145</v>
      </c>
      <c r="F2157" s="2116">
        <v>6800.4</v>
      </c>
      <c r="G2157" s="1267">
        <f t="shared" ref="G2157" si="93">D2157-F2157</f>
        <v>0</v>
      </c>
      <c r="H2157" s="1655" t="s">
        <v>773</v>
      </c>
      <c r="I2157" s="32"/>
      <c r="J2157" s="2024"/>
      <c r="K2157" s="32"/>
      <c r="M2157" s="1265">
        <v>42143</v>
      </c>
      <c r="N2157" s="545">
        <v>21590</v>
      </c>
      <c r="O2157" s="1952" t="s">
        <v>967</v>
      </c>
      <c r="P2157" s="2097">
        <v>20956.8</v>
      </c>
      <c r="Q2157" s="724">
        <v>42143</v>
      </c>
      <c r="R2157" s="2117">
        <v>20956.8</v>
      </c>
      <c r="S2157" s="1267">
        <f t="shared" si="74"/>
        <v>0</v>
      </c>
      <c r="T2157" s="1197" t="s">
        <v>773</v>
      </c>
    </row>
    <row r="2158" spans="1:20" x14ac:dyDescent="0.25">
      <c r="A2158" s="1265">
        <v>42145</v>
      </c>
      <c r="B2158" s="545">
        <v>21732</v>
      </c>
      <c r="C2158" s="1952" t="s">
        <v>2858</v>
      </c>
      <c r="D2158" s="2097">
        <v>4497.2</v>
      </c>
      <c r="E2158" s="724">
        <v>42145</v>
      </c>
      <c r="F2158" s="2116">
        <v>4497.2</v>
      </c>
      <c r="G2158" s="1267">
        <f t="shared" ref="G2158" si="94">D2158-F2158</f>
        <v>0</v>
      </c>
      <c r="H2158" s="1655" t="s">
        <v>773</v>
      </c>
      <c r="I2158" s="32"/>
      <c r="J2158" s="2024"/>
      <c r="K2158" s="32"/>
      <c r="M2158" s="1265">
        <v>42144</v>
      </c>
      <c r="N2158" s="545">
        <v>21694</v>
      </c>
      <c r="O2158" s="1952" t="s">
        <v>967</v>
      </c>
      <c r="P2158" s="2097">
        <v>36652.199999999997</v>
      </c>
      <c r="Q2158" s="724" t="s">
        <v>3660</v>
      </c>
      <c r="R2158" s="2116">
        <f>32200+4452.2</f>
        <v>36652.199999999997</v>
      </c>
      <c r="S2158" s="1267">
        <f t="shared" si="74"/>
        <v>0</v>
      </c>
      <c r="T2158" s="1655" t="s">
        <v>773</v>
      </c>
    </row>
    <row r="2159" spans="1:20" x14ac:dyDescent="0.25">
      <c r="A2159" s="1265">
        <v>42145</v>
      </c>
      <c r="B2159" s="545">
        <v>21733</v>
      </c>
      <c r="C2159" s="1952" t="s">
        <v>1521</v>
      </c>
      <c r="D2159" s="2097">
        <v>1998</v>
      </c>
      <c r="E2159" s="724">
        <v>42145</v>
      </c>
      <c r="F2159" s="2116">
        <v>1998</v>
      </c>
      <c r="G2159" s="1267">
        <f t="shared" ref="G2159" si="95">D2159-F2159</f>
        <v>0</v>
      </c>
      <c r="H2159" s="1655" t="s">
        <v>773</v>
      </c>
      <c r="I2159" s="32"/>
      <c r="J2159" s="2024"/>
      <c r="K2159" s="32"/>
      <c r="M2159" s="1265">
        <v>42146</v>
      </c>
      <c r="N2159" s="545">
        <v>21940</v>
      </c>
      <c r="O2159" s="1952" t="s">
        <v>967</v>
      </c>
      <c r="P2159" s="2097">
        <v>36430.6</v>
      </c>
      <c r="Q2159" s="714" t="s">
        <v>3667</v>
      </c>
      <c r="R2159" s="2116">
        <f>24100+12330.6</f>
        <v>36430.6</v>
      </c>
      <c r="S2159" s="1267">
        <f t="shared" si="74"/>
        <v>0</v>
      </c>
      <c r="T2159" s="1655" t="s">
        <v>773</v>
      </c>
    </row>
    <row r="2160" spans="1:20" x14ac:dyDescent="0.25">
      <c r="A2160" s="1265">
        <v>42145</v>
      </c>
      <c r="B2160" s="545">
        <v>21734</v>
      </c>
      <c r="C2160" s="1952" t="s">
        <v>2854</v>
      </c>
      <c r="D2160" s="2097">
        <v>5146</v>
      </c>
      <c r="E2160" s="724">
        <v>42147</v>
      </c>
      <c r="F2160" s="2116">
        <v>5146</v>
      </c>
      <c r="G2160" s="1267">
        <f t="shared" ref="G2160" si="96">D2160-F2160</f>
        <v>0</v>
      </c>
      <c r="H2160" s="1655" t="s">
        <v>773</v>
      </c>
      <c r="I2160" s="32"/>
      <c r="J2160" s="2024"/>
      <c r="K2160" s="32"/>
      <c r="M2160" s="1265">
        <v>42148</v>
      </c>
      <c r="N2160" s="545">
        <v>22122</v>
      </c>
      <c r="O2160" s="1952" t="s">
        <v>967</v>
      </c>
      <c r="P2160" s="2097">
        <v>37908.800000000003</v>
      </c>
      <c r="Q2160" s="781" t="s">
        <v>4406</v>
      </c>
      <c r="R2160" s="2116">
        <f>8000+7000+22908.8</f>
        <v>37908.800000000003</v>
      </c>
      <c r="S2160" s="1267">
        <f t="shared" si="74"/>
        <v>0</v>
      </c>
      <c r="T2160" s="1655" t="s">
        <v>773</v>
      </c>
    </row>
    <row r="2161" spans="1:20" x14ac:dyDescent="0.25">
      <c r="A2161" s="1265">
        <v>42145</v>
      </c>
      <c r="B2161" s="545">
        <v>21735</v>
      </c>
      <c r="C2161" s="2030" t="s">
        <v>2844</v>
      </c>
      <c r="D2161" s="2113">
        <v>2754</v>
      </c>
      <c r="E2161" s="724">
        <v>42145</v>
      </c>
      <c r="F2161" s="2117">
        <v>2754</v>
      </c>
      <c r="G2161" s="1267">
        <f t="shared" ref="G2161" si="97">D2161-F2161</f>
        <v>0</v>
      </c>
      <c r="H2161" s="582" t="s">
        <v>773</v>
      </c>
      <c r="I2161" s="32"/>
      <c r="J2161" s="2024"/>
      <c r="K2161" s="32"/>
      <c r="M2161" s="1265">
        <v>42149</v>
      </c>
      <c r="N2161" s="545">
        <v>22216</v>
      </c>
      <c r="O2161" s="1952" t="s">
        <v>967</v>
      </c>
      <c r="P2161" s="2097">
        <v>4180.8</v>
      </c>
      <c r="Q2161" s="781">
        <v>42149</v>
      </c>
      <c r="R2161" s="2116">
        <v>4180.8</v>
      </c>
      <c r="S2161" s="1267">
        <f t="shared" si="74"/>
        <v>0</v>
      </c>
      <c r="T2161" s="1655" t="s">
        <v>773</v>
      </c>
    </row>
    <row r="2162" spans="1:20" x14ac:dyDescent="0.25">
      <c r="A2162" s="1265">
        <v>42145</v>
      </c>
      <c r="B2162" s="545">
        <v>21736</v>
      </c>
      <c r="C2162" s="2030" t="s">
        <v>3000</v>
      </c>
      <c r="D2162" s="2113">
        <v>790.8</v>
      </c>
      <c r="E2162" s="724">
        <v>42145</v>
      </c>
      <c r="F2162" s="2116">
        <v>790.8</v>
      </c>
      <c r="G2162" s="1267">
        <f t="shared" ref="G2162" si="98">D2162-F2162</f>
        <v>0</v>
      </c>
      <c r="H2162" s="582" t="s">
        <v>773</v>
      </c>
      <c r="I2162" s="32"/>
      <c r="J2162" s="2024"/>
      <c r="K2162" s="32"/>
      <c r="M2162" s="1265">
        <v>42150</v>
      </c>
      <c r="N2162" s="545">
        <v>22315</v>
      </c>
      <c r="O2162" s="1952" t="s">
        <v>967</v>
      </c>
      <c r="P2162" s="2097">
        <v>15249</v>
      </c>
      <c r="Q2162" s="781">
        <v>42150</v>
      </c>
      <c r="R2162" s="2116">
        <v>15249</v>
      </c>
      <c r="S2162" s="1267">
        <f t="shared" si="74"/>
        <v>0</v>
      </c>
      <c r="T2162" s="1655" t="s">
        <v>773</v>
      </c>
    </row>
    <row r="2163" spans="1:20" x14ac:dyDescent="0.25">
      <c r="A2163" s="1265">
        <v>42145</v>
      </c>
      <c r="B2163" s="545">
        <v>21737</v>
      </c>
      <c r="C2163" s="2030" t="s">
        <v>2794</v>
      </c>
      <c r="D2163" s="2113">
        <v>1169.4000000000001</v>
      </c>
      <c r="E2163" s="724">
        <v>42146</v>
      </c>
      <c r="F2163" s="2116">
        <v>1169.4000000000001</v>
      </c>
      <c r="G2163" s="1267">
        <f t="shared" ref="G2163" si="99">D2163-F2163</f>
        <v>0</v>
      </c>
      <c r="H2163" s="582" t="s">
        <v>2810</v>
      </c>
      <c r="I2163" s="32"/>
      <c r="J2163" s="2024"/>
      <c r="K2163" s="32"/>
      <c r="M2163" s="1265">
        <v>42151</v>
      </c>
      <c r="N2163" s="545">
        <v>22409</v>
      </c>
      <c r="O2163" s="1952" t="s">
        <v>967</v>
      </c>
      <c r="P2163" s="2097">
        <v>12113.4</v>
      </c>
      <c r="Q2163" s="724">
        <v>42151</v>
      </c>
      <c r="R2163" s="2116">
        <v>12113.4</v>
      </c>
      <c r="S2163" s="1267">
        <f t="shared" si="74"/>
        <v>0</v>
      </c>
      <c r="T2163" s="1655" t="s">
        <v>773</v>
      </c>
    </row>
    <row r="2164" spans="1:20" x14ac:dyDescent="0.25">
      <c r="A2164" s="1265">
        <v>42145</v>
      </c>
      <c r="B2164" s="545">
        <v>21738</v>
      </c>
      <c r="C2164" s="2030" t="s">
        <v>1434</v>
      </c>
      <c r="D2164" s="2113">
        <v>2775.6</v>
      </c>
      <c r="E2164" s="724">
        <v>42146</v>
      </c>
      <c r="F2164" s="2116">
        <v>2775.6</v>
      </c>
      <c r="G2164" s="1267">
        <f t="shared" ref="G2164" si="100">D2164-F2164</f>
        <v>0</v>
      </c>
      <c r="H2164" s="582" t="s">
        <v>773</v>
      </c>
      <c r="I2164" s="32"/>
      <c r="J2164" s="2024"/>
      <c r="K2164" s="32"/>
      <c r="M2164" s="1265">
        <v>42152</v>
      </c>
      <c r="N2164" s="545">
        <v>22502</v>
      </c>
      <c r="O2164" s="1952" t="s">
        <v>967</v>
      </c>
      <c r="P2164" s="2097">
        <v>20155.2</v>
      </c>
      <c r="Q2164" s="724">
        <v>42152</v>
      </c>
      <c r="R2164" s="2116">
        <v>20155.2</v>
      </c>
      <c r="S2164" s="1267">
        <f t="shared" si="74"/>
        <v>0</v>
      </c>
      <c r="T2164" s="1655" t="s">
        <v>773</v>
      </c>
    </row>
    <row r="2165" spans="1:20" x14ac:dyDescent="0.25">
      <c r="A2165" s="1265">
        <v>42145</v>
      </c>
      <c r="B2165" s="545">
        <v>21739</v>
      </c>
      <c r="C2165" s="2030" t="s">
        <v>2808</v>
      </c>
      <c r="D2165" s="2113">
        <v>5239.8</v>
      </c>
      <c r="E2165" s="724">
        <v>42145</v>
      </c>
      <c r="F2165" s="2116">
        <v>5239.8</v>
      </c>
      <c r="G2165" s="1267">
        <f t="shared" ref="G2165" si="101">D2165-F2165</f>
        <v>0</v>
      </c>
      <c r="H2165" s="582" t="s">
        <v>2804</v>
      </c>
      <c r="I2165" s="32"/>
      <c r="J2165" s="2024"/>
      <c r="K2165" s="32"/>
      <c r="M2165" s="1265">
        <v>42153</v>
      </c>
      <c r="N2165" s="545">
        <v>22637</v>
      </c>
      <c r="O2165" s="1952" t="s">
        <v>967</v>
      </c>
      <c r="P2165" s="2097">
        <v>19679.400000000001</v>
      </c>
      <c r="Q2165" s="724">
        <v>42153</v>
      </c>
      <c r="R2165" s="2116">
        <v>19679.400000000001</v>
      </c>
      <c r="S2165" s="1267">
        <f t="shared" si="74"/>
        <v>0</v>
      </c>
      <c r="T2165" s="1655" t="s">
        <v>773</v>
      </c>
    </row>
    <row r="2166" spans="1:20" x14ac:dyDescent="0.25">
      <c r="A2166" s="1265">
        <v>42145</v>
      </c>
      <c r="B2166" s="545">
        <v>21740</v>
      </c>
      <c r="C2166" s="2030" t="s">
        <v>2871</v>
      </c>
      <c r="D2166" s="2113">
        <v>23593.279999999999</v>
      </c>
      <c r="E2166" s="724">
        <v>42145</v>
      </c>
      <c r="F2166" s="2116">
        <v>23593.279999999999</v>
      </c>
      <c r="G2166" s="1267">
        <f t="shared" ref="G2166" si="102">D2166-F2166</f>
        <v>0</v>
      </c>
      <c r="H2166" s="582" t="s">
        <v>2804</v>
      </c>
      <c r="I2166" s="32"/>
      <c r="J2166" s="2024"/>
      <c r="K2166" s="32"/>
      <c r="M2166" s="1265">
        <v>42154</v>
      </c>
      <c r="N2166" s="545">
        <v>22779</v>
      </c>
      <c r="O2166" s="1952" t="s">
        <v>967</v>
      </c>
      <c r="P2166" s="2097">
        <v>33602.400000000001</v>
      </c>
      <c r="Q2166" s="724"/>
      <c r="R2166" s="2116"/>
      <c r="S2166" s="1267">
        <f t="shared" si="74"/>
        <v>33602.400000000001</v>
      </c>
      <c r="T2166" s="1655" t="s">
        <v>773</v>
      </c>
    </row>
    <row r="2167" spans="1:20" x14ac:dyDescent="0.25">
      <c r="A2167" s="1265">
        <v>42145</v>
      </c>
      <c r="B2167" s="545">
        <v>21741</v>
      </c>
      <c r="C2167" s="2030" t="s">
        <v>3610</v>
      </c>
      <c r="D2167" s="2113">
        <v>6153.63</v>
      </c>
      <c r="E2167" s="724">
        <v>42145</v>
      </c>
      <c r="F2167" s="2117">
        <v>6153.63</v>
      </c>
      <c r="G2167" s="1267">
        <f t="shared" ref="G2167" si="103">D2167-F2167</f>
        <v>0</v>
      </c>
      <c r="H2167" s="582" t="s">
        <v>773</v>
      </c>
      <c r="I2167" s="32"/>
      <c r="J2167" s="2024"/>
      <c r="K2167" s="32"/>
      <c r="M2167" s="1265">
        <v>42155</v>
      </c>
      <c r="N2167" s="545">
        <v>22843</v>
      </c>
      <c r="O2167" s="1952" t="s">
        <v>967</v>
      </c>
      <c r="P2167" s="2097">
        <v>4586.3999999999996</v>
      </c>
      <c r="Q2167" s="724">
        <v>42155</v>
      </c>
      <c r="R2167" s="2116">
        <v>4586.3999999999996</v>
      </c>
      <c r="S2167" s="1267">
        <f t="shared" si="74"/>
        <v>0</v>
      </c>
      <c r="T2167" s="1655" t="s">
        <v>773</v>
      </c>
    </row>
    <row r="2168" spans="1:20" x14ac:dyDescent="0.25">
      <c r="A2168" s="1265">
        <v>42145</v>
      </c>
      <c r="B2168" s="545">
        <v>21742</v>
      </c>
      <c r="C2168" s="2030" t="s">
        <v>2867</v>
      </c>
      <c r="D2168" s="2113">
        <v>3001.2</v>
      </c>
      <c r="E2168" s="724">
        <v>42145</v>
      </c>
      <c r="F2168" s="2117">
        <v>3001.2</v>
      </c>
      <c r="G2168" s="1267">
        <f t="shared" ref="G2168" si="104">D2168-F2168</f>
        <v>0</v>
      </c>
      <c r="H2168" s="582" t="s">
        <v>2804</v>
      </c>
      <c r="I2168" s="32"/>
      <c r="J2168" s="2024"/>
      <c r="K2168" s="32"/>
      <c r="M2168" s="1265">
        <v>42153</v>
      </c>
      <c r="N2168" s="545">
        <v>22611</v>
      </c>
      <c r="O2168" s="1952" t="s">
        <v>32</v>
      </c>
      <c r="P2168" s="2097">
        <v>13869.6</v>
      </c>
      <c r="Q2168" s="724">
        <v>42154</v>
      </c>
      <c r="R2168" s="2116">
        <v>13869.6</v>
      </c>
      <c r="S2168" s="1267">
        <f t="shared" si="74"/>
        <v>0</v>
      </c>
      <c r="T2168" s="1655" t="s">
        <v>2799</v>
      </c>
    </row>
    <row r="2169" spans="1:20" x14ac:dyDescent="0.25">
      <c r="A2169" s="1265">
        <v>42145</v>
      </c>
      <c r="B2169" s="545">
        <v>21743</v>
      </c>
      <c r="C2169" s="2030" t="s">
        <v>58</v>
      </c>
      <c r="D2169" s="2113">
        <v>3406.4</v>
      </c>
      <c r="E2169" s="724">
        <v>42145</v>
      </c>
      <c r="F2169" s="2116">
        <v>3406.4</v>
      </c>
      <c r="G2169" s="1267">
        <f t="shared" ref="G2169" si="105">D2169-F2169</f>
        <v>0</v>
      </c>
      <c r="H2169" s="582" t="s">
        <v>2804</v>
      </c>
      <c r="I2169" s="32"/>
      <c r="J2169" s="2024"/>
      <c r="K2169" s="32"/>
      <c r="M2169" s="1265">
        <v>42145</v>
      </c>
      <c r="N2169" s="545">
        <v>21789</v>
      </c>
      <c r="O2169" s="2030" t="s">
        <v>3637</v>
      </c>
      <c r="P2169" s="2113">
        <v>388.8</v>
      </c>
      <c r="Q2169" s="724">
        <v>42145</v>
      </c>
      <c r="R2169" s="2117">
        <v>388.8</v>
      </c>
      <c r="S2169" s="1267">
        <f t="shared" si="74"/>
        <v>0</v>
      </c>
      <c r="T2169" s="582" t="s">
        <v>773</v>
      </c>
    </row>
    <row r="2170" spans="1:20" x14ac:dyDescent="0.25">
      <c r="A2170" s="1265">
        <v>42145</v>
      </c>
      <c r="B2170" s="545">
        <v>21744</v>
      </c>
      <c r="C2170" s="2201">
        <v>105</v>
      </c>
      <c r="D2170" s="2113">
        <v>1786</v>
      </c>
      <c r="E2170" s="724">
        <v>42146</v>
      </c>
      <c r="F2170" s="2116">
        <v>1786</v>
      </c>
      <c r="G2170" s="1267">
        <f t="shared" ref="G2170" si="106">D2170-F2170</f>
        <v>0</v>
      </c>
      <c r="H2170" s="582" t="s">
        <v>2804</v>
      </c>
      <c r="I2170" s="32"/>
      <c r="J2170" s="2024"/>
      <c r="K2170" s="32"/>
      <c r="M2170" s="1265">
        <v>42125</v>
      </c>
      <c r="N2170" s="545">
        <v>19695</v>
      </c>
      <c r="O2170" s="1952" t="s">
        <v>2850</v>
      </c>
      <c r="P2170" s="2097">
        <v>5043.6000000000004</v>
      </c>
      <c r="Q2170" s="724">
        <v>42125</v>
      </c>
      <c r="R2170" s="2116">
        <v>5043.6000000000004</v>
      </c>
      <c r="S2170" s="459">
        <f t="shared" si="74"/>
        <v>0</v>
      </c>
      <c r="T2170" s="1655" t="s">
        <v>773</v>
      </c>
    </row>
    <row r="2171" spans="1:20" x14ac:dyDescent="0.25">
      <c r="A2171" s="1265">
        <v>42145</v>
      </c>
      <c r="B2171" s="545">
        <v>21745</v>
      </c>
      <c r="C2171" s="2030" t="s">
        <v>2791</v>
      </c>
      <c r="D2171" s="2113">
        <v>2715</v>
      </c>
      <c r="E2171" s="724">
        <v>42145</v>
      </c>
      <c r="F2171" s="2116">
        <v>2715</v>
      </c>
      <c r="G2171" s="1267">
        <f t="shared" ref="G2171" si="107">D2171-F2171</f>
        <v>0</v>
      </c>
      <c r="H2171" s="582" t="s">
        <v>773</v>
      </c>
      <c r="I2171" s="32"/>
      <c r="J2171" s="2024"/>
      <c r="K2171" s="32"/>
      <c r="M2171" s="1265">
        <v>42138</v>
      </c>
      <c r="N2171" s="545">
        <v>21048</v>
      </c>
      <c r="O2171" s="1952" t="s">
        <v>3557</v>
      </c>
      <c r="P2171" s="2097">
        <v>4417.2</v>
      </c>
      <c r="Q2171" s="724">
        <v>42140</v>
      </c>
      <c r="R2171" s="2116">
        <v>4417.2</v>
      </c>
      <c r="S2171" s="1817">
        <f t="shared" si="74"/>
        <v>0</v>
      </c>
      <c r="T2171" s="1655" t="s">
        <v>2902</v>
      </c>
    </row>
    <row r="2172" spans="1:20" x14ac:dyDescent="0.25">
      <c r="A2172" s="1265">
        <v>42145</v>
      </c>
      <c r="B2172" s="545">
        <v>21746</v>
      </c>
      <c r="C2172" s="2030" t="s">
        <v>2805</v>
      </c>
      <c r="D2172" s="2113">
        <v>1083.5999999999999</v>
      </c>
      <c r="E2172" s="724">
        <v>42145</v>
      </c>
      <c r="F2172" s="2116">
        <v>1083.5999999999999</v>
      </c>
      <c r="G2172" s="1267">
        <f t="shared" ref="G2172" si="108">D2172-F2172</f>
        <v>0</v>
      </c>
      <c r="H2172" s="582" t="s">
        <v>773</v>
      </c>
      <c r="I2172" s="32"/>
      <c r="J2172" s="2024"/>
      <c r="K2172" s="32"/>
      <c r="M2172" s="1265">
        <v>42134</v>
      </c>
      <c r="N2172" s="545">
        <v>20617</v>
      </c>
      <c r="O2172" s="1952" t="s">
        <v>1778</v>
      </c>
      <c r="P2172" s="2097">
        <v>401.2</v>
      </c>
      <c r="Q2172" s="724">
        <v>42134</v>
      </c>
      <c r="R2172" s="2117">
        <v>401.2</v>
      </c>
      <c r="S2172" s="1267">
        <f t="shared" si="74"/>
        <v>0</v>
      </c>
      <c r="T2172" s="1197" t="s">
        <v>2776</v>
      </c>
    </row>
    <row r="2173" spans="1:20" x14ac:dyDescent="0.25">
      <c r="A2173" s="1265">
        <v>42145</v>
      </c>
      <c r="B2173" s="545">
        <v>21747</v>
      </c>
      <c r="C2173" s="2030" t="s">
        <v>2102</v>
      </c>
      <c r="D2173" s="2113">
        <v>7156.8</v>
      </c>
      <c r="E2173" s="724">
        <v>42145</v>
      </c>
      <c r="F2173" s="2117">
        <v>7156.8</v>
      </c>
      <c r="G2173" s="1267">
        <f t="shared" ref="G2173" si="109">D2173-F2173</f>
        <v>0</v>
      </c>
      <c r="H2173" s="582" t="s">
        <v>2804</v>
      </c>
      <c r="I2173" s="32"/>
      <c r="J2173" s="2024"/>
      <c r="K2173" s="32"/>
      <c r="M2173" s="1265">
        <v>42144</v>
      </c>
      <c r="N2173" s="545">
        <v>21703</v>
      </c>
      <c r="O2173" s="2143" t="s">
        <v>3635</v>
      </c>
      <c r="P2173" s="2097">
        <v>1843.2</v>
      </c>
      <c r="Q2173" s="724">
        <v>42145</v>
      </c>
      <c r="R2173" s="2116">
        <v>1843.2</v>
      </c>
      <c r="S2173" s="1267">
        <f t="shared" si="74"/>
        <v>0</v>
      </c>
      <c r="T2173" s="1655" t="s">
        <v>2799</v>
      </c>
    </row>
    <row r="2174" spans="1:20" x14ac:dyDescent="0.25">
      <c r="A2174" s="1265">
        <v>42145</v>
      </c>
      <c r="B2174" s="545">
        <v>21748</v>
      </c>
      <c r="C2174" s="2030" t="s">
        <v>2128</v>
      </c>
      <c r="D2174" s="2113">
        <v>673.4</v>
      </c>
      <c r="E2174" s="724">
        <v>42145</v>
      </c>
      <c r="F2174" s="2116">
        <v>673.4</v>
      </c>
      <c r="G2174" s="1267">
        <f t="shared" ref="G2174" si="110">D2174-F2174</f>
        <v>0</v>
      </c>
      <c r="H2174" s="582" t="s">
        <v>2804</v>
      </c>
      <c r="I2174" s="32"/>
      <c r="J2174" s="2024"/>
      <c r="K2174" s="32"/>
      <c r="M2174" s="1265">
        <v>42130</v>
      </c>
      <c r="N2174" s="545">
        <v>20199</v>
      </c>
      <c r="O2174" s="1952" t="s">
        <v>2954</v>
      </c>
      <c r="P2174" s="2097">
        <v>1783.2</v>
      </c>
      <c r="Q2174" s="724">
        <v>42131</v>
      </c>
      <c r="R2174" s="2116">
        <v>1783.2</v>
      </c>
      <c r="S2174" s="1267">
        <f t="shared" si="74"/>
        <v>0</v>
      </c>
      <c r="T2174" s="1655" t="s">
        <v>2796</v>
      </c>
    </row>
    <row r="2175" spans="1:20" x14ac:dyDescent="0.25">
      <c r="A2175" s="1265">
        <v>42145</v>
      </c>
      <c r="B2175" s="545">
        <v>21749</v>
      </c>
      <c r="C2175" s="2030" t="s">
        <v>2806</v>
      </c>
      <c r="D2175" s="2113">
        <v>1794</v>
      </c>
      <c r="E2175" s="724">
        <v>42145</v>
      </c>
      <c r="F2175" s="2116">
        <v>1794</v>
      </c>
      <c r="G2175" s="1267">
        <f t="shared" ref="G2175" si="111">D2175-F2175</f>
        <v>0</v>
      </c>
      <c r="H2175" s="582" t="s">
        <v>2804</v>
      </c>
      <c r="I2175" s="32"/>
      <c r="J2175" s="2024"/>
      <c r="K2175" s="32"/>
      <c r="M2175" s="1265">
        <v>42127</v>
      </c>
      <c r="N2175" s="545">
        <v>19884</v>
      </c>
      <c r="O2175" s="2143" t="s">
        <v>2897</v>
      </c>
      <c r="P2175" s="2097">
        <v>652.79999999999995</v>
      </c>
      <c r="Q2175" s="724">
        <v>42129</v>
      </c>
      <c r="R2175" s="2116">
        <v>652.79999999999995</v>
      </c>
      <c r="S2175" s="1267">
        <f t="shared" si="74"/>
        <v>0</v>
      </c>
      <c r="T2175" s="1804" t="s">
        <v>2822</v>
      </c>
    </row>
    <row r="2176" spans="1:20" x14ac:dyDescent="0.25">
      <c r="A2176" s="1265">
        <v>42145</v>
      </c>
      <c r="B2176" s="545">
        <v>21750</v>
      </c>
      <c r="C2176" s="2030" t="s">
        <v>2098</v>
      </c>
      <c r="D2176" s="2113">
        <v>1634</v>
      </c>
      <c r="E2176" s="724">
        <v>42145</v>
      </c>
      <c r="F2176" s="2117">
        <v>1634</v>
      </c>
      <c r="G2176" s="1267">
        <f t="shared" ref="G2176" si="112">D2176-F2176</f>
        <v>0</v>
      </c>
      <c r="H2176" s="582" t="s">
        <v>2804</v>
      </c>
      <c r="I2176" s="32"/>
      <c r="J2176" s="2024"/>
      <c r="K2176" s="32"/>
      <c r="M2176" s="1265">
        <v>42128</v>
      </c>
      <c r="N2176" s="545">
        <v>20000</v>
      </c>
      <c r="O2176" s="1952" t="s">
        <v>2897</v>
      </c>
      <c r="P2176" s="2097">
        <v>1693.2</v>
      </c>
      <c r="Q2176" s="724">
        <v>42129</v>
      </c>
      <c r="R2176" s="2116">
        <v>1693.2</v>
      </c>
      <c r="S2176" s="1267">
        <f t="shared" si="74"/>
        <v>0</v>
      </c>
      <c r="T2176" s="1804" t="s">
        <v>2796</v>
      </c>
    </row>
    <row r="2177" spans="1:20" x14ac:dyDescent="0.25">
      <c r="A2177" s="1265">
        <v>42145</v>
      </c>
      <c r="B2177" s="545">
        <v>21751</v>
      </c>
      <c r="C2177" s="2202" t="s">
        <v>2251</v>
      </c>
      <c r="D2177" s="2203">
        <v>0</v>
      </c>
      <c r="E2177" s="724"/>
      <c r="F2177" s="2117"/>
      <c r="G2177" s="1267">
        <f t="shared" ref="G2177" si="113">D2177-F2177</f>
        <v>0</v>
      </c>
      <c r="H2177" s="582" t="s">
        <v>135</v>
      </c>
      <c r="I2177" s="32"/>
      <c r="J2177" s="2024"/>
      <c r="K2177" s="32"/>
      <c r="M2177" s="1265">
        <v>42128</v>
      </c>
      <c r="N2177" s="545">
        <v>20001</v>
      </c>
      <c r="O2177" s="1952" t="s">
        <v>2897</v>
      </c>
      <c r="P2177" s="2097">
        <v>93.6</v>
      </c>
      <c r="Q2177" s="724">
        <v>42129</v>
      </c>
      <c r="R2177" s="2116">
        <v>93.6</v>
      </c>
      <c r="S2177" s="1267">
        <f t="shared" si="74"/>
        <v>0</v>
      </c>
      <c r="T2177" s="1804" t="s">
        <v>2796</v>
      </c>
    </row>
    <row r="2178" spans="1:20" x14ac:dyDescent="0.25">
      <c r="A2178" s="1265">
        <v>42145</v>
      </c>
      <c r="B2178" s="545">
        <v>21752</v>
      </c>
      <c r="C2178" s="2030" t="s">
        <v>2979</v>
      </c>
      <c r="D2178" s="2113">
        <v>11177.6</v>
      </c>
      <c r="E2178" s="724">
        <v>42153</v>
      </c>
      <c r="F2178" s="2117">
        <v>11177.6</v>
      </c>
      <c r="G2178" s="1267">
        <f t="shared" ref="G2178" si="114">D2178-F2178</f>
        <v>0</v>
      </c>
      <c r="H2178" s="582" t="s">
        <v>2804</v>
      </c>
      <c r="I2178" s="32"/>
      <c r="J2178" s="2024"/>
      <c r="K2178" s="32"/>
      <c r="M2178" s="1265">
        <v>42129</v>
      </c>
      <c r="N2178" s="545">
        <v>20103</v>
      </c>
      <c r="O2178" s="1952" t="s">
        <v>2897</v>
      </c>
      <c r="P2178" s="2097">
        <v>2040</v>
      </c>
      <c r="Q2178" s="724">
        <v>42131</v>
      </c>
      <c r="R2178" s="2116">
        <v>2040</v>
      </c>
      <c r="S2178" s="1267">
        <f t="shared" si="74"/>
        <v>0</v>
      </c>
      <c r="T2178" s="1655" t="s">
        <v>2804</v>
      </c>
    </row>
    <row r="2179" spans="1:20" x14ac:dyDescent="0.25">
      <c r="A2179" s="1265">
        <v>42145</v>
      </c>
      <c r="B2179" s="545">
        <v>21753</v>
      </c>
      <c r="C2179" s="2030" t="s">
        <v>3610</v>
      </c>
      <c r="D2179" s="2113">
        <v>3957.4</v>
      </c>
      <c r="E2179" s="724">
        <v>42145</v>
      </c>
      <c r="F2179" s="2117">
        <v>3957.4</v>
      </c>
      <c r="G2179" s="1267">
        <f t="shared" ref="G2179" si="115">D2179-F2179</f>
        <v>0</v>
      </c>
      <c r="H2179" s="582" t="s">
        <v>773</v>
      </c>
      <c r="I2179" s="32"/>
      <c r="J2179" s="2024"/>
      <c r="K2179" s="32"/>
      <c r="M2179" s="1265">
        <v>42135</v>
      </c>
      <c r="N2179" s="545">
        <v>20787</v>
      </c>
      <c r="O2179" s="1952" t="s">
        <v>2897</v>
      </c>
      <c r="P2179" s="2097">
        <v>3576.8</v>
      </c>
      <c r="Q2179" s="724">
        <v>42136</v>
      </c>
      <c r="R2179" s="2116">
        <v>3576.8</v>
      </c>
      <c r="S2179" s="1267">
        <f t="shared" ref="S2179:S2242" si="116">P2179-R2179</f>
        <v>0</v>
      </c>
      <c r="T2179" s="1804" t="s">
        <v>2796</v>
      </c>
    </row>
    <row r="2180" spans="1:20" x14ac:dyDescent="0.25">
      <c r="A2180" s="1265">
        <v>42145</v>
      </c>
      <c r="B2180" s="545">
        <v>21754</v>
      </c>
      <c r="C2180" s="2030" t="s">
        <v>28</v>
      </c>
      <c r="D2180" s="2113">
        <v>27008.15</v>
      </c>
      <c r="E2180" s="724">
        <v>42146</v>
      </c>
      <c r="F2180" s="2117">
        <v>27008.15</v>
      </c>
      <c r="G2180" s="1267">
        <f t="shared" ref="G2180" si="117">D2180-F2180</f>
        <v>0</v>
      </c>
      <c r="H2180" s="582" t="s">
        <v>2780</v>
      </c>
      <c r="I2180" s="32"/>
      <c r="J2180" s="2024"/>
      <c r="K2180" s="32"/>
      <c r="M2180" s="1265">
        <v>42137</v>
      </c>
      <c r="N2180" s="545">
        <v>20955</v>
      </c>
      <c r="O2180" s="1952" t="s">
        <v>2897</v>
      </c>
      <c r="P2180" s="2097">
        <v>2101.1999999999998</v>
      </c>
      <c r="Q2180" s="724">
        <v>42138</v>
      </c>
      <c r="R2180" s="2116">
        <v>2101.1999999999998</v>
      </c>
      <c r="S2180" s="1267">
        <f t="shared" si="116"/>
        <v>0</v>
      </c>
      <c r="T2180" s="1804" t="s">
        <v>2776</v>
      </c>
    </row>
    <row r="2181" spans="1:20" x14ac:dyDescent="0.25">
      <c r="A2181" s="1265">
        <v>42145</v>
      </c>
      <c r="B2181" s="545">
        <v>21755</v>
      </c>
      <c r="C2181" s="2030" t="s">
        <v>72</v>
      </c>
      <c r="D2181" s="2113">
        <v>18456.8</v>
      </c>
      <c r="E2181" s="724">
        <v>42148</v>
      </c>
      <c r="F2181" s="2117">
        <v>18456.8</v>
      </c>
      <c r="G2181" s="1267">
        <f t="shared" ref="G2181" si="118">D2181-F2181</f>
        <v>0</v>
      </c>
      <c r="H2181" s="582" t="s">
        <v>2780</v>
      </c>
      <c r="I2181" s="32"/>
      <c r="J2181" s="2024"/>
      <c r="K2181" s="32"/>
      <c r="M2181" s="1265">
        <v>42142</v>
      </c>
      <c r="N2181" s="545">
        <v>21425</v>
      </c>
      <c r="O2181" s="1952" t="s">
        <v>2897</v>
      </c>
      <c r="P2181" s="2097">
        <v>3732.6</v>
      </c>
      <c r="Q2181" s="724">
        <v>42143</v>
      </c>
      <c r="R2181" s="2117">
        <v>3732.6</v>
      </c>
      <c r="S2181" s="1267">
        <f t="shared" si="116"/>
        <v>0</v>
      </c>
      <c r="T2181" s="1197" t="s">
        <v>2799</v>
      </c>
    </row>
    <row r="2182" spans="1:20" x14ac:dyDescent="0.25">
      <c r="A2182" s="1265">
        <v>42145</v>
      </c>
      <c r="B2182" s="545">
        <v>21756</v>
      </c>
      <c r="C2182" s="2030" t="s">
        <v>2787</v>
      </c>
      <c r="D2182" s="2113">
        <v>4736.3999999999996</v>
      </c>
      <c r="E2182" s="724">
        <v>42146</v>
      </c>
      <c r="F2182" s="2117">
        <v>4736.3999999999996</v>
      </c>
      <c r="G2182" s="1267">
        <f t="shared" ref="G2182" si="119">D2182-F2182</f>
        <v>0</v>
      </c>
      <c r="H2182" s="582" t="s">
        <v>2780</v>
      </c>
      <c r="I2182" s="32"/>
      <c r="J2182" s="2024"/>
      <c r="K2182" s="32"/>
      <c r="M2182" s="1265">
        <v>42146</v>
      </c>
      <c r="N2182" s="545">
        <v>21956</v>
      </c>
      <c r="O2182" s="1952" t="s">
        <v>2897</v>
      </c>
      <c r="P2182" s="2097">
        <v>1252.8</v>
      </c>
      <c r="Q2182" s="781">
        <v>42147</v>
      </c>
      <c r="R2182" s="2116">
        <v>1252.8</v>
      </c>
      <c r="S2182" s="1267">
        <f t="shared" si="116"/>
        <v>0</v>
      </c>
      <c r="T2182" s="1655" t="s">
        <v>2799</v>
      </c>
    </row>
    <row r="2183" spans="1:20" x14ac:dyDescent="0.25">
      <c r="A2183" s="1265">
        <v>42145</v>
      </c>
      <c r="B2183" s="545">
        <v>21757</v>
      </c>
      <c r="C2183" s="2164" t="s">
        <v>2251</v>
      </c>
      <c r="D2183" s="2194">
        <v>0</v>
      </c>
      <c r="E2183" s="724"/>
      <c r="F2183" s="2116"/>
      <c r="G2183" s="1267">
        <f t="shared" ref="G2183" si="120">D2183-F2183</f>
        <v>0</v>
      </c>
      <c r="H2183" s="1655" t="s">
        <v>135</v>
      </c>
      <c r="I2183" s="32"/>
      <c r="J2183" s="2024"/>
      <c r="K2183" s="32"/>
      <c r="M2183" s="1265">
        <v>42149</v>
      </c>
      <c r="N2183" s="545">
        <v>22242</v>
      </c>
      <c r="O2183" s="1952" t="s">
        <v>2897</v>
      </c>
      <c r="P2183" s="2097">
        <v>1857.6</v>
      </c>
      <c r="Q2183" s="781">
        <v>42150</v>
      </c>
      <c r="R2183" s="2116">
        <v>1857.6</v>
      </c>
      <c r="S2183" s="1267">
        <f t="shared" si="116"/>
        <v>0</v>
      </c>
      <c r="T2183" s="1655" t="s">
        <v>2776</v>
      </c>
    </row>
    <row r="2184" spans="1:20" x14ac:dyDescent="0.25">
      <c r="A2184" s="1265">
        <v>42145</v>
      </c>
      <c r="B2184" s="545">
        <v>21758</v>
      </c>
      <c r="C2184" s="2030" t="s">
        <v>48</v>
      </c>
      <c r="D2184" s="2113">
        <v>47874.86</v>
      </c>
      <c r="E2184" s="724">
        <v>42152</v>
      </c>
      <c r="F2184" s="2117">
        <v>47874.86</v>
      </c>
      <c r="G2184" s="1267">
        <f t="shared" ref="G2184" si="121">D2184-F2184</f>
        <v>0</v>
      </c>
      <c r="H2184" s="582" t="s">
        <v>2780</v>
      </c>
      <c r="I2184" s="32"/>
      <c r="J2184" s="2024"/>
      <c r="K2184" s="32"/>
      <c r="M2184" s="1265">
        <v>42150</v>
      </c>
      <c r="N2184" s="545">
        <v>22328</v>
      </c>
      <c r="O2184" s="1952" t="s">
        <v>2897</v>
      </c>
      <c r="P2184" s="2097">
        <v>1961</v>
      </c>
      <c r="Q2184" s="781">
        <v>42152</v>
      </c>
      <c r="R2184" s="2116">
        <v>1961</v>
      </c>
      <c r="S2184" s="1267">
        <f t="shared" si="116"/>
        <v>0</v>
      </c>
      <c r="T2184" s="1655" t="s">
        <v>2804</v>
      </c>
    </row>
    <row r="2185" spans="1:20" x14ac:dyDescent="0.25">
      <c r="A2185" s="1265">
        <v>42145</v>
      </c>
      <c r="B2185" s="545">
        <v>21759</v>
      </c>
      <c r="C2185" s="2030" t="s">
        <v>711</v>
      </c>
      <c r="D2185" s="2113">
        <v>24402.84</v>
      </c>
      <c r="E2185" s="724">
        <v>42146</v>
      </c>
      <c r="F2185" s="2117">
        <v>24402.84</v>
      </c>
      <c r="G2185" s="1267">
        <f t="shared" ref="G2185" si="122">D2185-F2185</f>
        <v>0</v>
      </c>
      <c r="H2185" s="582" t="s">
        <v>2780</v>
      </c>
      <c r="I2185" s="32"/>
      <c r="J2185" s="2024"/>
      <c r="K2185" s="32"/>
      <c r="M2185" s="1265">
        <v>42154</v>
      </c>
      <c r="N2185" s="545">
        <v>22701</v>
      </c>
      <c r="O2185" s="1952" t="s">
        <v>2897</v>
      </c>
      <c r="P2185" s="2097">
        <v>777</v>
      </c>
      <c r="Q2185" s="724">
        <v>42154</v>
      </c>
      <c r="R2185" s="2116">
        <v>777</v>
      </c>
      <c r="S2185" s="1267">
        <f t="shared" si="116"/>
        <v>0</v>
      </c>
      <c r="T2185" s="1655" t="s">
        <v>2799</v>
      </c>
    </row>
    <row r="2186" spans="1:20" x14ac:dyDescent="0.25">
      <c r="A2186" s="1265">
        <v>42145</v>
      </c>
      <c r="B2186" s="545">
        <v>21760</v>
      </c>
      <c r="C2186" s="2030" t="s">
        <v>2803</v>
      </c>
      <c r="D2186" s="2113">
        <v>4116.3999999999996</v>
      </c>
      <c r="E2186" s="724">
        <v>42145</v>
      </c>
      <c r="F2186" s="2117">
        <v>4116.3999999999996</v>
      </c>
      <c r="G2186" s="1267">
        <f t="shared" ref="G2186" si="123">D2186-F2186</f>
        <v>0</v>
      </c>
      <c r="H2186" s="582" t="s">
        <v>773</v>
      </c>
      <c r="I2186" s="32"/>
      <c r="J2186" s="2024"/>
      <c r="K2186" s="32"/>
      <c r="M2186" s="1265">
        <v>42135</v>
      </c>
      <c r="N2186" s="545">
        <v>20718</v>
      </c>
      <c r="O2186" s="1952" t="s">
        <v>3005</v>
      </c>
      <c r="P2186" s="2097">
        <v>997.6</v>
      </c>
      <c r="Q2186" s="724">
        <v>42136</v>
      </c>
      <c r="R2186" s="2116">
        <v>997.6</v>
      </c>
      <c r="S2186" s="1817">
        <f t="shared" si="116"/>
        <v>0</v>
      </c>
      <c r="T2186" s="1804" t="s">
        <v>2822</v>
      </c>
    </row>
    <row r="2187" spans="1:20" x14ac:dyDescent="0.25">
      <c r="A2187" s="1265">
        <v>42145</v>
      </c>
      <c r="B2187" s="545">
        <v>21761</v>
      </c>
      <c r="C2187" s="2030" t="s">
        <v>45</v>
      </c>
      <c r="D2187" s="2113">
        <v>6878</v>
      </c>
      <c r="E2187" s="724">
        <v>42145</v>
      </c>
      <c r="F2187" s="2117">
        <v>6878</v>
      </c>
      <c r="G2187" s="1267">
        <f t="shared" ref="G2187" si="124">D2187-F2187</f>
        <v>0</v>
      </c>
      <c r="H2187" s="582" t="s">
        <v>2822</v>
      </c>
      <c r="I2187" s="32"/>
      <c r="J2187" s="2024"/>
      <c r="K2187" s="32"/>
      <c r="M2187" s="1265">
        <v>42135</v>
      </c>
      <c r="N2187" s="545">
        <v>20719</v>
      </c>
      <c r="O2187" s="1952" t="s">
        <v>3005</v>
      </c>
      <c r="P2187" s="2097">
        <v>1921.6</v>
      </c>
      <c r="Q2187" s="724">
        <v>42136</v>
      </c>
      <c r="R2187" s="2116">
        <v>1921.6</v>
      </c>
      <c r="S2187" s="1267">
        <f t="shared" si="116"/>
        <v>0</v>
      </c>
      <c r="T2187" s="1804" t="s">
        <v>2822</v>
      </c>
    </row>
    <row r="2188" spans="1:20" x14ac:dyDescent="0.25">
      <c r="A2188" s="1265">
        <v>42145</v>
      </c>
      <c r="B2188" s="545">
        <v>21762</v>
      </c>
      <c r="C2188" s="2030" t="s">
        <v>2980</v>
      </c>
      <c r="D2188" s="2113">
        <v>7992</v>
      </c>
      <c r="E2188" s="724">
        <v>42145</v>
      </c>
      <c r="F2188" s="2117">
        <v>7992</v>
      </c>
      <c r="G2188" s="1267">
        <f t="shared" ref="G2188" si="125">D2188-F2188</f>
        <v>0</v>
      </c>
      <c r="H2188" s="582" t="s">
        <v>2822</v>
      </c>
      <c r="I2188" s="32"/>
      <c r="J2188" s="2024"/>
      <c r="K2188" s="32"/>
      <c r="M2188" s="1265">
        <v>42137</v>
      </c>
      <c r="N2188" s="545">
        <v>20927</v>
      </c>
      <c r="O2188" s="1952" t="s">
        <v>3005</v>
      </c>
      <c r="P2188" s="2097">
        <v>800.4</v>
      </c>
      <c r="Q2188" s="724">
        <v>42138</v>
      </c>
      <c r="R2188" s="2116">
        <v>800.4</v>
      </c>
      <c r="S2188" s="1267">
        <f t="shared" si="116"/>
        <v>0</v>
      </c>
      <c r="T2188" s="1804" t="s">
        <v>2822</v>
      </c>
    </row>
    <row r="2189" spans="1:20" x14ac:dyDescent="0.25">
      <c r="A2189" s="1265">
        <v>42145</v>
      </c>
      <c r="B2189" s="545">
        <v>21763</v>
      </c>
      <c r="C2189" s="2030" t="s">
        <v>2904</v>
      </c>
      <c r="D2189" s="2113">
        <v>17411</v>
      </c>
      <c r="E2189" s="724">
        <v>42146</v>
      </c>
      <c r="F2189" s="2117">
        <v>17411</v>
      </c>
      <c r="G2189" s="1267">
        <f t="shared" ref="G2189" si="126">D2189-F2189</f>
        <v>0</v>
      </c>
      <c r="H2189" s="582" t="s">
        <v>2780</v>
      </c>
      <c r="I2189" s="32"/>
      <c r="J2189" s="2024"/>
      <c r="K2189" s="32"/>
      <c r="M2189" s="1265">
        <v>42126</v>
      </c>
      <c r="N2189" s="545">
        <v>19725</v>
      </c>
      <c r="O2189" s="2054" t="s">
        <v>2860</v>
      </c>
      <c r="P2189" s="2097">
        <v>2563.6</v>
      </c>
      <c r="Q2189" s="724">
        <v>42126</v>
      </c>
      <c r="R2189" s="2116">
        <v>2563.6</v>
      </c>
      <c r="S2189" s="459">
        <f t="shared" si="116"/>
        <v>0</v>
      </c>
      <c r="T2189" s="217" t="s">
        <v>773</v>
      </c>
    </row>
    <row r="2190" spans="1:20" x14ac:dyDescent="0.25">
      <c r="A2190" s="1265">
        <v>42145</v>
      </c>
      <c r="B2190" s="545">
        <v>21764</v>
      </c>
      <c r="C2190" s="2030" t="s">
        <v>2962</v>
      </c>
      <c r="D2190" s="2113">
        <v>2516.8000000000002</v>
      </c>
      <c r="E2190" s="2136">
        <v>42146</v>
      </c>
      <c r="F2190" s="2117">
        <v>2516.8000000000002</v>
      </c>
      <c r="G2190" s="1267">
        <f t="shared" ref="G2190" si="127">D2190-F2190</f>
        <v>0</v>
      </c>
      <c r="H2190" s="582" t="s">
        <v>2780</v>
      </c>
      <c r="I2190" s="32"/>
      <c r="J2190" s="2024"/>
      <c r="K2190" s="32"/>
      <c r="M2190" s="1265">
        <v>42128</v>
      </c>
      <c r="N2190" s="545">
        <v>19949</v>
      </c>
      <c r="O2190" s="1952" t="s">
        <v>2860</v>
      </c>
      <c r="P2190" s="2097">
        <v>2305.1999999999998</v>
      </c>
      <c r="Q2190" s="724">
        <v>42128</v>
      </c>
      <c r="R2190" s="2116">
        <v>2305.1999999999998</v>
      </c>
      <c r="S2190" s="1267">
        <f t="shared" si="116"/>
        <v>0</v>
      </c>
      <c r="T2190" s="1804" t="s">
        <v>773</v>
      </c>
    </row>
    <row r="2191" spans="1:20" x14ac:dyDescent="0.25">
      <c r="A2191" s="1265">
        <v>42145</v>
      </c>
      <c r="B2191" s="545">
        <v>21765</v>
      </c>
      <c r="C2191" s="2030" t="s">
        <v>2811</v>
      </c>
      <c r="D2191" s="2113">
        <v>11017.8</v>
      </c>
      <c r="E2191" s="724">
        <v>42149</v>
      </c>
      <c r="F2191" s="2117">
        <v>11017.8</v>
      </c>
      <c r="G2191" s="1267">
        <f t="shared" ref="G2191" si="128">D2191-F2191</f>
        <v>0</v>
      </c>
      <c r="H2191" s="582" t="s">
        <v>773</v>
      </c>
      <c r="I2191" s="32"/>
      <c r="J2191" s="2024"/>
      <c r="K2191" s="32"/>
      <c r="M2191" s="1265">
        <v>42130</v>
      </c>
      <c r="N2191" s="545">
        <v>20140</v>
      </c>
      <c r="O2191" s="1952" t="s">
        <v>2860</v>
      </c>
      <c r="P2191" s="2097">
        <v>2713.2</v>
      </c>
      <c r="Q2191" s="724">
        <v>42130</v>
      </c>
      <c r="R2191" s="2116">
        <v>2713.2</v>
      </c>
      <c r="S2191" s="1267">
        <f t="shared" si="116"/>
        <v>0</v>
      </c>
      <c r="T2191" s="1655" t="s">
        <v>773</v>
      </c>
    </row>
    <row r="2192" spans="1:20" x14ac:dyDescent="0.25">
      <c r="A2192" s="1265">
        <v>42145</v>
      </c>
      <c r="B2192" s="545">
        <v>21766</v>
      </c>
      <c r="C2192" s="2030" t="s">
        <v>2788</v>
      </c>
      <c r="D2192" s="2113">
        <v>9947.4</v>
      </c>
      <c r="E2192" s="724">
        <v>42152</v>
      </c>
      <c r="F2192" s="2117">
        <v>9947.4</v>
      </c>
      <c r="G2192" s="1267">
        <f t="shared" ref="G2192" si="129">D2192-F2192</f>
        <v>0</v>
      </c>
      <c r="H2192" s="582" t="s">
        <v>2799</v>
      </c>
      <c r="I2192" s="32"/>
      <c r="J2192" s="2024"/>
      <c r="K2192" s="32"/>
      <c r="M2192" s="1265">
        <v>42133</v>
      </c>
      <c r="N2192" s="545">
        <v>20504</v>
      </c>
      <c r="O2192" s="1952" t="s">
        <v>2860</v>
      </c>
      <c r="P2192" s="2097">
        <v>2526.1999999999998</v>
      </c>
      <c r="Q2192" s="724">
        <v>42133</v>
      </c>
      <c r="R2192" s="2116">
        <v>2526.1999999999998</v>
      </c>
      <c r="S2192" s="1267">
        <f t="shared" si="116"/>
        <v>0</v>
      </c>
      <c r="T2192" s="1804" t="s">
        <v>773</v>
      </c>
    </row>
    <row r="2193" spans="1:20" x14ac:dyDescent="0.25">
      <c r="A2193" s="1265">
        <v>42145</v>
      </c>
      <c r="B2193" s="545">
        <v>21767</v>
      </c>
      <c r="C2193" s="2030" t="s">
        <v>2813</v>
      </c>
      <c r="D2193" s="2113">
        <v>1900.4</v>
      </c>
      <c r="E2193" s="724">
        <v>42145</v>
      </c>
      <c r="F2193" s="2117">
        <v>1900.4</v>
      </c>
      <c r="G2193" s="1267">
        <f t="shared" ref="G2193" si="130">D2193-F2193</f>
        <v>0</v>
      </c>
      <c r="H2193" s="582" t="s">
        <v>2776</v>
      </c>
      <c r="I2193" s="32"/>
      <c r="J2193" s="2024"/>
      <c r="K2193" s="32"/>
      <c r="M2193" s="1265">
        <v>42136</v>
      </c>
      <c r="N2193" s="545">
        <v>20822</v>
      </c>
      <c r="O2193" s="1952" t="s">
        <v>2860</v>
      </c>
      <c r="P2193" s="2097">
        <v>2512.8000000000002</v>
      </c>
      <c r="Q2193" s="724">
        <v>42136</v>
      </c>
      <c r="R2193" s="2116">
        <v>2512.8000000000002</v>
      </c>
      <c r="S2193" s="1267">
        <f t="shared" si="116"/>
        <v>0</v>
      </c>
      <c r="T2193" s="1655" t="s">
        <v>773</v>
      </c>
    </row>
    <row r="2194" spans="1:20" x14ac:dyDescent="0.25">
      <c r="A2194" s="1265">
        <v>42145</v>
      </c>
      <c r="B2194" s="545">
        <v>21768</v>
      </c>
      <c r="C2194" s="2030" t="s">
        <v>2875</v>
      </c>
      <c r="D2194" s="2113">
        <v>1574.4</v>
      </c>
      <c r="E2194" s="724">
        <v>42145</v>
      </c>
      <c r="F2194" s="2117">
        <v>1574.4</v>
      </c>
      <c r="G2194" s="1267">
        <f t="shared" ref="G2194" si="131">D2194-F2194</f>
        <v>0</v>
      </c>
      <c r="H2194" s="582" t="s">
        <v>2799</v>
      </c>
      <c r="I2194" s="32"/>
      <c r="J2194" s="2024"/>
      <c r="K2194" s="32"/>
      <c r="M2194" s="1265">
        <v>42139</v>
      </c>
      <c r="N2194" s="545">
        <v>21133</v>
      </c>
      <c r="O2194" s="1952" t="s">
        <v>2860</v>
      </c>
      <c r="P2194" s="2097">
        <v>2574</v>
      </c>
      <c r="Q2194" s="724">
        <v>42139</v>
      </c>
      <c r="R2194" s="2116">
        <v>2574</v>
      </c>
      <c r="S2194" s="1817">
        <f t="shared" si="116"/>
        <v>0</v>
      </c>
      <c r="T2194" s="1655" t="s">
        <v>773</v>
      </c>
    </row>
    <row r="2195" spans="1:20" x14ac:dyDescent="0.25">
      <c r="A2195" s="1265">
        <v>42145</v>
      </c>
      <c r="B2195" s="545">
        <v>21769</v>
      </c>
      <c r="C2195" s="2204" t="s">
        <v>1041</v>
      </c>
      <c r="D2195" s="2113">
        <v>2018.48</v>
      </c>
      <c r="E2195" s="724">
        <v>42145</v>
      </c>
      <c r="F2195" s="2117">
        <v>2018.48</v>
      </c>
      <c r="G2195" s="1267">
        <f t="shared" ref="G2195" si="132">D2195-F2195</f>
        <v>0</v>
      </c>
      <c r="H2195" s="582" t="s">
        <v>2776</v>
      </c>
      <c r="I2195" s="32"/>
      <c r="J2195" s="2024"/>
      <c r="K2195" s="32"/>
      <c r="M2195" s="1265">
        <v>42141</v>
      </c>
      <c r="N2195" s="545">
        <v>21354</v>
      </c>
      <c r="O2195" s="1952" t="s">
        <v>2860</v>
      </c>
      <c r="P2195" s="2097">
        <v>2318.4</v>
      </c>
      <c r="Q2195" s="724">
        <v>42141</v>
      </c>
      <c r="R2195" s="2117">
        <v>2318.4</v>
      </c>
      <c r="S2195" s="1267">
        <f t="shared" si="116"/>
        <v>0</v>
      </c>
      <c r="T2195" s="716" t="s">
        <v>773</v>
      </c>
    </row>
    <row r="2196" spans="1:20" x14ac:dyDescent="0.25">
      <c r="A2196" s="1265">
        <v>42145</v>
      </c>
      <c r="B2196" s="545">
        <v>21770</v>
      </c>
      <c r="C2196" s="2204" t="s">
        <v>2832</v>
      </c>
      <c r="D2196" s="2113">
        <v>10464</v>
      </c>
      <c r="E2196" s="724">
        <v>42145</v>
      </c>
      <c r="F2196" s="2117">
        <v>10464</v>
      </c>
      <c r="G2196" s="1267">
        <f t="shared" ref="G2196" si="133">D2196-F2196</f>
        <v>0</v>
      </c>
      <c r="H2196" s="582" t="s">
        <v>2776</v>
      </c>
      <c r="I2196" s="32"/>
      <c r="J2196" s="2024"/>
      <c r="K2196" s="32"/>
      <c r="M2196" s="1265">
        <v>42144</v>
      </c>
      <c r="N2196" s="545">
        <v>21656</v>
      </c>
      <c r="O2196" s="2143" t="s">
        <v>2860</v>
      </c>
      <c r="P2196" s="2097">
        <v>2815.7</v>
      </c>
      <c r="Q2196" s="724">
        <v>42144</v>
      </c>
      <c r="R2196" s="2117">
        <v>2815.7</v>
      </c>
      <c r="S2196" s="1267">
        <f t="shared" si="116"/>
        <v>0</v>
      </c>
      <c r="T2196" s="716" t="s">
        <v>773</v>
      </c>
    </row>
    <row r="2197" spans="1:20" x14ac:dyDescent="0.25">
      <c r="A2197" s="1265">
        <v>42145</v>
      </c>
      <c r="B2197" s="545">
        <v>21771</v>
      </c>
      <c r="C2197" s="2030" t="s">
        <v>2994</v>
      </c>
      <c r="D2197" s="2113">
        <v>2433.9</v>
      </c>
      <c r="E2197" s="724">
        <v>42145</v>
      </c>
      <c r="F2197" s="2117">
        <v>2433.9</v>
      </c>
      <c r="G2197" s="1267">
        <f t="shared" ref="G2197" si="134">D2197-F2197</f>
        <v>0</v>
      </c>
      <c r="H2197" s="582" t="s">
        <v>2776</v>
      </c>
      <c r="I2197" s="32"/>
      <c r="J2197" s="2024"/>
      <c r="K2197" s="32"/>
      <c r="M2197" s="1265">
        <v>42147</v>
      </c>
      <c r="N2197" s="545">
        <v>22017</v>
      </c>
      <c r="O2197" s="1952" t="s">
        <v>2860</v>
      </c>
      <c r="P2197" s="2097">
        <v>3068.8</v>
      </c>
      <c r="Q2197" s="781">
        <v>42147</v>
      </c>
      <c r="R2197" s="2116">
        <v>3068.8</v>
      </c>
      <c r="S2197" s="1267">
        <f t="shared" si="116"/>
        <v>0</v>
      </c>
      <c r="T2197" s="1655" t="s">
        <v>773</v>
      </c>
    </row>
    <row r="2198" spans="1:20" x14ac:dyDescent="0.25">
      <c r="A2198" s="1265">
        <v>42145</v>
      </c>
      <c r="B2198" s="545">
        <v>21772</v>
      </c>
      <c r="C2198" s="2030" t="s">
        <v>2964</v>
      </c>
      <c r="D2198" s="2113">
        <v>423.2</v>
      </c>
      <c r="E2198" s="724">
        <v>42145</v>
      </c>
      <c r="F2198" s="2117">
        <v>423.2</v>
      </c>
      <c r="G2198" s="1267">
        <f t="shared" ref="G2198" si="135">D2198-F2198</f>
        <v>0</v>
      </c>
      <c r="H2198" s="582" t="s">
        <v>773</v>
      </c>
      <c r="I2198" s="32"/>
      <c r="J2198" s="2024"/>
      <c r="K2198" s="32"/>
      <c r="M2198" s="1265">
        <v>42150</v>
      </c>
      <c r="N2198" s="545">
        <v>22302</v>
      </c>
      <c r="O2198" s="1952" t="s">
        <v>2860</v>
      </c>
      <c r="P2198" s="2097">
        <v>3161.4</v>
      </c>
      <c r="Q2198" s="781">
        <v>42150</v>
      </c>
      <c r="R2198" s="2116">
        <v>3161.4</v>
      </c>
      <c r="S2198" s="1267">
        <f t="shared" si="116"/>
        <v>0</v>
      </c>
      <c r="T2198" s="1655" t="s">
        <v>773</v>
      </c>
    </row>
    <row r="2199" spans="1:20" x14ac:dyDescent="0.25">
      <c r="A2199" s="1265">
        <v>42145</v>
      </c>
      <c r="B2199" s="545">
        <v>21773</v>
      </c>
      <c r="C2199" s="2030" t="s">
        <v>2795</v>
      </c>
      <c r="D2199" s="2113">
        <v>7376.4</v>
      </c>
      <c r="E2199" s="724"/>
      <c r="F2199" s="2117"/>
      <c r="G2199" s="1267">
        <f t="shared" ref="G2199" si="136">D2199-F2199</f>
        <v>7376.4</v>
      </c>
      <c r="H2199" s="582" t="s">
        <v>2822</v>
      </c>
      <c r="I2199" s="32"/>
      <c r="J2199" s="2024"/>
      <c r="K2199" s="32"/>
      <c r="M2199" s="1265">
        <v>42152</v>
      </c>
      <c r="N2199" s="545">
        <v>22458</v>
      </c>
      <c r="O2199" s="1952" t="s">
        <v>2860</v>
      </c>
      <c r="P2199" s="2097">
        <v>3003</v>
      </c>
      <c r="Q2199" s="724">
        <v>42152</v>
      </c>
      <c r="R2199" s="2116">
        <v>3003</v>
      </c>
      <c r="S2199" s="1267">
        <f t="shared" si="116"/>
        <v>0</v>
      </c>
      <c r="T2199" s="1655" t="s">
        <v>773</v>
      </c>
    </row>
    <row r="2200" spans="1:20" x14ac:dyDescent="0.25">
      <c r="A2200" s="1265">
        <v>42145</v>
      </c>
      <c r="B2200" s="545">
        <v>21774</v>
      </c>
      <c r="C2200" s="2030" t="s">
        <v>2818</v>
      </c>
      <c r="D2200" s="2113">
        <v>2916.5</v>
      </c>
      <c r="E2200" s="724">
        <v>42145</v>
      </c>
      <c r="F2200" s="2117">
        <v>2916.5</v>
      </c>
      <c r="G2200" s="1267">
        <f t="shared" ref="G2200" si="137">D2200-F2200</f>
        <v>0</v>
      </c>
      <c r="H2200" s="582" t="s">
        <v>773</v>
      </c>
      <c r="I2200" s="32"/>
      <c r="J2200" s="2024"/>
      <c r="K2200" s="32"/>
      <c r="M2200" s="1265">
        <v>42125</v>
      </c>
      <c r="N2200" s="545">
        <v>19656</v>
      </c>
      <c r="O2200" s="2057" t="s">
        <v>850</v>
      </c>
      <c r="P2200" s="2058">
        <v>1396.3</v>
      </c>
      <c r="Q2200" s="724">
        <v>42125</v>
      </c>
      <c r="R2200" s="2135">
        <v>1396.3</v>
      </c>
      <c r="S2200" s="459">
        <f t="shared" si="116"/>
        <v>0</v>
      </c>
      <c r="T2200" s="1804" t="s">
        <v>773</v>
      </c>
    </row>
    <row r="2201" spans="1:20" x14ac:dyDescent="0.25">
      <c r="A2201" s="1265">
        <v>42145</v>
      </c>
      <c r="B2201" s="545">
        <v>21775</v>
      </c>
      <c r="C2201" s="2030" t="s">
        <v>2952</v>
      </c>
      <c r="D2201" s="2113">
        <v>25172</v>
      </c>
      <c r="E2201" s="724">
        <v>42146</v>
      </c>
      <c r="F2201" s="2117">
        <v>25172</v>
      </c>
      <c r="G2201" s="1267">
        <f t="shared" ref="G2201" si="138">D2201-F2201</f>
        <v>0</v>
      </c>
      <c r="H2201" s="582" t="s">
        <v>2938</v>
      </c>
      <c r="I2201" s="32"/>
      <c r="J2201" s="2024"/>
      <c r="K2201" s="32"/>
      <c r="M2201" s="1265">
        <v>42132</v>
      </c>
      <c r="N2201" s="545">
        <v>20337</v>
      </c>
      <c r="O2201" s="1952" t="s">
        <v>850</v>
      </c>
      <c r="P2201" s="2097">
        <v>2453.1</v>
      </c>
      <c r="Q2201" s="724">
        <v>42132</v>
      </c>
      <c r="R2201" s="2116">
        <v>2453.1</v>
      </c>
      <c r="S2201" s="1267">
        <f t="shared" si="116"/>
        <v>0</v>
      </c>
      <c r="T2201" s="1804" t="s">
        <v>773</v>
      </c>
    </row>
    <row r="2202" spans="1:20" x14ac:dyDescent="0.25">
      <c r="A2202" s="1265">
        <v>42145</v>
      </c>
      <c r="B2202" s="545">
        <v>21776</v>
      </c>
      <c r="C2202" s="2030" t="s">
        <v>2896</v>
      </c>
      <c r="D2202" s="2113">
        <v>6874</v>
      </c>
      <c r="E2202" s="724">
        <v>42145</v>
      </c>
      <c r="F2202" s="2117">
        <v>6874</v>
      </c>
      <c r="G2202" s="1267">
        <f t="shared" ref="G2202" si="139">D2202-F2202</f>
        <v>0</v>
      </c>
      <c r="H2202" s="582" t="s">
        <v>773</v>
      </c>
      <c r="I2202" s="32"/>
      <c r="J2202" s="2024"/>
      <c r="K2202" s="32"/>
      <c r="M2202" s="1265">
        <v>42134</v>
      </c>
      <c r="N2202" s="545">
        <v>20597</v>
      </c>
      <c r="O2202" s="1952" t="s">
        <v>850</v>
      </c>
      <c r="P2202" s="2097">
        <v>513.4</v>
      </c>
      <c r="Q2202" s="724">
        <v>42134</v>
      </c>
      <c r="R2202" s="2116">
        <v>513.4</v>
      </c>
      <c r="S2202" s="1267">
        <f t="shared" si="116"/>
        <v>0</v>
      </c>
      <c r="T2202" s="1197" t="s">
        <v>773</v>
      </c>
    </row>
    <row r="2203" spans="1:20" x14ac:dyDescent="0.25">
      <c r="A2203" s="1265">
        <v>42145</v>
      </c>
      <c r="B2203" s="545">
        <v>21777</v>
      </c>
      <c r="C2203" s="2030" t="s">
        <v>969</v>
      </c>
      <c r="D2203" s="2113">
        <v>180600</v>
      </c>
      <c r="E2203" s="2157">
        <v>42147</v>
      </c>
      <c r="F2203" s="2117">
        <v>180600</v>
      </c>
      <c r="G2203" s="1267">
        <f t="shared" ref="G2203" si="140">D2203-F2203</f>
        <v>0</v>
      </c>
      <c r="H2203" s="582" t="s">
        <v>773</v>
      </c>
      <c r="I2203" s="32"/>
      <c r="J2203" s="2024"/>
      <c r="K2203" s="32"/>
      <c r="M2203" s="1265">
        <v>42140</v>
      </c>
      <c r="N2203" s="545">
        <v>21244</v>
      </c>
      <c r="O2203" s="1952" t="s">
        <v>850</v>
      </c>
      <c r="P2203" s="2097">
        <v>1064.2</v>
      </c>
      <c r="Q2203" s="724">
        <v>42140</v>
      </c>
      <c r="R2203" s="2116">
        <v>1064.2</v>
      </c>
      <c r="S2203" s="1817">
        <f t="shared" si="116"/>
        <v>0</v>
      </c>
      <c r="T2203" s="1804" t="s">
        <v>773</v>
      </c>
    </row>
    <row r="2204" spans="1:20" x14ac:dyDescent="0.25">
      <c r="A2204" s="1265">
        <v>42145</v>
      </c>
      <c r="B2204" s="545">
        <v>21778</v>
      </c>
      <c r="C2204" s="2030" t="s">
        <v>3002</v>
      </c>
      <c r="D2204" s="2113">
        <v>2703.2</v>
      </c>
      <c r="E2204" s="724">
        <v>42145</v>
      </c>
      <c r="F2204" s="2117">
        <v>2703.2</v>
      </c>
      <c r="G2204" s="1267">
        <f t="shared" ref="G2204" si="141">D2204-F2204</f>
        <v>0</v>
      </c>
      <c r="H2204" s="582" t="s">
        <v>773</v>
      </c>
      <c r="I2204" s="32"/>
      <c r="J2204" s="2024"/>
      <c r="K2204" s="32"/>
      <c r="M2204" s="1265">
        <v>42140</v>
      </c>
      <c r="N2204" s="545">
        <v>21245</v>
      </c>
      <c r="O2204" s="1952" t="s">
        <v>850</v>
      </c>
      <c r="P2204" s="2097">
        <v>723.1</v>
      </c>
      <c r="Q2204" s="724">
        <v>42140</v>
      </c>
      <c r="R2204" s="2116">
        <v>723.1</v>
      </c>
      <c r="S2204" s="1817">
        <f t="shared" si="116"/>
        <v>0</v>
      </c>
      <c r="T2204" s="1804" t="s">
        <v>773</v>
      </c>
    </row>
    <row r="2205" spans="1:20" x14ac:dyDescent="0.25">
      <c r="A2205" s="1265">
        <v>42145</v>
      </c>
      <c r="B2205" s="545">
        <v>21779</v>
      </c>
      <c r="C2205" s="2030" t="s">
        <v>1202</v>
      </c>
      <c r="D2205" s="2113">
        <v>4572</v>
      </c>
      <c r="E2205" s="724">
        <v>42145</v>
      </c>
      <c r="F2205" s="2117">
        <v>4572</v>
      </c>
      <c r="G2205" s="1267">
        <f t="shared" ref="G2205" si="142">D2205-F2205</f>
        <v>0</v>
      </c>
      <c r="H2205" s="582" t="s">
        <v>773</v>
      </c>
      <c r="I2205" s="32"/>
      <c r="J2205" s="2024"/>
      <c r="K2205" s="32"/>
      <c r="M2205" s="1265">
        <v>42147</v>
      </c>
      <c r="N2205" s="545">
        <v>22014</v>
      </c>
      <c r="O2205" s="1952" t="s">
        <v>850</v>
      </c>
      <c r="P2205" s="2097">
        <v>1823.4</v>
      </c>
      <c r="Q2205" s="781">
        <v>42147</v>
      </c>
      <c r="R2205" s="2116">
        <v>1823.4</v>
      </c>
      <c r="S2205" s="1267">
        <f t="shared" si="116"/>
        <v>0</v>
      </c>
      <c r="T2205" s="1655" t="s">
        <v>773</v>
      </c>
    </row>
    <row r="2206" spans="1:20" x14ac:dyDescent="0.25">
      <c r="A2206" s="1265">
        <v>42145</v>
      </c>
      <c r="B2206" s="545">
        <v>21780</v>
      </c>
      <c r="C2206" s="2030" t="s">
        <v>2940</v>
      </c>
      <c r="D2206" s="2113">
        <v>3270</v>
      </c>
      <c r="E2206" s="724">
        <v>42145</v>
      </c>
      <c r="F2206" s="2117">
        <v>3270</v>
      </c>
      <c r="G2206" s="1267">
        <f t="shared" ref="G2206:G2269" si="143">D2206-F2206</f>
        <v>0</v>
      </c>
      <c r="H2206" s="582" t="s">
        <v>2822</v>
      </c>
      <c r="I2206" s="32"/>
      <c r="J2206" s="2024"/>
      <c r="K2206" s="32"/>
      <c r="M2206" s="1265">
        <v>42154</v>
      </c>
      <c r="N2206" s="545">
        <v>22708</v>
      </c>
      <c r="O2206" s="1952" t="s">
        <v>850</v>
      </c>
      <c r="P2206" s="2097">
        <v>1698.4</v>
      </c>
      <c r="Q2206" s="724">
        <v>42154</v>
      </c>
      <c r="R2206" s="2116">
        <v>1698.4</v>
      </c>
      <c r="S2206" s="1267">
        <f t="shared" si="116"/>
        <v>0</v>
      </c>
      <c r="T2206" s="1655" t="s">
        <v>773</v>
      </c>
    </row>
    <row r="2207" spans="1:20" x14ac:dyDescent="0.25">
      <c r="A2207" s="1265">
        <v>42145</v>
      </c>
      <c r="B2207" s="545">
        <v>21781</v>
      </c>
      <c r="C2207" s="2030" t="s">
        <v>2836</v>
      </c>
      <c r="D2207" s="2113">
        <v>2042.4</v>
      </c>
      <c r="E2207" s="724">
        <v>42145</v>
      </c>
      <c r="F2207" s="2117">
        <v>2042.4</v>
      </c>
      <c r="G2207" s="1267">
        <f t="shared" si="143"/>
        <v>0</v>
      </c>
      <c r="H2207" s="582" t="s">
        <v>2822</v>
      </c>
      <c r="I2207" s="32"/>
      <c r="J2207" s="2024"/>
      <c r="K2207" s="32"/>
      <c r="M2207" s="1265">
        <v>42153</v>
      </c>
      <c r="N2207" s="545">
        <v>22594</v>
      </c>
      <c r="O2207" s="1952" t="s">
        <v>972</v>
      </c>
      <c r="P2207" s="2097">
        <v>996</v>
      </c>
      <c r="Q2207" s="724">
        <v>42153</v>
      </c>
      <c r="R2207" s="2116">
        <v>996</v>
      </c>
      <c r="S2207" s="1267">
        <f t="shared" si="116"/>
        <v>0</v>
      </c>
      <c r="T2207" s="1655" t="s">
        <v>773</v>
      </c>
    </row>
    <row r="2208" spans="1:20" x14ac:dyDescent="0.25">
      <c r="A2208" s="1265">
        <v>42145</v>
      </c>
      <c r="B2208" s="545">
        <v>21782</v>
      </c>
      <c r="C2208" s="2030" t="s">
        <v>2835</v>
      </c>
      <c r="D2208" s="2113">
        <v>2149.6999999999998</v>
      </c>
      <c r="E2208" s="724">
        <v>42145</v>
      </c>
      <c r="F2208" s="2117">
        <v>2149.6999999999998</v>
      </c>
      <c r="G2208" s="1267">
        <f t="shared" si="143"/>
        <v>0</v>
      </c>
      <c r="H2208" s="582" t="s">
        <v>2822</v>
      </c>
      <c r="I2208" s="32"/>
      <c r="J2208" s="2024"/>
      <c r="K2208" s="32"/>
      <c r="M2208" s="1265">
        <v>42129</v>
      </c>
      <c r="N2208" s="545">
        <v>20046</v>
      </c>
      <c r="O2208" s="1952" t="s">
        <v>2939</v>
      </c>
      <c r="P2208" s="2097">
        <v>2889.6</v>
      </c>
      <c r="Q2208" s="724">
        <v>42129</v>
      </c>
      <c r="R2208" s="2116">
        <v>2889.6</v>
      </c>
      <c r="S2208" s="1267">
        <f t="shared" si="116"/>
        <v>0</v>
      </c>
      <c r="T2208" s="1655" t="s">
        <v>773</v>
      </c>
    </row>
    <row r="2209" spans="1:20" x14ac:dyDescent="0.25">
      <c r="A2209" s="1265">
        <v>42145</v>
      </c>
      <c r="B2209" s="545">
        <v>21783</v>
      </c>
      <c r="C2209" s="2030" t="s">
        <v>2784</v>
      </c>
      <c r="D2209" s="2113">
        <v>489.96</v>
      </c>
      <c r="E2209" s="724">
        <v>42145</v>
      </c>
      <c r="F2209" s="2117">
        <v>489.96</v>
      </c>
      <c r="G2209" s="1267">
        <f t="shared" si="143"/>
        <v>0</v>
      </c>
      <c r="H2209" s="582" t="s">
        <v>2822</v>
      </c>
      <c r="I2209" s="32"/>
      <c r="J2209" s="2024"/>
      <c r="K2209" s="32"/>
      <c r="M2209" s="1265">
        <v>42133</v>
      </c>
      <c r="N2209" s="545">
        <v>20518</v>
      </c>
      <c r="O2209" s="1952" t="s">
        <v>2939</v>
      </c>
      <c r="P2209" s="2097">
        <v>2958.3</v>
      </c>
      <c r="Q2209" s="724">
        <v>42135</v>
      </c>
      <c r="R2209" s="2116">
        <v>2958.3</v>
      </c>
      <c r="S2209" s="1267">
        <f t="shared" si="116"/>
        <v>0</v>
      </c>
      <c r="T2209" s="1804" t="s">
        <v>2780</v>
      </c>
    </row>
    <row r="2210" spans="1:20" x14ac:dyDescent="0.25">
      <c r="A2210" s="1265">
        <v>42145</v>
      </c>
      <c r="B2210" s="545">
        <v>21784</v>
      </c>
      <c r="C2210" s="2030" t="s">
        <v>2911</v>
      </c>
      <c r="D2210" s="2113">
        <v>31185.200000000001</v>
      </c>
      <c r="E2210" s="724">
        <v>42147</v>
      </c>
      <c r="F2210" s="2117">
        <v>31185.200000000001</v>
      </c>
      <c r="G2210" s="1267">
        <f t="shared" si="143"/>
        <v>0</v>
      </c>
      <c r="H2210" s="582" t="s">
        <v>2938</v>
      </c>
      <c r="I2210" s="32"/>
      <c r="J2210" s="2024"/>
      <c r="K2210" s="32"/>
      <c r="M2210" s="1265">
        <v>42141</v>
      </c>
      <c r="N2210" s="545">
        <v>21348</v>
      </c>
      <c r="O2210" s="1952" t="s">
        <v>2939</v>
      </c>
      <c r="P2210" s="2097">
        <v>2684.5</v>
      </c>
      <c r="Q2210" s="724">
        <v>42142</v>
      </c>
      <c r="R2210" s="2117">
        <v>2684.5</v>
      </c>
      <c r="S2210" s="1267">
        <f t="shared" si="116"/>
        <v>0</v>
      </c>
      <c r="T2210" s="716" t="s">
        <v>2780</v>
      </c>
    </row>
    <row r="2211" spans="1:20" x14ac:dyDescent="0.25">
      <c r="A2211" s="1265">
        <v>42145</v>
      </c>
      <c r="B2211" s="545">
        <v>21785</v>
      </c>
      <c r="C2211" s="2030" t="s">
        <v>2834</v>
      </c>
      <c r="D2211" s="2113">
        <v>1000</v>
      </c>
      <c r="E2211" s="724">
        <v>42145</v>
      </c>
      <c r="F2211" s="2117">
        <v>1000</v>
      </c>
      <c r="G2211" s="1267">
        <f t="shared" si="143"/>
        <v>0</v>
      </c>
      <c r="H2211" s="582" t="s">
        <v>2822</v>
      </c>
      <c r="I2211" s="32"/>
      <c r="J2211" s="2024"/>
      <c r="K2211" s="32"/>
      <c r="M2211" s="1265">
        <v>42143</v>
      </c>
      <c r="N2211" s="545">
        <v>21550</v>
      </c>
      <c r="O2211" s="1952" t="s">
        <v>2939</v>
      </c>
      <c r="P2211" s="2097">
        <v>2230.1999999999998</v>
      </c>
      <c r="Q2211" s="724">
        <v>42143</v>
      </c>
      <c r="R2211" s="2117">
        <v>2230.1999999999998</v>
      </c>
      <c r="S2211" s="1267">
        <f t="shared" si="116"/>
        <v>0</v>
      </c>
      <c r="T2211" s="1197" t="s">
        <v>2799</v>
      </c>
    </row>
    <row r="2212" spans="1:20" x14ac:dyDescent="0.25">
      <c r="A2212" s="1265">
        <v>42145</v>
      </c>
      <c r="B2212" s="545">
        <v>21786</v>
      </c>
      <c r="C2212" s="2030" t="s">
        <v>2814</v>
      </c>
      <c r="D2212" s="2113">
        <v>37543.64</v>
      </c>
      <c r="E2212" s="724" t="s">
        <v>3705</v>
      </c>
      <c r="F2212" s="2117">
        <f>35923.64+1620</f>
        <v>37543.64</v>
      </c>
      <c r="G2212" s="1267">
        <f t="shared" si="143"/>
        <v>0</v>
      </c>
      <c r="H2212" s="582" t="s">
        <v>2799</v>
      </c>
      <c r="I2212" s="32"/>
      <c r="J2212" s="2024"/>
      <c r="K2212" s="32"/>
      <c r="M2212" s="1265">
        <v>42125</v>
      </c>
      <c r="N2212" s="545">
        <v>19663</v>
      </c>
      <c r="O2212" s="1952" t="s">
        <v>2832</v>
      </c>
      <c r="P2212" s="2097">
        <v>5271.6</v>
      </c>
      <c r="Q2212" s="724">
        <v>42125</v>
      </c>
      <c r="R2212" s="2116">
        <v>5271.6</v>
      </c>
      <c r="S2212" s="459">
        <f t="shared" si="116"/>
        <v>0</v>
      </c>
      <c r="T2212" s="1655" t="s">
        <v>2799</v>
      </c>
    </row>
    <row r="2213" spans="1:20" x14ac:dyDescent="0.25">
      <c r="A2213" s="1265">
        <v>42145</v>
      </c>
      <c r="B2213" s="545">
        <v>21787</v>
      </c>
      <c r="C2213" s="2030" t="s">
        <v>2844</v>
      </c>
      <c r="D2213" s="2113">
        <v>25103.8</v>
      </c>
      <c r="E2213" s="724">
        <v>42145</v>
      </c>
      <c r="F2213" s="2117">
        <v>25103.8</v>
      </c>
      <c r="G2213" s="1267">
        <f t="shared" si="143"/>
        <v>0</v>
      </c>
      <c r="H2213" s="582" t="s">
        <v>773</v>
      </c>
      <c r="I2213" s="32"/>
      <c r="J2213" s="2024"/>
      <c r="K2213" s="32"/>
      <c r="M2213" s="1265">
        <v>42128</v>
      </c>
      <c r="N2213" s="545">
        <v>19962</v>
      </c>
      <c r="O2213" s="1952" t="s">
        <v>2832</v>
      </c>
      <c r="P2213" s="2097">
        <v>4075.6</v>
      </c>
      <c r="Q2213" s="724">
        <v>42128</v>
      </c>
      <c r="R2213" s="2116">
        <v>4075.6</v>
      </c>
      <c r="S2213" s="1267">
        <f t="shared" si="116"/>
        <v>0</v>
      </c>
      <c r="T2213" s="1804" t="s">
        <v>2796</v>
      </c>
    </row>
    <row r="2214" spans="1:20" x14ac:dyDescent="0.25">
      <c r="A2214" s="1265">
        <v>42145</v>
      </c>
      <c r="B2214" s="545">
        <v>21788</v>
      </c>
      <c r="C2214" s="2030" t="s">
        <v>982</v>
      </c>
      <c r="D2214" s="2113">
        <v>25848.28</v>
      </c>
      <c r="E2214" s="724">
        <v>42145</v>
      </c>
      <c r="F2214" s="2117">
        <v>25848.28</v>
      </c>
      <c r="G2214" s="1267">
        <f t="shared" si="143"/>
        <v>0</v>
      </c>
      <c r="H2214" s="582" t="s">
        <v>2776</v>
      </c>
      <c r="I2214" s="32"/>
      <c r="J2214" s="2024"/>
      <c r="K2214" s="32"/>
      <c r="M2214" s="1265">
        <v>42130</v>
      </c>
      <c r="N2214" s="545">
        <v>20168</v>
      </c>
      <c r="O2214" s="1952" t="s">
        <v>2832</v>
      </c>
      <c r="P2214" s="2097">
        <v>7709.6</v>
      </c>
      <c r="Q2214" s="724">
        <v>42130</v>
      </c>
      <c r="R2214" s="2116">
        <v>7709.6</v>
      </c>
      <c r="S2214" s="1267">
        <f t="shared" si="116"/>
        <v>0</v>
      </c>
      <c r="T2214" s="1655" t="s">
        <v>2796</v>
      </c>
    </row>
    <row r="2215" spans="1:20" x14ac:dyDescent="0.25">
      <c r="A2215" s="1265">
        <v>42145</v>
      </c>
      <c r="B2215" s="545">
        <v>21789</v>
      </c>
      <c r="C2215" s="2030" t="s">
        <v>3637</v>
      </c>
      <c r="D2215" s="2113">
        <v>388.8</v>
      </c>
      <c r="E2215" s="724">
        <v>42145</v>
      </c>
      <c r="F2215" s="2117">
        <v>388.8</v>
      </c>
      <c r="G2215" s="1267">
        <f t="shared" si="143"/>
        <v>0</v>
      </c>
      <c r="H2215" s="582" t="s">
        <v>773</v>
      </c>
      <c r="I2215" s="32"/>
      <c r="J2215" s="2024"/>
      <c r="K2215" s="32"/>
      <c r="M2215" s="1265">
        <v>42131</v>
      </c>
      <c r="N2215" s="545">
        <v>20263</v>
      </c>
      <c r="O2215" s="1952" t="s">
        <v>2832</v>
      </c>
      <c r="P2215" s="2097">
        <v>8234</v>
      </c>
      <c r="Q2215" s="724">
        <v>42131</v>
      </c>
      <c r="R2215" s="2116">
        <v>8234</v>
      </c>
      <c r="S2215" s="1267">
        <f t="shared" si="116"/>
        <v>0</v>
      </c>
      <c r="T2215" s="1804" t="s">
        <v>2776</v>
      </c>
    </row>
    <row r="2216" spans="1:20" x14ac:dyDescent="0.25">
      <c r="A2216" s="1265">
        <v>42145</v>
      </c>
      <c r="B2216" s="545">
        <v>21790</v>
      </c>
      <c r="C2216" s="2030" t="s">
        <v>2903</v>
      </c>
      <c r="D2216" s="2113">
        <v>2694</v>
      </c>
      <c r="E2216" s="724">
        <v>42145</v>
      </c>
      <c r="F2216" s="2117">
        <v>2694</v>
      </c>
      <c r="G2216" s="1267">
        <f t="shared" si="143"/>
        <v>0</v>
      </c>
      <c r="H2216" s="582" t="s">
        <v>2822</v>
      </c>
      <c r="I2216" s="32"/>
      <c r="J2216" s="2024"/>
      <c r="K2216" s="32"/>
      <c r="M2216" s="1265">
        <v>42132</v>
      </c>
      <c r="N2216" s="545">
        <v>20391</v>
      </c>
      <c r="O2216" s="2143" t="s">
        <v>2832</v>
      </c>
      <c r="P2216" s="2097">
        <v>7856.8</v>
      </c>
      <c r="Q2216" s="724">
        <v>42132</v>
      </c>
      <c r="R2216" s="2116">
        <v>7856.8</v>
      </c>
      <c r="S2216" s="1267">
        <f t="shared" si="116"/>
        <v>0</v>
      </c>
      <c r="T2216" s="1804" t="s">
        <v>2776</v>
      </c>
    </row>
    <row r="2217" spans="1:20" x14ac:dyDescent="0.25">
      <c r="A2217" s="1265">
        <v>42145</v>
      </c>
      <c r="B2217" s="545">
        <v>21791</v>
      </c>
      <c r="C2217" s="2030" t="s">
        <v>2847</v>
      </c>
      <c r="D2217" s="2113">
        <v>356.4</v>
      </c>
      <c r="E2217" s="724">
        <v>42145</v>
      </c>
      <c r="F2217" s="2117">
        <v>356.4</v>
      </c>
      <c r="G2217" s="1267">
        <f t="shared" si="143"/>
        <v>0</v>
      </c>
      <c r="H2217" s="582" t="s">
        <v>773</v>
      </c>
      <c r="I2217" s="32"/>
      <c r="J2217" s="2024"/>
      <c r="K2217" s="32"/>
      <c r="M2217" s="1265">
        <v>42133</v>
      </c>
      <c r="N2217" s="545">
        <v>20540</v>
      </c>
      <c r="O2217" s="1952" t="s">
        <v>2832</v>
      </c>
      <c r="P2217" s="2097">
        <v>3431.6</v>
      </c>
      <c r="Q2217" s="724">
        <v>42133</v>
      </c>
      <c r="R2217" s="2116">
        <v>3431.6</v>
      </c>
      <c r="S2217" s="1267">
        <f t="shared" si="116"/>
        <v>0</v>
      </c>
      <c r="T2217" s="1804" t="s">
        <v>773</v>
      </c>
    </row>
    <row r="2218" spans="1:20" x14ac:dyDescent="0.25">
      <c r="A2218" s="1265">
        <v>42145</v>
      </c>
      <c r="B2218" s="545">
        <v>21792</v>
      </c>
      <c r="C2218" s="2030" t="s">
        <v>1418</v>
      </c>
      <c r="D2218" s="2113">
        <v>3433.4</v>
      </c>
      <c r="E2218" s="724">
        <v>42153</v>
      </c>
      <c r="F2218" s="2117">
        <v>3433.4</v>
      </c>
      <c r="G2218" s="1267">
        <f t="shared" si="143"/>
        <v>0</v>
      </c>
      <c r="H2218" s="582" t="s">
        <v>2799</v>
      </c>
      <c r="I2218" s="32"/>
      <c r="J2218" s="2024"/>
      <c r="K2218" s="32"/>
      <c r="M2218" s="1265">
        <v>42135</v>
      </c>
      <c r="N2218" s="545">
        <v>20710</v>
      </c>
      <c r="O2218" s="1952" t="s">
        <v>2832</v>
      </c>
      <c r="P2218" s="2097">
        <v>11092</v>
      </c>
      <c r="Q2218" s="724">
        <v>42137</v>
      </c>
      <c r="R2218" s="2116">
        <v>11092</v>
      </c>
      <c r="S2218" s="1267">
        <f t="shared" si="116"/>
        <v>0</v>
      </c>
      <c r="T2218" s="1804" t="s">
        <v>2776</v>
      </c>
    </row>
    <row r="2219" spans="1:20" x14ac:dyDescent="0.25">
      <c r="A2219" s="1265">
        <v>42145</v>
      </c>
      <c r="B2219" s="545">
        <v>21793</v>
      </c>
      <c r="C2219" s="2202" t="s">
        <v>2251</v>
      </c>
      <c r="D2219" s="2203">
        <v>0</v>
      </c>
      <c r="E2219" s="724"/>
      <c r="F2219" s="2117"/>
      <c r="G2219" s="1267">
        <f t="shared" si="143"/>
        <v>0</v>
      </c>
      <c r="H2219" s="582" t="s">
        <v>135</v>
      </c>
      <c r="I2219" s="32"/>
      <c r="J2219" s="2024"/>
      <c r="K2219" s="32"/>
      <c r="M2219" s="1265">
        <v>42137</v>
      </c>
      <c r="N2219" s="545">
        <v>20913</v>
      </c>
      <c r="O2219" s="1952" t="s">
        <v>2832</v>
      </c>
      <c r="P2219" s="2097">
        <v>6345</v>
      </c>
      <c r="Q2219" s="724">
        <v>42138</v>
      </c>
      <c r="R2219" s="2116">
        <v>6345</v>
      </c>
      <c r="S2219" s="1267">
        <f t="shared" si="116"/>
        <v>0</v>
      </c>
      <c r="T2219" s="1804" t="s">
        <v>2776</v>
      </c>
    </row>
    <row r="2220" spans="1:20" x14ac:dyDescent="0.25">
      <c r="A2220" s="1265">
        <v>42145</v>
      </c>
      <c r="B2220" s="545">
        <v>21794</v>
      </c>
      <c r="C2220" s="2030" t="s">
        <v>2967</v>
      </c>
      <c r="D2220" s="2113">
        <v>3733.8</v>
      </c>
      <c r="E2220" s="724">
        <v>42145</v>
      </c>
      <c r="F2220" s="2117">
        <v>3733.8</v>
      </c>
      <c r="G2220" s="1267">
        <f t="shared" si="143"/>
        <v>0</v>
      </c>
      <c r="H2220" s="582" t="s">
        <v>773</v>
      </c>
      <c r="I2220" s="32"/>
      <c r="J2220" s="2024"/>
      <c r="K2220" s="32"/>
      <c r="M2220" s="1265">
        <v>42138</v>
      </c>
      <c r="N2220" s="545">
        <v>21011</v>
      </c>
      <c r="O2220" s="1952" t="s">
        <v>2832</v>
      </c>
      <c r="P2220" s="2097">
        <v>5696.4</v>
      </c>
      <c r="Q2220" s="724">
        <v>42138</v>
      </c>
      <c r="R2220" s="2116">
        <v>5696.4</v>
      </c>
      <c r="S2220" s="1817">
        <f t="shared" si="116"/>
        <v>0</v>
      </c>
      <c r="T2220" s="1804" t="s">
        <v>2776</v>
      </c>
    </row>
    <row r="2221" spans="1:20" x14ac:dyDescent="0.25">
      <c r="A2221" s="1265">
        <v>42145</v>
      </c>
      <c r="B2221" s="545">
        <v>21795</v>
      </c>
      <c r="C2221" s="2030" t="s">
        <v>2795</v>
      </c>
      <c r="D2221" s="2113">
        <v>246805.93</v>
      </c>
      <c r="E2221" s="724"/>
      <c r="F2221" s="2117"/>
      <c r="G2221" s="1267">
        <f t="shared" si="143"/>
        <v>246805.93</v>
      </c>
      <c r="H2221" s="582" t="s">
        <v>2815</v>
      </c>
      <c r="I2221" s="32"/>
      <c r="J2221" s="2024"/>
      <c r="K2221" s="32"/>
      <c r="M2221" s="1265">
        <v>42139</v>
      </c>
      <c r="N2221" s="545">
        <v>21151</v>
      </c>
      <c r="O2221" s="1952" t="s">
        <v>2832</v>
      </c>
      <c r="P2221" s="2097">
        <v>6128.8</v>
      </c>
      <c r="Q2221" s="724">
        <v>42139</v>
      </c>
      <c r="R2221" s="2116">
        <v>6128.8</v>
      </c>
      <c r="S2221" s="1817">
        <f t="shared" si="116"/>
        <v>0</v>
      </c>
      <c r="T2221" s="1655" t="s">
        <v>2776</v>
      </c>
    </row>
    <row r="2222" spans="1:20" x14ac:dyDescent="0.25">
      <c r="A2222" s="1265">
        <v>42145</v>
      </c>
      <c r="B2222" s="545">
        <v>21796</v>
      </c>
      <c r="C2222" s="2030" t="s">
        <v>2862</v>
      </c>
      <c r="D2222" s="2113">
        <v>13</v>
      </c>
      <c r="E2222" s="724">
        <v>42145</v>
      </c>
      <c r="F2222" s="2117">
        <v>13</v>
      </c>
      <c r="G2222" s="1267">
        <f t="shared" si="143"/>
        <v>0</v>
      </c>
      <c r="H2222" s="582" t="s">
        <v>773</v>
      </c>
      <c r="I2222" s="32"/>
      <c r="J2222" s="2024"/>
      <c r="K2222" s="32"/>
      <c r="M2222" s="1265">
        <v>42140</v>
      </c>
      <c r="N2222" s="545">
        <v>21298</v>
      </c>
      <c r="O2222" s="1952" t="s">
        <v>2832</v>
      </c>
      <c r="P2222" s="2097">
        <v>6363.8</v>
      </c>
      <c r="Q2222" s="724">
        <v>42142</v>
      </c>
      <c r="R2222" s="2117">
        <v>6363.8</v>
      </c>
      <c r="S2222" s="1267">
        <f t="shared" si="116"/>
        <v>0</v>
      </c>
      <c r="T2222" s="716" t="s">
        <v>2776</v>
      </c>
    </row>
    <row r="2223" spans="1:20" x14ac:dyDescent="0.25">
      <c r="A2223" s="1265">
        <v>42145</v>
      </c>
      <c r="B2223" s="545">
        <v>21797</v>
      </c>
      <c r="C2223" s="2030" t="s">
        <v>2795</v>
      </c>
      <c r="D2223" s="2113">
        <v>78103.600000000006</v>
      </c>
      <c r="E2223" s="724"/>
      <c r="F2223" s="2117"/>
      <c r="G2223" s="1267">
        <f t="shared" si="143"/>
        <v>78103.600000000006</v>
      </c>
      <c r="H2223" s="582" t="s">
        <v>2815</v>
      </c>
      <c r="I2223" s="32"/>
      <c r="J2223" s="2024"/>
      <c r="K2223" s="32"/>
      <c r="M2223" s="1265">
        <v>42142</v>
      </c>
      <c r="N2223" s="545">
        <v>21423</v>
      </c>
      <c r="O2223" s="1952" t="s">
        <v>2832</v>
      </c>
      <c r="P2223" s="2097">
        <v>6956</v>
      </c>
      <c r="Q2223" s="724">
        <v>42142</v>
      </c>
      <c r="R2223" s="2117">
        <v>6956</v>
      </c>
      <c r="S2223" s="1267">
        <f t="shared" si="116"/>
        <v>0</v>
      </c>
      <c r="T2223" s="1197" t="s">
        <v>2776</v>
      </c>
    </row>
    <row r="2224" spans="1:20" x14ac:dyDescent="0.25">
      <c r="A2224" s="1265">
        <v>42145</v>
      </c>
      <c r="B2224" s="545">
        <v>21798</v>
      </c>
      <c r="C2224" s="2030" t="s">
        <v>2932</v>
      </c>
      <c r="D2224" s="2113">
        <v>4420.8</v>
      </c>
      <c r="E2224" s="724">
        <v>42149</v>
      </c>
      <c r="F2224" s="2117">
        <v>4420.8</v>
      </c>
      <c r="G2224" s="1267">
        <f t="shared" si="143"/>
        <v>0</v>
      </c>
      <c r="H2224" s="582" t="s">
        <v>2902</v>
      </c>
      <c r="I2224" s="32"/>
      <c r="J2224" s="2024"/>
      <c r="K2224" s="32"/>
      <c r="M2224" s="1265">
        <v>42143</v>
      </c>
      <c r="N2224" s="545">
        <v>21582</v>
      </c>
      <c r="O2224" s="1952" t="s">
        <v>2832</v>
      </c>
      <c r="P2224" s="2097">
        <v>8716.7999999999993</v>
      </c>
      <c r="Q2224" s="724">
        <v>42143</v>
      </c>
      <c r="R2224" s="2116">
        <v>8716.7999999999993</v>
      </c>
      <c r="S2224" s="1267">
        <f t="shared" si="116"/>
        <v>0</v>
      </c>
      <c r="T2224" s="1197" t="s">
        <v>2776</v>
      </c>
    </row>
    <row r="2225" spans="1:20" x14ac:dyDescent="0.25">
      <c r="A2225" s="1265">
        <v>42145</v>
      </c>
      <c r="B2225" s="545">
        <v>21799</v>
      </c>
      <c r="C2225" s="2030" t="s">
        <v>2920</v>
      </c>
      <c r="D2225" s="2113">
        <v>29192.87</v>
      </c>
      <c r="E2225" s="724">
        <v>42151</v>
      </c>
      <c r="F2225" s="2117">
        <v>29192.87</v>
      </c>
      <c r="G2225" s="1267">
        <f t="shared" si="143"/>
        <v>0</v>
      </c>
      <c r="H2225" s="582" t="s">
        <v>2902</v>
      </c>
      <c r="I2225" s="32"/>
      <c r="J2225" s="2024"/>
      <c r="K2225" s="32"/>
      <c r="M2225" s="1265">
        <v>42144</v>
      </c>
      <c r="N2225" s="545">
        <v>21682</v>
      </c>
      <c r="O2225" s="1952" t="s">
        <v>2832</v>
      </c>
      <c r="P2225" s="2097">
        <v>11577.6</v>
      </c>
      <c r="Q2225" s="724">
        <v>42144</v>
      </c>
      <c r="R2225" s="2117">
        <v>11577.6</v>
      </c>
      <c r="S2225" s="1267">
        <f t="shared" si="116"/>
        <v>0</v>
      </c>
      <c r="T2225" s="1197" t="s">
        <v>2412</v>
      </c>
    </row>
    <row r="2226" spans="1:20" x14ac:dyDescent="0.25">
      <c r="A2226" s="1265">
        <v>42145</v>
      </c>
      <c r="B2226" s="545">
        <v>21800</v>
      </c>
      <c r="C2226" s="2030" t="s">
        <v>2933</v>
      </c>
      <c r="D2226" s="2113">
        <v>1680</v>
      </c>
      <c r="E2226" s="724">
        <v>42149</v>
      </c>
      <c r="F2226" s="2117">
        <v>1680</v>
      </c>
      <c r="G2226" s="1267">
        <f t="shared" si="143"/>
        <v>0</v>
      </c>
      <c r="H2226" s="582" t="s">
        <v>2902</v>
      </c>
      <c r="I2226" s="32"/>
      <c r="J2226" s="2024"/>
      <c r="K2226" s="32"/>
      <c r="M2226" s="1265">
        <v>42145</v>
      </c>
      <c r="N2226" s="545">
        <v>21770</v>
      </c>
      <c r="O2226" s="2204" t="s">
        <v>2832</v>
      </c>
      <c r="P2226" s="2113">
        <v>10464</v>
      </c>
      <c r="Q2226" s="724">
        <v>42145</v>
      </c>
      <c r="R2226" s="2117">
        <v>10464</v>
      </c>
      <c r="S2226" s="1267">
        <f t="shared" si="116"/>
        <v>0</v>
      </c>
      <c r="T2226" s="582" t="s">
        <v>2776</v>
      </c>
    </row>
    <row r="2227" spans="1:20" x14ac:dyDescent="0.25">
      <c r="A2227" s="1265">
        <v>42145</v>
      </c>
      <c r="B2227" s="545">
        <v>21801</v>
      </c>
      <c r="C2227" s="2030" t="s">
        <v>2922</v>
      </c>
      <c r="D2227" s="2113">
        <v>5083.7</v>
      </c>
      <c r="E2227" s="724">
        <v>42149</v>
      </c>
      <c r="F2227" s="2117">
        <v>5083.7</v>
      </c>
      <c r="G2227" s="1267">
        <f t="shared" si="143"/>
        <v>0</v>
      </c>
      <c r="H2227" s="582" t="s">
        <v>2902</v>
      </c>
      <c r="I2227" s="32"/>
      <c r="J2227" s="2024"/>
      <c r="K2227" s="32"/>
      <c r="M2227" s="1265">
        <v>42146</v>
      </c>
      <c r="N2227" s="545">
        <v>21862</v>
      </c>
      <c r="O2227" s="1952" t="s">
        <v>2832</v>
      </c>
      <c r="P2227" s="2097">
        <v>6288</v>
      </c>
      <c r="Q2227" s="724">
        <v>42147</v>
      </c>
      <c r="R2227" s="2116">
        <v>6288</v>
      </c>
      <c r="S2227" s="1267">
        <f t="shared" si="116"/>
        <v>0</v>
      </c>
      <c r="T2227" s="1655" t="s">
        <v>2776</v>
      </c>
    </row>
    <row r="2228" spans="1:20" x14ac:dyDescent="0.25">
      <c r="A2228" s="1265">
        <v>42145</v>
      </c>
      <c r="B2228" s="545">
        <v>21802</v>
      </c>
      <c r="C2228" s="2030" t="s">
        <v>2927</v>
      </c>
      <c r="D2228" s="2113">
        <v>37684.9</v>
      </c>
      <c r="E2228" s="724">
        <v>42154</v>
      </c>
      <c r="F2228" s="2117">
        <v>22000</v>
      </c>
      <c r="G2228" s="1267">
        <f t="shared" si="143"/>
        <v>15684.900000000001</v>
      </c>
      <c r="H2228" s="582" t="s">
        <v>2902</v>
      </c>
      <c r="I2228" s="32"/>
      <c r="J2228" s="2024"/>
      <c r="K2228" s="32"/>
      <c r="M2228" s="1265">
        <v>42147</v>
      </c>
      <c r="N2228" s="545">
        <v>22055</v>
      </c>
      <c r="O2228" s="1952" t="s">
        <v>2832</v>
      </c>
      <c r="P2228" s="2097">
        <v>9721.6</v>
      </c>
      <c r="Q2228" s="781">
        <v>42149</v>
      </c>
      <c r="R2228" s="2116">
        <v>9721.6</v>
      </c>
      <c r="S2228" s="1267">
        <f t="shared" si="116"/>
        <v>0</v>
      </c>
      <c r="T2228" s="1655" t="s">
        <v>2776</v>
      </c>
    </row>
    <row r="2229" spans="1:20" x14ac:dyDescent="0.25">
      <c r="A2229" s="1265">
        <v>42145</v>
      </c>
      <c r="B2229" s="545">
        <v>21803</v>
      </c>
      <c r="C2229" s="2030" t="s">
        <v>2915</v>
      </c>
      <c r="D2229" s="2113">
        <v>384</v>
      </c>
      <c r="E2229" s="724">
        <v>42145</v>
      </c>
      <c r="F2229" s="2117">
        <v>384</v>
      </c>
      <c r="G2229" s="1267">
        <f t="shared" si="143"/>
        <v>0</v>
      </c>
      <c r="H2229" s="582" t="s">
        <v>773</v>
      </c>
      <c r="I2229" s="32"/>
      <c r="J2229" s="2024"/>
      <c r="K2229" s="32"/>
      <c r="M2229" s="1265">
        <v>42149</v>
      </c>
      <c r="N2229" s="545">
        <v>22176</v>
      </c>
      <c r="O2229" s="1952" t="s">
        <v>2832</v>
      </c>
      <c r="P2229" s="2097">
        <v>6742.4</v>
      </c>
      <c r="Q2229" s="781">
        <v>42149</v>
      </c>
      <c r="R2229" s="2116">
        <v>6742.4</v>
      </c>
      <c r="S2229" s="1267">
        <f t="shared" si="116"/>
        <v>0</v>
      </c>
      <c r="T2229" s="1655" t="s">
        <v>2776</v>
      </c>
    </row>
    <row r="2230" spans="1:20" x14ac:dyDescent="0.25">
      <c r="A2230" s="1265">
        <v>42145</v>
      </c>
      <c r="B2230" s="545">
        <v>21804</v>
      </c>
      <c r="C2230" s="2030" t="s">
        <v>3532</v>
      </c>
      <c r="D2230" s="2113">
        <v>22336.6</v>
      </c>
      <c r="E2230" s="724">
        <v>42149</v>
      </c>
      <c r="F2230" s="2117">
        <v>22336.6</v>
      </c>
      <c r="G2230" s="1267">
        <f t="shared" si="143"/>
        <v>0</v>
      </c>
      <c r="H2230" s="582" t="s">
        <v>773</v>
      </c>
      <c r="I2230" s="32"/>
      <c r="J2230" s="2024"/>
      <c r="K2230" s="32"/>
      <c r="M2230" s="1265">
        <v>42150</v>
      </c>
      <c r="N2230" s="545">
        <v>22293</v>
      </c>
      <c r="O2230" s="1952" t="s">
        <v>2832</v>
      </c>
      <c r="P2230" s="2097">
        <v>5253</v>
      </c>
      <c r="Q2230" s="781">
        <v>42151</v>
      </c>
      <c r="R2230" s="2116">
        <v>5253</v>
      </c>
      <c r="S2230" s="1267">
        <f t="shared" si="116"/>
        <v>0</v>
      </c>
      <c r="T2230" s="1655" t="s">
        <v>773</v>
      </c>
    </row>
    <row r="2231" spans="1:20" x14ac:dyDescent="0.25">
      <c r="A2231" s="1265">
        <v>42145</v>
      </c>
      <c r="B2231" s="545">
        <v>21805</v>
      </c>
      <c r="C2231" s="2030" t="s">
        <v>2859</v>
      </c>
      <c r="D2231" s="2113">
        <v>22881.3</v>
      </c>
      <c r="E2231" s="724">
        <v>42145</v>
      </c>
      <c r="F2231" s="2117">
        <v>22881.3</v>
      </c>
      <c r="G2231" s="1267">
        <f t="shared" si="143"/>
        <v>0</v>
      </c>
      <c r="H2231" s="582" t="s">
        <v>773</v>
      </c>
      <c r="I2231" s="32"/>
      <c r="J2231" s="2024"/>
      <c r="K2231" s="32"/>
      <c r="M2231" s="1265">
        <v>42151</v>
      </c>
      <c r="N2231" s="545">
        <v>22358</v>
      </c>
      <c r="O2231" s="1952" t="s">
        <v>2832</v>
      </c>
      <c r="P2231" s="2097">
        <v>6470</v>
      </c>
      <c r="Q2231" s="781">
        <v>42151</v>
      </c>
      <c r="R2231" s="2116">
        <v>6470</v>
      </c>
      <c r="S2231" s="1267">
        <f t="shared" si="116"/>
        <v>0</v>
      </c>
      <c r="T2231" s="1655" t="s">
        <v>773</v>
      </c>
    </row>
    <row r="2232" spans="1:20" x14ac:dyDescent="0.25">
      <c r="A2232" s="1265">
        <v>42145</v>
      </c>
      <c r="B2232" s="545">
        <v>21806</v>
      </c>
      <c r="C2232" s="2030" t="s">
        <v>3532</v>
      </c>
      <c r="D2232" s="2113">
        <v>26717.200000000001</v>
      </c>
      <c r="E2232" s="724">
        <v>42149</v>
      </c>
      <c r="F2232" s="2117">
        <v>26717.200000000001</v>
      </c>
      <c r="G2232" s="1267">
        <f t="shared" si="143"/>
        <v>0</v>
      </c>
      <c r="H2232" s="582" t="s">
        <v>2902</v>
      </c>
      <c r="I2232" s="32"/>
      <c r="J2232" s="2024"/>
      <c r="K2232" s="32"/>
      <c r="M2232" s="1265">
        <v>42153</v>
      </c>
      <c r="N2232" s="545">
        <v>22573</v>
      </c>
      <c r="O2232" s="1952" t="s">
        <v>2832</v>
      </c>
      <c r="P2232" s="2097">
        <v>8050</v>
      </c>
      <c r="Q2232" s="724">
        <v>42153</v>
      </c>
      <c r="R2232" s="2116">
        <v>8050</v>
      </c>
      <c r="S2232" s="1267">
        <f t="shared" si="116"/>
        <v>0</v>
      </c>
      <c r="T2232" s="1655" t="s">
        <v>2776</v>
      </c>
    </row>
    <row r="2233" spans="1:20" x14ac:dyDescent="0.25">
      <c r="A2233" s="1265">
        <v>42145</v>
      </c>
      <c r="B2233" s="545">
        <v>21807</v>
      </c>
      <c r="C2233" s="2030" t="s">
        <v>2921</v>
      </c>
      <c r="D2233" s="2113">
        <v>6740.2</v>
      </c>
      <c r="E2233" s="724"/>
      <c r="F2233" s="2117"/>
      <c r="G2233" s="1267">
        <f t="shared" si="143"/>
        <v>6740.2</v>
      </c>
      <c r="H2233" s="582" t="s">
        <v>2902</v>
      </c>
      <c r="I2233" s="32"/>
      <c r="J2233" s="2024"/>
      <c r="K2233" s="32"/>
      <c r="M2233" s="1265">
        <v>42154</v>
      </c>
      <c r="N2233" s="545">
        <v>22738</v>
      </c>
      <c r="O2233" s="1952" t="s">
        <v>2832</v>
      </c>
      <c r="P2233" s="2097">
        <v>7770</v>
      </c>
      <c r="Q2233" s="724"/>
      <c r="R2233" s="2116"/>
      <c r="S2233" s="1267">
        <f t="shared" si="116"/>
        <v>7770</v>
      </c>
      <c r="T2233" s="1655" t="s">
        <v>773</v>
      </c>
    </row>
    <row r="2234" spans="1:20" x14ac:dyDescent="0.25">
      <c r="A2234" s="1265">
        <v>42145</v>
      </c>
      <c r="B2234" s="545">
        <v>21808</v>
      </c>
      <c r="C2234" s="2030" t="s">
        <v>3533</v>
      </c>
      <c r="D2234" s="2113">
        <v>41131.43</v>
      </c>
      <c r="E2234" s="724">
        <v>42151</v>
      </c>
      <c r="F2234" s="2117">
        <v>41131.43</v>
      </c>
      <c r="G2234" s="1267">
        <f t="shared" si="143"/>
        <v>0</v>
      </c>
      <c r="H2234" s="582" t="s">
        <v>2902</v>
      </c>
      <c r="I2234" s="32"/>
      <c r="J2234" s="2024"/>
      <c r="K2234" s="32"/>
      <c r="M2234" s="1265">
        <v>42127</v>
      </c>
      <c r="N2234" s="545">
        <v>19814</v>
      </c>
      <c r="O2234" s="2054" t="s">
        <v>2891</v>
      </c>
      <c r="P2234" s="2097">
        <v>1403</v>
      </c>
      <c r="Q2234" s="724">
        <v>42127</v>
      </c>
      <c r="R2234" s="2116">
        <v>1403</v>
      </c>
      <c r="S2234" s="1267">
        <f t="shared" si="116"/>
        <v>0</v>
      </c>
      <c r="T2234" s="217" t="s">
        <v>773</v>
      </c>
    </row>
    <row r="2235" spans="1:20" x14ac:dyDescent="0.25">
      <c r="A2235" s="1265">
        <v>42145</v>
      </c>
      <c r="B2235" s="545">
        <v>21809</v>
      </c>
      <c r="C2235" s="2030" t="s">
        <v>2934</v>
      </c>
      <c r="D2235" s="2113">
        <v>10582</v>
      </c>
      <c r="E2235" s="724">
        <v>42149</v>
      </c>
      <c r="F2235" s="2117">
        <v>10582</v>
      </c>
      <c r="G2235" s="1267">
        <f t="shared" si="143"/>
        <v>0</v>
      </c>
      <c r="H2235" s="582" t="s">
        <v>2902</v>
      </c>
      <c r="I2235" s="32"/>
      <c r="J2235" s="2024"/>
      <c r="K2235" s="32"/>
      <c r="M2235" s="1265">
        <v>42131</v>
      </c>
      <c r="N2235" s="545">
        <v>20276</v>
      </c>
      <c r="O2235" s="1952" t="s">
        <v>2891</v>
      </c>
      <c r="P2235" s="2097">
        <v>1338.6</v>
      </c>
      <c r="Q2235" s="724">
        <v>42131</v>
      </c>
      <c r="R2235" s="2116">
        <v>1338.6</v>
      </c>
      <c r="S2235" s="1267">
        <f t="shared" si="116"/>
        <v>0</v>
      </c>
      <c r="T2235" s="1804" t="s">
        <v>773</v>
      </c>
    </row>
    <row r="2236" spans="1:20" x14ac:dyDescent="0.25">
      <c r="A2236" s="1265">
        <v>42145</v>
      </c>
      <c r="B2236" s="545">
        <v>21810</v>
      </c>
      <c r="C2236" s="2030" t="s">
        <v>3559</v>
      </c>
      <c r="D2236" s="2113">
        <v>1207.2</v>
      </c>
      <c r="E2236" s="724">
        <v>42145</v>
      </c>
      <c r="F2236" s="2117">
        <v>1207.2</v>
      </c>
      <c r="G2236" s="1267">
        <f t="shared" si="143"/>
        <v>0</v>
      </c>
      <c r="H2236" s="582" t="s">
        <v>773</v>
      </c>
      <c r="I2236" s="32"/>
      <c r="J2236" s="2024"/>
      <c r="K2236" s="32"/>
      <c r="M2236" s="1265">
        <v>42140</v>
      </c>
      <c r="N2236" s="545">
        <v>21314</v>
      </c>
      <c r="O2236" s="1952" t="s">
        <v>2891</v>
      </c>
      <c r="P2236" s="2097">
        <v>699.2</v>
      </c>
      <c r="Q2236" s="724">
        <v>42140</v>
      </c>
      <c r="R2236" s="2117">
        <v>699.2</v>
      </c>
      <c r="S2236" s="1267">
        <f t="shared" si="116"/>
        <v>0</v>
      </c>
      <c r="T2236" s="716" t="s">
        <v>773</v>
      </c>
    </row>
    <row r="2237" spans="1:20" x14ac:dyDescent="0.25">
      <c r="A2237" s="1265">
        <v>42145</v>
      </c>
      <c r="B2237" s="545">
        <v>21811</v>
      </c>
      <c r="C2237" s="2030" t="s">
        <v>1025</v>
      </c>
      <c r="D2237" s="2113">
        <v>4452</v>
      </c>
      <c r="E2237" s="724">
        <v>42145</v>
      </c>
      <c r="F2237" s="2117">
        <v>4452</v>
      </c>
      <c r="G2237" s="1267">
        <f t="shared" si="143"/>
        <v>0</v>
      </c>
      <c r="H2237" s="582" t="s">
        <v>773</v>
      </c>
      <c r="I2237" s="32"/>
      <c r="J2237" s="2024"/>
      <c r="K2237" s="32"/>
      <c r="M2237" s="1265">
        <v>42125</v>
      </c>
      <c r="N2237" s="545">
        <v>19639</v>
      </c>
      <c r="O2237" s="1952" t="s">
        <v>2820</v>
      </c>
      <c r="P2237" s="2097">
        <v>2820</v>
      </c>
      <c r="Q2237" s="724">
        <v>42125</v>
      </c>
      <c r="R2237" s="2116">
        <v>2820</v>
      </c>
      <c r="S2237" s="459">
        <f t="shared" si="116"/>
        <v>0</v>
      </c>
      <c r="T2237" s="1804" t="s">
        <v>773</v>
      </c>
    </row>
    <row r="2238" spans="1:20" x14ac:dyDescent="0.25">
      <c r="A2238" s="1265">
        <v>42145</v>
      </c>
      <c r="B2238" s="545">
        <v>21812</v>
      </c>
      <c r="C2238" s="2030" t="s">
        <v>2848</v>
      </c>
      <c r="D2238" s="2113">
        <v>3015.48</v>
      </c>
      <c r="E2238" s="724">
        <v>42145</v>
      </c>
      <c r="F2238" s="2117">
        <v>3015.48</v>
      </c>
      <c r="G2238" s="1267">
        <f t="shared" si="143"/>
        <v>0</v>
      </c>
      <c r="H2238" s="582" t="s">
        <v>773</v>
      </c>
      <c r="I2238" s="32"/>
      <c r="J2238" s="2024"/>
      <c r="K2238" s="32"/>
      <c r="M2238" s="1265">
        <v>42132</v>
      </c>
      <c r="N2238" s="545">
        <v>20342</v>
      </c>
      <c r="O2238" s="1952" t="s">
        <v>2820</v>
      </c>
      <c r="P2238" s="2097">
        <v>667</v>
      </c>
      <c r="Q2238" s="724">
        <v>42132</v>
      </c>
      <c r="R2238" s="2116">
        <v>667</v>
      </c>
      <c r="S2238" s="1267">
        <f t="shared" si="116"/>
        <v>0</v>
      </c>
      <c r="T2238" s="1804" t="s">
        <v>773</v>
      </c>
    </row>
    <row r="2239" spans="1:20" x14ac:dyDescent="0.25">
      <c r="A2239" s="1265">
        <v>42145</v>
      </c>
      <c r="B2239" s="545">
        <v>21813</v>
      </c>
      <c r="C2239" s="2030" t="s">
        <v>2963</v>
      </c>
      <c r="D2239" s="2113">
        <v>17685.23</v>
      </c>
      <c r="E2239" s="724">
        <v>42147</v>
      </c>
      <c r="F2239" s="2117">
        <v>17685.23</v>
      </c>
      <c r="G2239" s="1267">
        <f t="shared" si="143"/>
        <v>0</v>
      </c>
      <c r="H2239" s="582" t="s">
        <v>2776</v>
      </c>
      <c r="I2239" s="32"/>
      <c r="J2239" s="2024"/>
      <c r="K2239" s="32"/>
      <c r="M2239" s="1265">
        <v>42135</v>
      </c>
      <c r="N2239" s="545">
        <v>20704</v>
      </c>
      <c r="O2239" s="1952" t="s">
        <v>2820</v>
      </c>
      <c r="P2239" s="2097">
        <v>809.6</v>
      </c>
      <c r="Q2239" s="724">
        <v>42135</v>
      </c>
      <c r="R2239" s="2116">
        <v>809.6</v>
      </c>
      <c r="S2239" s="1267">
        <f t="shared" si="116"/>
        <v>0</v>
      </c>
      <c r="T2239" s="1655" t="s">
        <v>773</v>
      </c>
    </row>
    <row r="2240" spans="1:20" x14ac:dyDescent="0.25">
      <c r="A2240" s="1265">
        <v>42145</v>
      </c>
      <c r="B2240" s="545">
        <v>21814</v>
      </c>
      <c r="C2240" s="2030" t="s">
        <v>2304</v>
      </c>
      <c r="D2240" s="2113">
        <v>5004</v>
      </c>
      <c r="E2240" s="724"/>
      <c r="F2240" s="2117"/>
      <c r="G2240" s="1267">
        <f t="shared" si="143"/>
        <v>5004</v>
      </c>
      <c r="H2240" s="582" t="s">
        <v>773</v>
      </c>
      <c r="I2240" s="32"/>
      <c r="J2240" s="2024"/>
      <c r="K2240" s="32"/>
      <c r="M2240" s="1265">
        <v>42139</v>
      </c>
      <c r="N2240" s="545">
        <v>21139</v>
      </c>
      <c r="O2240" s="1952" t="s">
        <v>2820</v>
      </c>
      <c r="P2240" s="2097">
        <v>891</v>
      </c>
      <c r="Q2240" s="724">
        <v>42139</v>
      </c>
      <c r="R2240" s="2116">
        <v>891</v>
      </c>
      <c r="S2240" s="1817">
        <f t="shared" si="116"/>
        <v>0</v>
      </c>
      <c r="T2240" s="1655" t="s">
        <v>773</v>
      </c>
    </row>
    <row r="2241" spans="1:20" x14ac:dyDescent="0.25">
      <c r="A2241" s="1265">
        <v>42145</v>
      </c>
      <c r="B2241" s="545">
        <v>21815</v>
      </c>
      <c r="C2241" s="2030" t="s">
        <v>2809</v>
      </c>
      <c r="D2241" s="2113">
        <v>2513.1999999999998</v>
      </c>
      <c r="E2241" s="724">
        <v>42145</v>
      </c>
      <c r="F2241" s="2117">
        <v>2513.1999999999998</v>
      </c>
      <c r="G2241" s="1267">
        <f t="shared" si="143"/>
        <v>0</v>
      </c>
      <c r="H2241" s="582" t="s">
        <v>773</v>
      </c>
      <c r="I2241" s="32"/>
      <c r="J2241" s="2024"/>
      <c r="K2241" s="32"/>
      <c r="M2241" s="1265">
        <v>42141</v>
      </c>
      <c r="N2241" s="545">
        <v>21370</v>
      </c>
      <c r="O2241" s="1952" t="s">
        <v>2820</v>
      </c>
      <c r="P2241" s="2097">
        <v>1118.8</v>
      </c>
      <c r="Q2241" s="724">
        <v>42141</v>
      </c>
      <c r="R2241" s="2117">
        <v>1118.8</v>
      </c>
      <c r="S2241" s="1267">
        <f t="shared" si="116"/>
        <v>0</v>
      </c>
      <c r="T2241" s="1197" t="s">
        <v>773</v>
      </c>
    </row>
    <row r="2242" spans="1:20" x14ac:dyDescent="0.25">
      <c r="A2242" s="1265">
        <v>42145</v>
      </c>
      <c r="B2242" s="545">
        <v>21816</v>
      </c>
      <c r="C2242" s="2030" t="s">
        <v>3634</v>
      </c>
      <c r="D2242" s="2113">
        <v>7038</v>
      </c>
      <c r="E2242" s="724">
        <v>42153</v>
      </c>
      <c r="F2242" s="2117">
        <v>7038</v>
      </c>
      <c r="G2242" s="1267">
        <f t="shared" si="143"/>
        <v>0</v>
      </c>
      <c r="H2242" s="582" t="s">
        <v>773</v>
      </c>
      <c r="I2242" s="32"/>
      <c r="J2242" s="2024"/>
      <c r="K2242" s="32"/>
      <c r="M2242" s="1265">
        <v>42146</v>
      </c>
      <c r="N2242" s="545">
        <v>21845</v>
      </c>
      <c r="O2242" s="1952" t="s">
        <v>2820</v>
      </c>
      <c r="P2242" s="2097">
        <v>1521.4</v>
      </c>
      <c r="Q2242" s="724">
        <v>42146</v>
      </c>
      <c r="R2242" s="2116">
        <v>1521.4</v>
      </c>
      <c r="S2242" s="1267">
        <f t="shared" si="116"/>
        <v>0</v>
      </c>
      <c r="T2242" s="1655" t="s">
        <v>773</v>
      </c>
    </row>
    <row r="2243" spans="1:20" x14ac:dyDescent="0.25">
      <c r="A2243" s="1265">
        <v>42145</v>
      </c>
      <c r="B2243" s="545">
        <v>21817</v>
      </c>
      <c r="C2243" s="2030" t="s">
        <v>2178</v>
      </c>
      <c r="D2243" s="2113">
        <v>20215.099999999999</v>
      </c>
      <c r="E2243" s="724">
        <v>42153</v>
      </c>
      <c r="F2243" s="2117">
        <v>20215.099999999999</v>
      </c>
      <c r="G2243" s="1267">
        <f t="shared" si="143"/>
        <v>0</v>
      </c>
      <c r="H2243" s="582" t="s">
        <v>773</v>
      </c>
      <c r="I2243" s="32"/>
      <c r="J2243" s="2024"/>
      <c r="K2243" s="32"/>
      <c r="M2243" s="1265">
        <v>42152</v>
      </c>
      <c r="N2243" s="545">
        <v>22481</v>
      </c>
      <c r="O2243" s="1952" t="s">
        <v>2820</v>
      </c>
      <c r="P2243" s="2097">
        <v>294</v>
      </c>
      <c r="Q2243" s="724">
        <v>42152</v>
      </c>
      <c r="R2243" s="2116">
        <v>294</v>
      </c>
      <c r="S2243" s="1267">
        <f t="shared" ref="S2243:S2306" si="144">P2243-R2243</f>
        <v>0</v>
      </c>
      <c r="T2243" s="1655" t="s">
        <v>773</v>
      </c>
    </row>
    <row r="2244" spans="1:20" x14ac:dyDescent="0.25">
      <c r="A2244" s="1265">
        <v>42145</v>
      </c>
      <c r="B2244" s="545">
        <v>21818</v>
      </c>
      <c r="C2244" s="2030" t="s">
        <v>302</v>
      </c>
      <c r="D2244" s="2113">
        <v>10322.92</v>
      </c>
      <c r="E2244" s="724">
        <v>42149</v>
      </c>
      <c r="F2244" s="2117">
        <v>10322.92</v>
      </c>
      <c r="G2244" s="1267">
        <f t="shared" si="143"/>
        <v>0</v>
      </c>
      <c r="H2244" s="582" t="s">
        <v>2902</v>
      </c>
      <c r="I2244" s="32"/>
      <c r="J2244" s="2024"/>
      <c r="K2244" s="32"/>
      <c r="M2244" s="1265">
        <v>42152</v>
      </c>
      <c r="N2244" s="545">
        <v>22516</v>
      </c>
      <c r="O2244" s="1952" t="s">
        <v>2820</v>
      </c>
      <c r="P2244" s="2097">
        <v>1008</v>
      </c>
      <c r="Q2244" s="724">
        <v>42152</v>
      </c>
      <c r="R2244" s="2116">
        <v>1008</v>
      </c>
      <c r="S2244" s="1267">
        <f t="shared" si="144"/>
        <v>0</v>
      </c>
      <c r="T2244" s="1655" t="s">
        <v>773</v>
      </c>
    </row>
    <row r="2245" spans="1:20" x14ac:dyDescent="0.25">
      <c r="A2245" s="1265">
        <v>42145</v>
      </c>
      <c r="B2245" s="545">
        <v>21819</v>
      </c>
      <c r="C2245" s="2030" t="s">
        <v>2178</v>
      </c>
      <c r="D2245" s="2113">
        <v>14650.6</v>
      </c>
      <c r="E2245" s="724">
        <v>42153</v>
      </c>
      <c r="F2245" s="2117">
        <v>14650.6</v>
      </c>
      <c r="G2245" s="1267">
        <f t="shared" si="143"/>
        <v>0</v>
      </c>
      <c r="H2245" s="582" t="s">
        <v>773</v>
      </c>
      <c r="I2245" s="32"/>
      <c r="J2245" s="2024"/>
      <c r="K2245" s="32"/>
      <c r="M2245" s="1265">
        <v>42155</v>
      </c>
      <c r="N2245" s="545">
        <v>22828</v>
      </c>
      <c r="O2245" s="1952" t="s">
        <v>2820</v>
      </c>
      <c r="P2245" s="2097">
        <v>104</v>
      </c>
      <c r="Q2245" s="724">
        <v>42155</v>
      </c>
      <c r="R2245" s="2116">
        <v>104</v>
      </c>
      <c r="S2245" s="1267">
        <f t="shared" si="144"/>
        <v>0</v>
      </c>
      <c r="T2245" s="1655" t="s">
        <v>773</v>
      </c>
    </row>
    <row r="2246" spans="1:20" x14ac:dyDescent="0.25">
      <c r="A2246" s="1265">
        <v>42145</v>
      </c>
      <c r="B2246" s="545">
        <v>21820</v>
      </c>
      <c r="C2246" s="2030" t="s">
        <v>44</v>
      </c>
      <c r="D2246" s="2113">
        <v>2479.1999999999998</v>
      </c>
      <c r="E2246" s="724">
        <v>42145</v>
      </c>
      <c r="F2246" s="2117">
        <v>2479.1999999999998</v>
      </c>
      <c r="G2246" s="1267">
        <f t="shared" si="143"/>
        <v>0</v>
      </c>
      <c r="H2246" s="582" t="s">
        <v>773</v>
      </c>
      <c r="I2246" s="32"/>
      <c r="J2246" s="2024"/>
      <c r="K2246" s="32"/>
      <c r="M2246" s="1265">
        <v>42133</v>
      </c>
      <c r="N2246" s="545">
        <v>20547</v>
      </c>
      <c r="O2246" s="1952" t="s">
        <v>2995</v>
      </c>
      <c r="P2246" s="2097">
        <v>3944.4</v>
      </c>
      <c r="Q2246" s="724">
        <v>42135</v>
      </c>
      <c r="R2246" s="2116">
        <v>3944.4</v>
      </c>
      <c r="S2246" s="1267">
        <f t="shared" si="144"/>
        <v>0</v>
      </c>
      <c r="T2246" s="1804" t="s">
        <v>2799</v>
      </c>
    </row>
    <row r="2247" spans="1:20" x14ac:dyDescent="0.25">
      <c r="A2247" s="1265">
        <v>42145</v>
      </c>
      <c r="B2247" s="545">
        <v>21821</v>
      </c>
      <c r="C2247" s="2030" t="s">
        <v>2925</v>
      </c>
      <c r="D2247" s="2113">
        <v>23674.6</v>
      </c>
      <c r="E2247" s="724">
        <v>42149</v>
      </c>
      <c r="F2247" s="2117">
        <v>23674.6</v>
      </c>
      <c r="G2247" s="1267">
        <f t="shared" si="143"/>
        <v>0</v>
      </c>
      <c r="H2247" s="582" t="s">
        <v>2902</v>
      </c>
      <c r="I2247" s="32"/>
      <c r="J2247" s="2024"/>
      <c r="K2247" s="32"/>
      <c r="M2247" s="1265">
        <v>42146</v>
      </c>
      <c r="N2247" s="545">
        <v>21936</v>
      </c>
      <c r="O2247" s="1952" t="s">
        <v>2995</v>
      </c>
      <c r="P2247" s="2097">
        <v>3993.6</v>
      </c>
      <c r="Q2247" s="724">
        <v>42147</v>
      </c>
      <c r="R2247" s="2116">
        <v>3993.6</v>
      </c>
      <c r="S2247" s="1267">
        <f t="shared" si="144"/>
        <v>0</v>
      </c>
      <c r="T2247" s="1655" t="s">
        <v>773</v>
      </c>
    </row>
    <row r="2248" spans="1:20" x14ac:dyDescent="0.25">
      <c r="A2248" s="1265">
        <v>42145</v>
      </c>
      <c r="B2248" s="545">
        <v>21822</v>
      </c>
      <c r="C2248" s="2030" t="s">
        <v>2933</v>
      </c>
      <c r="D2248" s="2113">
        <v>15423</v>
      </c>
      <c r="E2248" s="724">
        <v>42149</v>
      </c>
      <c r="F2248" s="2117">
        <v>15423</v>
      </c>
      <c r="G2248" s="1267">
        <f t="shared" si="143"/>
        <v>0</v>
      </c>
      <c r="H2248" s="582" t="s">
        <v>2902</v>
      </c>
      <c r="I2248" s="32"/>
      <c r="J2248" s="2024"/>
      <c r="K2248" s="32"/>
      <c r="M2248" s="1265">
        <v>42127</v>
      </c>
      <c r="N2248" s="545">
        <v>19883</v>
      </c>
      <c r="O2248" s="1952" t="s">
        <v>1570</v>
      </c>
      <c r="P2248" s="2097">
        <v>6399.3</v>
      </c>
      <c r="Q2248" s="724">
        <v>42127</v>
      </c>
      <c r="R2248" s="2116">
        <v>6399.3</v>
      </c>
      <c r="S2248" s="1267">
        <f t="shared" si="144"/>
        <v>0</v>
      </c>
      <c r="T2248" s="1804" t="s">
        <v>773</v>
      </c>
    </row>
    <row r="2249" spans="1:20" x14ac:dyDescent="0.25">
      <c r="A2249" s="1265">
        <v>42145</v>
      </c>
      <c r="B2249" s="545">
        <v>21823</v>
      </c>
      <c r="C2249" s="2030" t="s">
        <v>2924</v>
      </c>
      <c r="D2249" s="2113">
        <v>3805</v>
      </c>
      <c r="E2249" s="724">
        <v>42154</v>
      </c>
      <c r="F2249" s="2117">
        <v>3805</v>
      </c>
      <c r="G2249" s="1267">
        <f t="shared" si="143"/>
        <v>0</v>
      </c>
      <c r="H2249" s="582" t="s">
        <v>2902</v>
      </c>
      <c r="I2249" s="32"/>
      <c r="J2249" s="2024"/>
      <c r="K2249" s="32"/>
      <c r="M2249" s="1265">
        <v>42128</v>
      </c>
      <c r="N2249" s="545">
        <v>20003</v>
      </c>
      <c r="O2249" s="1952" t="s">
        <v>1570</v>
      </c>
      <c r="P2249" s="2097">
        <v>3864.6</v>
      </c>
      <c r="Q2249" s="724">
        <v>42128</v>
      </c>
      <c r="R2249" s="2116">
        <v>3864.6</v>
      </c>
      <c r="S2249" s="1267">
        <f t="shared" si="144"/>
        <v>0</v>
      </c>
      <c r="T2249" s="1804" t="s">
        <v>773</v>
      </c>
    </row>
    <row r="2250" spans="1:20" x14ac:dyDescent="0.25">
      <c r="A2250" s="1265">
        <v>42145</v>
      </c>
      <c r="B2250" s="545">
        <v>21824</v>
      </c>
      <c r="C2250" s="2030" t="s">
        <v>2926</v>
      </c>
      <c r="D2250" s="2113">
        <v>9668.4</v>
      </c>
      <c r="E2250" s="724">
        <v>42149</v>
      </c>
      <c r="F2250" s="2117">
        <v>9668.4</v>
      </c>
      <c r="G2250" s="1267">
        <f t="shared" si="143"/>
        <v>0</v>
      </c>
      <c r="H2250" s="582" t="s">
        <v>2902</v>
      </c>
      <c r="I2250" s="32"/>
      <c r="J2250" s="2024"/>
      <c r="K2250" s="32"/>
      <c r="M2250" s="1265">
        <v>42150</v>
      </c>
      <c r="N2250" s="545">
        <v>22266</v>
      </c>
      <c r="O2250" s="1952" t="s">
        <v>3678</v>
      </c>
      <c r="P2250" s="2097">
        <v>4677</v>
      </c>
      <c r="Q2250" s="781">
        <v>42150</v>
      </c>
      <c r="R2250" s="2116">
        <v>4677</v>
      </c>
      <c r="S2250" s="1267">
        <f t="shared" si="144"/>
        <v>0</v>
      </c>
      <c r="T2250" s="1655" t="s">
        <v>773</v>
      </c>
    </row>
    <row r="2251" spans="1:20" x14ac:dyDescent="0.25">
      <c r="A2251" s="1265">
        <v>42145</v>
      </c>
      <c r="B2251" s="545">
        <v>21825</v>
      </c>
      <c r="C2251" s="2030" t="s">
        <v>2931</v>
      </c>
      <c r="D2251" s="2113">
        <v>2607</v>
      </c>
      <c r="E2251" s="724">
        <v>42149</v>
      </c>
      <c r="F2251" s="2117">
        <v>2607</v>
      </c>
      <c r="G2251" s="1267">
        <f t="shared" si="143"/>
        <v>0</v>
      </c>
      <c r="H2251" s="582" t="s">
        <v>2902</v>
      </c>
      <c r="I2251" s="32"/>
      <c r="J2251" s="2024"/>
      <c r="K2251" s="32"/>
      <c r="M2251" s="1265">
        <v>42141</v>
      </c>
      <c r="N2251" s="545">
        <v>21322</v>
      </c>
      <c r="O2251" s="1952" t="s">
        <v>3610</v>
      </c>
      <c r="P2251" s="2097">
        <v>1801.4</v>
      </c>
      <c r="Q2251" s="724">
        <v>42141</v>
      </c>
      <c r="R2251" s="2117">
        <v>1801.4</v>
      </c>
      <c r="S2251" s="1267">
        <f t="shared" si="144"/>
        <v>0</v>
      </c>
      <c r="T2251" s="716" t="s">
        <v>773</v>
      </c>
    </row>
    <row r="2252" spans="1:20" x14ac:dyDescent="0.25">
      <c r="A2252" s="1265">
        <v>42145</v>
      </c>
      <c r="B2252" s="545">
        <v>21826</v>
      </c>
      <c r="C2252" s="2030" t="s">
        <v>3531</v>
      </c>
      <c r="D2252" s="2113">
        <v>1858.9</v>
      </c>
      <c r="E2252" s="724">
        <v>42149</v>
      </c>
      <c r="F2252" s="2117">
        <v>1858.9</v>
      </c>
      <c r="G2252" s="1267">
        <f t="shared" si="143"/>
        <v>0</v>
      </c>
      <c r="H2252" s="582" t="s">
        <v>2902</v>
      </c>
      <c r="I2252" s="32"/>
      <c r="J2252" s="2024"/>
      <c r="K2252" s="32"/>
      <c r="M2252" s="1265">
        <v>42141</v>
      </c>
      <c r="N2252" s="545">
        <v>21361</v>
      </c>
      <c r="O2252" s="1952" t="s">
        <v>3610</v>
      </c>
      <c r="P2252" s="2097">
        <v>4296.5</v>
      </c>
      <c r="Q2252" s="724">
        <v>42141</v>
      </c>
      <c r="R2252" s="2117">
        <v>4296.5</v>
      </c>
      <c r="S2252" s="1267">
        <f t="shared" si="144"/>
        <v>0</v>
      </c>
      <c r="T2252" s="1197" t="s">
        <v>773</v>
      </c>
    </row>
    <row r="2253" spans="1:20" x14ac:dyDescent="0.25">
      <c r="A2253" s="1265">
        <v>42145</v>
      </c>
      <c r="B2253" s="545">
        <v>21827</v>
      </c>
      <c r="C2253" s="2030" t="s">
        <v>2795</v>
      </c>
      <c r="D2253" s="2113">
        <v>6000</v>
      </c>
      <c r="E2253" s="724"/>
      <c r="F2253" s="2117"/>
      <c r="G2253" s="1267">
        <f t="shared" si="143"/>
        <v>6000</v>
      </c>
      <c r="H2253" s="582" t="s">
        <v>773</v>
      </c>
      <c r="I2253" s="32"/>
      <c r="J2253" s="2024"/>
      <c r="K2253" s="32"/>
      <c r="M2253" s="1265">
        <v>42142</v>
      </c>
      <c r="N2253" s="545">
        <v>21487</v>
      </c>
      <c r="O2253" s="1952" t="s">
        <v>3610</v>
      </c>
      <c r="P2253" s="2097">
        <v>626.05999999999995</v>
      </c>
      <c r="Q2253" s="781">
        <v>42143</v>
      </c>
      <c r="R2253" s="2116">
        <v>626.05999999999995</v>
      </c>
      <c r="S2253" s="1267">
        <f t="shared" si="144"/>
        <v>0</v>
      </c>
      <c r="T2253" s="1804" t="s">
        <v>2938</v>
      </c>
    </row>
    <row r="2254" spans="1:20" x14ac:dyDescent="0.25">
      <c r="A2254" s="1265">
        <v>42145</v>
      </c>
      <c r="B2254" s="545">
        <v>21828</v>
      </c>
      <c r="C2254" s="2030" t="s">
        <v>976</v>
      </c>
      <c r="D2254" s="2113">
        <v>30028.2</v>
      </c>
      <c r="E2254" s="724">
        <v>42149</v>
      </c>
      <c r="F2254" s="2117">
        <v>30028.2</v>
      </c>
      <c r="G2254" s="1267">
        <f t="shared" si="143"/>
        <v>0</v>
      </c>
      <c r="H2254" s="582" t="s">
        <v>2902</v>
      </c>
      <c r="I2254" s="32"/>
      <c r="J2254" s="2024"/>
      <c r="K2254" s="32"/>
      <c r="M2254" s="1265">
        <v>42145</v>
      </c>
      <c r="N2254" s="545">
        <v>21741</v>
      </c>
      <c r="O2254" s="2030" t="s">
        <v>3610</v>
      </c>
      <c r="P2254" s="2113">
        <v>6153.63</v>
      </c>
      <c r="Q2254" s="724">
        <v>42145</v>
      </c>
      <c r="R2254" s="2117">
        <v>6153.63</v>
      </c>
      <c r="S2254" s="1267">
        <f t="shared" si="144"/>
        <v>0</v>
      </c>
      <c r="T2254" s="582" t="s">
        <v>773</v>
      </c>
    </row>
    <row r="2255" spans="1:20" x14ac:dyDescent="0.25">
      <c r="A2255" s="1265">
        <v>42145</v>
      </c>
      <c r="B2255" s="545">
        <v>21829</v>
      </c>
      <c r="C2255" s="2030" t="s">
        <v>400</v>
      </c>
      <c r="D2255" s="2113">
        <v>135955.53</v>
      </c>
      <c r="E2255" s="724">
        <v>42149</v>
      </c>
      <c r="F2255" s="2117">
        <v>135955.53</v>
      </c>
      <c r="G2255" s="1267">
        <f t="shared" si="143"/>
        <v>0</v>
      </c>
      <c r="H2255" s="582" t="s">
        <v>2902</v>
      </c>
      <c r="I2255" s="32"/>
      <c r="J2255" s="2024"/>
      <c r="K2255" s="32"/>
      <c r="M2255" s="1265">
        <v>42145</v>
      </c>
      <c r="N2255" s="545">
        <v>21753</v>
      </c>
      <c r="O2255" s="2030" t="s">
        <v>3610</v>
      </c>
      <c r="P2255" s="2113">
        <v>3957.4</v>
      </c>
      <c r="Q2255" s="724">
        <v>42145</v>
      </c>
      <c r="R2255" s="2117">
        <v>3957.4</v>
      </c>
      <c r="S2255" s="1267">
        <f t="shared" si="144"/>
        <v>0</v>
      </c>
      <c r="T2255" s="582" t="s">
        <v>773</v>
      </c>
    </row>
    <row r="2256" spans="1:20" x14ac:dyDescent="0.25">
      <c r="A2256" s="1265">
        <v>42145</v>
      </c>
      <c r="B2256" s="545">
        <v>21830</v>
      </c>
      <c r="C2256" s="2030" t="s">
        <v>2929</v>
      </c>
      <c r="D2256" s="2113">
        <v>1209.5999999999999</v>
      </c>
      <c r="E2256" s="724">
        <v>42146</v>
      </c>
      <c r="F2256" s="2117">
        <v>1209.5999999999999</v>
      </c>
      <c r="G2256" s="1267">
        <f t="shared" si="143"/>
        <v>0</v>
      </c>
      <c r="H2256" s="582" t="s">
        <v>2804</v>
      </c>
      <c r="I2256" s="32"/>
      <c r="J2256" s="2024"/>
      <c r="K2256" s="32"/>
      <c r="M2256" s="1265">
        <v>42127</v>
      </c>
      <c r="N2256" s="545">
        <v>19812</v>
      </c>
      <c r="O2256" s="2054" t="s">
        <v>2890</v>
      </c>
      <c r="P2256" s="2097">
        <v>1700.19</v>
      </c>
      <c r="Q2256" s="724">
        <v>42127</v>
      </c>
      <c r="R2256" s="2116">
        <v>1700.19</v>
      </c>
      <c r="S2256" s="1267">
        <f t="shared" si="144"/>
        <v>0</v>
      </c>
      <c r="T2256" s="217" t="s">
        <v>773</v>
      </c>
    </row>
    <row r="2257" spans="1:20" x14ac:dyDescent="0.25">
      <c r="A2257" s="1265">
        <v>42145</v>
      </c>
      <c r="B2257" s="545">
        <v>21831</v>
      </c>
      <c r="C2257" s="2030" t="s">
        <v>3531</v>
      </c>
      <c r="D2257" s="2113">
        <v>2433</v>
      </c>
      <c r="E2257" s="724">
        <v>42149</v>
      </c>
      <c r="F2257" s="2117">
        <v>2433</v>
      </c>
      <c r="G2257" s="1267">
        <f t="shared" si="143"/>
        <v>0</v>
      </c>
      <c r="H2257" s="582" t="s">
        <v>2902</v>
      </c>
      <c r="I2257" s="32"/>
      <c r="J2257" s="2024"/>
      <c r="K2257" s="32"/>
      <c r="M2257" s="1265">
        <v>42127</v>
      </c>
      <c r="N2257" s="545">
        <v>19861</v>
      </c>
      <c r="O2257" s="2054" t="s">
        <v>2890</v>
      </c>
      <c r="P2257" s="2097">
        <v>4904.18</v>
      </c>
      <c r="Q2257" s="724">
        <v>42127</v>
      </c>
      <c r="R2257" s="2116">
        <v>4904.18</v>
      </c>
      <c r="S2257" s="1267">
        <f t="shared" si="144"/>
        <v>0</v>
      </c>
      <c r="T2257" s="217" t="s">
        <v>773</v>
      </c>
    </row>
    <row r="2258" spans="1:20" x14ac:dyDescent="0.25">
      <c r="A2258" s="1265">
        <v>42145</v>
      </c>
      <c r="B2258" s="545">
        <v>21832</v>
      </c>
      <c r="C2258" s="2030" t="s">
        <v>2304</v>
      </c>
      <c r="D2258" s="2113">
        <v>138498</v>
      </c>
      <c r="E2258" s="724"/>
      <c r="F2258" s="2117"/>
      <c r="G2258" s="1267">
        <f t="shared" si="143"/>
        <v>138498</v>
      </c>
      <c r="H2258" s="582" t="s">
        <v>2938</v>
      </c>
      <c r="I2258" s="32"/>
      <c r="J2258" s="2024"/>
      <c r="K2258" s="32"/>
      <c r="M2258" s="1265">
        <v>42129</v>
      </c>
      <c r="N2258" s="545">
        <v>20076</v>
      </c>
      <c r="O2258" s="1952" t="s">
        <v>2890</v>
      </c>
      <c r="P2258" s="2097">
        <v>4303.26</v>
      </c>
      <c r="Q2258" s="724">
        <v>42129</v>
      </c>
      <c r="R2258" s="2116">
        <v>4303.26</v>
      </c>
      <c r="S2258" s="1267">
        <f t="shared" si="144"/>
        <v>0</v>
      </c>
      <c r="T2258" s="1655" t="s">
        <v>773</v>
      </c>
    </row>
    <row r="2259" spans="1:20" x14ac:dyDescent="0.25">
      <c r="A2259" s="1265">
        <v>42146</v>
      </c>
      <c r="B2259" s="545">
        <v>21833</v>
      </c>
      <c r="C2259" s="2030" t="s">
        <v>2855</v>
      </c>
      <c r="D2259" s="2113">
        <v>27576.6</v>
      </c>
      <c r="E2259" s="724">
        <v>42146</v>
      </c>
      <c r="F2259" s="2117">
        <v>27576.6</v>
      </c>
      <c r="G2259" s="1267">
        <f t="shared" si="143"/>
        <v>0</v>
      </c>
      <c r="H2259" s="582" t="s">
        <v>2780</v>
      </c>
      <c r="I2259" s="32"/>
      <c r="J2259" s="2024"/>
      <c r="K2259" s="32"/>
      <c r="M2259" s="1265">
        <v>42131</v>
      </c>
      <c r="N2259" s="545">
        <v>20298</v>
      </c>
      <c r="O2259" s="1952" t="s">
        <v>2890</v>
      </c>
      <c r="P2259" s="2097">
        <v>1116.02</v>
      </c>
      <c r="Q2259" s="724">
        <v>42131</v>
      </c>
      <c r="R2259" s="2116">
        <v>1116.02</v>
      </c>
      <c r="S2259" s="1267">
        <f t="shared" si="144"/>
        <v>0</v>
      </c>
      <c r="T2259" s="1804" t="s">
        <v>2776</v>
      </c>
    </row>
    <row r="2260" spans="1:20" x14ac:dyDescent="0.25">
      <c r="A2260" s="1265">
        <v>42146</v>
      </c>
      <c r="B2260" s="545">
        <v>21834</v>
      </c>
      <c r="C2260" s="2030" t="s">
        <v>400</v>
      </c>
      <c r="D2260" s="2113">
        <v>20398</v>
      </c>
      <c r="E2260" s="724">
        <v>42149</v>
      </c>
      <c r="F2260" s="2117">
        <v>20398</v>
      </c>
      <c r="G2260" s="1267">
        <f t="shared" si="143"/>
        <v>0</v>
      </c>
      <c r="H2260" s="582" t="s">
        <v>2780</v>
      </c>
      <c r="I2260" s="32"/>
      <c r="J2260" s="2024"/>
      <c r="K2260" s="32"/>
      <c r="M2260" s="1265">
        <v>42132</v>
      </c>
      <c r="N2260" s="545">
        <v>20451</v>
      </c>
      <c r="O2260" s="1952" t="s">
        <v>2890</v>
      </c>
      <c r="P2260" s="2097">
        <v>2297.52</v>
      </c>
      <c r="Q2260" s="724">
        <v>42132</v>
      </c>
      <c r="R2260" s="2116">
        <v>2297.52</v>
      </c>
      <c r="S2260" s="1267">
        <f t="shared" si="144"/>
        <v>0</v>
      </c>
      <c r="T2260" s="1804" t="s">
        <v>773</v>
      </c>
    </row>
    <row r="2261" spans="1:20" x14ac:dyDescent="0.25">
      <c r="A2261" s="1265">
        <v>42146</v>
      </c>
      <c r="B2261" s="545">
        <v>21835</v>
      </c>
      <c r="C2261" s="2030" t="s">
        <v>2775</v>
      </c>
      <c r="D2261" s="2113">
        <v>5684.4</v>
      </c>
      <c r="E2261" s="724">
        <v>42146</v>
      </c>
      <c r="F2261" s="2117">
        <v>5684.4</v>
      </c>
      <c r="G2261" s="1267">
        <f t="shared" si="143"/>
        <v>0</v>
      </c>
      <c r="H2261" s="582" t="s">
        <v>2938</v>
      </c>
      <c r="I2261" s="32"/>
      <c r="J2261" s="2024"/>
      <c r="K2261" s="32"/>
      <c r="M2261" s="1265">
        <v>42134</v>
      </c>
      <c r="N2261" s="545">
        <v>20637</v>
      </c>
      <c r="O2261" s="1952" t="s">
        <v>2890</v>
      </c>
      <c r="P2261" s="2097">
        <v>1768</v>
      </c>
      <c r="Q2261" s="2029">
        <v>42134</v>
      </c>
      <c r="R2261" s="2117">
        <v>1768</v>
      </c>
      <c r="S2261" s="1267">
        <f t="shared" si="144"/>
        <v>0</v>
      </c>
      <c r="T2261" s="1197" t="s">
        <v>773</v>
      </c>
    </row>
    <row r="2262" spans="1:20" x14ac:dyDescent="0.25">
      <c r="A2262" s="1265">
        <v>42146</v>
      </c>
      <c r="B2262" s="545">
        <v>21836</v>
      </c>
      <c r="C2262" s="2030" t="s">
        <v>2845</v>
      </c>
      <c r="D2262" s="2113">
        <v>5896.95</v>
      </c>
      <c r="E2262" s="724">
        <v>42146</v>
      </c>
      <c r="F2262" s="2117">
        <v>5896.95</v>
      </c>
      <c r="G2262" s="1267">
        <f t="shared" si="143"/>
        <v>0</v>
      </c>
      <c r="H2262" s="582" t="s">
        <v>773</v>
      </c>
      <c r="I2262" s="32"/>
      <c r="J2262" s="2024"/>
      <c r="K2262" s="32"/>
      <c r="M2262" s="1265">
        <v>42134</v>
      </c>
      <c r="N2262" s="545">
        <v>20650</v>
      </c>
      <c r="O2262" s="1952" t="s">
        <v>2890</v>
      </c>
      <c r="P2262" s="2097">
        <v>3197.76</v>
      </c>
      <c r="Q2262" s="724">
        <v>42134</v>
      </c>
      <c r="R2262" s="2116">
        <v>3197.76</v>
      </c>
      <c r="S2262" s="1267">
        <f t="shared" si="144"/>
        <v>0</v>
      </c>
      <c r="T2262" s="1655" t="s">
        <v>773</v>
      </c>
    </row>
    <row r="2263" spans="1:20" x14ac:dyDescent="0.25">
      <c r="A2263" s="1265">
        <v>42146</v>
      </c>
      <c r="B2263" s="545">
        <v>21837</v>
      </c>
      <c r="C2263" s="2030" t="s">
        <v>1472</v>
      </c>
      <c r="D2263" s="2113">
        <v>3635.1</v>
      </c>
      <c r="E2263" s="724">
        <v>42146</v>
      </c>
      <c r="F2263" s="2117">
        <v>3635.1</v>
      </c>
      <c r="G2263" s="1267">
        <f t="shared" si="143"/>
        <v>0</v>
      </c>
      <c r="H2263" s="582" t="s">
        <v>773</v>
      </c>
      <c r="I2263" s="32"/>
      <c r="J2263" s="2024"/>
      <c r="K2263" s="32"/>
      <c r="M2263" s="1265">
        <v>42135</v>
      </c>
      <c r="N2263" s="545">
        <v>20731</v>
      </c>
      <c r="O2263" s="1952" t="s">
        <v>2890</v>
      </c>
      <c r="P2263" s="2097">
        <v>296</v>
      </c>
      <c r="Q2263" s="724">
        <v>42136</v>
      </c>
      <c r="R2263" s="2116">
        <v>296</v>
      </c>
      <c r="S2263" s="1267">
        <f t="shared" si="144"/>
        <v>0</v>
      </c>
      <c r="T2263" s="1804" t="s">
        <v>773</v>
      </c>
    </row>
    <row r="2264" spans="1:20" x14ac:dyDescent="0.25">
      <c r="A2264" s="1265">
        <v>42146</v>
      </c>
      <c r="B2264" s="545">
        <v>21838</v>
      </c>
      <c r="C2264" s="2030" t="s">
        <v>2852</v>
      </c>
      <c r="D2264" s="2113">
        <v>2997.5</v>
      </c>
      <c r="E2264" s="724">
        <v>42153</v>
      </c>
      <c r="F2264" s="2117">
        <v>2997.5</v>
      </c>
      <c r="G2264" s="1267">
        <f t="shared" si="143"/>
        <v>0</v>
      </c>
      <c r="H2264" s="582" t="s">
        <v>2793</v>
      </c>
      <c r="I2264" s="32"/>
      <c r="J2264" s="2024"/>
      <c r="K2264" s="32"/>
      <c r="M2264" s="1265">
        <v>42136</v>
      </c>
      <c r="N2264" s="545">
        <v>20789</v>
      </c>
      <c r="O2264" s="1952" t="s">
        <v>2890</v>
      </c>
      <c r="P2264" s="2097">
        <v>1021.5</v>
      </c>
      <c r="Q2264" s="724">
        <v>42136</v>
      </c>
      <c r="R2264" s="2116">
        <v>1021.5</v>
      </c>
      <c r="S2264" s="1267">
        <f t="shared" si="144"/>
        <v>0</v>
      </c>
      <c r="T2264" s="1804" t="s">
        <v>773</v>
      </c>
    </row>
    <row r="2265" spans="1:20" x14ac:dyDescent="0.25">
      <c r="A2265" s="1265">
        <v>42146</v>
      </c>
      <c r="B2265" s="545">
        <v>21839</v>
      </c>
      <c r="C2265" s="2030" t="s">
        <v>2797</v>
      </c>
      <c r="D2265" s="2113">
        <v>8845.5</v>
      </c>
      <c r="E2265" s="724">
        <v>42146</v>
      </c>
      <c r="F2265" s="2117">
        <v>8845.5</v>
      </c>
      <c r="G2265" s="1267">
        <f t="shared" si="143"/>
        <v>0</v>
      </c>
      <c r="H2265" s="582" t="s">
        <v>773</v>
      </c>
      <c r="I2265" s="32"/>
      <c r="J2265" s="2024"/>
      <c r="K2265" s="32"/>
      <c r="M2265" s="1265">
        <v>42136</v>
      </c>
      <c r="N2265" s="545">
        <v>20850</v>
      </c>
      <c r="O2265" s="1952" t="s">
        <v>2890</v>
      </c>
      <c r="P2265" s="2097">
        <v>563.20000000000005</v>
      </c>
      <c r="Q2265" s="724">
        <v>42136</v>
      </c>
      <c r="R2265" s="2116">
        <v>563.20000000000005</v>
      </c>
      <c r="S2265" s="1267">
        <f t="shared" si="144"/>
        <v>0</v>
      </c>
      <c r="T2265" s="1655" t="s">
        <v>773</v>
      </c>
    </row>
    <row r="2266" spans="1:20" x14ac:dyDescent="0.25">
      <c r="A2266" s="1265">
        <v>42146</v>
      </c>
      <c r="B2266" s="545">
        <v>21840</v>
      </c>
      <c r="C2266" s="2030" t="s">
        <v>592</v>
      </c>
      <c r="D2266" s="2113">
        <v>6009.6</v>
      </c>
      <c r="E2266" s="724">
        <v>42146</v>
      </c>
      <c r="F2266" s="2117">
        <v>6009.6</v>
      </c>
      <c r="G2266" s="1267">
        <f t="shared" si="143"/>
        <v>0</v>
      </c>
      <c r="H2266" s="582" t="s">
        <v>773</v>
      </c>
      <c r="I2266" s="32"/>
      <c r="J2266" s="2024"/>
      <c r="K2266" s="32"/>
      <c r="M2266" s="1265">
        <v>42138</v>
      </c>
      <c r="N2266" s="545">
        <v>20988</v>
      </c>
      <c r="O2266" s="1952" t="s">
        <v>2890</v>
      </c>
      <c r="P2266" s="2097">
        <v>2313.5700000000002</v>
      </c>
      <c r="Q2266" s="724">
        <v>42138</v>
      </c>
      <c r="R2266" s="2116">
        <v>2313.5700000000002</v>
      </c>
      <c r="S2266" s="1267">
        <f t="shared" si="144"/>
        <v>0</v>
      </c>
      <c r="T2266" s="1804" t="s">
        <v>773</v>
      </c>
    </row>
    <row r="2267" spans="1:20" x14ac:dyDescent="0.25">
      <c r="A2267" s="1265">
        <v>42146</v>
      </c>
      <c r="B2267" s="545">
        <v>21841</v>
      </c>
      <c r="C2267" s="2030" t="s">
        <v>1472</v>
      </c>
      <c r="D2267" s="2113">
        <v>3114</v>
      </c>
      <c r="E2267" s="724">
        <v>42146</v>
      </c>
      <c r="F2267" s="2117">
        <v>3114</v>
      </c>
      <c r="G2267" s="1267">
        <f t="shared" si="143"/>
        <v>0</v>
      </c>
      <c r="H2267" s="582" t="s">
        <v>773</v>
      </c>
      <c r="I2267" s="32"/>
      <c r="J2267" s="2024"/>
      <c r="K2267" s="32"/>
      <c r="M2267" s="1265">
        <v>42148</v>
      </c>
      <c r="N2267" s="545">
        <v>22112</v>
      </c>
      <c r="O2267" s="1952" t="s">
        <v>2890</v>
      </c>
      <c r="P2267" s="2097">
        <v>5602.6</v>
      </c>
      <c r="Q2267" s="781">
        <v>42148</v>
      </c>
      <c r="R2267" s="2116">
        <v>5602.6</v>
      </c>
      <c r="S2267" s="1267">
        <f t="shared" si="144"/>
        <v>0</v>
      </c>
      <c r="T2267" s="1655" t="s">
        <v>773</v>
      </c>
    </row>
    <row r="2268" spans="1:20" x14ac:dyDescent="0.25">
      <c r="A2268" s="1265">
        <v>42146</v>
      </c>
      <c r="B2268" s="545">
        <v>21842</v>
      </c>
      <c r="C2268" s="2030" t="s">
        <v>2893</v>
      </c>
      <c r="D2268" s="2113">
        <v>500.4</v>
      </c>
      <c r="E2268" s="724">
        <v>42146</v>
      </c>
      <c r="F2268" s="2117">
        <v>500.4</v>
      </c>
      <c r="G2268" s="1267">
        <f t="shared" si="143"/>
        <v>0</v>
      </c>
      <c r="H2268" s="582" t="s">
        <v>773</v>
      </c>
      <c r="I2268" s="32"/>
      <c r="J2268" s="2024"/>
      <c r="K2268" s="32"/>
      <c r="M2268" s="1265">
        <v>42148</v>
      </c>
      <c r="N2268" s="545">
        <v>22125</v>
      </c>
      <c r="O2268" s="1952" t="s">
        <v>2890</v>
      </c>
      <c r="P2268" s="2097">
        <v>3370.43</v>
      </c>
      <c r="Q2268" s="781">
        <v>42148</v>
      </c>
      <c r="R2268" s="2116">
        <v>3370.43</v>
      </c>
      <c r="S2268" s="1267">
        <f t="shared" si="144"/>
        <v>0</v>
      </c>
      <c r="T2268" s="1655" t="s">
        <v>773</v>
      </c>
    </row>
    <row r="2269" spans="1:20" x14ac:dyDescent="0.25">
      <c r="A2269" s="1265">
        <v>42146</v>
      </c>
      <c r="B2269" s="545">
        <v>21843</v>
      </c>
      <c r="C2269" s="2030" t="s">
        <v>2788</v>
      </c>
      <c r="D2269" s="2113">
        <v>19878</v>
      </c>
      <c r="E2269" s="724"/>
      <c r="F2269" s="2117"/>
      <c r="G2269" s="1267">
        <f t="shared" si="143"/>
        <v>19878</v>
      </c>
      <c r="H2269" s="582" t="s">
        <v>2799</v>
      </c>
      <c r="I2269" s="32"/>
      <c r="J2269" s="2024"/>
      <c r="K2269" s="32"/>
      <c r="M2269" s="1265">
        <v>42152</v>
      </c>
      <c r="N2269" s="545">
        <v>22461</v>
      </c>
      <c r="O2269" s="1952" t="s">
        <v>2890</v>
      </c>
      <c r="P2269" s="2097">
        <v>6119.2</v>
      </c>
      <c r="Q2269" s="724">
        <v>42152</v>
      </c>
      <c r="R2269" s="2116">
        <v>6119.2</v>
      </c>
      <c r="S2269" s="1267">
        <f t="shared" si="144"/>
        <v>0</v>
      </c>
      <c r="T2269" s="1655" t="s">
        <v>773</v>
      </c>
    </row>
    <row r="2270" spans="1:20" x14ac:dyDescent="0.25">
      <c r="A2270" s="1265">
        <v>42146</v>
      </c>
      <c r="B2270" s="545">
        <v>21844</v>
      </c>
      <c r="C2270" s="2030" t="s">
        <v>1434</v>
      </c>
      <c r="D2270" s="2113">
        <v>3488.8</v>
      </c>
      <c r="E2270" s="724">
        <v>42147</v>
      </c>
      <c r="F2270" s="2117">
        <v>3488.8</v>
      </c>
      <c r="G2270" s="1267">
        <f t="shared" ref="G2270:G2306" si="145">D2270-F2270</f>
        <v>0</v>
      </c>
      <c r="H2270" s="582" t="s">
        <v>773</v>
      </c>
      <c r="I2270" s="32"/>
      <c r="J2270" s="2024"/>
      <c r="K2270" s="32"/>
      <c r="M2270" s="1265">
        <v>42155</v>
      </c>
      <c r="N2270" s="545">
        <v>22816</v>
      </c>
      <c r="O2270" s="1952" t="s">
        <v>2890</v>
      </c>
      <c r="P2270" s="2097">
        <v>5541.5</v>
      </c>
      <c r="Q2270" s="724">
        <v>42155</v>
      </c>
      <c r="R2270" s="2116">
        <v>5541.5</v>
      </c>
      <c r="S2270" s="1267">
        <f t="shared" si="144"/>
        <v>0</v>
      </c>
      <c r="T2270" s="1655" t="s">
        <v>773</v>
      </c>
    </row>
    <row r="2271" spans="1:20" x14ac:dyDescent="0.25">
      <c r="A2271" s="1265">
        <v>42146</v>
      </c>
      <c r="B2271" s="545">
        <v>21845</v>
      </c>
      <c r="C2271" s="1952" t="s">
        <v>2820</v>
      </c>
      <c r="D2271" s="2097">
        <v>1521.4</v>
      </c>
      <c r="E2271" s="724">
        <v>42146</v>
      </c>
      <c r="F2271" s="2116">
        <v>1521.4</v>
      </c>
      <c r="G2271" s="1267">
        <f t="shared" si="145"/>
        <v>0</v>
      </c>
      <c r="H2271" s="1655" t="s">
        <v>773</v>
      </c>
      <c r="I2271" s="32"/>
      <c r="J2271" s="2024"/>
      <c r="K2271" s="32"/>
      <c r="M2271" s="1265">
        <v>42125</v>
      </c>
      <c r="N2271" s="545">
        <v>19677</v>
      </c>
      <c r="O2271" s="1952" t="s">
        <v>2841</v>
      </c>
      <c r="P2271" s="2097">
        <v>3265.2</v>
      </c>
      <c r="Q2271" s="724">
        <v>42125</v>
      </c>
      <c r="R2271" s="2116">
        <v>3265.2</v>
      </c>
      <c r="S2271" s="459">
        <f t="shared" si="144"/>
        <v>0</v>
      </c>
      <c r="T2271" s="1655" t="s">
        <v>773</v>
      </c>
    </row>
    <row r="2272" spans="1:20" x14ac:dyDescent="0.25">
      <c r="A2272" s="1265">
        <v>42146</v>
      </c>
      <c r="B2272" s="545">
        <v>21846</v>
      </c>
      <c r="C2272" s="1952" t="s">
        <v>2828</v>
      </c>
      <c r="D2272" s="2097">
        <v>1084.0999999999999</v>
      </c>
      <c r="E2272" s="724">
        <v>42146</v>
      </c>
      <c r="F2272" s="2116">
        <v>1084.0999999999999</v>
      </c>
      <c r="G2272" s="1267">
        <f t="shared" si="145"/>
        <v>0</v>
      </c>
      <c r="H2272" s="1655" t="s">
        <v>2799</v>
      </c>
      <c r="I2272" s="32"/>
      <c r="J2272" s="2024"/>
      <c r="K2272" s="32"/>
      <c r="M2272" s="1265">
        <v>42128</v>
      </c>
      <c r="N2272" s="545">
        <v>19892</v>
      </c>
      <c r="O2272" s="1952" t="s">
        <v>2841</v>
      </c>
      <c r="P2272" s="2097">
        <v>5577.2</v>
      </c>
      <c r="Q2272" s="724">
        <v>42128</v>
      </c>
      <c r="R2272" s="2116">
        <v>5577.2</v>
      </c>
      <c r="S2272" s="1267">
        <f t="shared" si="144"/>
        <v>0</v>
      </c>
      <c r="T2272" s="1804" t="s">
        <v>773</v>
      </c>
    </row>
    <row r="2273" spans="1:20" x14ac:dyDescent="0.25">
      <c r="A2273" s="1265">
        <v>42146</v>
      </c>
      <c r="B2273" s="545">
        <v>21847</v>
      </c>
      <c r="C2273" s="1952" t="s">
        <v>44</v>
      </c>
      <c r="D2273" s="2097">
        <v>2879.1</v>
      </c>
      <c r="E2273" s="724">
        <v>42146</v>
      </c>
      <c r="F2273" s="2116">
        <v>2879.1</v>
      </c>
      <c r="G2273" s="1267">
        <f t="shared" si="145"/>
        <v>0</v>
      </c>
      <c r="H2273" s="1655" t="s">
        <v>773</v>
      </c>
      <c r="I2273" s="32"/>
      <c r="J2273" s="2024"/>
      <c r="K2273" s="32"/>
      <c r="M2273" s="1265">
        <v>42131</v>
      </c>
      <c r="N2273" s="545">
        <v>20226</v>
      </c>
      <c r="O2273" s="1952" t="s">
        <v>2958</v>
      </c>
      <c r="P2273" s="2097">
        <v>4587.3999999999996</v>
      </c>
      <c r="Q2273" s="724">
        <v>42131</v>
      </c>
      <c r="R2273" s="2116">
        <v>4587.3999999999996</v>
      </c>
      <c r="S2273" s="1267">
        <f t="shared" si="144"/>
        <v>0</v>
      </c>
      <c r="T2273" s="1655" t="s">
        <v>773</v>
      </c>
    </row>
    <row r="2274" spans="1:20" x14ac:dyDescent="0.25">
      <c r="A2274" s="1265">
        <v>42146</v>
      </c>
      <c r="B2274" s="545">
        <v>21848</v>
      </c>
      <c r="C2274" s="1952" t="s">
        <v>2784</v>
      </c>
      <c r="D2274" s="2097">
        <v>1512</v>
      </c>
      <c r="E2274" s="724">
        <v>42146</v>
      </c>
      <c r="F2274" s="2116">
        <v>1512</v>
      </c>
      <c r="G2274" s="1267">
        <f t="shared" si="145"/>
        <v>0</v>
      </c>
      <c r="H2274" s="1655" t="s">
        <v>2799</v>
      </c>
      <c r="I2274" s="32"/>
      <c r="J2274" s="2024"/>
      <c r="K2274" s="32"/>
      <c r="M2274" s="1265">
        <v>42134</v>
      </c>
      <c r="N2274" s="545">
        <v>20634</v>
      </c>
      <c r="O2274" s="1952" t="s">
        <v>2958</v>
      </c>
      <c r="P2274" s="2097">
        <v>2844.3</v>
      </c>
      <c r="Q2274" s="724">
        <v>42134</v>
      </c>
      <c r="R2274" s="2117">
        <v>2844.3</v>
      </c>
      <c r="S2274" s="1267">
        <f t="shared" si="144"/>
        <v>0</v>
      </c>
      <c r="T2274" s="1197" t="s">
        <v>773</v>
      </c>
    </row>
    <row r="2275" spans="1:20" x14ac:dyDescent="0.25">
      <c r="A2275" s="1265">
        <v>42146</v>
      </c>
      <c r="B2275" s="545">
        <v>21849</v>
      </c>
      <c r="C2275" s="1952" t="s">
        <v>2825</v>
      </c>
      <c r="D2275" s="2097">
        <v>1152.2</v>
      </c>
      <c r="E2275" s="724">
        <v>42146</v>
      </c>
      <c r="F2275" s="2116">
        <v>1152.2</v>
      </c>
      <c r="G2275" s="1267">
        <f t="shared" si="145"/>
        <v>0</v>
      </c>
      <c r="H2275" s="1655" t="s">
        <v>2799</v>
      </c>
      <c r="I2275" s="32"/>
      <c r="J2275" s="2024"/>
      <c r="K2275" s="32"/>
      <c r="M2275" s="1265">
        <v>42137</v>
      </c>
      <c r="N2275" s="545">
        <v>20918</v>
      </c>
      <c r="O2275" s="1952" t="s">
        <v>2958</v>
      </c>
      <c r="P2275" s="2097">
        <v>3579.8</v>
      </c>
      <c r="Q2275" s="724">
        <v>42137</v>
      </c>
      <c r="R2275" s="2116">
        <v>3579.8</v>
      </c>
      <c r="S2275" s="1267">
        <f t="shared" si="144"/>
        <v>0</v>
      </c>
      <c r="T2275" s="1804" t="s">
        <v>773</v>
      </c>
    </row>
    <row r="2276" spans="1:20" x14ac:dyDescent="0.25">
      <c r="A2276" s="1265">
        <v>42146</v>
      </c>
      <c r="B2276" s="545">
        <v>21850</v>
      </c>
      <c r="C2276" s="1952" t="s">
        <v>2814</v>
      </c>
      <c r="D2276" s="2097">
        <v>95594.240000000005</v>
      </c>
      <c r="E2276" s="724">
        <v>42153</v>
      </c>
      <c r="F2276" s="2116">
        <v>95594.240000000005</v>
      </c>
      <c r="G2276" s="1267">
        <f t="shared" si="145"/>
        <v>0</v>
      </c>
      <c r="H2276" s="1655" t="s">
        <v>818</v>
      </c>
      <c r="I2276" s="32"/>
      <c r="J2276" s="2024"/>
      <c r="K2276" s="32"/>
      <c r="M2276" s="1265">
        <v>42142</v>
      </c>
      <c r="N2276" s="545">
        <v>21397</v>
      </c>
      <c r="O2276" s="1952" t="s">
        <v>2958</v>
      </c>
      <c r="P2276" s="2097">
        <v>4390.8</v>
      </c>
      <c r="Q2276" s="724">
        <v>42142</v>
      </c>
      <c r="R2276" s="2117">
        <v>4390.8</v>
      </c>
      <c r="S2276" s="1267">
        <f t="shared" si="144"/>
        <v>0</v>
      </c>
      <c r="T2276" s="1197" t="s">
        <v>773</v>
      </c>
    </row>
    <row r="2277" spans="1:20" x14ac:dyDescent="0.25">
      <c r="A2277" s="1265">
        <v>42146</v>
      </c>
      <c r="B2277" s="545">
        <v>21851</v>
      </c>
      <c r="C2277" s="1952" t="s">
        <v>1521</v>
      </c>
      <c r="D2277" s="2097">
        <v>2820</v>
      </c>
      <c r="E2277" s="724">
        <v>42146</v>
      </c>
      <c r="F2277" s="2116">
        <v>2820</v>
      </c>
      <c r="G2277" s="1267">
        <f t="shared" si="145"/>
        <v>0</v>
      </c>
      <c r="H2277" s="1655" t="s">
        <v>773</v>
      </c>
      <c r="I2277" s="32"/>
      <c r="J2277" s="2024"/>
      <c r="K2277" s="32"/>
      <c r="M2277" s="1265">
        <v>42148</v>
      </c>
      <c r="N2277" s="545">
        <v>22090</v>
      </c>
      <c r="O2277" s="1952" t="s">
        <v>3663</v>
      </c>
      <c r="P2277" s="2097">
        <v>3978</v>
      </c>
      <c r="Q2277" s="781">
        <v>42148</v>
      </c>
      <c r="R2277" s="2116">
        <v>3978</v>
      </c>
      <c r="S2277" s="1267">
        <f t="shared" si="144"/>
        <v>0</v>
      </c>
      <c r="T2277" s="1655" t="s">
        <v>773</v>
      </c>
    </row>
    <row r="2278" spans="1:20" x14ac:dyDescent="0.25">
      <c r="A2278" s="1265">
        <v>42146</v>
      </c>
      <c r="B2278" s="545">
        <v>21852</v>
      </c>
      <c r="C2278" s="2164" t="s">
        <v>2251</v>
      </c>
      <c r="D2278" s="2194">
        <v>0</v>
      </c>
      <c r="E2278" s="724"/>
      <c r="F2278" s="2116"/>
      <c r="G2278" s="1267">
        <f t="shared" si="145"/>
        <v>0</v>
      </c>
      <c r="H2278" s="1655" t="s">
        <v>135</v>
      </c>
      <c r="I2278" s="32"/>
      <c r="J2278" s="2024"/>
      <c r="K2278" s="32"/>
      <c r="M2278" s="1265">
        <v>42153</v>
      </c>
      <c r="N2278" s="545">
        <v>22595</v>
      </c>
      <c r="O2278" s="1952" t="s">
        <v>3663</v>
      </c>
      <c r="P2278" s="2097">
        <v>4829</v>
      </c>
      <c r="Q2278" s="724">
        <v>42153</v>
      </c>
      <c r="R2278" s="2116">
        <v>4829</v>
      </c>
      <c r="S2278" s="1267">
        <f t="shared" si="144"/>
        <v>0</v>
      </c>
      <c r="T2278" s="1655" t="s">
        <v>773</v>
      </c>
    </row>
    <row r="2279" spans="1:20" x14ac:dyDescent="0.25">
      <c r="A2279" s="1265">
        <v>42146</v>
      </c>
      <c r="B2279" s="545">
        <v>21853</v>
      </c>
      <c r="C2279" s="1952" t="s">
        <v>25</v>
      </c>
      <c r="D2279" s="2097">
        <v>4064.1</v>
      </c>
      <c r="E2279" s="724">
        <v>42146</v>
      </c>
      <c r="F2279" s="2116">
        <v>4064.1</v>
      </c>
      <c r="G2279" s="1267">
        <f t="shared" si="145"/>
        <v>0</v>
      </c>
      <c r="H2279" s="1655" t="s">
        <v>773</v>
      </c>
      <c r="I2279" s="32"/>
      <c r="J2279" s="2024"/>
      <c r="K2279" s="32"/>
      <c r="M2279" s="1265">
        <v>42153</v>
      </c>
      <c r="N2279" s="545">
        <v>22596</v>
      </c>
      <c r="O2279" s="1952" t="s">
        <v>3663</v>
      </c>
      <c r="P2279" s="2097">
        <v>462</v>
      </c>
      <c r="Q2279" s="724">
        <v>42153</v>
      </c>
      <c r="R2279" s="2116">
        <v>462</v>
      </c>
      <c r="S2279" s="1267">
        <f t="shared" si="144"/>
        <v>0</v>
      </c>
      <c r="T2279" s="1655" t="s">
        <v>773</v>
      </c>
    </row>
    <row r="2280" spans="1:20" x14ac:dyDescent="0.25">
      <c r="A2280" s="1265">
        <v>42146</v>
      </c>
      <c r="B2280" s="545">
        <v>21854</v>
      </c>
      <c r="C2280" s="1952" t="s">
        <v>3650</v>
      </c>
      <c r="D2280" s="2097">
        <v>8874</v>
      </c>
      <c r="E2280" s="724">
        <v>42147</v>
      </c>
      <c r="F2280" s="2116">
        <v>8874</v>
      </c>
      <c r="G2280" s="1267">
        <f t="shared" si="145"/>
        <v>0</v>
      </c>
      <c r="H2280" s="1655" t="s">
        <v>2982</v>
      </c>
      <c r="I2280" s="32"/>
      <c r="J2280" s="2024"/>
      <c r="K2280" s="32"/>
      <c r="M2280" s="1265">
        <v>42154</v>
      </c>
      <c r="N2280" s="545">
        <v>22760</v>
      </c>
      <c r="O2280" s="1952" t="s">
        <v>3663</v>
      </c>
      <c r="P2280" s="2097">
        <v>1246.4000000000001</v>
      </c>
      <c r="Q2280" s="724">
        <v>42154</v>
      </c>
      <c r="R2280" s="2116">
        <v>1246.4000000000001</v>
      </c>
      <c r="S2280" s="1267">
        <f t="shared" si="144"/>
        <v>0</v>
      </c>
      <c r="T2280" s="1655" t="s">
        <v>773</v>
      </c>
    </row>
    <row r="2281" spans="1:20" x14ac:dyDescent="0.25">
      <c r="A2281" s="1265">
        <v>42146</v>
      </c>
      <c r="B2281" s="545">
        <v>21855</v>
      </c>
      <c r="C2281" s="1952" t="s">
        <v>25</v>
      </c>
      <c r="D2281" s="2097">
        <v>516.79999999999995</v>
      </c>
      <c r="E2281" s="724">
        <v>42146</v>
      </c>
      <c r="F2281" s="2116">
        <v>516.79999999999995</v>
      </c>
      <c r="G2281" s="1267">
        <f t="shared" si="145"/>
        <v>0</v>
      </c>
      <c r="H2281" s="1655" t="s">
        <v>773</v>
      </c>
      <c r="I2281" s="32"/>
      <c r="J2281" s="2024"/>
      <c r="K2281" s="32"/>
      <c r="M2281" s="1265">
        <v>42154</v>
      </c>
      <c r="N2281" s="545">
        <v>22761</v>
      </c>
      <c r="O2281" s="1952" t="s">
        <v>3663</v>
      </c>
      <c r="P2281" s="2097">
        <v>556.20000000000005</v>
      </c>
      <c r="Q2281" s="724">
        <v>42154</v>
      </c>
      <c r="R2281" s="2116">
        <v>556.20000000000005</v>
      </c>
      <c r="S2281" s="1267">
        <f t="shared" si="144"/>
        <v>0</v>
      </c>
      <c r="T2281" s="1655" t="s">
        <v>773</v>
      </c>
    </row>
    <row r="2282" spans="1:20" x14ac:dyDescent="0.25">
      <c r="A2282" s="1265">
        <v>42146</v>
      </c>
      <c r="B2282" s="545">
        <v>21856</v>
      </c>
      <c r="C2282" s="1952" t="s">
        <v>674</v>
      </c>
      <c r="D2282" s="2097">
        <v>40512</v>
      </c>
      <c r="E2282" s="724">
        <v>42147</v>
      </c>
      <c r="F2282" s="2116">
        <v>40512</v>
      </c>
      <c r="G2282" s="1267">
        <f t="shared" si="145"/>
        <v>0</v>
      </c>
      <c r="H2282" s="1655" t="s">
        <v>2982</v>
      </c>
      <c r="I2282" s="32"/>
      <c r="J2282" s="2024"/>
      <c r="K2282" s="32"/>
      <c r="M2282" s="1265">
        <v>42155</v>
      </c>
      <c r="N2282" s="545">
        <v>22831</v>
      </c>
      <c r="O2282" s="1952" t="s">
        <v>3663</v>
      </c>
      <c r="P2282" s="2097">
        <v>3527</v>
      </c>
      <c r="Q2282" s="724">
        <v>42155</v>
      </c>
      <c r="R2282" s="2116">
        <v>3527</v>
      </c>
      <c r="S2282" s="1267">
        <f t="shared" si="144"/>
        <v>0</v>
      </c>
      <c r="T2282" s="1655" t="s">
        <v>773</v>
      </c>
    </row>
    <row r="2283" spans="1:20" x14ac:dyDescent="0.25">
      <c r="A2283" s="1265">
        <v>42146</v>
      </c>
      <c r="B2283" s="545">
        <v>21857</v>
      </c>
      <c r="C2283" s="1952" t="s">
        <v>2975</v>
      </c>
      <c r="D2283" s="2097">
        <v>27992.799999999999</v>
      </c>
      <c r="E2283" s="724">
        <v>42147</v>
      </c>
      <c r="F2283" s="2116">
        <v>27992.799999999999</v>
      </c>
      <c r="G2283" s="1267">
        <f t="shared" si="145"/>
        <v>0</v>
      </c>
      <c r="H2283" s="1655" t="s">
        <v>2982</v>
      </c>
      <c r="I2283" s="32"/>
      <c r="J2283" s="2024"/>
      <c r="K2283" s="32"/>
      <c r="M2283" s="1265">
        <v>42125</v>
      </c>
      <c r="N2283" s="545">
        <v>19622</v>
      </c>
      <c r="O2283" s="1952" t="s">
        <v>2809</v>
      </c>
      <c r="P2283" s="2097">
        <v>2318.75</v>
      </c>
      <c r="Q2283" s="724">
        <v>42125</v>
      </c>
      <c r="R2283" s="2116">
        <v>2318.75</v>
      </c>
      <c r="S2283" s="459">
        <f t="shared" si="144"/>
        <v>0</v>
      </c>
      <c r="T2283" s="1804" t="s">
        <v>773</v>
      </c>
    </row>
    <row r="2284" spans="1:20" x14ac:dyDescent="0.25">
      <c r="A2284" s="1265">
        <v>42146</v>
      </c>
      <c r="B2284" s="545">
        <v>21858</v>
      </c>
      <c r="C2284" s="1952" t="s">
        <v>2881</v>
      </c>
      <c r="D2284" s="2097">
        <v>38913</v>
      </c>
      <c r="E2284" s="724">
        <v>42147</v>
      </c>
      <c r="F2284" s="2116">
        <v>38913</v>
      </c>
      <c r="G2284" s="1267">
        <f t="shared" si="145"/>
        <v>0</v>
      </c>
      <c r="H2284" s="1655" t="s">
        <v>2982</v>
      </c>
      <c r="I2284" s="32"/>
      <c r="J2284" s="2024"/>
      <c r="K2284" s="32"/>
      <c r="M2284" s="1265">
        <v>42126</v>
      </c>
      <c r="N2284" s="545">
        <v>19795</v>
      </c>
      <c r="O2284" s="2054" t="s">
        <v>2809</v>
      </c>
      <c r="P2284" s="2097">
        <v>2160.1999999999998</v>
      </c>
      <c r="Q2284" s="724">
        <v>42126</v>
      </c>
      <c r="R2284" s="2116">
        <v>2160.1999999999998</v>
      </c>
      <c r="S2284" s="1267">
        <f t="shared" si="144"/>
        <v>0</v>
      </c>
      <c r="T2284" s="217" t="s">
        <v>773</v>
      </c>
    </row>
    <row r="2285" spans="1:20" x14ac:dyDescent="0.25">
      <c r="A2285" s="1265">
        <v>42146</v>
      </c>
      <c r="B2285" s="545">
        <v>21859</v>
      </c>
      <c r="C2285" s="1952" t="s">
        <v>2800</v>
      </c>
      <c r="D2285" s="2097">
        <v>14072.6</v>
      </c>
      <c r="E2285" s="724">
        <v>42147</v>
      </c>
      <c r="F2285" s="2116">
        <v>14072.6</v>
      </c>
      <c r="G2285" s="1267">
        <f t="shared" si="145"/>
        <v>0</v>
      </c>
      <c r="H2285" s="1655" t="s">
        <v>2982</v>
      </c>
      <c r="I2285" s="32"/>
      <c r="J2285" s="2024"/>
      <c r="K2285" s="32"/>
      <c r="M2285" s="1265">
        <v>42127</v>
      </c>
      <c r="N2285" s="545">
        <v>19875</v>
      </c>
      <c r="O2285" s="1952" t="s">
        <v>2809</v>
      </c>
      <c r="P2285" s="2097">
        <v>1030.2</v>
      </c>
      <c r="Q2285" s="724">
        <v>42127</v>
      </c>
      <c r="R2285" s="2116">
        <v>1030.2</v>
      </c>
      <c r="S2285" s="1267">
        <f t="shared" si="144"/>
        <v>0</v>
      </c>
      <c r="T2285" s="1804" t="s">
        <v>773</v>
      </c>
    </row>
    <row r="2286" spans="1:20" x14ac:dyDescent="0.25">
      <c r="A2286" s="1265">
        <v>42146</v>
      </c>
      <c r="B2286" s="545">
        <v>21860</v>
      </c>
      <c r="C2286" s="1952" t="s">
        <v>2802</v>
      </c>
      <c r="D2286" s="2097">
        <v>2932</v>
      </c>
      <c r="E2286" s="724">
        <v>42147</v>
      </c>
      <c r="F2286" s="2116">
        <v>2932</v>
      </c>
      <c r="G2286" s="1267">
        <f t="shared" si="145"/>
        <v>0</v>
      </c>
      <c r="H2286" s="1655" t="s">
        <v>2982</v>
      </c>
      <c r="I2286" s="32"/>
      <c r="J2286" s="2024"/>
      <c r="K2286" s="32"/>
      <c r="M2286" s="1265">
        <v>42129</v>
      </c>
      <c r="N2286" s="545">
        <v>20048</v>
      </c>
      <c r="O2286" s="1952" t="s">
        <v>2809</v>
      </c>
      <c r="P2286" s="2097">
        <v>4268</v>
      </c>
      <c r="Q2286" s="724">
        <v>42129</v>
      </c>
      <c r="R2286" s="2116">
        <v>4268</v>
      </c>
      <c r="S2286" s="1267">
        <f t="shared" si="144"/>
        <v>0</v>
      </c>
      <c r="T2286" s="1655" t="s">
        <v>773</v>
      </c>
    </row>
    <row r="2287" spans="1:20" x14ac:dyDescent="0.25">
      <c r="A2287" s="1265">
        <v>42146</v>
      </c>
      <c r="B2287" s="545">
        <v>21861</v>
      </c>
      <c r="C2287" s="1952" t="s">
        <v>377</v>
      </c>
      <c r="D2287" s="2097">
        <v>16571.099999999999</v>
      </c>
      <c r="E2287" s="724">
        <v>42146</v>
      </c>
      <c r="F2287" s="2116">
        <v>16571.099999999999</v>
      </c>
      <c r="G2287" s="1267">
        <f t="shared" si="145"/>
        <v>0</v>
      </c>
      <c r="H2287" s="1655" t="s">
        <v>773</v>
      </c>
      <c r="I2287" s="32"/>
      <c r="J2287" s="2024"/>
      <c r="K2287" s="32"/>
      <c r="M2287" s="1265">
        <v>42131</v>
      </c>
      <c r="N2287" s="545">
        <v>20306</v>
      </c>
      <c r="O2287" s="1952" t="s">
        <v>2809</v>
      </c>
      <c r="P2287" s="2097">
        <v>2295</v>
      </c>
      <c r="Q2287" s="724">
        <v>42131</v>
      </c>
      <c r="R2287" s="2116">
        <v>2295</v>
      </c>
      <c r="S2287" s="1267">
        <f t="shared" si="144"/>
        <v>0</v>
      </c>
      <c r="T2287" s="1655" t="s">
        <v>773</v>
      </c>
    </row>
    <row r="2288" spans="1:20" x14ac:dyDescent="0.25">
      <c r="A2288" s="1265">
        <v>42146</v>
      </c>
      <c r="B2288" s="545">
        <v>21862</v>
      </c>
      <c r="C2288" s="1952" t="s">
        <v>2832</v>
      </c>
      <c r="D2288" s="2097">
        <v>6288</v>
      </c>
      <c r="E2288" s="724">
        <v>42147</v>
      </c>
      <c r="F2288" s="2116">
        <v>6288</v>
      </c>
      <c r="G2288" s="1267">
        <f t="shared" si="145"/>
        <v>0</v>
      </c>
      <c r="H2288" s="1655" t="s">
        <v>2776</v>
      </c>
      <c r="I2288" s="32"/>
      <c r="J2288" s="2024"/>
      <c r="K2288" s="32"/>
      <c r="M2288" s="1265">
        <v>42134</v>
      </c>
      <c r="N2288" s="545">
        <v>20648</v>
      </c>
      <c r="O2288" s="1952" t="s">
        <v>2809</v>
      </c>
      <c r="P2288" s="2097">
        <v>1623.6</v>
      </c>
      <c r="Q2288" s="724">
        <v>42134</v>
      </c>
      <c r="R2288" s="2116">
        <v>1623.6</v>
      </c>
      <c r="S2288" s="1267">
        <f t="shared" si="144"/>
        <v>0</v>
      </c>
      <c r="T2288" s="1655" t="s">
        <v>773</v>
      </c>
    </row>
    <row r="2289" spans="1:20" x14ac:dyDescent="0.25">
      <c r="A2289" s="1265">
        <v>42146</v>
      </c>
      <c r="B2289" s="545">
        <v>21863</v>
      </c>
      <c r="C2289" s="1952" t="s">
        <v>2811</v>
      </c>
      <c r="D2289" s="2097">
        <v>4867.5</v>
      </c>
      <c r="E2289" s="724">
        <v>42147</v>
      </c>
      <c r="F2289" s="2116">
        <v>4867.5</v>
      </c>
      <c r="G2289" s="1267">
        <f t="shared" si="145"/>
        <v>0</v>
      </c>
      <c r="H2289" s="1655" t="s">
        <v>2776</v>
      </c>
      <c r="I2289" s="32"/>
      <c r="J2289" s="2024"/>
      <c r="K2289" s="32"/>
      <c r="M2289" s="1265">
        <v>42139</v>
      </c>
      <c r="N2289" s="545">
        <v>21147</v>
      </c>
      <c r="O2289" s="1952" t="s">
        <v>2809</v>
      </c>
      <c r="P2289" s="2097">
        <v>1920</v>
      </c>
      <c r="Q2289" s="724">
        <v>42139</v>
      </c>
      <c r="R2289" s="2116">
        <v>1920</v>
      </c>
      <c r="S2289" s="1817">
        <f t="shared" si="144"/>
        <v>0</v>
      </c>
      <c r="T2289" s="1655" t="s">
        <v>773</v>
      </c>
    </row>
    <row r="2290" spans="1:20" x14ac:dyDescent="0.25">
      <c r="A2290" s="1265">
        <v>42146</v>
      </c>
      <c r="B2290" s="545">
        <v>21864</v>
      </c>
      <c r="C2290" s="1952" t="s">
        <v>2876</v>
      </c>
      <c r="D2290" s="2097">
        <v>1443.2</v>
      </c>
      <c r="E2290" s="724"/>
      <c r="F2290" s="2116"/>
      <c r="G2290" s="1267">
        <f t="shared" si="145"/>
        <v>1443.2</v>
      </c>
      <c r="H2290" s="1655" t="s">
        <v>2804</v>
      </c>
      <c r="I2290" s="32"/>
      <c r="J2290" s="2024"/>
      <c r="K2290" s="32"/>
      <c r="M2290" s="1265">
        <v>42142</v>
      </c>
      <c r="N2290" s="545">
        <v>21418</v>
      </c>
      <c r="O2290" s="1952" t="s">
        <v>2809</v>
      </c>
      <c r="P2290" s="2097">
        <v>2633.2</v>
      </c>
      <c r="Q2290" s="724">
        <v>42142</v>
      </c>
      <c r="R2290" s="2117">
        <v>2633.2</v>
      </c>
      <c r="S2290" s="1267">
        <f t="shared" si="144"/>
        <v>0</v>
      </c>
      <c r="T2290" s="1197" t="s">
        <v>773</v>
      </c>
    </row>
    <row r="2291" spans="1:20" x14ac:dyDescent="0.25">
      <c r="A2291" s="1265">
        <v>42146</v>
      </c>
      <c r="B2291" s="545">
        <v>21865</v>
      </c>
      <c r="C2291" s="1952" t="s">
        <v>701</v>
      </c>
      <c r="D2291" s="2097">
        <v>10112</v>
      </c>
      <c r="E2291" s="724">
        <v>42146</v>
      </c>
      <c r="F2291" s="2116">
        <v>10112</v>
      </c>
      <c r="G2291" s="1267">
        <f t="shared" si="145"/>
        <v>0</v>
      </c>
      <c r="H2291" s="1655" t="s">
        <v>2412</v>
      </c>
      <c r="I2291" s="32"/>
      <c r="J2291" s="2024"/>
      <c r="K2291" s="32"/>
      <c r="M2291" s="1265">
        <v>42144</v>
      </c>
      <c r="N2291" s="545">
        <v>21693</v>
      </c>
      <c r="O2291" s="1952" t="s">
        <v>2809</v>
      </c>
      <c r="P2291" s="2097">
        <v>1908</v>
      </c>
      <c r="Q2291" s="724">
        <v>42144</v>
      </c>
      <c r="R2291" s="2116">
        <v>1908</v>
      </c>
      <c r="S2291" s="1267">
        <f t="shared" si="144"/>
        <v>0</v>
      </c>
      <c r="T2291" s="1655" t="s">
        <v>773</v>
      </c>
    </row>
    <row r="2292" spans="1:20" x14ac:dyDescent="0.25">
      <c r="A2292" s="1265">
        <v>42146</v>
      </c>
      <c r="B2292" s="545">
        <v>21866</v>
      </c>
      <c r="C2292" s="1952" t="s">
        <v>2813</v>
      </c>
      <c r="D2292" s="2097">
        <v>3407</v>
      </c>
      <c r="E2292" s="724">
        <v>42150</v>
      </c>
      <c r="F2292" s="2116">
        <v>3407</v>
      </c>
      <c r="G2292" s="1267">
        <f t="shared" si="145"/>
        <v>0</v>
      </c>
      <c r="H2292" s="1655" t="s">
        <v>2799</v>
      </c>
      <c r="I2292" s="32"/>
      <c r="J2292" s="2024"/>
      <c r="K2292" s="32"/>
      <c r="M2292" s="1265">
        <v>42145</v>
      </c>
      <c r="N2292" s="545">
        <v>21718</v>
      </c>
      <c r="O2292" s="1952" t="s">
        <v>2809</v>
      </c>
      <c r="P2292" s="2097">
        <v>7379.6</v>
      </c>
      <c r="Q2292" s="724">
        <v>42145</v>
      </c>
      <c r="R2292" s="2116">
        <v>7379.6</v>
      </c>
      <c r="S2292" s="1267">
        <f t="shared" si="144"/>
        <v>0</v>
      </c>
      <c r="T2292" s="1655" t="s">
        <v>773</v>
      </c>
    </row>
    <row r="2293" spans="1:20" x14ac:dyDescent="0.25">
      <c r="A2293" s="1265">
        <v>42146</v>
      </c>
      <c r="B2293" s="545">
        <v>21867</v>
      </c>
      <c r="C2293" s="1952" t="s">
        <v>2801</v>
      </c>
      <c r="D2293" s="2097">
        <v>4338.34</v>
      </c>
      <c r="E2293" s="724">
        <v>42147</v>
      </c>
      <c r="F2293" s="2116">
        <v>4338.34</v>
      </c>
      <c r="G2293" s="1267">
        <f t="shared" si="145"/>
        <v>0</v>
      </c>
      <c r="H2293" s="1655" t="s">
        <v>2982</v>
      </c>
      <c r="I2293" s="32"/>
      <c r="J2293" s="2024"/>
      <c r="K2293" s="32"/>
      <c r="M2293" s="1265">
        <v>42145</v>
      </c>
      <c r="N2293" s="545">
        <v>21815</v>
      </c>
      <c r="O2293" s="2030" t="s">
        <v>2809</v>
      </c>
      <c r="P2293" s="2113">
        <v>2513.1999999999998</v>
      </c>
      <c r="Q2293" s="724">
        <v>42145</v>
      </c>
      <c r="R2293" s="2117">
        <v>2513.1999999999998</v>
      </c>
      <c r="S2293" s="1267">
        <f t="shared" si="144"/>
        <v>0</v>
      </c>
      <c r="T2293" s="582" t="s">
        <v>773</v>
      </c>
    </row>
    <row r="2294" spans="1:20" x14ac:dyDescent="0.25">
      <c r="A2294" s="1265">
        <v>42146</v>
      </c>
      <c r="B2294" s="545">
        <v>21868</v>
      </c>
      <c r="C2294" s="1952" t="s">
        <v>2778</v>
      </c>
      <c r="D2294" s="2097">
        <v>533.29999999999995</v>
      </c>
      <c r="E2294" s="724">
        <v>42146</v>
      </c>
      <c r="F2294" s="2116">
        <v>533.29999999999995</v>
      </c>
      <c r="G2294" s="1267">
        <f t="shared" si="145"/>
        <v>0</v>
      </c>
      <c r="H2294" s="1655" t="s">
        <v>773</v>
      </c>
      <c r="I2294" s="32"/>
      <c r="J2294" s="2024"/>
      <c r="K2294" s="32"/>
      <c r="M2294" s="1265">
        <v>42147</v>
      </c>
      <c r="N2294" s="545">
        <v>22027</v>
      </c>
      <c r="O2294" s="1952" t="s">
        <v>2809</v>
      </c>
      <c r="P2294" s="2097">
        <v>3683.95</v>
      </c>
      <c r="Q2294" s="781">
        <v>42147</v>
      </c>
      <c r="R2294" s="2116">
        <v>3683.95</v>
      </c>
      <c r="S2294" s="1267">
        <f t="shared" si="144"/>
        <v>0</v>
      </c>
      <c r="T2294" s="1655" t="s">
        <v>773</v>
      </c>
    </row>
    <row r="2295" spans="1:20" x14ac:dyDescent="0.25">
      <c r="A2295" s="1265">
        <v>42146</v>
      </c>
      <c r="B2295" s="545">
        <v>21869</v>
      </c>
      <c r="C2295" s="1952" t="s">
        <v>984</v>
      </c>
      <c r="D2295" s="2097">
        <v>758.8</v>
      </c>
      <c r="E2295" s="724">
        <v>42146</v>
      </c>
      <c r="F2295" s="2116">
        <v>758.8</v>
      </c>
      <c r="G2295" s="1267">
        <f t="shared" si="145"/>
        <v>0</v>
      </c>
      <c r="H2295" s="1655" t="s">
        <v>2804</v>
      </c>
      <c r="I2295" s="32"/>
      <c r="J2295" s="2024"/>
      <c r="K2295" s="32"/>
      <c r="M2295" s="1265">
        <v>42148</v>
      </c>
      <c r="N2295" s="545">
        <v>22127</v>
      </c>
      <c r="O2295" s="1952" t="s">
        <v>2809</v>
      </c>
      <c r="P2295" s="2097">
        <v>336.2</v>
      </c>
      <c r="Q2295" s="781">
        <v>42148</v>
      </c>
      <c r="R2295" s="2116">
        <v>336.2</v>
      </c>
      <c r="S2295" s="1267">
        <f t="shared" si="144"/>
        <v>0</v>
      </c>
      <c r="T2295" s="1655" t="s">
        <v>773</v>
      </c>
    </row>
    <row r="2296" spans="1:20" x14ac:dyDescent="0.25">
      <c r="A2296" s="1265">
        <v>42146</v>
      </c>
      <c r="B2296" s="545">
        <v>21870</v>
      </c>
      <c r="C2296" s="1952" t="s">
        <v>2806</v>
      </c>
      <c r="D2296" s="2097">
        <v>3309</v>
      </c>
      <c r="E2296" s="724">
        <v>42146</v>
      </c>
      <c r="F2296" s="2116">
        <v>3309</v>
      </c>
      <c r="G2296" s="1267">
        <f t="shared" si="145"/>
        <v>0</v>
      </c>
      <c r="H2296" s="1655" t="s">
        <v>2804</v>
      </c>
      <c r="I2296" s="32"/>
      <c r="J2296" s="2024"/>
      <c r="K2296" s="32"/>
      <c r="M2296" s="1265">
        <v>42149</v>
      </c>
      <c r="N2296" s="545">
        <v>22170</v>
      </c>
      <c r="O2296" s="1952" t="s">
        <v>2809</v>
      </c>
      <c r="P2296" s="2097">
        <v>7635.2</v>
      </c>
      <c r="Q2296" s="781">
        <v>42149</v>
      </c>
      <c r="R2296" s="2116">
        <v>7635.2</v>
      </c>
      <c r="S2296" s="1267">
        <f t="shared" si="144"/>
        <v>0</v>
      </c>
      <c r="T2296" s="1655" t="s">
        <v>773</v>
      </c>
    </row>
    <row r="2297" spans="1:20" x14ac:dyDescent="0.25">
      <c r="A2297" s="1265">
        <v>42146</v>
      </c>
      <c r="B2297" s="545">
        <v>21871</v>
      </c>
      <c r="C2297" s="1952" t="s">
        <v>2905</v>
      </c>
      <c r="D2297" s="2097">
        <v>2430</v>
      </c>
      <c r="E2297" s="724">
        <v>42147</v>
      </c>
      <c r="F2297" s="2116">
        <v>2430</v>
      </c>
      <c r="G2297" s="1267">
        <f t="shared" si="145"/>
        <v>0</v>
      </c>
      <c r="H2297" s="1655" t="s">
        <v>2804</v>
      </c>
      <c r="I2297" s="32"/>
      <c r="J2297" s="2024"/>
      <c r="K2297" s="32"/>
      <c r="M2297" s="1265">
        <v>42151</v>
      </c>
      <c r="N2297" s="545">
        <v>22349</v>
      </c>
      <c r="O2297" s="1952" t="s">
        <v>2809</v>
      </c>
      <c r="P2297" s="2097">
        <v>2916</v>
      </c>
      <c r="Q2297" s="781">
        <v>42151</v>
      </c>
      <c r="R2297" s="2116">
        <v>2916</v>
      </c>
      <c r="S2297" s="1267">
        <f t="shared" si="144"/>
        <v>0</v>
      </c>
      <c r="T2297" s="1655" t="s">
        <v>773</v>
      </c>
    </row>
    <row r="2298" spans="1:20" x14ac:dyDescent="0.25">
      <c r="A2298" s="1265">
        <v>42146</v>
      </c>
      <c r="B2298" s="545">
        <v>21872</v>
      </c>
      <c r="C2298" s="1952" t="s">
        <v>662</v>
      </c>
      <c r="D2298" s="2097">
        <v>3066.8</v>
      </c>
      <c r="E2298" s="724">
        <v>42146</v>
      </c>
      <c r="F2298" s="2116">
        <v>3066.8</v>
      </c>
      <c r="G2298" s="1267">
        <f t="shared" si="145"/>
        <v>0</v>
      </c>
      <c r="H2298" s="1655" t="s">
        <v>2804</v>
      </c>
      <c r="I2298" s="32"/>
      <c r="J2298" s="2024"/>
      <c r="K2298" s="32"/>
      <c r="M2298" s="1265">
        <v>42151</v>
      </c>
      <c r="N2298" s="545">
        <v>22407</v>
      </c>
      <c r="O2298" s="1952" t="s">
        <v>2809</v>
      </c>
      <c r="P2298" s="2097">
        <v>2948.4</v>
      </c>
      <c r="Q2298" s="724">
        <v>42151</v>
      </c>
      <c r="R2298" s="2116">
        <v>2948.4</v>
      </c>
      <c r="S2298" s="1267">
        <f t="shared" si="144"/>
        <v>0</v>
      </c>
      <c r="T2298" s="1655" t="s">
        <v>773</v>
      </c>
    </row>
    <row r="2299" spans="1:20" x14ac:dyDescent="0.25">
      <c r="A2299" s="1265">
        <v>42146</v>
      </c>
      <c r="B2299" s="545">
        <v>21873</v>
      </c>
      <c r="C2299" s="1952" t="s">
        <v>2872</v>
      </c>
      <c r="D2299" s="2097">
        <v>552</v>
      </c>
      <c r="E2299" s="724">
        <v>42146</v>
      </c>
      <c r="F2299" s="2116">
        <v>552</v>
      </c>
      <c r="G2299" s="1267">
        <f t="shared" si="145"/>
        <v>0</v>
      </c>
      <c r="H2299" s="1655" t="s">
        <v>2804</v>
      </c>
      <c r="I2299" s="32"/>
      <c r="J2299" s="2024"/>
      <c r="K2299" s="32"/>
      <c r="M2299" s="1265">
        <v>42152</v>
      </c>
      <c r="N2299" s="545">
        <v>22505</v>
      </c>
      <c r="O2299" s="1952" t="s">
        <v>2809</v>
      </c>
      <c r="P2299" s="2097">
        <v>3138.4</v>
      </c>
      <c r="Q2299" s="724">
        <v>42152</v>
      </c>
      <c r="R2299" s="2116">
        <v>3138.4</v>
      </c>
      <c r="S2299" s="1267">
        <f t="shared" si="144"/>
        <v>0</v>
      </c>
      <c r="T2299" s="1655" t="s">
        <v>773</v>
      </c>
    </row>
    <row r="2300" spans="1:20" x14ac:dyDescent="0.25">
      <c r="A2300" s="1265">
        <v>42146</v>
      </c>
      <c r="B2300" s="545">
        <v>21874</v>
      </c>
      <c r="C2300" s="1952" t="s">
        <v>2128</v>
      </c>
      <c r="D2300" s="2097">
        <v>1361.6</v>
      </c>
      <c r="E2300" s="724">
        <v>42146</v>
      </c>
      <c r="F2300" s="2116">
        <v>1361.6</v>
      </c>
      <c r="G2300" s="1267">
        <f t="shared" si="145"/>
        <v>0</v>
      </c>
      <c r="H2300" s="1655" t="s">
        <v>2804</v>
      </c>
      <c r="I2300" s="32"/>
      <c r="J2300" s="2024"/>
      <c r="K2300" s="32"/>
      <c r="M2300" s="1265">
        <v>42152</v>
      </c>
      <c r="N2300" s="545">
        <v>22532</v>
      </c>
      <c r="O2300" s="1952" t="s">
        <v>2809</v>
      </c>
      <c r="P2300" s="2097">
        <v>2983.2</v>
      </c>
      <c r="Q2300" s="724">
        <v>42152</v>
      </c>
      <c r="R2300" s="2116">
        <v>2983.2</v>
      </c>
      <c r="S2300" s="1267">
        <f t="shared" si="144"/>
        <v>0</v>
      </c>
      <c r="T2300" s="1655" t="s">
        <v>773</v>
      </c>
    </row>
    <row r="2301" spans="1:20" x14ac:dyDescent="0.25">
      <c r="A2301" s="1265">
        <v>42146</v>
      </c>
      <c r="B2301" s="545">
        <v>21875</v>
      </c>
      <c r="C2301" s="1952" t="s">
        <v>58</v>
      </c>
      <c r="D2301" s="2097">
        <v>1464.4</v>
      </c>
      <c r="E2301" s="724">
        <v>42146</v>
      </c>
      <c r="F2301" s="2116">
        <v>1464.4</v>
      </c>
      <c r="G2301" s="1267">
        <f t="shared" si="145"/>
        <v>0</v>
      </c>
      <c r="H2301" s="1655" t="s">
        <v>773</v>
      </c>
      <c r="I2301" s="32"/>
      <c r="J2301" s="2024"/>
      <c r="K2301" s="32"/>
      <c r="M2301" s="1265">
        <v>42154</v>
      </c>
      <c r="N2301" s="545">
        <v>22671</v>
      </c>
      <c r="O2301" s="1952" t="s">
        <v>2809</v>
      </c>
      <c r="P2301" s="2097">
        <v>3427.2</v>
      </c>
      <c r="Q2301" s="724">
        <v>42154</v>
      </c>
      <c r="R2301" s="2116">
        <v>3427.2</v>
      </c>
      <c r="S2301" s="1267">
        <f t="shared" si="144"/>
        <v>0</v>
      </c>
      <c r="T2301" s="1655" t="s">
        <v>773</v>
      </c>
    </row>
    <row r="2302" spans="1:20" x14ac:dyDescent="0.25">
      <c r="A2302" s="1265">
        <v>42146</v>
      </c>
      <c r="B2302" s="545">
        <v>21876</v>
      </c>
      <c r="C2302" s="1952" t="s">
        <v>2782</v>
      </c>
      <c r="D2302" s="2097">
        <v>3126</v>
      </c>
      <c r="E2302" s="724">
        <v>42146</v>
      </c>
      <c r="F2302" s="2116">
        <v>3126</v>
      </c>
      <c r="G2302" s="1267">
        <f t="shared" si="145"/>
        <v>0</v>
      </c>
      <c r="H2302" s="1655" t="s">
        <v>773</v>
      </c>
      <c r="I2302" s="32"/>
      <c r="J2302" s="2024"/>
      <c r="K2302" s="32"/>
      <c r="M2302" s="1265">
        <v>42154</v>
      </c>
      <c r="N2302" s="545">
        <v>22770</v>
      </c>
      <c r="O2302" s="1952" t="s">
        <v>2809</v>
      </c>
      <c r="P2302" s="2097">
        <v>198</v>
      </c>
      <c r="Q2302" s="724">
        <v>42154</v>
      </c>
      <c r="R2302" s="2116">
        <v>198</v>
      </c>
      <c r="S2302" s="1267">
        <f t="shared" si="144"/>
        <v>0</v>
      </c>
      <c r="T2302" s="1655" t="s">
        <v>773</v>
      </c>
    </row>
    <row r="2303" spans="1:20" x14ac:dyDescent="0.25">
      <c r="A2303" s="1265">
        <v>42146</v>
      </c>
      <c r="B2303" s="545">
        <v>21877</v>
      </c>
      <c r="C2303" s="1952" t="s">
        <v>2873</v>
      </c>
      <c r="D2303" s="2097">
        <v>1291.2</v>
      </c>
      <c r="E2303" s="724">
        <v>42146</v>
      </c>
      <c r="F2303" s="2116">
        <v>1291.2</v>
      </c>
      <c r="G2303" s="1267">
        <f t="shared" si="145"/>
        <v>0</v>
      </c>
      <c r="H2303" s="1655" t="s">
        <v>2804</v>
      </c>
      <c r="I2303" s="32"/>
      <c r="J2303" s="2024"/>
      <c r="K2303" s="32"/>
      <c r="M2303" s="1265">
        <v>42155</v>
      </c>
      <c r="N2303" s="545">
        <v>22841</v>
      </c>
      <c r="O2303" s="1952" t="s">
        <v>2809</v>
      </c>
      <c r="P2303" s="2097">
        <v>1515.7</v>
      </c>
      <c r="Q2303" s="724">
        <v>42155</v>
      </c>
      <c r="R2303" s="2116">
        <v>1515.7</v>
      </c>
      <c r="S2303" s="1267">
        <f t="shared" si="144"/>
        <v>0</v>
      </c>
      <c r="T2303" s="1655" t="s">
        <v>773</v>
      </c>
    </row>
    <row r="2304" spans="1:20" x14ac:dyDescent="0.25">
      <c r="A2304" s="1265">
        <v>42146</v>
      </c>
      <c r="B2304" s="545">
        <v>21878</v>
      </c>
      <c r="C2304" s="1952" t="s">
        <v>2808</v>
      </c>
      <c r="D2304" s="2097">
        <v>1411.2</v>
      </c>
      <c r="E2304" s="724">
        <v>42146</v>
      </c>
      <c r="F2304" s="2116">
        <v>1411.2</v>
      </c>
      <c r="G2304" s="1267">
        <f t="shared" si="145"/>
        <v>0</v>
      </c>
      <c r="H2304" s="1655" t="s">
        <v>2804</v>
      </c>
      <c r="I2304" s="32"/>
      <c r="J2304" s="2024"/>
      <c r="K2304" s="32"/>
      <c r="M2304" s="1265">
        <v>42155</v>
      </c>
      <c r="N2304" s="545">
        <v>22850</v>
      </c>
      <c r="O2304" s="1952" t="s">
        <v>2809</v>
      </c>
      <c r="P2304" s="2097">
        <v>2822.4</v>
      </c>
      <c r="Q2304" s="724">
        <v>42155</v>
      </c>
      <c r="R2304" s="2116">
        <v>2822.4</v>
      </c>
      <c r="S2304" s="1267">
        <f t="shared" si="144"/>
        <v>0</v>
      </c>
      <c r="T2304" s="1655" t="s">
        <v>773</v>
      </c>
    </row>
    <row r="2305" spans="1:20" x14ac:dyDescent="0.25">
      <c r="A2305" s="1265">
        <v>42146</v>
      </c>
      <c r="B2305" s="545">
        <v>21879</v>
      </c>
      <c r="C2305" s="1952" t="s">
        <v>2098</v>
      </c>
      <c r="D2305" s="2097">
        <v>2014</v>
      </c>
      <c r="E2305" s="724">
        <v>42146</v>
      </c>
      <c r="F2305" s="2116">
        <v>2014</v>
      </c>
      <c r="G2305" s="1267">
        <f t="shared" si="145"/>
        <v>0</v>
      </c>
      <c r="H2305" s="1655" t="s">
        <v>2804</v>
      </c>
      <c r="I2305" s="32"/>
      <c r="J2305" s="2024"/>
      <c r="K2305" s="32"/>
      <c r="M2305" s="1265">
        <v>42138</v>
      </c>
      <c r="N2305" s="545">
        <v>21069</v>
      </c>
      <c r="O2305" s="1952" t="s">
        <v>35</v>
      </c>
      <c r="P2305" s="2097">
        <v>188.8</v>
      </c>
      <c r="Q2305" s="724">
        <v>42138</v>
      </c>
      <c r="R2305" s="2116">
        <v>188.8</v>
      </c>
      <c r="S2305" s="1817">
        <f t="shared" si="144"/>
        <v>0</v>
      </c>
      <c r="T2305" s="1655" t="s">
        <v>773</v>
      </c>
    </row>
    <row r="2306" spans="1:20" x14ac:dyDescent="0.25">
      <c r="A2306" s="1265">
        <v>42146</v>
      </c>
      <c r="B2306" s="545">
        <v>21880</v>
      </c>
      <c r="C2306" s="1952" t="s">
        <v>2803</v>
      </c>
      <c r="D2306" s="2097">
        <v>5570.7</v>
      </c>
      <c r="E2306" s="724">
        <v>42147</v>
      </c>
      <c r="F2306" s="2116">
        <v>5570.7</v>
      </c>
      <c r="G2306" s="1267">
        <f t="shared" si="145"/>
        <v>0</v>
      </c>
      <c r="H2306" s="1655" t="s">
        <v>773</v>
      </c>
      <c r="I2306" s="32"/>
      <c r="J2306" s="2024"/>
      <c r="K2306" s="32"/>
      <c r="M2306" s="1265">
        <v>42128</v>
      </c>
      <c r="N2306" s="545">
        <v>19975</v>
      </c>
      <c r="O2306" s="1952" t="s">
        <v>2915</v>
      </c>
      <c r="P2306" s="2097">
        <v>421.6</v>
      </c>
      <c r="Q2306" s="724">
        <v>42128</v>
      </c>
      <c r="R2306" s="2116">
        <v>421.6</v>
      </c>
      <c r="S2306" s="1267">
        <f t="shared" si="144"/>
        <v>0</v>
      </c>
      <c r="T2306" s="1804" t="s">
        <v>773</v>
      </c>
    </row>
    <row r="2307" spans="1:20" x14ac:dyDescent="0.25">
      <c r="A2307" s="1265">
        <v>42146</v>
      </c>
      <c r="B2307" s="545">
        <v>21881</v>
      </c>
      <c r="C2307" s="1952" t="s">
        <v>2803</v>
      </c>
      <c r="D2307" s="2097">
        <v>2204</v>
      </c>
      <c r="E2307" s="724">
        <v>42146</v>
      </c>
      <c r="F2307" s="2116">
        <v>2204</v>
      </c>
      <c r="G2307" s="1267">
        <f t="shared" ref="G2307:G2370" si="146">D2307-F2307</f>
        <v>0</v>
      </c>
      <c r="H2307" s="1655" t="s">
        <v>773</v>
      </c>
      <c r="I2307" s="32"/>
      <c r="J2307" s="2024"/>
      <c r="K2307" s="32"/>
      <c r="M2307" s="1265">
        <v>42131</v>
      </c>
      <c r="N2307" s="545">
        <v>20320</v>
      </c>
      <c r="O2307" s="1952" t="s">
        <v>2915</v>
      </c>
      <c r="P2307" s="2097">
        <v>431</v>
      </c>
      <c r="Q2307" s="724"/>
      <c r="R2307" s="2116"/>
      <c r="S2307" s="1267">
        <f t="shared" ref="S2307:S2370" si="147">P2307-R2307</f>
        <v>431</v>
      </c>
      <c r="T2307" s="1655" t="s">
        <v>773</v>
      </c>
    </row>
    <row r="2308" spans="1:20" x14ac:dyDescent="0.25">
      <c r="A2308" s="1265">
        <v>42146</v>
      </c>
      <c r="B2308" s="545">
        <v>21882</v>
      </c>
      <c r="C2308" s="2102">
        <v>105</v>
      </c>
      <c r="D2308" s="2097">
        <v>1900</v>
      </c>
      <c r="E2308" s="724">
        <v>42150</v>
      </c>
      <c r="F2308" s="2116">
        <v>1900</v>
      </c>
      <c r="G2308" s="1267">
        <f t="shared" si="146"/>
        <v>0</v>
      </c>
      <c r="H2308" s="1655" t="s">
        <v>773</v>
      </c>
      <c r="I2308" s="32"/>
      <c r="J2308" s="2024"/>
      <c r="K2308" s="32"/>
      <c r="M2308" s="1265">
        <v>42132</v>
      </c>
      <c r="N2308" s="545">
        <v>20465</v>
      </c>
      <c r="O2308" s="1952" t="s">
        <v>2915</v>
      </c>
      <c r="P2308" s="2097">
        <v>387.6</v>
      </c>
      <c r="Q2308" s="724">
        <v>42133</v>
      </c>
      <c r="R2308" s="2116">
        <v>387.6</v>
      </c>
      <c r="S2308" s="1267">
        <f t="shared" si="147"/>
        <v>0</v>
      </c>
      <c r="T2308" s="1804" t="s">
        <v>773</v>
      </c>
    </row>
    <row r="2309" spans="1:20" x14ac:dyDescent="0.25">
      <c r="A2309" s="1265">
        <v>42146</v>
      </c>
      <c r="B2309" s="545">
        <v>21883</v>
      </c>
      <c r="C2309" s="1952" t="s">
        <v>377</v>
      </c>
      <c r="D2309" s="2097">
        <v>1267.2</v>
      </c>
      <c r="E2309" s="724">
        <v>42146</v>
      </c>
      <c r="F2309" s="2116">
        <v>1267.2</v>
      </c>
      <c r="G2309" s="1267">
        <f t="shared" si="146"/>
        <v>0</v>
      </c>
      <c r="H2309" s="1655" t="s">
        <v>773</v>
      </c>
      <c r="I2309" s="32"/>
      <c r="J2309" s="2024"/>
      <c r="K2309" s="32"/>
      <c r="M2309" s="1265">
        <v>42134</v>
      </c>
      <c r="N2309" s="545">
        <v>20590</v>
      </c>
      <c r="O2309" s="1952" t="s">
        <v>2915</v>
      </c>
      <c r="P2309" s="2097">
        <v>421.6</v>
      </c>
      <c r="Q2309" s="2029">
        <v>42134</v>
      </c>
      <c r="R2309" s="2116">
        <v>421.6</v>
      </c>
      <c r="S2309" s="1267">
        <f t="shared" si="147"/>
        <v>0</v>
      </c>
      <c r="T2309" s="1655" t="s">
        <v>773</v>
      </c>
    </row>
    <row r="2310" spans="1:20" x14ac:dyDescent="0.25">
      <c r="A2310" s="1265">
        <v>42146</v>
      </c>
      <c r="B2310" s="545">
        <v>21884</v>
      </c>
      <c r="C2310" s="1952" t="s">
        <v>2817</v>
      </c>
      <c r="D2310" s="2097">
        <v>36840.339999999997</v>
      </c>
      <c r="E2310" s="724">
        <v>42146</v>
      </c>
      <c r="F2310" s="2116">
        <v>36840.339999999997</v>
      </c>
      <c r="G2310" s="1267">
        <f t="shared" si="146"/>
        <v>0</v>
      </c>
      <c r="H2310" s="1655" t="s">
        <v>773</v>
      </c>
      <c r="I2310" s="32"/>
      <c r="J2310" s="2024"/>
      <c r="K2310" s="32"/>
      <c r="M2310" s="1265">
        <v>42134</v>
      </c>
      <c r="N2310" s="545">
        <v>20664</v>
      </c>
      <c r="O2310" s="1952" t="s">
        <v>2915</v>
      </c>
      <c r="P2310" s="2097">
        <v>500</v>
      </c>
      <c r="Q2310" s="724">
        <v>42134</v>
      </c>
      <c r="R2310" s="2116">
        <v>500</v>
      </c>
      <c r="S2310" s="1267">
        <f t="shared" si="147"/>
        <v>0</v>
      </c>
      <c r="T2310" s="1655" t="s">
        <v>773</v>
      </c>
    </row>
    <row r="2311" spans="1:20" x14ac:dyDescent="0.25">
      <c r="A2311" s="1265">
        <v>42146</v>
      </c>
      <c r="B2311" s="545">
        <v>21885</v>
      </c>
      <c r="C2311" s="1952" t="s">
        <v>2817</v>
      </c>
      <c r="D2311" s="2097">
        <v>5283.82</v>
      </c>
      <c r="E2311" s="724">
        <v>42146</v>
      </c>
      <c r="F2311" s="2116">
        <v>5283.82</v>
      </c>
      <c r="G2311" s="1267">
        <f t="shared" si="146"/>
        <v>0</v>
      </c>
      <c r="H2311" s="1655" t="s">
        <v>773</v>
      </c>
      <c r="I2311" s="32"/>
      <c r="J2311" s="2024"/>
      <c r="K2311" s="32"/>
      <c r="M2311" s="1265">
        <v>42135</v>
      </c>
      <c r="N2311" s="545">
        <v>20758</v>
      </c>
      <c r="O2311" s="1952" t="s">
        <v>2915</v>
      </c>
      <c r="P2311" s="2097">
        <v>162.4</v>
      </c>
      <c r="Q2311" s="724">
        <v>42135</v>
      </c>
      <c r="R2311" s="2116">
        <v>162.4</v>
      </c>
      <c r="S2311" s="1267">
        <f t="shared" si="147"/>
        <v>0</v>
      </c>
      <c r="T2311" s="1804" t="s">
        <v>773</v>
      </c>
    </row>
    <row r="2312" spans="1:20" x14ac:dyDescent="0.25">
      <c r="A2312" s="1265">
        <v>42146</v>
      </c>
      <c r="B2312" s="545">
        <v>21886</v>
      </c>
      <c r="C2312" s="1952" t="s">
        <v>2823</v>
      </c>
      <c r="D2312" s="2097">
        <v>10134.6</v>
      </c>
      <c r="E2312" s="724">
        <v>42148</v>
      </c>
      <c r="F2312" s="2116">
        <v>10134.6</v>
      </c>
      <c r="G2312" s="1267">
        <f t="shared" si="146"/>
        <v>0</v>
      </c>
      <c r="H2312" s="1655" t="s">
        <v>2822</v>
      </c>
      <c r="I2312" s="32"/>
      <c r="J2312" s="2024"/>
      <c r="K2312" s="32"/>
      <c r="M2312" s="1265">
        <v>42136</v>
      </c>
      <c r="N2312" s="545">
        <v>20867</v>
      </c>
      <c r="O2312" s="1952" t="s">
        <v>2915</v>
      </c>
      <c r="P2312" s="2097">
        <v>836.4</v>
      </c>
      <c r="Q2312" s="724">
        <v>42136</v>
      </c>
      <c r="R2312" s="2116">
        <v>836.4</v>
      </c>
      <c r="S2312" s="1267">
        <f t="shared" si="147"/>
        <v>0</v>
      </c>
      <c r="T2312" s="1655" t="s">
        <v>773</v>
      </c>
    </row>
    <row r="2313" spans="1:20" x14ac:dyDescent="0.25">
      <c r="A2313" s="1265">
        <v>42146</v>
      </c>
      <c r="B2313" s="545">
        <v>21887</v>
      </c>
      <c r="C2313" s="1952" t="s">
        <v>2824</v>
      </c>
      <c r="D2313" s="2097">
        <v>4557</v>
      </c>
      <c r="E2313" s="724">
        <v>42148</v>
      </c>
      <c r="F2313" s="2116">
        <v>4557</v>
      </c>
      <c r="G2313" s="1267">
        <f t="shared" si="146"/>
        <v>0</v>
      </c>
      <c r="H2313" s="1655" t="s">
        <v>2822</v>
      </c>
      <c r="I2313" s="32"/>
      <c r="J2313" s="2024"/>
      <c r="K2313" s="32"/>
      <c r="M2313" s="1265">
        <v>42137</v>
      </c>
      <c r="N2313" s="545">
        <v>20958</v>
      </c>
      <c r="O2313" s="1952" t="s">
        <v>2915</v>
      </c>
      <c r="P2313" s="2097">
        <v>448</v>
      </c>
      <c r="Q2313" s="724">
        <v>42137</v>
      </c>
      <c r="R2313" s="2116">
        <v>448</v>
      </c>
      <c r="S2313" s="1267">
        <f t="shared" si="147"/>
        <v>0</v>
      </c>
      <c r="T2313" s="1804" t="s">
        <v>773</v>
      </c>
    </row>
    <row r="2314" spans="1:20" x14ac:dyDescent="0.25">
      <c r="A2314" s="1265">
        <v>42146</v>
      </c>
      <c r="B2314" s="545">
        <v>21888</v>
      </c>
      <c r="C2314" s="1952" t="s">
        <v>2821</v>
      </c>
      <c r="D2314" s="2097">
        <v>6167.6</v>
      </c>
      <c r="E2314" s="724">
        <v>42148</v>
      </c>
      <c r="F2314" s="2116">
        <v>6167.6</v>
      </c>
      <c r="G2314" s="1267">
        <f t="shared" si="146"/>
        <v>0</v>
      </c>
      <c r="H2314" s="1655" t="s">
        <v>2822</v>
      </c>
      <c r="I2314" s="32"/>
      <c r="J2314" s="2024"/>
      <c r="K2314" s="32"/>
      <c r="M2314" s="1265">
        <v>42138</v>
      </c>
      <c r="N2314" s="545">
        <v>21075</v>
      </c>
      <c r="O2314" s="1952" t="s">
        <v>2915</v>
      </c>
      <c r="P2314" s="2097">
        <v>411.4</v>
      </c>
      <c r="Q2314" s="724">
        <v>42138</v>
      </c>
      <c r="R2314" s="2116">
        <v>411.4</v>
      </c>
      <c r="S2314" s="1817">
        <f t="shared" si="147"/>
        <v>0</v>
      </c>
      <c r="T2314" s="1655" t="s">
        <v>773</v>
      </c>
    </row>
    <row r="2315" spans="1:20" x14ac:dyDescent="0.25">
      <c r="A2315" s="1265">
        <v>42146</v>
      </c>
      <c r="B2315" s="545">
        <v>21889</v>
      </c>
      <c r="C2315" s="1952" t="s">
        <v>2795</v>
      </c>
      <c r="D2315" s="2097">
        <v>15016.05</v>
      </c>
      <c r="E2315" s="724"/>
      <c r="F2315" s="2116"/>
      <c r="G2315" s="1267">
        <f t="shared" si="146"/>
        <v>15016.05</v>
      </c>
      <c r="H2315" s="1655" t="s">
        <v>2810</v>
      </c>
      <c r="I2315" s="32"/>
      <c r="J2315" s="2024"/>
      <c r="K2315" s="32"/>
      <c r="M2315" s="1265">
        <v>42142</v>
      </c>
      <c r="N2315" s="545">
        <v>21528</v>
      </c>
      <c r="O2315" s="1952" t="s">
        <v>2915</v>
      </c>
      <c r="P2315" s="2097">
        <v>356.4</v>
      </c>
      <c r="Q2315" s="724">
        <v>42142</v>
      </c>
      <c r="R2315" s="2117">
        <v>356.4</v>
      </c>
      <c r="S2315" s="1267">
        <f t="shared" si="147"/>
        <v>0</v>
      </c>
      <c r="T2315" s="1197" t="s">
        <v>773</v>
      </c>
    </row>
    <row r="2316" spans="1:20" x14ac:dyDescent="0.25">
      <c r="A2316" s="1265">
        <v>42146</v>
      </c>
      <c r="B2316" s="545">
        <v>21890</v>
      </c>
      <c r="C2316" s="1952" t="s">
        <v>2981</v>
      </c>
      <c r="D2316" s="2097">
        <v>3675.6</v>
      </c>
      <c r="E2316" s="724">
        <v>42146</v>
      </c>
      <c r="F2316" s="2116">
        <v>3675.6</v>
      </c>
      <c r="G2316" s="1267">
        <f t="shared" si="146"/>
        <v>0</v>
      </c>
      <c r="H2316" s="1655" t="s">
        <v>773</v>
      </c>
      <c r="I2316" s="32"/>
      <c r="J2316" s="2024"/>
      <c r="K2316" s="32"/>
      <c r="M2316" s="1265">
        <v>42143</v>
      </c>
      <c r="N2316" s="545">
        <v>21610</v>
      </c>
      <c r="O2316" s="1952" t="s">
        <v>2915</v>
      </c>
      <c r="P2316" s="2097">
        <v>515.6</v>
      </c>
      <c r="Q2316" s="724">
        <v>42144</v>
      </c>
      <c r="R2316" s="2117">
        <v>515.6</v>
      </c>
      <c r="S2316" s="1267">
        <f t="shared" si="147"/>
        <v>0</v>
      </c>
      <c r="T2316" s="1197" t="s">
        <v>773</v>
      </c>
    </row>
    <row r="2317" spans="1:20" x14ac:dyDescent="0.25">
      <c r="A2317" s="1265">
        <v>42146</v>
      </c>
      <c r="B2317" s="545">
        <v>21891</v>
      </c>
      <c r="C2317" s="1952" t="s">
        <v>1024</v>
      </c>
      <c r="D2317" s="2097">
        <v>27092.16</v>
      </c>
      <c r="E2317" s="724">
        <v>42150</v>
      </c>
      <c r="F2317" s="2116">
        <v>27092.16</v>
      </c>
      <c r="G2317" s="1267">
        <f t="shared" si="146"/>
        <v>0</v>
      </c>
      <c r="H2317" s="1655" t="s">
        <v>773</v>
      </c>
      <c r="I2317" s="32"/>
      <c r="J2317" s="2024"/>
      <c r="K2317" s="32"/>
      <c r="M2317" s="1265">
        <v>42145</v>
      </c>
      <c r="N2317" s="545">
        <v>21803</v>
      </c>
      <c r="O2317" s="2030" t="s">
        <v>2915</v>
      </c>
      <c r="P2317" s="2113">
        <v>384</v>
      </c>
      <c r="Q2317" s="724">
        <v>42145</v>
      </c>
      <c r="R2317" s="2117">
        <v>384</v>
      </c>
      <c r="S2317" s="1267">
        <f t="shared" si="147"/>
        <v>0</v>
      </c>
      <c r="T2317" s="582" t="s">
        <v>773</v>
      </c>
    </row>
    <row r="2318" spans="1:20" x14ac:dyDescent="0.25">
      <c r="A2318" s="1265">
        <v>42146</v>
      </c>
      <c r="B2318" s="545">
        <v>21892</v>
      </c>
      <c r="C2318" s="1952" t="s">
        <v>3651</v>
      </c>
      <c r="D2318" s="2097">
        <v>640.32000000000005</v>
      </c>
      <c r="E2318" s="724">
        <v>42146</v>
      </c>
      <c r="F2318" s="2116">
        <v>640.32000000000005</v>
      </c>
      <c r="G2318" s="1267">
        <f t="shared" si="146"/>
        <v>0</v>
      </c>
      <c r="H2318" s="1655" t="s">
        <v>773</v>
      </c>
      <c r="I2318" s="32"/>
      <c r="J2318" s="2024"/>
      <c r="K2318" s="32"/>
      <c r="M2318" s="1265">
        <v>42146</v>
      </c>
      <c r="N2318" s="545">
        <v>21954</v>
      </c>
      <c r="O2318" s="1952" t="s">
        <v>2915</v>
      </c>
      <c r="P2318" s="2097">
        <v>393</v>
      </c>
      <c r="Q2318" s="724">
        <v>42146</v>
      </c>
      <c r="R2318" s="2116">
        <v>393</v>
      </c>
      <c r="S2318" s="1267">
        <f t="shared" si="147"/>
        <v>0</v>
      </c>
      <c r="T2318" s="1655" t="s">
        <v>773</v>
      </c>
    </row>
    <row r="2319" spans="1:20" x14ac:dyDescent="0.25">
      <c r="A2319" s="1265">
        <v>42146</v>
      </c>
      <c r="B2319" s="545">
        <v>21893</v>
      </c>
      <c r="C2319" s="1952" t="s">
        <v>2866</v>
      </c>
      <c r="D2319" s="2097">
        <v>5030.3999999999996</v>
      </c>
      <c r="E2319" s="724">
        <v>42146</v>
      </c>
      <c r="F2319" s="2116">
        <v>5030.3999999999996</v>
      </c>
      <c r="G2319" s="1267">
        <f t="shared" si="146"/>
        <v>0</v>
      </c>
      <c r="H2319" s="1655" t="s">
        <v>773</v>
      </c>
      <c r="I2319" s="32"/>
      <c r="J2319" s="2024"/>
      <c r="K2319" s="32"/>
      <c r="M2319" s="1265">
        <v>42155</v>
      </c>
      <c r="N2319" s="545">
        <v>22851</v>
      </c>
      <c r="O2319" s="1952" t="s">
        <v>2915</v>
      </c>
      <c r="P2319" s="2097">
        <v>353.8</v>
      </c>
      <c r="Q2319" s="724">
        <v>42155</v>
      </c>
      <c r="R2319" s="2116">
        <v>353.8</v>
      </c>
      <c r="S2319" s="1267">
        <f t="shared" si="147"/>
        <v>0</v>
      </c>
      <c r="T2319" s="1655" t="s">
        <v>773</v>
      </c>
    </row>
    <row r="2320" spans="1:20" x14ac:dyDescent="0.25">
      <c r="A2320" s="1265">
        <v>42146</v>
      </c>
      <c r="B2320" s="545">
        <v>21894</v>
      </c>
      <c r="C2320" s="1952" t="s">
        <v>2866</v>
      </c>
      <c r="D2320" s="2097">
        <v>1324.6</v>
      </c>
      <c r="E2320" s="724">
        <v>42146</v>
      </c>
      <c r="F2320" s="2116">
        <v>1324.6</v>
      </c>
      <c r="G2320" s="1267">
        <f t="shared" si="146"/>
        <v>0</v>
      </c>
      <c r="H2320" s="1655" t="s">
        <v>773</v>
      </c>
      <c r="I2320" s="32"/>
      <c r="J2320" s="2024"/>
      <c r="K2320" s="32"/>
      <c r="M2320" s="1265">
        <v>42130</v>
      </c>
      <c r="N2320" s="545">
        <v>20119</v>
      </c>
      <c r="O2320" s="1952" t="s">
        <v>1193</v>
      </c>
      <c r="P2320" s="2097">
        <v>2173.4</v>
      </c>
      <c r="Q2320" s="724">
        <v>42131</v>
      </c>
      <c r="R2320" s="2116">
        <v>2173.4</v>
      </c>
      <c r="S2320" s="1267">
        <f t="shared" si="147"/>
        <v>0</v>
      </c>
      <c r="T2320" s="1655" t="s">
        <v>773</v>
      </c>
    </row>
    <row r="2321" spans="1:20" x14ac:dyDescent="0.25">
      <c r="A2321" s="1265">
        <v>42146</v>
      </c>
      <c r="B2321" s="545">
        <v>21895</v>
      </c>
      <c r="C2321" s="1952" t="s">
        <v>67</v>
      </c>
      <c r="D2321" s="2097">
        <v>31417.7</v>
      </c>
      <c r="E2321" s="724"/>
      <c r="F2321" s="2116"/>
      <c r="G2321" s="1267">
        <f t="shared" si="146"/>
        <v>31417.7</v>
      </c>
      <c r="H2321" s="1655" t="s">
        <v>2822</v>
      </c>
      <c r="I2321" s="32"/>
      <c r="J2321" s="2024"/>
      <c r="K2321" s="32"/>
      <c r="M2321" s="1265">
        <v>42138</v>
      </c>
      <c r="N2321" s="545">
        <v>20970</v>
      </c>
      <c r="O2321" s="1952" t="s">
        <v>1193</v>
      </c>
      <c r="P2321" s="2097">
        <v>2627</v>
      </c>
      <c r="Q2321" s="724">
        <v>42139</v>
      </c>
      <c r="R2321" s="2116">
        <v>2627</v>
      </c>
      <c r="S2321" s="1267">
        <f t="shared" si="147"/>
        <v>0</v>
      </c>
      <c r="T2321" s="1804" t="s">
        <v>2810</v>
      </c>
    </row>
    <row r="2322" spans="1:20" x14ac:dyDescent="0.25">
      <c r="A2322" s="1265">
        <v>42146</v>
      </c>
      <c r="B2322" s="545">
        <v>21896</v>
      </c>
      <c r="C2322" s="1952" t="s">
        <v>525</v>
      </c>
      <c r="D2322" s="2097">
        <v>50099.65</v>
      </c>
      <c r="E2322" s="1828" t="s">
        <v>4403</v>
      </c>
      <c r="F2322" s="2116">
        <v>50099.65</v>
      </c>
      <c r="G2322" s="1267">
        <f t="shared" si="146"/>
        <v>0</v>
      </c>
      <c r="H2322" s="1655" t="s">
        <v>2822</v>
      </c>
      <c r="I2322" s="32"/>
      <c r="J2322" s="2024"/>
      <c r="K2322" s="32"/>
      <c r="M2322" s="1265">
        <v>42128</v>
      </c>
      <c r="N2322" s="545">
        <v>20019</v>
      </c>
      <c r="O2322" s="1952" t="s">
        <v>2934</v>
      </c>
      <c r="P2322" s="2097">
        <v>8937.06</v>
      </c>
      <c r="Q2322" s="724">
        <v>42130</v>
      </c>
      <c r="R2322" s="2116">
        <v>8937.06</v>
      </c>
      <c r="S2322" s="1267">
        <f t="shared" si="147"/>
        <v>0</v>
      </c>
      <c r="T2322" s="1804" t="s">
        <v>2902</v>
      </c>
    </row>
    <row r="2323" spans="1:20" x14ac:dyDescent="0.25">
      <c r="A2323" s="1265">
        <v>42146</v>
      </c>
      <c r="B2323" s="545">
        <v>21897</v>
      </c>
      <c r="C2323" s="1952" t="s">
        <v>2946</v>
      </c>
      <c r="D2323" s="2097">
        <v>496.8</v>
      </c>
      <c r="E2323" s="724">
        <v>42146</v>
      </c>
      <c r="F2323" s="2116">
        <v>496.8</v>
      </c>
      <c r="G2323" s="1267">
        <f t="shared" si="146"/>
        <v>0</v>
      </c>
      <c r="H2323" s="1655" t="s">
        <v>773</v>
      </c>
      <c r="I2323" s="32"/>
      <c r="J2323" s="2024"/>
      <c r="K2323" s="32"/>
      <c r="M2323" s="1265">
        <v>42131</v>
      </c>
      <c r="N2323" s="545">
        <v>20319</v>
      </c>
      <c r="O2323" s="1952" t="s">
        <v>2934</v>
      </c>
      <c r="P2323" s="2097">
        <v>23837.200000000001</v>
      </c>
      <c r="Q2323" s="724">
        <v>42133</v>
      </c>
      <c r="R2323" s="2116">
        <v>23837.200000000001</v>
      </c>
      <c r="S2323" s="1267">
        <f t="shared" si="147"/>
        <v>0</v>
      </c>
      <c r="T2323" s="1655" t="s">
        <v>2902</v>
      </c>
    </row>
    <row r="2324" spans="1:20" x14ac:dyDescent="0.25">
      <c r="A2324" s="1265">
        <v>42146</v>
      </c>
      <c r="B2324" s="545">
        <v>21898</v>
      </c>
      <c r="C2324" s="1952" t="s">
        <v>1002</v>
      </c>
      <c r="D2324" s="2097">
        <v>1252.1199999999999</v>
      </c>
      <c r="E2324" s="724">
        <v>42148</v>
      </c>
      <c r="F2324" s="2116">
        <v>1252.1199999999999</v>
      </c>
      <c r="G2324" s="1267">
        <f t="shared" si="146"/>
        <v>0</v>
      </c>
      <c r="H2324" s="1655" t="s">
        <v>2822</v>
      </c>
      <c r="I2324" s="32"/>
      <c r="J2324" s="2024"/>
      <c r="K2324" s="32"/>
      <c r="M2324" s="1265">
        <v>42135</v>
      </c>
      <c r="N2324" s="545">
        <v>20781</v>
      </c>
      <c r="O2324" s="1952" t="s">
        <v>2934</v>
      </c>
      <c r="P2324" s="2097">
        <v>14758.32</v>
      </c>
      <c r="Q2324" s="724">
        <v>42137</v>
      </c>
      <c r="R2324" s="2116">
        <v>14758.32</v>
      </c>
      <c r="S2324" s="1267">
        <f t="shared" si="147"/>
        <v>0</v>
      </c>
      <c r="T2324" s="1804" t="s">
        <v>2902</v>
      </c>
    </row>
    <row r="2325" spans="1:20" x14ac:dyDescent="0.25">
      <c r="A2325" s="1265">
        <v>42146</v>
      </c>
      <c r="B2325" s="545">
        <v>21899</v>
      </c>
      <c r="C2325" s="1952" t="s">
        <v>2895</v>
      </c>
      <c r="D2325" s="2097">
        <v>5376.22</v>
      </c>
      <c r="E2325" s="724">
        <v>42146</v>
      </c>
      <c r="F2325" s="2116">
        <v>5376.22</v>
      </c>
      <c r="G2325" s="1267">
        <f t="shared" si="146"/>
        <v>0</v>
      </c>
      <c r="H2325" s="1655" t="s">
        <v>773</v>
      </c>
      <c r="I2325" s="32"/>
      <c r="J2325" s="2024"/>
      <c r="K2325" s="32"/>
      <c r="M2325" s="1265">
        <v>42138</v>
      </c>
      <c r="N2325" s="545">
        <v>21050</v>
      </c>
      <c r="O2325" s="1952" t="s">
        <v>2934</v>
      </c>
      <c r="P2325" s="2097">
        <v>26169.200000000001</v>
      </c>
      <c r="Q2325" s="724">
        <v>42140</v>
      </c>
      <c r="R2325" s="2116">
        <v>26169.200000000001</v>
      </c>
      <c r="S2325" s="1817">
        <f t="shared" si="147"/>
        <v>0</v>
      </c>
      <c r="T2325" s="1655" t="s">
        <v>2902</v>
      </c>
    </row>
    <row r="2326" spans="1:20" x14ac:dyDescent="0.25">
      <c r="A2326" s="1265">
        <v>42146</v>
      </c>
      <c r="B2326" s="545">
        <v>21900</v>
      </c>
      <c r="C2326" s="1952" t="s">
        <v>2818</v>
      </c>
      <c r="D2326" s="2097">
        <v>941.6</v>
      </c>
      <c r="E2326" s="724">
        <v>42146</v>
      </c>
      <c r="F2326" s="2116">
        <v>941.6</v>
      </c>
      <c r="G2326" s="1267">
        <f t="shared" si="146"/>
        <v>0</v>
      </c>
      <c r="H2326" s="1655" t="s">
        <v>773</v>
      </c>
      <c r="I2326" s="32"/>
      <c r="J2326" s="2024"/>
      <c r="K2326" s="32"/>
      <c r="M2326" s="1265">
        <v>42142</v>
      </c>
      <c r="N2326" s="545">
        <v>21508</v>
      </c>
      <c r="O2326" s="1952" t="s">
        <v>2934</v>
      </c>
      <c r="P2326" s="2097">
        <v>21326.77</v>
      </c>
      <c r="Q2326" s="724">
        <v>42145</v>
      </c>
      <c r="R2326" s="2116">
        <v>21326.77</v>
      </c>
      <c r="S2326" s="1267">
        <f t="shared" si="147"/>
        <v>0</v>
      </c>
      <c r="T2326" s="1655" t="s">
        <v>2902</v>
      </c>
    </row>
    <row r="2327" spans="1:20" x14ac:dyDescent="0.25">
      <c r="A2327" s="1265">
        <v>42146</v>
      </c>
      <c r="B2327" s="545">
        <v>21901</v>
      </c>
      <c r="C2327" s="1952" t="s">
        <v>777</v>
      </c>
      <c r="D2327" s="2097">
        <v>11358.2</v>
      </c>
      <c r="E2327" s="724">
        <v>42146</v>
      </c>
      <c r="F2327" s="2116">
        <v>11358.2</v>
      </c>
      <c r="G2327" s="1267">
        <f t="shared" si="146"/>
        <v>0</v>
      </c>
      <c r="H2327" s="1655" t="s">
        <v>2938</v>
      </c>
      <c r="I2327" s="32"/>
      <c r="J2327" s="2024"/>
      <c r="K2327" s="32"/>
      <c r="M2327" s="1265">
        <v>42145</v>
      </c>
      <c r="N2327" s="545">
        <v>21809</v>
      </c>
      <c r="O2327" s="2030" t="s">
        <v>2934</v>
      </c>
      <c r="P2327" s="2113">
        <v>10582</v>
      </c>
      <c r="Q2327" s="724">
        <v>42149</v>
      </c>
      <c r="R2327" s="2117">
        <v>10582</v>
      </c>
      <c r="S2327" s="1267">
        <f t="shared" si="147"/>
        <v>0</v>
      </c>
      <c r="T2327" s="582" t="s">
        <v>2902</v>
      </c>
    </row>
    <row r="2328" spans="1:20" x14ac:dyDescent="0.25">
      <c r="A2328" s="1265">
        <v>42146</v>
      </c>
      <c r="B2328" s="545">
        <v>21902</v>
      </c>
      <c r="C2328" s="1952" t="s">
        <v>947</v>
      </c>
      <c r="D2328" s="2097">
        <v>19381.400000000001</v>
      </c>
      <c r="E2328" s="724">
        <v>42148</v>
      </c>
      <c r="F2328" s="2116">
        <v>19381.400000000001</v>
      </c>
      <c r="G2328" s="1267">
        <f t="shared" si="146"/>
        <v>0</v>
      </c>
      <c r="H2328" s="1655" t="s">
        <v>2822</v>
      </c>
      <c r="I2328" s="32"/>
      <c r="J2328" s="2024"/>
      <c r="K2328" s="32"/>
      <c r="M2328" s="1265">
        <v>42149</v>
      </c>
      <c r="N2328" s="545">
        <v>22241</v>
      </c>
      <c r="O2328" s="1952" t="s">
        <v>2934</v>
      </c>
      <c r="P2328" s="2097">
        <v>23275.72</v>
      </c>
      <c r="Q2328" s="781">
        <v>42151</v>
      </c>
      <c r="R2328" s="2116">
        <v>23275.72</v>
      </c>
      <c r="S2328" s="1267">
        <f t="shared" si="147"/>
        <v>0</v>
      </c>
      <c r="T2328" s="1655" t="s">
        <v>2902</v>
      </c>
    </row>
    <row r="2329" spans="1:20" x14ac:dyDescent="0.25">
      <c r="A2329" s="1265">
        <v>42146</v>
      </c>
      <c r="B2329" s="545">
        <v>21903</v>
      </c>
      <c r="C2329" s="2143" t="s">
        <v>947</v>
      </c>
      <c r="D2329" s="2097">
        <v>1079.7</v>
      </c>
      <c r="E2329" s="724">
        <v>42148</v>
      </c>
      <c r="F2329" s="2116">
        <v>1079.7</v>
      </c>
      <c r="G2329" s="1267">
        <f t="shared" si="146"/>
        <v>0</v>
      </c>
      <c r="H2329" s="1655" t="s">
        <v>2822</v>
      </c>
      <c r="I2329" s="32"/>
      <c r="J2329" s="2024"/>
      <c r="K2329" s="32"/>
      <c r="M2329" s="1265">
        <v>42152</v>
      </c>
      <c r="N2329" s="545">
        <v>22530</v>
      </c>
      <c r="O2329" s="1952" t="s">
        <v>2934</v>
      </c>
      <c r="P2329" s="2097">
        <v>15279</v>
      </c>
      <c r="Q2329" s="724">
        <v>42154</v>
      </c>
      <c r="R2329" s="2116">
        <v>15279</v>
      </c>
      <c r="S2329" s="1267">
        <f t="shared" si="147"/>
        <v>0</v>
      </c>
      <c r="T2329" s="1655" t="s">
        <v>2902</v>
      </c>
    </row>
    <row r="2330" spans="1:20" x14ac:dyDescent="0.25">
      <c r="A2330" s="1265">
        <v>42146</v>
      </c>
      <c r="B2330" s="545">
        <v>21904</v>
      </c>
      <c r="C2330" s="1952" t="s">
        <v>863</v>
      </c>
      <c r="D2330" s="2097">
        <v>4183.1000000000004</v>
      </c>
      <c r="E2330" s="724">
        <v>42146</v>
      </c>
      <c r="F2330" s="2116">
        <v>4183.1000000000004</v>
      </c>
      <c r="G2330" s="1267">
        <f t="shared" si="146"/>
        <v>0</v>
      </c>
      <c r="H2330" s="1655" t="s">
        <v>2793</v>
      </c>
      <c r="I2330" s="32"/>
      <c r="J2330" s="2024"/>
      <c r="K2330" s="32"/>
      <c r="M2330" s="1265">
        <v>42125</v>
      </c>
      <c r="N2330" s="545">
        <v>19620</v>
      </c>
      <c r="O2330" s="1952" t="s">
        <v>2807</v>
      </c>
      <c r="P2330" s="2097">
        <v>1357.2</v>
      </c>
      <c r="Q2330" s="724">
        <v>42125</v>
      </c>
      <c r="R2330" s="2116">
        <v>1357.2</v>
      </c>
      <c r="S2330" s="459">
        <f t="shared" si="147"/>
        <v>0</v>
      </c>
      <c r="T2330" s="1804" t="s">
        <v>2804</v>
      </c>
    </row>
    <row r="2331" spans="1:20" x14ac:dyDescent="0.25">
      <c r="A2331" s="1265">
        <v>42146</v>
      </c>
      <c r="B2331" s="545">
        <v>21905</v>
      </c>
      <c r="C2331" s="2143" t="s">
        <v>644</v>
      </c>
      <c r="D2331" s="2097">
        <v>3375.4</v>
      </c>
      <c r="E2331" s="724">
        <v>42146</v>
      </c>
      <c r="F2331" s="2116">
        <v>3375.4</v>
      </c>
      <c r="G2331" s="1267">
        <f t="shared" si="146"/>
        <v>0</v>
      </c>
      <c r="H2331" s="1655" t="s">
        <v>2412</v>
      </c>
      <c r="I2331" s="32"/>
      <c r="J2331" s="2024"/>
      <c r="K2331" s="32"/>
      <c r="M2331" s="1265">
        <v>42126</v>
      </c>
      <c r="N2331" s="545">
        <v>19765</v>
      </c>
      <c r="O2331" s="2054" t="s">
        <v>2807</v>
      </c>
      <c r="P2331" s="2097">
        <v>1488</v>
      </c>
      <c r="Q2331" s="724">
        <v>42127</v>
      </c>
      <c r="R2331" s="2116">
        <v>1488</v>
      </c>
      <c r="S2331" s="459">
        <f t="shared" si="147"/>
        <v>0</v>
      </c>
      <c r="T2331" s="217" t="s">
        <v>2804</v>
      </c>
    </row>
    <row r="2332" spans="1:20" x14ac:dyDescent="0.25">
      <c r="A2332" s="1265">
        <v>42146</v>
      </c>
      <c r="B2332" s="545">
        <v>21906</v>
      </c>
      <c r="C2332" s="1952" t="s">
        <v>2830</v>
      </c>
      <c r="D2332" s="2097">
        <v>2698.2</v>
      </c>
      <c r="E2332" s="724">
        <v>42146</v>
      </c>
      <c r="F2332" s="2116">
        <v>2698.2</v>
      </c>
      <c r="G2332" s="1267">
        <f t="shared" si="146"/>
        <v>0</v>
      </c>
      <c r="H2332" s="1655" t="s">
        <v>773</v>
      </c>
      <c r="I2332" s="32"/>
      <c r="J2332" s="2024"/>
      <c r="K2332" s="32"/>
      <c r="M2332" s="1265">
        <v>42127</v>
      </c>
      <c r="N2332" s="545">
        <v>19847</v>
      </c>
      <c r="O2332" s="2054" t="s">
        <v>2807</v>
      </c>
      <c r="P2332" s="2097">
        <v>1427.4</v>
      </c>
      <c r="Q2332" s="724">
        <v>42127</v>
      </c>
      <c r="R2332" s="2116">
        <v>1427.4</v>
      </c>
      <c r="S2332" s="1267">
        <f t="shared" si="147"/>
        <v>0</v>
      </c>
      <c r="T2332" s="217" t="s">
        <v>2804</v>
      </c>
    </row>
    <row r="2333" spans="1:20" x14ac:dyDescent="0.25">
      <c r="A2333" s="1265">
        <v>42146</v>
      </c>
      <c r="B2333" s="545">
        <v>21907</v>
      </c>
      <c r="C2333" s="1952" t="s">
        <v>2794</v>
      </c>
      <c r="D2333" s="2097">
        <v>708</v>
      </c>
      <c r="E2333" s="724">
        <v>42146</v>
      </c>
      <c r="F2333" s="2116">
        <v>708</v>
      </c>
      <c r="G2333" s="1267">
        <f t="shared" si="146"/>
        <v>0</v>
      </c>
      <c r="H2333" s="1655" t="s">
        <v>2412</v>
      </c>
      <c r="I2333" s="32"/>
      <c r="J2333" s="2024"/>
      <c r="K2333" s="32"/>
      <c r="M2333" s="1265">
        <v>42128</v>
      </c>
      <c r="N2333" s="545">
        <v>19930</v>
      </c>
      <c r="O2333" s="1952" t="s">
        <v>2807</v>
      </c>
      <c r="P2333" s="2097">
        <v>1485.9</v>
      </c>
      <c r="Q2333" s="724">
        <v>42128</v>
      </c>
      <c r="R2333" s="2116">
        <v>1485.9</v>
      </c>
      <c r="S2333" s="1267">
        <f t="shared" si="147"/>
        <v>0</v>
      </c>
      <c r="T2333" s="1804" t="s">
        <v>2804</v>
      </c>
    </row>
    <row r="2334" spans="1:20" x14ac:dyDescent="0.25">
      <c r="A2334" s="1265">
        <v>42146</v>
      </c>
      <c r="B2334" s="545">
        <v>21908</v>
      </c>
      <c r="C2334" s="1952" t="s">
        <v>2852</v>
      </c>
      <c r="D2334" s="2097">
        <v>4191</v>
      </c>
      <c r="E2334" s="724">
        <v>42153</v>
      </c>
      <c r="F2334" s="2116">
        <v>4191</v>
      </c>
      <c r="G2334" s="1267">
        <f t="shared" si="146"/>
        <v>0</v>
      </c>
      <c r="H2334" s="1655" t="s">
        <v>2793</v>
      </c>
      <c r="I2334" s="32"/>
      <c r="J2334" s="2024"/>
      <c r="K2334" s="32"/>
      <c r="M2334" s="1265">
        <v>42132</v>
      </c>
      <c r="N2334" s="545">
        <v>20378</v>
      </c>
      <c r="O2334" s="1952" t="s">
        <v>2807</v>
      </c>
      <c r="P2334" s="2097">
        <v>1170</v>
      </c>
      <c r="Q2334" s="724">
        <v>42133</v>
      </c>
      <c r="R2334" s="2116">
        <v>1170</v>
      </c>
      <c r="S2334" s="1267">
        <f t="shared" si="147"/>
        <v>0</v>
      </c>
      <c r="T2334" s="1804" t="s">
        <v>2804</v>
      </c>
    </row>
    <row r="2335" spans="1:20" x14ac:dyDescent="0.25">
      <c r="A2335" s="1265">
        <v>42146</v>
      </c>
      <c r="B2335" s="545">
        <v>21909</v>
      </c>
      <c r="C2335" s="1952" t="s">
        <v>2843</v>
      </c>
      <c r="D2335" s="2097">
        <v>5984.28</v>
      </c>
      <c r="E2335" s="724">
        <v>42146</v>
      </c>
      <c r="F2335" s="2116">
        <v>5984.28</v>
      </c>
      <c r="G2335" s="1267">
        <f t="shared" si="146"/>
        <v>0</v>
      </c>
      <c r="H2335" s="1655" t="s">
        <v>773</v>
      </c>
      <c r="I2335" s="32"/>
      <c r="J2335" s="2024"/>
      <c r="K2335" s="32"/>
      <c r="M2335" s="1265">
        <v>42133</v>
      </c>
      <c r="N2335" s="545">
        <v>20512</v>
      </c>
      <c r="O2335" s="1952" t="s">
        <v>2807</v>
      </c>
      <c r="P2335" s="2097">
        <v>1177.8</v>
      </c>
      <c r="Q2335" s="724">
        <v>42134</v>
      </c>
      <c r="R2335" s="2116">
        <v>1177.8</v>
      </c>
      <c r="S2335" s="1267">
        <f t="shared" si="147"/>
        <v>0</v>
      </c>
      <c r="T2335" s="1804" t="s">
        <v>2804</v>
      </c>
    </row>
    <row r="2336" spans="1:20" x14ac:dyDescent="0.25">
      <c r="A2336" s="1265">
        <v>42146</v>
      </c>
      <c r="B2336" s="545">
        <v>21910</v>
      </c>
      <c r="C2336" s="1952" t="s">
        <v>2874</v>
      </c>
      <c r="D2336" s="2097">
        <v>1994.6</v>
      </c>
      <c r="E2336" s="724">
        <v>42146</v>
      </c>
      <c r="F2336" s="2116">
        <v>1994.6</v>
      </c>
      <c r="G2336" s="1267">
        <f t="shared" si="146"/>
        <v>0</v>
      </c>
      <c r="H2336" s="1655" t="s">
        <v>773</v>
      </c>
      <c r="I2336" s="32"/>
      <c r="J2336" s="2024"/>
      <c r="K2336" s="32"/>
      <c r="M2336" s="1265">
        <v>42138</v>
      </c>
      <c r="N2336" s="545">
        <v>20996</v>
      </c>
      <c r="O2336" s="1952" t="s">
        <v>2807</v>
      </c>
      <c r="P2336" s="2097">
        <v>1279.2</v>
      </c>
      <c r="Q2336" s="724">
        <v>42138</v>
      </c>
      <c r="R2336" s="2116">
        <v>1279.2</v>
      </c>
      <c r="S2336" s="1267">
        <f t="shared" si="147"/>
        <v>0</v>
      </c>
      <c r="T2336" s="1804" t="s">
        <v>2804</v>
      </c>
    </row>
    <row r="2337" spans="1:20" x14ac:dyDescent="0.25">
      <c r="A2337" s="1265">
        <v>42146</v>
      </c>
      <c r="B2337" s="545">
        <v>21911</v>
      </c>
      <c r="C2337" s="1952" t="s">
        <v>969</v>
      </c>
      <c r="D2337" s="2097">
        <v>10000</v>
      </c>
      <c r="E2337" s="724">
        <v>42147</v>
      </c>
      <c r="F2337" s="2116">
        <v>10000</v>
      </c>
      <c r="G2337" s="1267">
        <f t="shared" si="146"/>
        <v>0</v>
      </c>
      <c r="H2337" s="1655" t="s">
        <v>773</v>
      </c>
      <c r="I2337" s="32"/>
      <c r="J2337" s="2024"/>
      <c r="K2337" s="32"/>
      <c r="M2337" s="1265">
        <v>42139</v>
      </c>
      <c r="N2337" s="545">
        <v>21124</v>
      </c>
      <c r="O2337" s="1952" t="s">
        <v>2807</v>
      </c>
      <c r="P2337" s="2097">
        <v>1216.8</v>
      </c>
      <c r="Q2337" s="724">
        <v>42139</v>
      </c>
      <c r="R2337" s="2116">
        <v>1216.8</v>
      </c>
      <c r="S2337" s="1817">
        <f t="shared" si="147"/>
        <v>0</v>
      </c>
      <c r="T2337" s="1655" t="s">
        <v>2804</v>
      </c>
    </row>
    <row r="2338" spans="1:20" x14ac:dyDescent="0.25">
      <c r="A2338" s="1265">
        <v>42146</v>
      </c>
      <c r="B2338" s="545">
        <v>21912</v>
      </c>
      <c r="C2338" s="1952" t="s">
        <v>389</v>
      </c>
      <c r="D2338" s="2097">
        <v>31245.8</v>
      </c>
      <c r="E2338" s="724">
        <v>42148</v>
      </c>
      <c r="F2338" s="2116">
        <v>31245.8</v>
      </c>
      <c r="G2338" s="1267">
        <f t="shared" si="146"/>
        <v>0</v>
      </c>
      <c r="H2338" s="1655" t="s">
        <v>2822</v>
      </c>
      <c r="I2338" s="32"/>
      <c r="J2338" s="2024"/>
      <c r="K2338" s="32"/>
      <c r="M2338" s="1265">
        <v>42140</v>
      </c>
      <c r="N2338" s="545">
        <v>21240</v>
      </c>
      <c r="O2338" s="1952" t="s">
        <v>2807</v>
      </c>
      <c r="P2338" s="2097">
        <v>1288</v>
      </c>
      <c r="Q2338" s="2029">
        <v>42140</v>
      </c>
      <c r="R2338" s="2116">
        <v>1288</v>
      </c>
      <c r="S2338" s="1817">
        <f t="shared" si="147"/>
        <v>0</v>
      </c>
      <c r="T2338" s="1655" t="s">
        <v>2804</v>
      </c>
    </row>
    <row r="2339" spans="1:20" x14ac:dyDescent="0.25">
      <c r="A2339" s="1265">
        <v>42146</v>
      </c>
      <c r="B2339" s="545">
        <v>21913</v>
      </c>
      <c r="C2339" s="1952" t="s">
        <v>2864</v>
      </c>
      <c r="D2339" s="2097">
        <v>2445.6999999999998</v>
      </c>
      <c r="E2339" s="724">
        <v>42146</v>
      </c>
      <c r="F2339" s="2116">
        <v>2445.6999999999998</v>
      </c>
      <c r="G2339" s="1267">
        <f t="shared" si="146"/>
        <v>0</v>
      </c>
      <c r="H2339" s="1655" t="s">
        <v>773</v>
      </c>
      <c r="I2339" s="32"/>
      <c r="J2339" s="2024"/>
      <c r="K2339" s="32"/>
      <c r="M2339" s="1265">
        <v>42141</v>
      </c>
      <c r="N2339" s="545">
        <v>21332</v>
      </c>
      <c r="O2339" s="1952" t="s">
        <v>2807</v>
      </c>
      <c r="P2339" s="2097">
        <v>3824</v>
      </c>
      <c r="Q2339" s="724">
        <v>42141</v>
      </c>
      <c r="R2339" s="2117">
        <v>3824</v>
      </c>
      <c r="S2339" s="1267">
        <f t="shared" si="147"/>
        <v>0</v>
      </c>
      <c r="T2339" s="716" t="s">
        <v>2804</v>
      </c>
    </row>
    <row r="2340" spans="1:20" x14ac:dyDescent="0.25">
      <c r="A2340" s="1265">
        <v>42146</v>
      </c>
      <c r="B2340" s="545">
        <v>21914</v>
      </c>
      <c r="C2340" s="1952" t="s">
        <v>2910</v>
      </c>
      <c r="D2340" s="2097">
        <v>502.2</v>
      </c>
      <c r="E2340" s="724">
        <v>42146</v>
      </c>
      <c r="F2340" s="2116">
        <v>502.2</v>
      </c>
      <c r="G2340" s="1267">
        <f t="shared" si="146"/>
        <v>0</v>
      </c>
      <c r="H2340" s="1655" t="s">
        <v>773</v>
      </c>
      <c r="I2340" s="32"/>
      <c r="J2340" s="2024"/>
      <c r="K2340" s="32"/>
      <c r="M2340" s="1265">
        <v>42141</v>
      </c>
      <c r="N2340" s="545">
        <v>21342</v>
      </c>
      <c r="O2340" s="1952" t="s">
        <v>2807</v>
      </c>
      <c r="P2340" s="2097">
        <v>1180</v>
      </c>
      <c r="Q2340" s="724">
        <v>42142</v>
      </c>
      <c r="R2340" s="2117">
        <v>1180</v>
      </c>
      <c r="S2340" s="1267">
        <f t="shared" si="147"/>
        <v>0</v>
      </c>
      <c r="T2340" s="716" t="s">
        <v>2804</v>
      </c>
    </row>
    <row r="2341" spans="1:20" x14ac:dyDescent="0.25">
      <c r="A2341" s="1265">
        <v>42146</v>
      </c>
      <c r="B2341" s="545">
        <v>21915</v>
      </c>
      <c r="C2341" s="1952" t="s">
        <v>389</v>
      </c>
      <c r="D2341" s="2097">
        <v>1368.8</v>
      </c>
      <c r="E2341" s="724">
        <v>42148</v>
      </c>
      <c r="F2341" s="2116">
        <v>1368.8</v>
      </c>
      <c r="G2341" s="1267">
        <f t="shared" si="146"/>
        <v>0</v>
      </c>
      <c r="H2341" s="1655" t="s">
        <v>2822</v>
      </c>
      <c r="I2341" s="32"/>
      <c r="J2341" s="2024"/>
      <c r="K2341" s="32"/>
      <c r="M2341" s="1265">
        <v>42147</v>
      </c>
      <c r="N2341" s="545">
        <v>22016</v>
      </c>
      <c r="O2341" s="1952" t="s">
        <v>2807</v>
      </c>
      <c r="P2341" s="2097">
        <v>1549.8</v>
      </c>
      <c r="Q2341" s="781">
        <v>42147</v>
      </c>
      <c r="R2341" s="2116">
        <v>1549.8</v>
      </c>
      <c r="S2341" s="1267">
        <f t="shared" si="147"/>
        <v>0</v>
      </c>
      <c r="T2341" s="1655" t="s">
        <v>773</v>
      </c>
    </row>
    <row r="2342" spans="1:20" x14ac:dyDescent="0.25">
      <c r="A2342" s="1265">
        <v>42146</v>
      </c>
      <c r="B2342" s="545">
        <v>21916</v>
      </c>
      <c r="C2342" s="1952" t="s">
        <v>2823</v>
      </c>
      <c r="D2342" s="2097">
        <v>663</v>
      </c>
      <c r="E2342" s="724">
        <v>42148</v>
      </c>
      <c r="F2342" s="2116">
        <v>663</v>
      </c>
      <c r="G2342" s="1267">
        <f t="shared" si="146"/>
        <v>0</v>
      </c>
      <c r="H2342" s="1655" t="s">
        <v>2822</v>
      </c>
      <c r="I2342" s="32"/>
      <c r="J2342" s="2024"/>
      <c r="K2342" s="32"/>
      <c r="M2342" s="1265">
        <v>42148</v>
      </c>
      <c r="N2342" s="545">
        <v>22098</v>
      </c>
      <c r="O2342" s="1952" t="s">
        <v>2807</v>
      </c>
      <c r="P2342" s="2097">
        <v>1297.8</v>
      </c>
      <c r="Q2342" s="781">
        <v>42148</v>
      </c>
      <c r="R2342" s="2116">
        <v>1297.8</v>
      </c>
      <c r="S2342" s="1267">
        <f t="shared" si="147"/>
        <v>0</v>
      </c>
      <c r="T2342" s="1655" t="s">
        <v>2804</v>
      </c>
    </row>
    <row r="2343" spans="1:20" x14ac:dyDescent="0.25">
      <c r="A2343" s="1265">
        <v>42146</v>
      </c>
      <c r="B2343" s="545">
        <v>21917</v>
      </c>
      <c r="C2343" s="1952" t="s">
        <v>2838</v>
      </c>
      <c r="D2343" s="2097">
        <v>17853.2</v>
      </c>
      <c r="E2343" s="724">
        <v>42148</v>
      </c>
      <c r="F2343" s="2116">
        <v>17853.2</v>
      </c>
      <c r="G2343" s="1267">
        <f t="shared" si="146"/>
        <v>0</v>
      </c>
      <c r="H2343" s="1655" t="s">
        <v>2822</v>
      </c>
      <c r="I2343" s="32"/>
      <c r="J2343" s="2024"/>
      <c r="K2343" s="32"/>
      <c r="M2343" s="1265">
        <v>42153</v>
      </c>
      <c r="N2343" s="545">
        <v>22562</v>
      </c>
      <c r="O2343" s="1952" t="s">
        <v>2807</v>
      </c>
      <c r="P2343" s="2097">
        <v>1839.6</v>
      </c>
      <c r="Q2343" s="724">
        <v>42153</v>
      </c>
      <c r="R2343" s="2116">
        <v>1839.6</v>
      </c>
      <c r="S2343" s="1267">
        <f t="shared" si="147"/>
        <v>0</v>
      </c>
      <c r="T2343" s="1655" t="s">
        <v>2804</v>
      </c>
    </row>
    <row r="2344" spans="1:20" x14ac:dyDescent="0.25">
      <c r="A2344" s="1265">
        <v>42146</v>
      </c>
      <c r="B2344" s="545">
        <v>21918</v>
      </c>
      <c r="C2344" s="1952" t="s">
        <v>2840</v>
      </c>
      <c r="D2344" s="2097">
        <v>18141.400000000001</v>
      </c>
      <c r="E2344" s="724"/>
      <c r="F2344" s="2116"/>
      <c r="G2344" s="1267">
        <f t="shared" si="146"/>
        <v>18141.400000000001</v>
      </c>
      <c r="H2344" s="1655" t="s">
        <v>2822</v>
      </c>
      <c r="I2344" s="32"/>
      <c r="J2344" s="2024"/>
      <c r="K2344" s="32"/>
      <c r="M2344" s="1265">
        <v>42154</v>
      </c>
      <c r="N2344" s="545">
        <v>22725</v>
      </c>
      <c r="O2344" s="1952" t="s">
        <v>2807</v>
      </c>
      <c r="P2344" s="2097">
        <v>1730.4</v>
      </c>
      <c r="Q2344" s="724">
        <v>42154</v>
      </c>
      <c r="R2344" s="2116">
        <v>1730.4</v>
      </c>
      <c r="S2344" s="1267">
        <f t="shared" si="147"/>
        <v>0</v>
      </c>
      <c r="T2344" s="1655" t="s">
        <v>2804</v>
      </c>
    </row>
    <row r="2345" spans="1:20" x14ac:dyDescent="0.25">
      <c r="A2345" s="1265">
        <v>42146</v>
      </c>
      <c r="B2345" s="545">
        <v>21919</v>
      </c>
      <c r="C2345" s="1952" t="s">
        <v>2839</v>
      </c>
      <c r="D2345" s="2097">
        <v>7725.4</v>
      </c>
      <c r="E2345" s="1828" t="s">
        <v>4405</v>
      </c>
      <c r="F2345" s="2116">
        <v>7725.4</v>
      </c>
      <c r="G2345" s="1267">
        <f t="shared" si="146"/>
        <v>0</v>
      </c>
      <c r="H2345" s="1655" t="s">
        <v>2822</v>
      </c>
      <c r="I2345" s="32"/>
      <c r="J2345" s="2024"/>
      <c r="K2345" s="32"/>
      <c r="M2345" s="1265">
        <v>42129</v>
      </c>
      <c r="N2345" s="545">
        <v>20086</v>
      </c>
      <c r="O2345" s="1952" t="s">
        <v>2941</v>
      </c>
      <c r="P2345" s="2097">
        <v>5085.6000000000004</v>
      </c>
      <c r="Q2345" s="724">
        <v>42129</v>
      </c>
      <c r="R2345" s="2116">
        <v>5085.6000000000004</v>
      </c>
      <c r="S2345" s="1267">
        <f t="shared" si="147"/>
        <v>0</v>
      </c>
      <c r="T2345" s="1655" t="s">
        <v>773</v>
      </c>
    </row>
    <row r="2346" spans="1:20" x14ac:dyDescent="0.25">
      <c r="A2346" s="1265">
        <v>42146</v>
      </c>
      <c r="B2346" s="545">
        <v>21920</v>
      </c>
      <c r="C2346" s="1952" t="s">
        <v>28</v>
      </c>
      <c r="D2346" s="2097">
        <v>26543.7</v>
      </c>
      <c r="E2346" s="724">
        <v>42147</v>
      </c>
      <c r="F2346" s="2116">
        <v>26543.7</v>
      </c>
      <c r="G2346" s="1267">
        <f t="shared" si="146"/>
        <v>0</v>
      </c>
      <c r="H2346" s="1655" t="s">
        <v>2776</v>
      </c>
      <c r="I2346" s="32"/>
      <c r="J2346" s="2024"/>
      <c r="K2346" s="32"/>
      <c r="M2346" s="1265">
        <v>42129</v>
      </c>
      <c r="N2346" s="545">
        <v>20087</v>
      </c>
      <c r="O2346" s="1952" t="s">
        <v>2941</v>
      </c>
      <c r="P2346" s="2097">
        <v>319.2</v>
      </c>
      <c r="Q2346" s="724">
        <v>42129</v>
      </c>
      <c r="R2346" s="2116">
        <v>319.2</v>
      </c>
      <c r="S2346" s="1267">
        <f t="shared" si="147"/>
        <v>0</v>
      </c>
      <c r="T2346" s="1655" t="s">
        <v>773</v>
      </c>
    </row>
    <row r="2347" spans="1:20" x14ac:dyDescent="0.25">
      <c r="A2347" s="1265">
        <v>42146</v>
      </c>
      <c r="B2347" s="545">
        <v>21921</v>
      </c>
      <c r="C2347" s="1952" t="s">
        <v>2787</v>
      </c>
      <c r="D2347" s="2097">
        <v>7514.4</v>
      </c>
      <c r="E2347" s="724">
        <v>42147</v>
      </c>
      <c r="F2347" s="2116">
        <v>7514.4</v>
      </c>
      <c r="G2347" s="1267">
        <f t="shared" si="146"/>
        <v>0</v>
      </c>
      <c r="H2347" s="1655" t="s">
        <v>2776</v>
      </c>
      <c r="I2347" s="32"/>
      <c r="J2347" s="2024"/>
      <c r="K2347" s="32"/>
      <c r="M2347" s="1265">
        <v>42136</v>
      </c>
      <c r="N2347" s="545">
        <v>20846</v>
      </c>
      <c r="O2347" s="1952" t="s">
        <v>112</v>
      </c>
      <c r="P2347" s="2097">
        <v>2879.1</v>
      </c>
      <c r="Q2347" s="724">
        <v>42136</v>
      </c>
      <c r="R2347" s="2116">
        <v>2879.1</v>
      </c>
      <c r="S2347" s="1267">
        <f t="shared" si="147"/>
        <v>0</v>
      </c>
      <c r="T2347" s="1655" t="s">
        <v>773</v>
      </c>
    </row>
    <row r="2348" spans="1:20" x14ac:dyDescent="0.25">
      <c r="A2348" s="1265">
        <v>42146</v>
      </c>
      <c r="B2348" s="545">
        <v>21922</v>
      </c>
      <c r="C2348" s="1952" t="s">
        <v>72</v>
      </c>
      <c r="D2348" s="2097">
        <v>14663.2</v>
      </c>
      <c r="E2348" s="724">
        <v>42148</v>
      </c>
      <c r="F2348" s="2116">
        <v>14663.2</v>
      </c>
      <c r="G2348" s="1267">
        <f t="shared" si="146"/>
        <v>0</v>
      </c>
      <c r="H2348" s="1655" t="s">
        <v>2776</v>
      </c>
      <c r="I2348" s="32"/>
      <c r="J2348" s="2024"/>
      <c r="K2348" s="32"/>
      <c r="M2348" s="1265">
        <v>42136</v>
      </c>
      <c r="N2348" s="545">
        <v>20858</v>
      </c>
      <c r="O2348" s="1952" t="s">
        <v>112</v>
      </c>
      <c r="P2348" s="2097">
        <v>2724</v>
      </c>
      <c r="Q2348" s="724">
        <v>42136</v>
      </c>
      <c r="R2348" s="2116">
        <v>2724</v>
      </c>
      <c r="S2348" s="1267">
        <f t="shared" si="147"/>
        <v>0</v>
      </c>
      <c r="T2348" s="1655" t="s">
        <v>2822</v>
      </c>
    </row>
    <row r="2349" spans="1:20" x14ac:dyDescent="0.25">
      <c r="A2349" s="1265">
        <v>42146</v>
      </c>
      <c r="B2349" s="545">
        <v>21923</v>
      </c>
      <c r="C2349" s="2164" t="s">
        <v>2251</v>
      </c>
      <c r="D2349" s="2194">
        <v>0</v>
      </c>
      <c r="E2349" s="724"/>
      <c r="F2349" s="2116"/>
      <c r="G2349" s="1267">
        <f t="shared" si="146"/>
        <v>0</v>
      </c>
      <c r="H2349" s="1655" t="s">
        <v>135</v>
      </c>
      <c r="I2349" s="32"/>
      <c r="J2349" s="2024"/>
      <c r="K2349" s="32"/>
      <c r="M2349" s="1265">
        <v>42142</v>
      </c>
      <c r="N2349" s="545">
        <v>21468</v>
      </c>
      <c r="O2349" s="1952" t="s">
        <v>112</v>
      </c>
      <c r="P2349" s="2097">
        <v>5748.8</v>
      </c>
      <c r="Q2349" s="781">
        <v>42142</v>
      </c>
      <c r="R2349" s="2116">
        <v>5748.8</v>
      </c>
      <c r="S2349" s="1267">
        <f t="shared" si="147"/>
        <v>0</v>
      </c>
      <c r="T2349" s="1804" t="s">
        <v>773</v>
      </c>
    </row>
    <row r="2350" spans="1:20" x14ac:dyDescent="0.25">
      <c r="A2350" s="1265">
        <v>42146</v>
      </c>
      <c r="B2350" s="545">
        <v>21924</v>
      </c>
      <c r="C2350" s="1952" t="s">
        <v>595</v>
      </c>
      <c r="D2350" s="2097">
        <v>2394.4</v>
      </c>
      <c r="E2350" s="724">
        <v>42147</v>
      </c>
      <c r="F2350" s="2116">
        <v>2394.4</v>
      </c>
      <c r="G2350" s="1267">
        <f t="shared" si="146"/>
        <v>0</v>
      </c>
      <c r="H2350" s="1655" t="s">
        <v>2776</v>
      </c>
      <c r="I2350" s="32"/>
      <c r="J2350" s="2024"/>
      <c r="K2350" s="32"/>
      <c r="M2350" s="1265">
        <v>42149</v>
      </c>
      <c r="N2350" s="545">
        <v>22210</v>
      </c>
      <c r="O2350" s="1952" t="s">
        <v>112</v>
      </c>
      <c r="P2350" s="2097">
        <v>6026.9</v>
      </c>
      <c r="Q2350" s="781">
        <v>42149</v>
      </c>
      <c r="R2350" s="2116">
        <v>6026.9</v>
      </c>
      <c r="S2350" s="1267">
        <f t="shared" si="147"/>
        <v>0</v>
      </c>
      <c r="T2350" s="1655" t="s">
        <v>773</v>
      </c>
    </row>
    <row r="2351" spans="1:20" x14ac:dyDescent="0.25">
      <c r="A2351" s="1265">
        <v>42146</v>
      </c>
      <c r="B2351" s="545">
        <v>21925</v>
      </c>
      <c r="C2351" s="1952" t="s">
        <v>969</v>
      </c>
      <c r="D2351" s="2097">
        <v>156325</v>
      </c>
      <c r="E2351" s="724">
        <v>42147</v>
      </c>
      <c r="F2351" s="2116">
        <v>156325</v>
      </c>
      <c r="G2351" s="1267">
        <f t="shared" si="146"/>
        <v>0</v>
      </c>
      <c r="H2351" s="1655" t="s">
        <v>773</v>
      </c>
      <c r="I2351" s="32"/>
      <c r="J2351" s="2024"/>
      <c r="K2351" s="32"/>
      <c r="M2351" s="1265">
        <v>42126</v>
      </c>
      <c r="N2351" s="545">
        <v>19763</v>
      </c>
      <c r="O2351" s="2054" t="s">
        <v>2872</v>
      </c>
      <c r="P2351" s="2097">
        <v>508.8</v>
      </c>
      <c r="Q2351" s="724">
        <v>42127</v>
      </c>
      <c r="R2351" s="2116">
        <v>508.8</v>
      </c>
      <c r="S2351" s="459">
        <f t="shared" si="147"/>
        <v>0</v>
      </c>
      <c r="T2351" s="217" t="s">
        <v>2804</v>
      </c>
    </row>
    <row r="2352" spans="1:20" x14ac:dyDescent="0.25">
      <c r="A2352" s="1265">
        <v>42146</v>
      </c>
      <c r="B2352" s="545">
        <v>21926</v>
      </c>
      <c r="C2352" s="1952" t="s">
        <v>45</v>
      </c>
      <c r="D2352" s="2097">
        <v>10000</v>
      </c>
      <c r="E2352" s="724"/>
      <c r="F2352" s="2116"/>
      <c r="G2352" s="1267">
        <f t="shared" si="146"/>
        <v>10000</v>
      </c>
      <c r="H2352" s="1655" t="s">
        <v>773</v>
      </c>
      <c r="I2352" s="32"/>
      <c r="J2352" s="2024"/>
      <c r="K2352" s="32"/>
      <c r="M2352" s="1265">
        <v>42129</v>
      </c>
      <c r="N2352" s="545">
        <v>20060</v>
      </c>
      <c r="O2352" s="1952" t="s">
        <v>2872</v>
      </c>
      <c r="P2352" s="2097">
        <v>356.4</v>
      </c>
      <c r="Q2352" s="724">
        <v>42129</v>
      </c>
      <c r="R2352" s="2116">
        <v>356.4</v>
      </c>
      <c r="S2352" s="1267">
        <f t="shared" si="147"/>
        <v>0</v>
      </c>
      <c r="T2352" s="1655" t="s">
        <v>2804</v>
      </c>
    </row>
    <row r="2353" spans="1:20" x14ac:dyDescent="0.25">
      <c r="A2353" s="1265">
        <v>42146</v>
      </c>
      <c r="B2353" s="545">
        <v>21927</v>
      </c>
      <c r="C2353" s="2213" t="s">
        <v>4412</v>
      </c>
      <c r="D2353" s="2097">
        <v>0</v>
      </c>
      <c r="E2353" s="724"/>
      <c r="F2353" s="2116"/>
      <c r="G2353" s="1267">
        <f t="shared" si="146"/>
        <v>0</v>
      </c>
      <c r="H2353" s="1655" t="s">
        <v>135</v>
      </c>
      <c r="I2353" s="32"/>
      <c r="J2353" s="2024"/>
      <c r="K2353" s="32"/>
      <c r="M2353" s="1265">
        <v>42131</v>
      </c>
      <c r="N2353" s="545">
        <v>20290</v>
      </c>
      <c r="O2353" s="1952" t="s">
        <v>2872</v>
      </c>
      <c r="P2353" s="2097">
        <v>492</v>
      </c>
      <c r="Q2353" s="724">
        <v>42132</v>
      </c>
      <c r="R2353" s="2116">
        <v>492</v>
      </c>
      <c r="S2353" s="1267">
        <f t="shared" si="147"/>
        <v>0</v>
      </c>
      <c r="T2353" s="1804" t="s">
        <v>773</v>
      </c>
    </row>
    <row r="2354" spans="1:20" x14ac:dyDescent="0.25">
      <c r="A2354" s="1265">
        <v>42146</v>
      </c>
      <c r="B2354" s="545">
        <v>21928</v>
      </c>
      <c r="C2354" s="1952" t="s">
        <v>2981</v>
      </c>
      <c r="D2354" s="2097">
        <v>2196.25</v>
      </c>
      <c r="E2354" s="724">
        <v>42146</v>
      </c>
      <c r="F2354" s="2116">
        <v>2196.25</v>
      </c>
      <c r="G2354" s="1267">
        <f t="shared" si="146"/>
        <v>0</v>
      </c>
      <c r="H2354" s="1655" t="s">
        <v>773</v>
      </c>
      <c r="I2354" s="32"/>
      <c r="J2354" s="2024"/>
      <c r="K2354" s="32"/>
      <c r="M2354" s="1265">
        <v>42135</v>
      </c>
      <c r="N2354" s="545">
        <v>20705</v>
      </c>
      <c r="O2354" s="1952" t="s">
        <v>2872</v>
      </c>
      <c r="P2354" s="2097">
        <v>393.6</v>
      </c>
      <c r="Q2354" s="724">
        <v>42135</v>
      </c>
      <c r="R2354" s="2116">
        <v>393.6</v>
      </c>
      <c r="S2354" s="1267">
        <f t="shared" si="147"/>
        <v>0</v>
      </c>
      <c r="T2354" s="1655" t="s">
        <v>2804</v>
      </c>
    </row>
    <row r="2355" spans="1:20" x14ac:dyDescent="0.25">
      <c r="A2355" s="1265">
        <v>42146</v>
      </c>
      <c r="B2355" s="545">
        <v>21929</v>
      </c>
      <c r="C2355" s="1952" t="s">
        <v>2834</v>
      </c>
      <c r="D2355" s="2097">
        <v>1200</v>
      </c>
      <c r="E2355" s="724">
        <v>42147</v>
      </c>
      <c r="F2355" s="2116">
        <v>1200</v>
      </c>
      <c r="G2355" s="1267">
        <f t="shared" si="146"/>
        <v>0</v>
      </c>
      <c r="H2355" s="1655" t="s">
        <v>2938</v>
      </c>
      <c r="I2355" s="32"/>
      <c r="J2355" s="2024"/>
      <c r="K2355" s="32"/>
      <c r="M2355" s="1265">
        <v>42138</v>
      </c>
      <c r="N2355" s="545">
        <v>21008</v>
      </c>
      <c r="O2355" s="1952" t="s">
        <v>2872</v>
      </c>
      <c r="P2355" s="2097">
        <v>547.20000000000005</v>
      </c>
      <c r="Q2355" s="724">
        <v>42138</v>
      </c>
      <c r="R2355" s="2116">
        <v>547.20000000000005</v>
      </c>
      <c r="S2355" s="1817">
        <f t="shared" si="147"/>
        <v>0</v>
      </c>
      <c r="T2355" s="1804" t="s">
        <v>2804</v>
      </c>
    </row>
    <row r="2356" spans="1:20" x14ac:dyDescent="0.25">
      <c r="A2356" s="1265">
        <v>42146</v>
      </c>
      <c r="B2356" s="545">
        <v>21930</v>
      </c>
      <c r="C2356" s="1952" t="s">
        <v>2819</v>
      </c>
      <c r="D2356" s="2097">
        <v>23411</v>
      </c>
      <c r="E2356" s="724">
        <v>42147</v>
      </c>
      <c r="F2356" s="2116">
        <v>23411</v>
      </c>
      <c r="G2356" s="1267">
        <f t="shared" si="146"/>
        <v>0</v>
      </c>
      <c r="H2356" s="1655" t="s">
        <v>2799</v>
      </c>
      <c r="I2356" s="32"/>
      <c r="J2356" s="2024"/>
      <c r="K2356" s="32"/>
      <c r="M2356" s="1265">
        <v>42140</v>
      </c>
      <c r="N2356" s="545">
        <v>21233</v>
      </c>
      <c r="O2356" s="1952" t="s">
        <v>2872</v>
      </c>
      <c r="P2356" s="2097">
        <v>568.79999999999995</v>
      </c>
      <c r="Q2356" s="724">
        <v>42140</v>
      </c>
      <c r="R2356" s="2116">
        <v>568.79999999999995</v>
      </c>
      <c r="S2356" s="1817">
        <f t="shared" si="147"/>
        <v>0</v>
      </c>
      <c r="T2356" s="1655" t="s">
        <v>2804</v>
      </c>
    </row>
    <row r="2357" spans="1:20" x14ac:dyDescent="0.25">
      <c r="A2357" s="1265">
        <v>42146</v>
      </c>
      <c r="B2357" s="545">
        <v>21931</v>
      </c>
      <c r="C2357" s="1952" t="s">
        <v>2831</v>
      </c>
      <c r="D2357" s="2097">
        <v>2053.1999999999998</v>
      </c>
      <c r="E2357" s="724">
        <v>42147</v>
      </c>
      <c r="F2357" s="2116">
        <v>2053.1999999999998</v>
      </c>
      <c r="G2357" s="1267">
        <f t="shared" si="146"/>
        <v>0</v>
      </c>
      <c r="H2357" s="1655" t="s">
        <v>2799</v>
      </c>
      <c r="I2357" s="32"/>
      <c r="J2357" s="2024"/>
      <c r="K2357" s="32"/>
      <c r="M2357" s="1265">
        <v>42142</v>
      </c>
      <c r="N2357" s="545">
        <v>21435</v>
      </c>
      <c r="O2357" s="1952" t="s">
        <v>2872</v>
      </c>
      <c r="P2357" s="2097">
        <v>512.6</v>
      </c>
      <c r="Q2357" s="724">
        <v>42142</v>
      </c>
      <c r="R2357" s="2116">
        <v>512.6</v>
      </c>
      <c r="S2357" s="1267">
        <f t="shared" si="147"/>
        <v>0</v>
      </c>
      <c r="T2357" s="1655" t="s">
        <v>2804</v>
      </c>
    </row>
    <row r="2358" spans="1:20" x14ac:dyDescent="0.25">
      <c r="A2358" s="1265">
        <v>42146</v>
      </c>
      <c r="B2358" s="545">
        <v>21932</v>
      </c>
      <c r="C2358" s="1952" t="s">
        <v>2795</v>
      </c>
      <c r="D2358" s="2097">
        <v>147208.70000000001</v>
      </c>
      <c r="E2358" s="724"/>
      <c r="F2358" s="2116"/>
      <c r="G2358" s="1267">
        <f t="shared" si="146"/>
        <v>147208.70000000001</v>
      </c>
      <c r="H2358" s="1655" t="s">
        <v>2815</v>
      </c>
      <c r="I2358" s="32"/>
      <c r="J2358" s="2024"/>
      <c r="K2358" s="32"/>
      <c r="M2358" s="1265">
        <v>42144</v>
      </c>
      <c r="N2358" s="545">
        <v>21674</v>
      </c>
      <c r="O2358" s="1952" t="s">
        <v>2872</v>
      </c>
      <c r="P2358" s="2097">
        <v>480</v>
      </c>
      <c r="Q2358" s="724">
        <v>42145</v>
      </c>
      <c r="R2358" s="2117">
        <v>480</v>
      </c>
      <c r="S2358" s="1267">
        <f t="shared" si="147"/>
        <v>0</v>
      </c>
      <c r="T2358" s="716" t="s">
        <v>2776</v>
      </c>
    </row>
    <row r="2359" spans="1:20" x14ac:dyDescent="0.25">
      <c r="A2359" s="1265">
        <v>42146</v>
      </c>
      <c r="B2359" s="545">
        <v>21933</v>
      </c>
      <c r="C2359" s="1952" t="s">
        <v>2795</v>
      </c>
      <c r="D2359" s="2097">
        <v>100985.3</v>
      </c>
      <c r="E2359" s="724"/>
      <c r="F2359" s="2116"/>
      <c r="G2359" s="1817">
        <f t="shared" si="146"/>
        <v>100985.3</v>
      </c>
      <c r="H2359" s="1655" t="s">
        <v>2810</v>
      </c>
      <c r="I2359" s="32"/>
      <c r="J2359" s="2024"/>
      <c r="K2359" s="32"/>
      <c r="M2359" s="1265">
        <v>42146</v>
      </c>
      <c r="N2359" s="545">
        <v>21873</v>
      </c>
      <c r="O2359" s="1952" t="s">
        <v>2872</v>
      </c>
      <c r="P2359" s="2097">
        <v>552</v>
      </c>
      <c r="Q2359" s="724">
        <v>42146</v>
      </c>
      <c r="R2359" s="2116">
        <v>552</v>
      </c>
      <c r="S2359" s="1267">
        <f t="shared" si="147"/>
        <v>0</v>
      </c>
      <c r="T2359" s="1655" t="s">
        <v>2804</v>
      </c>
    </row>
    <row r="2360" spans="1:20" x14ac:dyDescent="0.25">
      <c r="A2360" s="1265">
        <v>42146</v>
      </c>
      <c r="B2360" s="545">
        <v>21934</v>
      </c>
      <c r="C2360" s="1952" t="s">
        <v>2833</v>
      </c>
      <c r="D2360" s="2097">
        <v>3598.8</v>
      </c>
      <c r="E2360" s="724">
        <v>42147</v>
      </c>
      <c r="F2360" s="2116">
        <v>3598.8</v>
      </c>
      <c r="G2360" s="1267">
        <f t="shared" si="146"/>
        <v>0</v>
      </c>
      <c r="H2360" s="1655" t="s">
        <v>2938</v>
      </c>
      <c r="I2360" s="32"/>
      <c r="J2360" s="2024"/>
      <c r="K2360" s="32"/>
      <c r="M2360" s="1265">
        <v>42149</v>
      </c>
      <c r="N2360" s="545">
        <v>22147</v>
      </c>
      <c r="O2360" s="1952" t="s">
        <v>2872</v>
      </c>
      <c r="P2360" s="2097">
        <v>578.4</v>
      </c>
      <c r="Q2360" s="781">
        <v>42149</v>
      </c>
      <c r="R2360" s="2116">
        <v>578.4</v>
      </c>
      <c r="S2360" s="1267">
        <f t="shared" si="147"/>
        <v>0</v>
      </c>
      <c r="T2360" s="1655" t="s">
        <v>2804</v>
      </c>
    </row>
    <row r="2361" spans="1:20" x14ac:dyDescent="0.25">
      <c r="A2361" s="1265">
        <v>42146</v>
      </c>
      <c r="B2361" s="545">
        <v>21935</v>
      </c>
      <c r="C2361" s="1952" t="s">
        <v>2911</v>
      </c>
      <c r="D2361" s="2097">
        <v>19796.8</v>
      </c>
      <c r="E2361" s="724">
        <v>42147</v>
      </c>
      <c r="F2361" s="2116">
        <v>19796.8</v>
      </c>
      <c r="G2361" s="1267">
        <f t="shared" si="146"/>
        <v>0</v>
      </c>
      <c r="H2361" s="1655" t="s">
        <v>2938</v>
      </c>
      <c r="I2361" s="32"/>
      <c r="J2361" s="2024"/>
      <c r="K2361" s="32"/>
      <c r="M2361" s="1265">
        <v>42151</v>
      </c>
      <c r="N2361" s="545">
        <v>22375</v>
      </c>
      <c r="O2361" s="1952" t="s">
        <v>2872</v>
      </c>
      <c r="P2361" s="2097">
        <v>429.6</v>
      </c>
      <c r="Q2361" s="724">
        <v>42151</v>
      </c>
      <c r="R2361" s="2116">
        <v>429.6</v>
      </c>
      <c r="S2361" s="1267">
        <f t="shared" si="147"/>
        <v>0</v>
      </c>
      <c r="T2361" s="1655" t="s">
        <v>2776</v>
      </c>
    </row>
    <row r="2362" spans="1:20" x14ac:dyDescent="0.25">
      <c r="A2362" s="1265">
        <v>42146</v>
      </c>
      <c r="B2362" s="545">
        <v>21936</v>
      </c>
      <c r="C2362" s="1952" t="s">
        <v>2995</v>
      </c>
      <c r="D2362" s="2097">
        <v>3993.6</v>
      </c>
      <c r="E2362" s="724">
        <v>42147</v>
      </c>
      <c r="F2362" s="2116">
        <v>3993.6</v>
      </c>
      <c r="G2362" s="1267">
        <f t="shared" si="146"/>
        <v>0</v>
      </c>
      <c r="H2362" s="1655" t="s">
        <v>773</v>
      </c>
      <c r="I2362" s="32"/>
      <c r="J2362" s="2024"/>
      <c r="K2362" s="32"/>
      <c r="M2362" s="1265">
        <v>42153</v>
      </c>
      <c r="N2362" s="545">
        <v>22548</v>
      </c>
      <c r="O2362" s="1952" t="s">
        <v>2872</v>
      </c>
      <c r="P2362" s="2097">
        <v>552</v>
      </c>
      <c r="Q2362" s="724">
        <v>42153</v>
      </c>
      <c r="R2362" s="2116">
        <v>552</v>
      </c>
      <c r="S2362" s="1267">
        <f t="shared" si="147"/>
        <v>0</v>
      </c>
      <c r="T2362" s="1655" t="s">
        <v>2804</v>
      </c>
    </row>
    <row r="2363" spans="1:20" x14ac:dyDescent="0.25">
      <c r="A2363" s="1265">
        <v>42146</v>
      </c>
      <c r="B2363" s="545">
        <v>21937</v>
      </c>
      <c r="C2363" s="1952" t="s">
        <v>2836</v>
      </c>
      <c r="D2363" s="2097">
        <v>2982.2</v>
      </c>
      <c r="E2363" s="724">
        <v>42147</v>
      </c>
      <c r="F2363" s="2116">
        <v>2982.2</v>
      </c>
      <c r="G2363" s="1267">
        <f t="shared" si="146"/>
        <v>0</v>
      </c>
      <c r="H2363" s="1655" t="s">
        <v>2938</v>
      </c>
      <c r="I2363" s="32"/>
      <c r="J2363" s="2024"/>
      <c r="K2363" s="32"/>
      <c r="M2363" s="1265">
        <v>42154</v>
      </c>
      <c r="N2363" s="545">
        <v>22724</v>
      </c>
      <c r="O2363" s="1952" t="s">
        <v>2872</v>
      </c>
      <c r="P2363" s="2097">
        <v>628.79999999999995</v>
      </c>
      <c r="Q2363" s="724">
        <v>42155</v>
      </c>
      <c r="R2363" s="2116">
        <v>628.79999999999995</v>
      </c>
      <c r="S2363" s="1267">
        <f t="shared" si="147"/>
        <v>0</v>
      </c>
      <c r="T2363" s="1655" t="s">
        <v>2804</v>
      </c>
    </row>
    <row r="2364" spans="1:20" x14ac:dyDescent="0.25">
      <c r="A2364" s="1265">
        <v>42146</v>
      </c>
      <c r="B2364" s="545">
        <v>21938</v>
      </c>
      <c r="C2364" s="1952" t="s">
        <v>2835</v>
      </c>
      <c r="D2364" s="2097">
        <v>1931.4</v>
      </c>
      <c r="E2364" s="724">
        <v>42147</v>
      </c>
      <c r="F2364" s="2116">
        <v>1931.4</v>
      </c>
      <c r="G2364" s="1267">
        <f t="shared" si="146"/>
        <v>0</v>
      </c>
      <c r="H2364" s="1655" t="s">
        <v>2938</v>
      </c>
      <c r="I2364" s="32"/>
      <c r="J2364" s="2024"/>
      <c r="K2364" s="32"/>
      <c r="M2364" s="1265">
        <v>42125</v>
      </c>
      <c r="N2364" s="545">
        <v>19625</v>
      </c>
      <c r="O2364" s="1952" t="s">
        <v>2812</v>
      </c>
      <c r="P2364" s="2097">
        <v>2860.2</v>
      </c>
      <c r="Q2364" s="724">
        <v>42125</v>
      </c>
      <c r="R2364" s="2116">
        <v>2860.2</v>
      </c>
      <c r="S2364" s="459">
        <f t="shared" si="147"/>
        <v>0</v>
      </c>
      <c r="T2364" s="1804" t="s">
        <v>773</v>
      </c>
    </row>
    <row r="2365" spans="1:20" x14ac:dyDescent="0.25">
      <c r="A2365" s="1265">
        <v>42146</v>
      </c>
      <c r="B2365" s="545">
        <v>21939</v>
      </c>
      <c r="C2365" s="1952" t="s">
        <v>2880</v>
      </c>
      <c r="D2365" s="2097">
        <v>5212.2</v>
      </c>
      <c r="E2365" s="724">
        <v>42147</v>
      </c>
      <c r="F2365" s="2116">
        <v>5212.2</v>
      </c>
      <c r="G2365" s="1267">
        <f t="shared" si="146"/>
        <v>0</v>
      </c>
      <c r="H2365" s="1655" t="s">
        <v>2938</v>
      </c>
      <c r="I2365" s="32"/>
      <c r="J2365" s="2024"/>
      <c r="K2365" s="32"/>
      <c r="M2365" s="1265">
        <v>42125</v>
      </c>
      <c r="N2365" s="545">
        <v>19687</v>
      </c>
      <c r="O2365" s="1952" t="s">
        <v>2812</v>
      </c>
      <c r="P2365" s="2097">
        <v>80</v>
      </c>
      <c r="Q2365" s="724">
        <v>42125</v>
      </c>
      <c r="R2365" s="2116">
        <v>80</v>
      </c>
      <c r="S2365" s="459">
        <f t="shared" si="147"/>
        <v>0</v>
      </c>
      <c r="T2365" s="1655" t="s">
        <v>773</v>
      </c>
    </row>
    <row r="2366" spans="1:20" x14ac:dyDescent="0.25">
      <c r="A2366" s="1265">
        <v>42146</v>
      </c>
      <c r="B2366" s="545">
        <v>21940</v>
      </c>
      <c r="C2366" s="1952" t="s">
        <v>967</v>
      </c>
      <c r="D2366" s="2097">
        <v>36430.6</v>
      </c>
      <c r="E2366" s="714" t="s">
        <v>3667</v>
      </c>
      <c r="F2366" s="2116">
        <f>24100+12330.6</f>
        <v>36430.6</v>
      </c>
      <c r="G2366" s="1267">
        <f t="shared" si="146"/>
        <v>0</v>
      </c>
      <c r="H2366" s="1655" t="s">
        <v>773</v>
      </c>
      <c r="I2366" s="32"/>
      <c r="J2366" s="2024"/>
      <c r="K2366" s="32"/>
      <c r="M2366" s="1265">
        <v>42126</v>
      </c>
      <c r="N2366" s="545">
        <v>19731</v>
      </c>
      <c r="O2366" s="2054" t="s">
        <v>2812</v>
      </c>
      <c r="P2366" s="2097">
        <v>4190</v>
      </c>
      <c r="Q2366" s="724">
        <v>42126</v>
      </c>
      <c r="R2366" s="2116">
        <v>4190</v>
      </c>
      <c r="S2366" s="459">
        <f t="shared" si="147"/>
        <v>0</v>
      </c>
      <c r="T2366" s="217" t="s">
        <v>773</v>
      </c>
    </row>
    <row r="2367" spans="1:20" x14ac:dyDescent="0.25">
      <c r="A2367" s="1265">
        <v>42146</v>
      </c>
      <c r="B2367" s="545">
        <v>21941</v>
      </c>
      <c r="C2367" s="1952" t="s">
        <v>2805</v>
      </c>
      <c r="D2367" s="2097">
        <v>2863.25</v>
      </c>
      <c r="E2367" s="724">
        <v>42146</v>
      </c>
      <c r="F2367" s="2116">
        <v>2863.25</v>
      </c>
      <c r="G2367" s="1267">
        <f t="shared" si="146"/>
        <v>0</v>
      </c>
      <c r="H2367" s="1655" t="s">
        <v>773</v>
      </c>
      <c r="I2367" s="32"/>
      <c r="J2367" s="2024"/>
      <c r="K2367" s="32"/>
      <c r="M2367" s="1265">
        <v>42130</v>
      </c>
      <c r="N2367" s="545">
        <v>20141</v>
      </c>
      <c r="O2367" s="1952" t="s">
        <v>2812</v>
      </c>
      <c r="P2367" s="2097">
        <v>2158.6</v>
      </c>
      <c r="Q2367" s="724">
        <v>42130</v>
      </c>
      <c r="R2367" s="2116">
        <v>2158.6</v>
      </c>
      <c r="S2367" s="1267">
        <f t="shared" si="147"/>
        <v>0</v>
      </c>
      <c r="T2367" s="1655" t="s">
        <v>773</v>
      </c>
    </row>
    <row r="2368" spans="1:20" x14ac:dyDescent="0.25">
      <c r="A2368" s="1265">
        <v>42146</v>
      </c>
      <c r="B2368" s="545">
        <v>21942</v>
      </c>
      <c r="C2368" s="1952" t="s">
        <v>3540</v>
      </c>
      <c r="D2368" s="2097">
        <v>66.7</v>
      </c>
      <c r="E2368" s="724">
        <v>42146</v>
      </c>
      <c r="F2368" s="2116">
        <v>66.7</v>
      </c>
      <c r="G2368" s="1267">
        <f t="shared" si="146"/>
        <v>0</v>
      </c>
      <c r="H2368" s="1655" t="s">
        <v>773</v>
      </c>
      <c r="I2368" s="32"/>
      <c r="J2368" s="2024"/>
      <c r="K2368" s="32"/>
      <c r="M2368" s="1265">
        <v>42134</v>
      </c>
      <c r="N2368" s="545">
        <v>20620</v>
      </c>
      <c r="O2368" s="1952" t="s">
        <v>2812</v>
      </c>
      <c r="P2368" s="2097">
        <v>2631</v>
      </c>
      <c r="Q2368" s="724">
        <v>42134</v>
      </c>
      <c r="R2368" s="2117">
        <v>2631</v>
      </c>
      <c r="S2368" s="1267">
        <f t="shared" si="147"/>
        <v>0</v>
      </c>
      <c r="T2368" s="1197" t="s">
        <v>773</v>
      </c>
    </row>
    <row r="2369" spans="1:20" x14ac:dyDescent="0.25">
      <c r="A2369" s="1265">
        <v>42146</v>
      </c>
      <c r="B2369" s="545">
        <v>21943</v>
      </c>
      <c r="C2369" s="1952" t="s">
        <v>2950</v>
      </c>
      <c r="D2369" s="2097">
        <v>2753.1</v>
      </c>
      <c r="E2369" s="724">
        <v>42146</v>
      </c>
      <c r="F2369" s="2116">
        <v>2753.1</v>
      </c>
      <c r="G2369" s="1267">
        <f t="shared" si="146"/>
        <v>0</v>
      </c>
      <c r="H2369" s="1655" t="s">
        <v>773</v>
      </c>
      <c r="I2369" s="32"/>
      <c r="J2369" s="2024"/>
      <c r="K2369" s="32"/>
      <c r="M2369" s="1265">
        <v>42135</v>
      </c>
      <c r="N2369" s="545">
        <v>20712</v>
      </c>
      <c r="O2369" s="1952" t="s">
        <v>2812</v>
      </c>
      <c r="P2369" s="2097">
        <v>675.5</v>
      </c>
      <c r="Q2369" s="724">
        <v>42135</v>
      </c>
      <c r="R2369" s="2116">
        <v>675.5</v>
      </c>
      <c r="S2369" s="1267">
        <f t="shared" si="147"/>
        <v>0</v>
      </c>
      <c r="T2369" s="1804" t="s">
        <v>773</v>
      </c>
    </row>
    <row r="2370" spans="1:20" x14ac:dyDescent="0.25">
      <c r="A2370" s="1265">
        <v>42146</v>
      </c>
      <c r="B2370" s="545">
        <v>21944</v>
      </c>
      <c r="C2370" s="1952" t="s">
        <v>965</v>
      </c>
      <c r="D2370" s="2097">
        <v>2601.6</v>
      </c>
      <c r="E2370" s="724">
        <v>42146</v>
      </c>
      <c r="F2370" s="2116">
        <v>2601.6</v>
      </c>
      <c r="G2370" s="1267">
        <f t="shared" si="146"/>
        <v>0</v>
      </c>
      <c r="H2370" s="1655" t="s">
        <v>773</v>
      </c>
      <c r="I2370" s="32"/>
      <c r="J2370" s="2024"/>
      <c r="K2370" s="32"/>
      <c r="M2370" s="1265">
        <v>42139</v>
      </c>
      <c r="N2370" s="545">
        <v>21130</v>
      </c>
      <c r="O2370" s="1952" t="s">
        <v>2812</v>
      </c>
      <c r="P2370" s="2097">
        <v>3326.2</v>
      </c>
      <c r="Q2370" s="724">
        <v>42139</v>
      </c>
      <c r="R2370" s="2116">
        <v>3326.2</v>
      </c>
      <c r="S2370" s="1817">
        <f t="shared" si="147"/>
        <v>0</v>
      </c>
      <c r="T2370" s="1655" t="s">
        <v>773</v>
      </c>
    </row>
    <row r="2371" spans="1:20" x14ac:dyDescent="0.25">
      <c r="A2371" s="1265">
        <v>42146</v>
      </c>
      <c r="B2371" s="545">
        <v>21945</v>
      </c>
      <c r="C2371" s="1952" t="s">
        <v>3632</v>
      </c>
      <c r="D2371" s="2097">
        <v>8101.2</v>
      </c>
      <c r="E2371" s="2157">
        <v>42147</v>
      </c>
      <c r="F2371" s="2116">
        <v>8101.2</v>
      </c>
      <c r="G2371" s="1267">
        <f t="shared" ref="G2371:G2434" si="148">D2371-F2371</f>
        <v>0</v>
      </c>
      <c r="H2371" s="1655" t="s">
        <v>2982</v>
      </c>
      <c r="I2371" s="32"/>
      <c r="J2371" s="2024"/>
      <c r="K2371" s="32"/>
      <c r="M2371" s="1265">
        <v>42142</v>
      </c>
      <c r="N2371" s="545">
        <v>21428</v>
      </c>
      <c r="O2371" s="1952" t="s">
        <v>2812</v>
      </c>
      <c r="P2371" s="2097">
        <v>2468</v>
      </c>
      <c r="Q2371" s="724">
        <v>42142</v>
      </c>
      <c r="R2371" s="2117">
        <v>2468</v>
      </c>
      <c r="S2371" s="1267">
        <f t="shared" ref="S2371:S2434" si="149">P2371-R2371</f>
        <v>0</v>
      </c>
      <c r="T2371" s="1197" t="s">
        <v>773</v>
      </c>
    </row>
    <row r="2372" spans="1:20" x14ac:dyDescent="0.25">
      <c r="A2372" s="1265">
        <v>42146</v>
      </c>
      <c r="B2372" s="545">
        <v>21946</v>
      </c>
      <c r="C2372" s="1952" t="s">
        <v>2937</v>
      </c>
      <c r="D2372" s="2097">
        <v>5448</v>
      </c>
      <c r="E2372" s="724">
        <v>42147</v>
      </c>
      <c r="F2372" s="2116">
        <v>5448</v>
      </c>
      <c r="G2372" s="1267">
        <f t="shared" si="148"/>
        <v>0</v>
      </c>
      <c r="H2372" s="1655" t="s">
        <v>2982</v>
      </c>
      <c r="I2372" s="32"/>
      <c r="J2372" s="2024"/>
      <c r="K2372" s="32"/>
      <c r="M2372" s="1265">
        <v>42149</v>
      </c>
      <c r="N2372" s="545">
        <v>22183</v>
      </c>
      <c r="O2372" s="1952" t="s">
        <v>2812</v>
      </c>
      <c r="P2372" s="2097">
        <v>717.6</v>
      </c>
      <c r="Q2372" s="781">
        <v>42149</v>
      </c>
      <c r="R2372" s="2116">
        <v>717.6</v>
      </c>
      <c r="S2372" s="1267">
        <f t="shared" si="149"/>
        <v>0</v>
      </c>
      <c r="T2372" s="1655" t="s">
        <v>773</v>
      </c>
    </row>
    <row r="2373" spans="1:20" x14ac:dyDescent="0.25">
      <c r="A2373" s="1265">
        <v>42146</v>
      </c>
      <c r="B2373" s="545">
        <v>21947</v>
      </c>
      <c r="C2373" s="1952" t="s">
        <v>2816</v>
      </c>
      <c r="D2373" s="2097">
        <v>1456</v>
      </c>
      <c r="E2373" s="724">
        <v>42146</v>
      </c>
      <c r="F2373" s="2116">
        <v>1456</v>
      </c>
      <c r="G2373" s="1267">
        <f t="shared" si="148"/>
        <v>0</v>
      </c>
      <c r="H2373" s="1655" t="s">
        <v>773</v>
      </c>
      <c r="I2373" s="32"/>
      <c r="J2373" s="2024"/>
      <c r="K2373" s="32"/>
      <c r="M2373" s="1265">
        <v>42150</v>
      </c>
      <c r="N2373" s="545">
        <v>22283</v>
      </c>
      <c r="O2373" s="1952" t="s">
        <v>2812</v>
      </c>
      <c r="P2373" s="2097">
        <v>1156.5</v>
      </c>
      <c r="Q2373" s="781">
        <v>42150</v>
      </c>
      <c r="R2373" s="2116">
        <v>1156.5</v>
      </c>
      <c r="S2373" s="1267">
        <f t="shared" si="149"/>
        <v>0</v>
      </c>
      <c r="T2373" s="1655" t="s">
        <v>773</v>
      </c>
    </row>
    <row r="2374" spans="1:20" x14ac:dyDescent="0.25">
      <c r="A2374" s="1265">
        <v>42146</v>
      </c>
      <c r="B2374" s="545">
        <v>21948</v>
      </c>
      <c r="C2374" s="1952" t="s">
        <v>1041</v>
      </c>
      <c r="D2374" s="2097">
        <v>13390.6</v>
      </c>
      <c r="E2374" s="724">
        <v>42149</v>
      </c>
      <c r="F2374" s="2116">
        <v>13390.6</v>
      </c>
      <c r="G2374" s="1267">
        <f t="shared" si="148"/>
        <v>0</v>
      </c>
      <c r="H2374" s="1655" t="s">
        <v>2804</v>
      </c>
      <c r="I2374" s="32"/>
      <c r="J2374" s="2024"/>
      <c r="K2374" s="32"/>
      <c r="M2374" s="1265">
        <v>42152</v>
      </c>
      <c r="N2374" s="545">
        <v>22482</v>
      </c>
      <c r="O2374" s="1952" t="s">
        <v>2812</v>
      </c>
      <c r="P2374" s="2097">
        <v>1120.5</v>
      </c>
      <c r="Q2374" s="724">
        <v>42152</v>
      </c>
      <c r="R2374" s="2116">
        <v>1120.5</v>
      </c>
      <c r="S2374" s="1267">
        <f t="shared" si="149"/>
        <v>0</v>
      </c>
      <c r="T2374" s="1655" t="s">
        <v>773</v>
      </c>
    </row>
    <row r="2375" spans="1:20" x14ac:dyDescent="0.25">
      <c r="A2375" s="1265">
        <v>42146</v>
      </c>
      <c r="B2375" s="545">
        <v>21949</v>
      </c>
      <c r="C2375" s="2143" t="s">
        <v>1449</v>
      </c>
      <c r="D2375" s="2097">
        <v>2032</v>
      </c>
      <c r="E2375" s="724">
        <v>42146</v>
      </c>
      <c r="F2375" s="2116">
        <v>2032</v>
      </c>
      <c r="G2375" s="1267">
        <f t="shared" si="148"/>
        <v>0</v>
      </c>
      <c r="H2375" s="1655" t="s">
        <v>773</v>
      </c>
      <c r="I2375" s="32"/>
      <c r="J2375" s="2024"/>
      <c r="K2375" s="32"/>
      <c r="M2375" s="1265">
        <v>42155</v>
      </c>
      <c r="N2375" s="545">
        <v>22814</v>
      </c>
      <c r="O2375" s="1952" t="s">
        <v>2812</v>
      </c>
      <c r="P2375" s="2097">
        <v>2443</v>
      </c>
      <c r="Q2375" s="724">
        <v>42155</v>
      </c>
      <c r="R2375" s="2116">
        <v>2443</v>
      </c>
      <c r="S2375" s="1267">
        <f t="shared" si="149"/>
        <v>0</v>
      </c>
      <c r="T2375" s="1655" t="s">
        <v>773</v>
      </c>
    </row>
    <row r="2376" spans="1:20" x14ac:dyDescent="0.25">
      <c r="A2376" s="1265">
        <v>42146</v>
      </c>
      <c r="B2376" s="545">
        <v>21950</v>
      </c>
      <c r="C2376" s="1952" t="s">
        <v>2979</v>
      </c>
      <c r="D2376" s="2097">
        <v>103027.99</v>
      </c>
      <c r="E2376" s="724">
        <v>42153</v>
      </c>
      <c r="F2376" s="2116">
        <v>103027.99</v>
      </c>
      <c r="G2376" s="1267">
        <f t="shared" si="148"/>
        <v>0</v>
      </c>
      <c r="H2376" s="1655" t="s">
        <v>2412</v>
      </c>
      <c r="I2376" s="32"/>
      <c r="J2376" s="2024"/>
      <c r="K2376" s="32"/>
      <c r="M2376" s="1265">
        <v>42125</v>
      </c>
      <c r="N2376" s="545">
        <v>19648</v>
      </c>
      <c r="O2376" s="1952" t="s">
        <v>2826</v>
      </c>
      <c r="P2376" s="2097">
        <v>2281.4</v>
      </c>
      <c r="Q2376" s="724">
        <v>42125</v>
      </c>
      <c r="R2376" s="2116">
        <v>2281.4</v>
      </c>
      <c r="S2376" s="459">
        <f t="shared" si="149"/>
        <v>0</v>
      </c>
      <c r="T2376" s="1804" t="s">
        <v>773</v>
      </c>
    </row>
    <row r="2377" spans="1:20" x14ac:dyDescent="0.25">
      <c r="A2377" s="1265">
        <v>42146</v>
      </c>
      <c r="B2377" s="545">
        <v>21951</v>
      </c>
      <c r="C2377" s="1952" t="s">
        <v>1024</v>
      </c>
      <c r="D2377" s="2097">
        <v>17263</v>
      </c>
      <c r="E2377" s="724">
        <v>42146</v>
      </c>
      <c r="F2377" s="2116">
        <v>17263</v>
      </c>
      <c r="G2377" s="1267">
        <f t="shared" si="148"/>
        <v>0</v>
      </c>
      <c r="H2377" s="1655" t="s">
        <v>773</v>
      </c>
      <c r="I2377" s="32"/>
      <c r="J2377" s="2024"/>
      <c r="K2377" s="32"/>
      <c r="M2377" s="1265">
        <v>42126</v>
      </c>
      <c r="N2377" s="545">
        <v>19751</v>
      </c>
      <c r="O2377" s="2054" t="s">
        <v>2866</v>
      </c>
      <c r="P2377" s="2097">
        <v>4381.7</v>
      </c>
      <c r="Q2377" s="724">
        <v>42126</v>
      </c>
      <c r="R2377" s="2116">
        <v>4381.7</v>
      </c>
      <c r="S2377" s="459">
        <f t="shared" si="149"/>
        <v>0</v>
      </c>
      <c r="T2377" s="217" t="s">
        <v>773</v>
      </c>
    </row>
    <row r="2378" spans="1:20" x14ac:dyDescent="0.25">
      <c r="A2378" s="1265">
        <v>42146</v>
      </c>
      <c r="B2378" s="545">
        <v>21952</v>
      </c>
      <c r="C2378" s="1952" t="s">
        <v>1024</v>
      </c>
      <c r="D2378" s="2097">
        <v>2492.4</v>
      </c>
      <c r="E2378" s="724">
        <v>42146</v>
      </c>
      <c r="F2378" s="2116">
        <v>2492.4</v>
      </c>
      <c r="G2378" s="1267">
        <f t="shared" si="148"/>
        <v>0</v>
      </c>
      <c r="H2378" s="1655" t="s">
        <v>773</v>
      </c>
      <c r="I2378" s="32"/>
      <c r="J2378" s="2024"/>
      <c r="K2378" s="32"/>
      <c r="M2378" s="1265">
        <v>42127</v>
      </c>
      <c r="N2378" s="545">
        <v>19837</v>
      </c>
      <c r="O2378" s="2054" t="s">
        <v>2866</v>
      </c>
      <c r="P2378" s="2097">
        <v>2257.6</v>
      </c>
      <c r="Q2378" s="724">
        <v>42127</v>
      </c>
      <c r="R2378" s="2116">
        <v>2257.6</v>
      </c>
      <c r="S2378" s="1267">
        <f t="shared" si="149"/>
        <v>0</v>
      </c>
      <c r="T2378" s="217" t="s">
        <v>773</v>
      </c>
    </row>
    <row r="2379" spans="1:20" x14ac:dyDescent="0.25">
      <c r="A2379" s="1265">
        <v>42146</v>
      </c>
      <c r="B2379" s="545">
        <v>21953</v>
      </c>
      <c r="C2379" s="1952" t="s">
        <v>2795</v>
      </c>
      <c r="D2379" s="2097">
        <v>100893.7</v>
      </c>
      <c r="E2379" s="724"/>
      <c r="F2379" s="2116"/>
      <c r="G2379" s="1267">
        <f t="shared" si="148"/>
        <v>100893.7</v>
      </c>
      <c r="H2379" s="1655" t="s">
        <v>773</v>
      </c>
      <c r="I2379" s="32"/>
      <c r="J2379" s="2024"/>
      <c r="K2379" s="32"/>
      <c r="M2379" s="1265">
        <v>42127</v>
      </c>
      <c r="N2379" s="545">
        <v>19887</v>
      </c>
      <c r="O2379" s="1952" t="s">
        <v>2866</v>
      </c>
      <c r="P2379" s="2097">
        <v>91.2</v>
      </c>
      <c r="Q2379" s="724">
        <v>42131</v>
      </c>
      <c r="R2379" s="2116">
        <v>91.2</v>
      </c>
      <c r="S2379" s="1267">
        <f t="shared" si="149"/>
        <v>0</v>
      </c>
      <c r="T2379" s="1804" t="s">
        <v>773</v>
      </c>
    </row>
    <row r="2380" spans="1:20" x14ac:dyDescent="0.25">
      <c r="A2380" s="1265">
        <v>42146</v>
      </c>
      <c r="B2380" s="545">
        <v>21954</v>
      </c>
      <c r="C2380" s="1952" t="s">
        <v>2915</v>
      </c>
      <c r="D2380" s="2097">
        <v>393</v>
      </c>
      <c r="E2380" s="724">
        <v>42146</v>
      </c>
      <c r="F2380" s="2116">
        <v>393</v>
      </c>
      <c r="G2380" s="1267">
        <f t="shared" si="148"/>
        <v>0</v>
      </c>
      <c r="H2380" s="1655" t="s">
        <v>773</v>
      </c>
      <c r="I2380" s="32"/>
      <c r="J2380" s="2024"/>
      <c r="K2380" s="32"/>
      <c r="M2380" s="1265">
        <v>42129</v>
      </c>
      <c r="N2380" s="545">
        <v>20070</v>
      </c>
      <c r="O2380" s="1952" t="s">
        <v>2866</v>
      </c>
      <c r="P2380" s="2097">
        <v>3189.2</v>
      </c>
      <c r="Q2380" s="724">
        <v>42129</v>
      </c>
      <c r="R2380" s="2116">
        <v>3189.2</v>
      </c>
      <c r="S2380" s="1267">
        <f t="shared" si="149"/>
        <v>0</v>
      </c>
      <c r="T2380" s="1655" t="s">
        <v>773</v>
      </c>
    </row>
    <row r="2381" spans="1:20" x14ac:dyDescent="0.25">
      <c r="A2381" s="1265">
        <v>42146</v>
      </c>
      <c r="B2381" s="545">
        <v>21955</v>
      </c>
      <c r="C2381" s="1952" t="s">
        <v>969</v>
      </c>
      <c r="D2381" s="2097">
        <v>1174.8</v>
      </c>
      <c r="E2381" s="724">
        <v>42147</v>
      </c>
      <c r="F2381" s="2116">
        <v>1174.8</v>
      </c>
      <c r="G2381" s="1267">
        <f t="shared" si="148"/>
        <v>0</v>
      </c>
      <c r="H2381" s="1655" t="s">
        <v>773</v>
      </c>
      <c r="I2381" s="32"/>
      <c r="J2381" s="2024"/>
      <c r="K2381" s="32"/>
      <c r="M2381" s="1265">
        <v>42130</v>
      </c>
      <c r="N2381" s="545">
        <v>20142</v>
      </c>
      <c r="O2381" s="1952" t="s">
        <v>2866</v>
      </c>
      <c r="P2381" s="2097">
        <v>3680</v>
      </c>
      <c r="Q2381" s="724">
        <v>42130</v>
      </c>
      <c r="R2381" s="2116">
        <v>3680</v>
      </c>
      <c r="S2381" s="1267">
        <f t="shared" si="149"/>
        <v>0</v>
      </c>
      <c r="T2381" s="1655" t="s">
        <v>773</v>
      </c>
    </row>
    <row r="2382" spans="1:20" x14ac:dyDescent="0.25">
      <c r="A2382" s="1265">
        <v>42146</v>
      </c>
      <c r="B2382" s="545">
        <v>21956</v>
      </c>
      <c r="C2382" s="1952" t="s">
        <v>2897</v>
      </c>
      <c r="D2382" s="2097">
        <v>1252.8</v>
      </c>
      <c r="E2382" s="781">
        <v>42147</v>
      </c>
      <c r="F2382" s="2116">
        <v>1252.8</v>
      </c>
      <c r="G2382" s="1267">
        <f t="shared" si="148"/>
        <v>0</v>
      </c>
      <c r="H2382" s="1655" t="s">
        <v>2799</v>
      </c>
      <c r="I2382" s="32"/>
      <c r="J2382" s="2024"/>
      <c r="K2382" s="32"/>
      <c r="M2382" s="1265">
        <v>42130</v>
      </c>
      <c r="N2382" s="545">
        <v>20143</v>
      </c>
      <c r="O2382" s="1952" t="s">
        <v>2866</v>
      </c>
      <c r="P2382" s="2097">
        <v>934.8</v>
      </c>
      <c r="Q2382" s="724">
        <v>42130</v>
      </c>
      <c r="R2382" s="2116">
        <v>934.8</v>
      </c>
      <c r="S2382" s="1267">
        <f t="shared" si="149"/>
        <v>0</v>
      </c>
      <c r="T2382" s="1655" t="s">
        <v>773</v>
      </c>
    </row>
    <row r="2383" spans="1:20" x14ac:dyDescent="0.25">
      <c r="A2383" s="1265">
        <v>42146</v>
      </c>
      <c r="B2383" s="545">
        <v>21957</v>
      </c>
      <c r="C2383" s="1952" t="s">
        <v>2862</v>
      </c>
      <c r="D2383" s="2097">
        <v>32</v>
      </c>
      <c r="E2383" s="781">
        <v>42126</v>
      </c>
      <c r="F2383" s="2116">
        <v>32</v>
      </c>
      <c r="G2383" s="1267">
        <f t="shared" si="148"/>
        <v>0</v>
      </c>
      <c r="H2383" s="1655" t="s">
        <v>773</v>
      </c>
      <c r="I2383" s="32"/>
      <c r="J2383" s="2024"/>
      <c r="K2383" s="32"/>
      <c r="M2383" s="1265">
        <v>42132</v>
      </c>
      <c r="N2383" s="545">
        <v>20437</v>
      </c>
      <c r="O2383" s="1952" t="s">
        <v>2866</v>
      </c>
      <c r="P2383" s="2097">
        <v>646</v>
      </c>
      <c r="Q2383" s="724">
        <v>42132</v>
      </c>
      <c r="R2383" s="2116">
        <v>646</v>
      </c>
      <c r="S2383" s="1267">
        <f t="shared" si="149"/>
        <v>0</v>
      </c>
      <c r="T2383" s="1804" t="s">
        <v>773</v>
      </c>
    </row>
    <row r="2384" spans="1:20" x14ac:dyDescent="0.25">
      <c r="A2384" s="1265">
        <v>42146</v>
      </c>
      <c r="B2384" s="545">
        <v>21958</v>
      </c>
      <c r="C2384" s="1952" t="s">
        <v>2847</v>
      </c>
      <c r="D2384" s="2097">
        <v>1420</v>
      </c>
      <c r="E2384" s="781">
        <v>42146</v>
      </c>
      <c r="F2384" s="2116">
        <v>1420</v>
      </c>
      <c r="G2384" s="1267">
        <f t="shared" si="148"/>
        <v>0</v>
      </c>
      <c r="H2384" s="1655" t="s">
        <v>773</v>
      </c>
      <c r="I2384" s="32"/>
      <c r="J2384" s="2024"/>
      <c r="K2384" s="32"/>
      <c r="M2384" s="1265">
        <v>42133</v>
      </c>
      <c r="N2384" s="545">
        <v>20492</v>
      </c>
      <c r="O2384" s="1952" t="s">
        <v>2866</v>
      </c>
      <c r="P2384" s="2097">
        <v>7168.4</v>
      </c>
      <c r="Q2384" s="724">
        <v>42133</v>
      </c>
      <c r="R2384" s="2116">
        <v>7168.4</v>
      </c>
      <c r="S2384" s="1267">
        <f t="shared" si="149"/>
        <v>0</v>
      </c>
      <c r="T2384" s="1804" t="s">
        <v>773</v>
      </c>
    </row>
    <row r="2385" spans="1:20" x14ac:dyDescent="0.25">
      <c r="A2385" s="1265">
        <v>42146</v>
      </c>
      <c r="B2385" s="545">
        <v>21959</v>
      </c>
      <c r="C2385" s="1952" t="s">
        <v>2848</v>
      </c>
      <c r="D2385" s="2097">
        <v>4037.28</v>
      </c>
      <c r="E2385" s="781">
        <v>42147</v>
      </c>
      <c r="F2385" s="2116">
        <v>4037.28</v>
      </c>
      <c r="G2385" s="1817">
        <f t="shared" si="148"/>
        <v>0</v>
      </c>
      <c r="H2385" s="1655" t="s">
        <v>773</v>
      </c>
      <c r="I2385" s="32"/>
      <c r="J2385" s="2024"/>
      <c r="K2385" s="32"/>
      <c r="M2385" s="1265">
        <v>42134</v>
      </c>
      <c r="N2385" s="545">
        <v>20604</v>
      </c>
      <c r="O2385" s="1952" t="s">
        <v>2866</v>
      </c>
      <c r="P2385" s="2097">
        <v>4746</v>
      </c>
      <c r="Q2385" s="724">
        <v>42134</v>
      </c>
      <c r="R2385" s="2117">
        <v>4746</v>
      </c>
      <c r="S2385" s="1267">
        <f t="shared" si="149"/>
        <v>0</v>
      </c>
      <c r="T2385" s="1197" t="s">
        <v>773</v>
      </c>
    </row>
    <row r="2386" spans="1:20" x14ac:dyDescent="0.25">
      <c r="A2386" s="1265">
        <v>42146</v>
      </c>
      <c r="B2386" s="545">
        <v>21960</v>
      </c>
      <c r="C2386" s="1952" t="s">
        <v>2862</v>
      </c>
      <c r="D2386" s="2097">
        <v>91.2</v>
      </c>
      <c r="E2386" s="781">
        <v>42147</v>
      </c>
      <c r="F2386" s="2116">
        <v>91.2</v>
      </c>
      <c r="G2386" s="1267">
        <f t="shared" si="148"/>
        <v>0</v>
      </c>
      <c r="H2386" s="1655" t="s">
        <v>773</v>
      </c>
      <c r="I2386" s="32"/>
      <c r="J2386" s="2024"/>
      <c r="K2386" s="32"/>
      <c r="M2386" s="1265">
        <v>42136</v>
      </c>
      <c r="N2386" s="545">
        <v>20828</v>
      </c>
      <c r="O2386" s="1952" t="s">
        <v>2866</v>
      </c>
      <c r="P2386" s="2097">
        <v>4944</v>
      </c>
      <c r="Q2386" s="724">
        <v>42136</v>
      </c>
      <c r="R2386" s="2116">
        <v>4944</v>
      </c>
      <c r="S2386" s="1267">
        <f t="shared" si="149"/>
        <v>0</v>
      </c>
      <c r="T2386" s="1655" t="s">
        <v>773</v>
      </c>
    </row>
    <row r="2387" spans="1:20" x14ac:dyDescent="0.25">
      <c r="A2387" s="1265">
        <v>42146</v>
      </c>
      <c r="B2387" s="545">
        <v>21961</v>
      </c>
      <c r="C2387" s="1952" t="s">
        <v>2862</v>
      </c>
      <c r="D2387" s="2097">
        <v>88.8</v>
      </c>
      <c r="E2387" s="781">
        <v>42147</v>
      </c>
      <c r="F2387" s="2116">
        <v>88.8</v>
      </c>
      <c r="G2387" s="1267">
        <f t="shared" si="148"/>
        <v>0</v>
      </c>
      <c r="H2387" s="1655" t="s">
        <v>773</v>
      </c>
      <c r="I2387" s="32"/>
      <c r="J2387" s="2024"/>
      <c r="K2387" s="32"/>
      <c r="M2387" s="1265">
        <v>42136</v>
      </c>
      <c r="N2387" s="545">
        <v>20830</v>
      </c>
      <c r="O2387" s="1952" t="s">
        <v>2866</v>
      </c>
      <c r="P2387" s="2097">
        <v>40</v>
      </c>
      <c r="Q2387" s="724">
        <v>42136</v>
      </c>
      <c r="R2387" s="2116">
        <v>40</v>
      </c>
      <c r="S2387" s="1267">
        <f t="shared" si="149"/>
        <v>0</v>
      </c>
      <c r="T2387" s="1655" t="s">
        <v>773</v>
      </c>
    </row>
    <row r="2388" spans="1:20" x14ac:dyDescent="0.25">
      <c r="A2388" s="1265">
        <v>42146</v>
      </c>
      <c r="B2388" s="545">
        <v>21962</v>
      </c>
      <c r="C2388" s="1952" t="s">
        <v>2862</v>
      </c>
      <c r="D2388" s="2097">
        <v>52.8</v>
      </c>
      <c r="E2388" s="781">
        <v>42147</v>
      </c>
      <c r="F2388" s="2116">
        <v>52.8</v>
      </c>
      <c r="G2388" s="1267">
        <f t="shared" si="148"/>
        <v>0</v>
      </c>
      <c r="H2388" s="1655" t="s">
        <v>773</v>
      </c>
      <c r="I2388" s="32"/>
      <c r="J2388" s="2024"/>
      <c r="K2388" s="32"/>
      <c r="M2388" s="1265">
        <v>42137</v>
      </c>
      <c r="N2388" s="545">
        <v>20883</v>
      </c>
      <c r="O2388" s="1952" t="s">
        <v>2866</v>
      </c>
      <c r="P2388" s="2097">
        <v>2208</v>
      </c>
      <c r="Q2388" s="724">
        <v>42137</v>
      </c>
      <c r="R2388" s="2116">
        <v>2208</v>
      </c>
      <c r="S2388" s="1267">
        <f t="shared" si="149"/>
        <v>0</v>
      </c>
      <c r="T2388" s="1655" t="s">
        <v>773</v>
      </c>
    </row>
    <row r="2389" spans="1:20" x14ac:dyDescent="0.25">
      <c r="A2389" s="1265">
        <v>42146</v>
      </c>
      <c r="B2389" s="545">
        <v>21963</v>
      </c>
      <c r="C2389" s="1952" t="s">
        <v>2304</v>
      </c>
      <c r="D2389" s="2097">
        <v>140239</v>
      </c>
      <c r="E2389" s="781"/>
      <c r="F2389" s="2116"/>
      <c r="G2389" s="1267">
        <f t="shared" si="148"/>
        <v>140239</v>
      </c>
      <c r="H2389" s="1655" t="s">
        <v>773</v>
      </c>
      <c r="I2389" s="32"/>
      <c r="J2389" s="2024"/>
      <c r="K2389" s="32"/>
      <c r="M2389" s="1265">
        <v>42139</v>
      </c>
      <c r="N2389" s="545">
        <v>21146</v>
      </c>
      <c r="O2389" s="1952" t="s">
        <v>2866</v>
      </c>
      <c r="P2389" s="2097">
        <v>1512.8</v>
      </c>
      <c r="Q2389" s="724">
        <v>42139</v>
      </c>
      <c r="R2389" s="2116">
        <v>1512.8</v>
      </c>
      <c r="S2389" s="1817">
        <f t="shared" si="149"/>
        <v>0</v>
      </c>
      <c r="T2389" s="1655" t="s">
        <v>773</v>
      </c>
    </row>
    <row r="2390" spans="1:20" x14ac:dyDescent="0.25">
      <c r="A2390" s="1265">
        <v>42146</v>
      </c>
      <c r="B2390" s="545">
        <v>21964</v>
      </c>
      <c r="C2390" s="1952" t="s">
        <v>44</v>
      </c>
      <c r="D2390" s="2097">
        <v>5160.6000000000004</v>
      </c>
      <c r="E2390" s="781">
        <v>42147</v>
      </c>
      <c r="F2390" s="2116">
        <v>5160.6000000000004</v>
      </c>
      <c r="G2390" s="1267">
        <f t="shared" si="148"/>
        <v>0</v>
      </c>
      <c r="H2390" s="1655" t="s">
        <v>773</v>
      </c>
      <c r="I2390" s="32"/>
      <c r="J2390" s="2024"/>
      <c r="K2390" s="32"/>
      <c r="M2390" s="1265">
        <v>42142</v>
      </c>
      <c r="N2390" s="545">
        <v>21446</v>
      </c>
      <c r="O2390" s="1952" t="s">
        <v>2866</v>
      </c>
      <c r="P2390" s="2097">
        <v>3103.2</v>
      </c>
      <c r="Q2390" s="781">
        <v>42142</v>
      </c>
      <c r="R2390" s="2116">
        <v>3103.2</v>
      </c>
      <c r="S2390" s="1267">
        <f t="shared" si="149"/>
        <v>0</v>
      </c>
      <c r="T2390" s="1804" t="s">
        <v>773</v>
      </c>
    </row>
    <row r="2391" spans="1:20" x14ac:dyDescent="0.25">
      <c r="A2391" s="1265">
        <v>42146</v>
      </c>
      <c r="B2391" s="545">
        <v>21965</v>
      </c>
      <c r="C2391" s="1952" t="s">
        <v>2795</v>
      </c>
      <c r="D2391" s="2097">
        <v>17721.8</v>
      </c>
      <c r="E2391" s="781"/>
      <c r="F2391" s="2116"/>
      <c r="G2391" s="1267">
        <f t="shared" si="148"/>
        <v>17721.8</v>
      </c>
      <c r="H2391" s="1655" t="s">
        <v>773</v>
      </c>
      <c r="I2391" s="32"/>
      <c r="J2391" s="2024"/>
      <c r="K2391" s="32"/>
      <c r="M2391" s="1265">
        <v>42143</v>
      </c>
      <c r="N2391" s="545">
        <v>21573</v>
      </c>
      <c r="O2391" s="1952" t="s">
        <v>2866</v>
      </c>
      <c r="P2391" s="2097">
        <v>2848.6</v>
      </c>
      <c r="Q2391" s="724">
        <v>42143</v>
      </c>
      <c r="R2391" s="2117">
        <v>2848.6</v>
      </c>
      <c r="S2391" s="1267">
        <f t="shared" si="149"/>
        <v>0</v>
      </c>
      <c r="T2391" s="1197" t="s">
        <v>773</v>
      </c>
    </row>
    <row r="2392" spans="1:20" x14ac:dyDescent="0.25">
      <c r="A2392" s="1265">
        <v>42146</v>
      </c>
      <c r="B2392" s="545">
        <v>21966</v>
      </c>
      <c r="C2392" s="1952" t="s">
        <v>2803</v>
      </c>
      <c r="D2392" s="2097">
        <v>22191.8</v>
      </c>
      <c r="E2392" s="781" t="s">
        <v>4413</v>
      </c>
      <c r="F2392" s="2116">
        <f>13000+5000+4191.8</f>
        <v>22191.8</v>
      </c>
      <c r="G2392" s="1267">
        <f t="shared" si="148"/>
        <v>0</v>
      </c>
      <c r="H2392" s="1655" t="s">
        <v>773</v>
      </c>
      <c r="I2392" s="32"/>
      <c r="J2392" s="2024"/>
      <c r="K2392" s="32"/>
      <c r="M2392" s="1265">
        <v>42144</v>
      </c>
      <c r="N2392" s="545">
        <v>21669</v>
      </c>
      <c r="O2392" s="1952" t="s">
        <v>2866</v>
      </c>
      <c r="P2392" s="2097">
        <v>2610.1999999999998</v>
      </c>
      <c r="Q2392" s="724">
        <v>42144</v>
      </c>
      <c r="R2392" s="2117">
        <v>2610.1999999999998</v>
      </c>
      <c r="S2392" s="1267">
        <f t="shared" si="149"/>
        <v>0</v>
      </c>
      <c r="T2392" s="716" t="s">
        <v>773</v>
      </c>
    </row>
    <row r="2393" spans="1:20" x14ac:dyDescent="0.25">
      <c r="A2393" s="1265">
        <v>42147</v>
      </c>
      <c r="B2393" s="545">
        <v>21967</v>
      </c>
      <c r="C2393" s="1952" t="s">
        <v>2979</v>
      </c>
      <c r="D2393" s="2097">
        <v>40574.800000000003</v>
      </c>
      <c r="E2393" s="781">
        <v>42153</v>
      </c>
      <c r="F2393" s="2116">
        <v>40574.800000000003</v>
      </c>
      <c r="G2393" s="1267">
        <f t="shared" si="148"/>
        <v>0</v>
      </c>
      <c r="H2393" s="1655" t="s">
        <v>2938</v>
      </c>
      <c r="I2393" s="32"/>
      <c r="J2393" s="2024"/>
      <c r="K2393" s="32"/>
      <c r="M2393" s="1265">
        <v>42146</v>
      </c>
      <c r="N2393" s="545">
        <v>21893</v>
      </c>
      <c r="O2393" s="1952" t="s">
        <v>2866</v>
      </c>
      <c r="P2393" s="2097">
        <v>5030.3999999999996</v>
      </c>
      <c r="Q2393" s="724">
        <v>42146</v>
      </c>
      <c r="R2393" s="2116">
        <v>5030.3999999999996</v>
      </c>
      <c r="S2393" s="1267">
        <f t="shared" si="149"/>
        <v>0</v>
      </c>
      <c r="T2393" s="1655" t="s">
        <v>773</v>
      </c>
    </row>
    <row r="2394" spans="1:20" x14ac:dyDescent="0.25">
      <c r="A2394" s="1265">
        <v>42147</v>
      </c>
      <c r="B2394" s="545">
        <v>21968</v>
      </c>
      <c r="C2394" s="2164" t="s">
        <v>2251</v>
      </c>
      <c r="D2394" s="2194">
        <v>0</v>
      </c>
      <c r="E2394" s="781"/>
      <c r="F2394" s="2116"/>
      <c r="G2394" s="1267">
        <f t="shared" si="148"/>
        <v>0</v>
      </c>
      <c r="H2394" s="1655" t="s">
        <v>135</v>
      </c>
      <c r="I2394" s="32"/>
      <c r="J2394" s="2024"/>
      <c r="K2394" s="32"/>
      <c r="M2394" s="1265">
        <v>42146</v>
      </c>
      <c r="N2394" s="545">
        <v>21894</v>
      </c>
      <c r="O2394" s="1952" t="s">
        <v>2866</v>
      </c>
      <c r="P2394" s="2097">
        <v>1324.6</v>
      </c>
      <c r="Q2394" s="724">
        <v>42146</v>
      </c>
      <c r="R2394" s="2116">
        <v>1324.6</v>
      </c>
      <c r="S2394" s="1267">
        <f t="shared" si="149"/>
        <v>0</v>
      </c>
      <c r="T2394" s="1655" t="s">
        <v>773</v>
      </c>
    </row>
    <row r="2395" spans="1:20" x14ac:dyDescent="0.25">
      <c r="A2395" s="1265">
        <v>42147</v>
      </c>
      <c r="B2395" s="545">
        <v>21969</v>
      </c>
      <c r="C2395" s="1952" t="s">
        <v>3654</v>
      </c>
      <c r="D2395" s="2097">
        <v>2560</v>
      </c>
      <c r="E2395" s="781">
        <v>42149</v>
      </c>
      <c r="F2395" s="2116">
        <v>2560</v>
      </c>
      <c r="G2395" s="1267">
        <f t="shared" si="148"/>
        <v>0</v>
      </c>
      <c r="H2395" s="1655" t="s">
        <v>773</v>
      </c>
      <c r="I2395" s="32"/>
      <c r="J2395" s="2024"/>
      <c r="K2395" s="32"/>
      <c r="M2395" s="1265">
        <v>42148</v>
      </c>
      <c r="N2395" s="545">
        <v>22092</v>
      </c>
      <c r="O2395" s="1952" t="s">
        <v>2866</v>
      </c>
      <c r="P2395" s="2097">
        <v>3146.4</v>
      </c>
      <c r="Q2395" s="781">
        <v>42148</v>
      </c>
      <c r="R2395" s="2116">
        <v>3146.4</v>
      </c>
      <c r="S2395" s="1267">
        <f t="shared" si="149"/>
        <v>0</v>
      </c>
      <c r="T2395" s="1655" t="s">
        <v>773</v>
      </c>
    </row>
    <row r="2396" spans="1:20" x14ac:dyDescent="0.25">
      <c r="A2396" s="1265">
        <v>42147</v>
      </c>
      <c r="B2396" s="545">
        <v>21970</v>
      </c>
      <c r="C2396" s="1952" t="s">
        <v>2775</v>
      </c>
      <c r="D2396" s="2097">
        <v>7408.8</v>
      </c>
      <c r="E2396" s="781">
        <v>42147</v>
      </c>
      <c r="F2396" s="2116">
        <v>7408.8</v>
      </c>
      <c r="G2396" s="1267">
        <f t="shared" si="148"/>
        <v>0</v>
      </c>
      <c r="H2396" s="1655" t="s">
        <v>2938</v>
      </c>
      <c r="I2396" s="32"/>
      <c r="J2396" s="2024"/>
      <c r="K2396" s="32"/>
      <c r="M2396" s="1265">
        <v>42153</v>
      </c>
      <c r="N2396" s="545">
        <v>22636</v>
      </c>
      <c r="O2396" s="1952" t="s">
        <v>2866</v>
      </c>
      <c r="P2396" s="2097">
        <v>3046.4</v>
      </c>
      <c r="Q2396" s="724">
        <v>42153</v>
      </c>
      <c r="R2396" s="2116">
        <v>3046.4</v>
      </c>
      <c r="S2396" s="1267">
        <f t="shared" si="149"/>
        <v>0</v>
      </c>
      <c r="T2396" s="1655" t="s">
        <v>773</v>
      </c>
    </row>
    <row r="2397" spans="1:20" x14ac:dyDescent="0.25">
      <c r="A2397" s="1265">
        <v>42147</v>
      </c>
      <c r="B2397" s="545">
        <v>21971</v>
      </c>
      <c r="C2397" s="1952" t="s">
        <v>2845</v>
      </c>
      <c r="D2397" s="2097">
        <v>20839.2</v>
      </c>
      <c r="E2397" s="781">
        <v>42147</v>
      </c>
      <c r="F2397" s="2116">
        <v>20839.2</v>
      </c>
      <c r="G2397" s="1267">
        <f t="shared" si="148"/>
        <v>0</v>
      </c>
      <c r="H2397" s="1655" t="s">
        <v>773</v>
      </c>
      <c r="I2397" s="32"/>
      <c r="J2397" s="2024"/>
      <c r="K2397" s="32"/>
      <c r="M2397" s="1265">
        <v>42153</v>
      </c>
      <c r="N2397" s="545">
        <v>22638</v>
      </c>
      <c r="O2397" s="1952" t="s">
        <v>2866</v>
      </c>
      <c r="P2397" s="2097">
        <v>1484.7</v>
      </c>
      <c r="Q2397" s="724">
        <v>42153</v>
      </c>
      <c r="R2397" s="2116">
        <v>1484.7</v>
      </c>
      <c r="S2397" s="1267">
        <f t="shared" si="149"/>
        <v>0</v>
      </c>
      <c r="T2397" s="1655" t="s">
        <v>773</v>
      </c>
    </row>
    <row r="2398" spans="1:20" x14ac:dyDescent="0.25">
      <c r="A2398" s="1265">
        <v>42147</v>
      </c>
      <c r="B2398" s="545">
        <v>21972</v>
      </c>
      <c r="C2398" s="1952" t="s">
        <v>1472</v>
      </c>
      <c r="D2398" s="2097">
        <v>5091.05</v>
      </c>
      <c r="E2398" s="781">
        <v>42147</v>
      </c>
      <c r="F2398" s="2116">
        <v>5091.05</v>
      </c>
      <c r="G2398" s="1267">
        <f t="shared" si="148"/>
        <v>0</v>
      </c>
      <c r="H2398" s="1655" t="s">
        <v>773</v>
      </c>
      <c r="I2398" s="32"/>
      <c r="J2398" s="2024"/>
      <c r="K2398" s="32"/>
      <c r="M2398" s="1265">
        <v>42155</v>
      </c>
      <c r="N2398" s="545">
        <v>22808</v>
      </c>
      <c r="O2398" s="1952" t="s">
        <v>2866</v>
      </c>
      <c r="P2398" s="2097">
        <v>3038</v>
      </c>
      <c r="Q2398" s="724">
        <v>42155</v>
      </c>
      <c r="R2398" s="2116">
        <v>3038</v>
      </c>
      <c r="S2398" s="1267">
        <f t="shared" si="149"/>
        <v>0</v>
      </c>
      <c r="T2398" s="1655" t="s">
        <v>773</v>
      </c>
    </row>
    <row r="2399" spans="1:20" x14ac:dyDescent="0.25">
      <c r="A2399" s="1265">
        <v>42147</v>
      </c>
      <c r="B2399" s="545">
        <v>21973</v>
      </c>
      <c r="C2399" s="2164" t="s">
        <v>2251</v>
      </c>
      <c r="D2399" s="2194">
        <v>0</v>
      </c>
      <c r="E2399" s="1210"/>
      <c r="F2399" s="2116"/>
      <c r="G2399" s="1267">
        <f t="shared" si="148"/>
        <v>0</v>
      </c>
      <c r="H2399" s="1655" t="s">
        <v>135</v>
      </c>
      <c r="I2399" s="32"/>
      <c r="J2399" s="2024"/>
      <c r="K2399" s="32"/>
      <c r="M2399" s="1265">
        <v>42125</v>
      </c>
      <c r="N2399" s="545">
        <v>19585</v>
      </c>
      <c r="O2399" s="1952" t="s">
        <v>592</v>
      </c>
      <c r="P2399" s="2097">
        <v>2354</v>
      </c>
      <c r="Q2399" s="724">
        <v>42125</v>
      </c>
      <c r="R2399" s="2116">
        <v>2354</v>
      </c>
      <c r="S2399" s="459">
        <f t="shared" si="149"/>
        <v>0</v>
      </c>
      <c r="T2399" s="1804" t="s">
        <v>773</v>
      </c>
    </row>
    <row r="2400" spans="1:20" x14ac:dyDescent="0.25">
      <c r="A2400" s="1265">
        <v>42147</v>
      </c>
      <c r="B2400" s="545">
        <v>21974</v>
      </c>
      <c r="C2400" s="1952" t="s">
        <v>1808</v>
      </c>
      <c r="D2400" s="2097">
        <v>32646.25</v>
      </c>
      <c r="E2400" s="781">
        <v>42147</v>
      </c>
      <c r="F2400" s="2116">
        <v>32646.25</v>
      </c>
      <c r="G2400" s="1267">
        <f t="shared" si="148"/>
        <v>0</v>
      </c>
      <c r="H2400" s="1655" t="s">
        <v>2982</v>
      </c>
      <c r="I2400" s="32"/>
      <c r="J2400" s="2024"/>
      <c r="K2400" s="32"/>
      <c r="M2400" s="1265">
        <v>42127</v>
      </c>
      <c r="N2400" s="545">
        <v>19823</v>
      </c>
      <c r="O2400" s="2054" t="s">
        <v>592</v>
      </c>
      <c r="P2400" s="2097">
        <v>1966.5</v>
      </c>
      <c r="Q2400" s="724">
        <v>42127</v>
      </c>
      <c r="R2400" s="2116">
        <v>1966.5</v>
      </c>
      <c r="S2400" s="1267">
        <f t="shared" si="149"/>
        <v>0</v>
      </c>
      <c r="T2400" s="217" t="s">
        <v>773</v>
      </c>
    </row>
    <row r="2401" spans="1:20" x14ac:dyDescent="0.25">
      <c r="A2401" s="1265">
        <v>42147</v>
      </c>
      <c r="B2401" s="545">
        <v>21975</v>
      </c>
      <c r="C2401" s="1952" t="s">
        <v>360</v>
      </c>
      <c r="D2401" s="2097">
        <v>11291.1</v>
      </c>
      <c r="E2401" s="781">
        <v>42147</v>
      </c>
      <c r="F2401" s="2116">
        <v>11291.1</v>
      </c>
      <c r="G2401" s="1267">
        <f t="shared" si="148"/>
        <v>0</v>
      </c>
      <c r="H2401" s="1655" t="s">
        <v>2982</v>
      </c>
      <c r="I2401" s="32"/>
      <c r="J2401" s="2024"/>
      <c r="K2401" s="32"/>
      <c r="M2401" s="1265">
        <v>42128</v>
      </c>
      <c r="N2401" s="545">
        <v>19889</v>
      </c>
      <c r="O2401" s="1952" t="s">
        <v>592</v>
      </c>
      <c r="P2401" s="2097">
        <v>2395.25</v>
      </c>
      <c r="Q2401" s="724">
        <v>42128</v>
      </c>
      <c r="R2401" s="2116">
        <v>2395.25</v>
      </c>
      <c r="S2401" s="1267">
        <f t="shared" si="149"/>
        <v>0</v>
      </c>
      <c r="T2401" s="1804" t="s">
        <v>773</v>
      </c>
    </row>
    <row r="2402" spans="1:20" x14ac:dyDescent="0.25">
      <c r="A2402" s="1265">
        <v>42147</v>
      </c>
      <c r="B2402" s="545">
        <v>21976</v>
      </c>
      <c r="C2402" s="1952" t="s">
        <v>2852</v>
      </c>
      <c r="D2402" s="2097">
        <v>28084.2</v>
      </c>
      <c r="E2402" s="781">
        <v>42153</v>
      </c>
      <c r="F2402" s="2116">
        <v>28084.2</v>
      </c>
      <c r="G2402" s="1267">
        <f t="shared" si="148"/>
        <v>0</v>
      </c>
      <c r="H2402" s="1655" t="s">
        <v>2793</v>
      </c>
      <c r="I2402" s="32"/>
      <c r="J2402" s="2024"/>
      <c r="K2402" s="32"/>
      <c r="M2402" s="1265">
        <v>42131</v>
      </c>
      <c r="N2402" s="545">
        <v>20208</v>
      </c>
      <c r="O2402" s="1952" t="s">
        <v>592</v>
      </c>
      <c r="P2402" s="2097">
        <v>2455.25</v>
      </c>
      <c r="Q2402" s="724">
        <v>42131</v>
      </c>
      <c r="R2402" s="2116">
        <v>2455.25</v>
      </c>
      <c r="S2402" s="1267">
        <f t="shared" si="149"/>
        <v>0</v>
      </c>
      <c r="T2402" s="1655" t="s">
        <v>773</v>
      </c>
    </row>
    <row r="2403" spans="1:20" x14ac:dyDescent="0.25">
      <c r="A2403" s="1265">
        <v>42147</v>
      </c>
      <c r="B2403" s="545">
        <v>21977</v>
      </c>
      <c r="C2403" s="1952" t="s">
        <v>3002</v>
      </c>
      <c r="D2403" s="2097">
        <v>6329.6</v>
      </c>
      <c r="E2403" s="393" t="s">
        <v>3661</v>
      </c>
      <c r="F2403" s="2116">
        <f>6000+329.6</f>
        <v>6329.6</v>
      </c>
      <c r="G2403" s="1267">
        <f t="shared" si="148"/>
        <v>0</v>
      </c>
      <c r="H2403" s="1655" t="s">
        <v>773</v>
      </c>
      <c r="I2403" s="32"/>
      <c r="J2403" s="2024"/>
      <c r="K2403" s="32"/>
      <c r="M2403" s="1265">
        <v>42133</v>
      </c>
      <c r="N2403" s="545">
        <v>20469</v>
      </c>
      <c r="O2403" s="1952" t="s">
        <v>592</v>
      </c>
      <c r="P2403" s="2097">
        <v>2492</v>
      </c>
      <c r="Q2403" s="724">
        <v>42133</v>
      </c>
      <c r="R2403" s="2116">
        <v>2492</v>
      </c>
      <c r="S2403" s="1267">
        <f t="shared" si="149"/>
        <v>0</v>
      </c>
      <c r="T2403" s="1655" t="s">
        <v>773</v>
      </c>
    </row>
    <row r="2404" spans="1:20" x14ac:dyDescent="0.25">
      <c r="A2404" s="1265">
        <v>42147</v>
      </c>
      <c r="B2404" s="545">
        <v>21978</v>
      </c>
      <c r="C2404" s="1952" t="s">
        <v>3655</v>
      </c>
      <c r="D2404" s="2097">
        <v>10854.8</v>
      </c>
      <c r="E2404" s="393" t="s">
        <v>3667</v>
      </c>
      <c r="F2404" s="2116">
        <f>7500+3354.8</f>
        <v>10854.8</v>
      </c>
      <c r="G2404" s="1267">
        <f t="shared" si="148"/>
        <v>0</v>
      </c>
      <c r="H2404" s="1655" t="s">
        <v>773</v>
      </c>
      <c r="I2404" s="32"/>
      <c r="J2404" s="2024"/>
      <c r="K2404" s="32"/>
      <c r="M2404" s="1265">
        <v>42134</v>
      </c>
      <c r="N2404" s="545">
        <v>20592</v>
      </c>
      <c r="O2404" s="1952" t="s">
        <v>592</v>
      </c>
      <c r="P2404" s="2097">
        <v>2926.95</v>
      </c>
      <c r="Q2404" s="724">
        <v>42134</v>
      </c>
      <c r="R2404" s="2116">
        <v>2926.95</v>
      </c>
      <c r="S2404" s="1267">
        <f t="shared" si="149"/>
        <v>0</v>
      </c>
      <c r="T2404" s="1655" t="s">
        <v>773</v>
      </c>
    </row>
    <row r="2405" spans="1:20" x14ac:dyDescent="0.25">
      <c r="A2405" s="1265">
        <v>42147</v>
      </c>
      <c r="B2405" s="545">
        <v>21979</v>
      </c>
      <c r="C2405" s="1952" t="s">
        <v>681</v>
      </c>
      <c r="D2405" s="2097">
        <v>13157.7</v>
      </c>
      <c r="E2405" s="781">
        <v>42147</v>
      </c>
      <c r="F2405" s="2116">
        <v>13157.7</v>
      </c>
      <c r="G2405" s="1267">
        <f t="shared" si="148"/>
        <v>0</v>
      </c>
      <c r="H2405" s="1655" t="s">
        <v>773</v>
      </c>
      <c r="I2405" s="32"/>
      <c r="J2405" s="2024"/>
      <c r="K2405" s="32"/>
      <c r="M2405" s="1265">
        <v>42136</v>
      </c>
      <c r="N2405" s="545">
        <v>20791</v>
      </c>
      <c r="O2405" s="1952" t="s">
        <v>592</v>
      </c>
      <c r="P2405" s="2097">
        <v>2598</v>
      </c>
      <c r="Q2405" s="724">
        <v>42136</v>
      </c>
      <c r="R2405" s="2116">
        <v>2598</v>
      </c>
      <c r="S2405" s="1267">
        <f t="shared" si="149"/>
        <v>0</v>
      </c>
      <c r="T2405" s="1804" t="s">
        <v>773</v>
      </c>
    </row>
    <row r="2406" spans="1:20" x14ac:dyDescent="0.25">
      <c r="A2406" s="1265">
        <v>42147</v>
      </c>
      <c r="B2406" s="545">
        <v>21980</v>
      </c>
      <c r="C2406" s="1952" t="s">
        <v>2802</v>
      </c>
      <c r="D2406" s="2097">
        <v>8494.4</v>
      </c>
      <c r="E2406" s="781">
        <v>42147</v>
      </c>
      <c r="F2406" s="2116">
        <v>8494.4</v>
      </c>
      <c r="G2406" s="1267">
        <f t="shared" si="148"/>
        <v>0</v>
      </c>
      <c r="H2406" s="1655" t="s">
        <v>2815</v>
      </c>
      <c r="I2406" s="32"/>
      <c r="J2406" s="2024"/>
      <c r="K2406" s="32"/>
      <c r="M2406" s="1265">
        <v>42139</v>
      </c>
      <c r="N2406" s="545">
        <v>21095</v>
      </c>
      <c r="O2406" s="1952" t="s">
        <v>592</v>
      </c>
      <c r="P2406" s="2097">
        <v>2421.6</v>
      </c>
      <c r="Q2406" s="724">
        <v>42139</v>
      </c>
      <c r="R2406" s="2116">
        <v>2421.6</v>
      </c>
      <c r="S2406" s="1817">
        <f t="shared" si="149"/>
        <v>0</v>
      </c>
      <c r="T2406" s="1655" t="s">
        <v>773</v>
      </c>
    </row>
    <row r="2407" spans="1:20" x14ac:dyDescent="0.25">
      <c r="A2407" s="1265">
        <v>42147</v>
      </c>
      <c r="B2407" s="545">
        <v>21981</v>
      </c>
      <c r="C2407" s="1952" t="s">
        <v>2893</v>
      </c>
      <c r="D2407" s="2097">
        <v>2598.8000000000002</v>
      </c>
      <c r="E2407" s="781">
        <v>42147</v>
      </c>
      <c r="F2407" s="2116">
        <v>2598.8000000000002</v>
      </c>
      <c r="G2407" s="1267">
        <f t="shared" si="148"/>
        <v>0</v>
      </c>
      <c r="H2407" s="1655" t="s">
        <v>773</v>
      </c>
      <c r="I2407" s="32"/>
      <c r="J2407" s="2024"/>
      <c r="K2407" s="32"/>
      <c r="M2407" s="1265">
        <v>42140</v>
      </c>
      <c r="N2407" s="545">
        <v>21227</v>
      </c>
      <c r="O2407" s="1952" t="s">
        <v>592</v>
      </c>
      <c r="P2407" s="2097">
        <v>41563.4</v>
      </c>
      <c r="Q2407" s="724">
        <v>42140</v>
      </c>
      <c r="R2407" s="2116">
        <v>4153.3999999999996</v>
      </c>
      <c r="S2407" s="1817">
        <f t="shared" si="149"/>
        <v>37410</v>
      </c>
      <c r="T2407" s="1655" t="s">
        <v>773</v>
      </c>
    </row>
    <row r="2408" spans="1:20" x14ac:dyDescent="0.25">
      <c r="A2408" s="1265">
        <v>42147</v>
      </c>
      <c r="B2408" s="545">
        <v>21982</v>
      </c>
      <c r="C2408" s="1952" t="s">
        <v>1472</v>
      </c>
      <c r="D2408" s="2097">
        <v>7498.9</v>
      </c>
      <c r="E2408" s="781">
        <v>42147</v>
      </c>
      <c r="F2408" s="2116">
        <v>7498.9</v>
      </c>
      <c r="G2408" s="1267">
        <f t="shared" si="148"/>
        <v>0</v>
      </c>
      <c r="H2408" s="1655" t="s">
        <v>773</v>
      </c>
      <c r="I2408" s="32"/>
      <c r="J2408" s="2024"/>
      <c r="K2408" s="32"/>
      <c r="M2408" s="1265">
        <v>42142</v>
      </c>
      <c r="N2408" s="545">
        <v>21386</v>
      </c>
      <c r="O2408" s="1952" t="s">
        <v>592</v>
      </c>
      <c r="P2408" s="2097">
        <v>2782.2</v>
      </c>
      <c r="Q2408" s="724">
        <v>42143</v>
      </c>
      <c r="R2408" s="2117">
        <v>2782.2</v>
      </c>
      <c r="S2408" s="1817">
        <f t="shared" si="149"/>
        <v>0</v>
      </c>
      <c r="T2408" s="1197" t="s">
        <v>773</v>
      </c>
    </row>
    <row r="2409" spans="1:20" x14ac:dyDescent="0.25">
      <c r="A2409" s="1265">
        <v>42147</v>
      </c>
      <c r="B2409" s="545">
        <v>21983</v>
      </c>
      <c r="C2409" s="1952" t="s">
        <v>2945</v>
      </c>
      <c r="D2409" s="2097">
        <v>3895.2</v>
      </c>
      <c r="E2409" s="781">
        <v>42147</v>
      </c>
      <c r="F2409" s="2116">
        <v>3895.2</v>
      </c>
      <c r="G2409" s="1267">
        <f t="shared" si="148"/>
        <v>0</v>
      </c>
      <c r="H2409" s="1655" t="s">
        <v>773</v>
      </c>
      <c r="I2409" s="32"/>
      <c r="J2409" s="2024"/>
      <c r="K2409" s="32"/>
      <c r="M2409" s="1265">
        <v>42143</v>
      </c>
      <c r="N2409" s="545">
        <v>21534</v>
      </c>
      <c r="O2409" s="2143" t="s">
        <v>592</v>
      </c>
      <c r="P2409" s="2097">
        <v>2375.4</v>
      </c>
      <c r="Q2409" s="724">
        <v>42143</v>
      </c>
      <c r="R2409" s="2117">
        <v>2375.4</v>
      </c>
      <c r="S2409" s="1267">
        <f t="shared" si="149"/>
        <v>0</v>
      </c>
      <c r="T2409" s="1197" t="s">
        <v>773</v>
      </c>
    </row>
    <row r="2410" spans="1:20" x14ac:dyDescent="0.25">
      <c r="A2410" s="1265">
        <v>42147</v>
      </c>
      <c r="B2410" s="545">
        <v>21984</v>
      </c>
      <c r="C2410" s="2143" t="s">
        <v>711</v>
      </c>
      <c r="D2410" s="2097">
        <v>26413.200000000001</v>
      </c>
      <c r="E2410" s="781">
        <v>42147</v>
      </c>
      <c r="F2410" s="2116">
        <v>26413.200000000001</v>
      </c>
      <c r="G2410" s="1267">
        <f t="shared" si="148"/>
        <v>0</v>
      </c>
      <c r="H2410" s="1655" t="s">
        <v>2780</v>
      </c>
      <c r="I2410" s="32"/>
      <c r="J2410" s="2024"/>
      <c r="K2410" s="32"/>
      <c r="M2410" s="1265">
        <v>42145</v>
      </c>
      <c r="N2410" s="545">
        <v>21720</v>
      </c>
      <c r="O2410" s="1952" t="s">
        <v>592</v>
      </c>
      <c r="P2410" s="2097">
        <v>2502</v>
      </c>
      <c r="Q2410" s="724">
        <v>42145</v>
      </c>
      <c r="R2410" s="2116">
        <v>2502</v>
      </c>
      <c r="S2410" s="1267">
        <f t="shared" si="149"/>
        <v>0</v>
      </c>
      <c r="T2410" s="1655" t="s">
        <v>773</v>
      </c>
    </row>
    <row r="2411" spans="1:20" x14ac:dyDescent="0.25">
      <c r="A2411" s="1265">
        <v>42147</v>
      </c>
      <c r="B2411" s="545">
        <v>21985</v>
      </c>
      <c r="C2411" s="1952" t="s">
        <v>1521</v>
      </c>
      <c r="D2411" s="2097">
        <v>4170</v>
      </c>
      <c r="E2411" s="781">
        <v>42147</v>
      </c>
      <c r="F2411" s="2116">
        <v>4170</v>
      </c>
      <c r="G2411" s="1267">
        <f t="shared" si="148"/>
        <v>0</v>
      </c>
      <c r="H2411" s="1655" t="s">
        <v>773</v>
      </c>
      <c r="I2411" s="32"/>
      <c r="J2411" s="2024"/>
      <c r="K2411" s="32"/>
      <c r="M2411" s="1265">
        <v>42146</v>
      </c>
      <c r="N2411" s="545">
        <v>21840</v>
      </c>
      <c r="O2411" s="2030" t="s">
        <v>592</v>
      </c>
      <c r="P2411" s="2113">
        <v>6009.6</v>
      </c>
      <c r="Q2411" s="724">
        <v>42146</v>
      </c>
      <c r="R2411" s="2117">
        <v>6009.6</v>
      </c>
      <c r="S2411" s="1267">
        <f t="shared" si="149"/>
        <v>0</v>
      </c>
      <c r="T2411" s="582" t="s">
        <v>773</v>
      </c>
    </row>
    <row r="2412" spans="1:20" x14ac:dyDescent="0.25">
      <c r="A2412" s="1265">
        <v>42147</v>
      </c>
      <c r="B2412" s="545">
        <v>21986</v>
      </c>
      <c r="C2412" s="1952" t="s">
        <v>2788</v>
      </c>
      <c r="D2412" s="2097">
        <v>13151.6</v>
      </c>
      <c r="E2412" s="781">
        <v>42147</v>
      </c>
      <c r="F2412" s="2116">
        <v>13151.6</v>
      </c>
      <c r="G2412" s="1267">
        <f t="shared" si="148"/>
        <v>0</v>
      </c>
      <c r="H2412" s="1655" t="s">
        <v>2799</v>
      </c>
      <c r="I2412" s="32"/>
      <c r="J2412" s="2024"/>
      <c r="K2412" s="32"/>
      <c r="M2412" s="1265">
        <v>42148</v>
      </c>
      <c r="N2412" s="545">
        <v>22069</v>
      </c>
      <c r="O2412" s="1952" t="s">
        <v>592</v>
      </c>
      <c r="P2412" s="2097">
        <v>6580.8</v>
      </c>
      <c r="Q2412" s="781">
        <v>42148</v>
      </c>
      <c r="R2412" s="2116">
        <v>6580.8</v>
      </c>
      <c r="S2412" s="1267">
        <f t="shared" si="149"/>
        <v>0</v>
      </c>
      <c r="T2412" s="1655" t="s">
        <v>773</v>
      </c>
    </row>
    <row r="2413" spans="1:20" x14ac:dyDescent="0.25">
      <c r="A2413" s="1265">
        <v>42147</v>
      </c>
      <c r="B2413" s="545">
        <v>21987</v>
      </c>
      <c r="C2413" s="2164" t="s">
        <v>2251</v>
      </c>
      <c r="D2413" s="2194">
        <v>0</v>
      </c>
      <c r="E2413" s="2184"/>
      <c r="F2413" s="2116"/>
      <c r="G2413" s="1267">
        <f t="shared" si="148"/>
        <v>0</v>
      </c>
      <c r="H2413" s="1655" t="s">
        <v>135</v>
      </c>
      <c r="I2413" s="32"/>
      <c r="J2413" s="2024"/>
      <c r="K2413" s="32"/>
      <c r="M2413" s="1265">
        <v>42149</v>
      </c>
      <c r="N2413" s="545">
        <v>22141</v>
      </c>
      <c r="O2413" s="1952" t="s">
        <v>592</v>
      </c>
      <c r="P2413" s="2097">
        <v>2425.6</v>
      </c>
      <c r="Q2413" s="781">
        <v>42149</v>
      </c>
      <c r="R2413" s="2116">
        <v>2425.6</v>
      </c>
      <c r="S2413" s="1267">
        <f t="shared" si="149"/>
        <v>0</v>
      </c>
      <c r="T2413" s="1655" t="s">
        <v>773</v>
      </c>
    </row>
    <row r="2414" spans="1:20" x14ac:dyDescent="0.25">
      <c r="A2414" s="1265">
        <v>42147</v>
      </c>
      <c r="B2414" s="545">
        <v>21988</v>
      </c>
      <c r="C2414" s="1952" t="s">
        <v>25</v>
      </c>
      <c r="D2414" s="2097">
        <v>12414.5</v>
      </c>
      <c r="E2414" s="781">
        <v>42147</v>
      </c>
      <c r="F2414" s="2116">
        <v>12414.5</v>
      </c>
      <c r="G2414" s="1267">
        <f t="shared" si="148"/>
        <v>0</v>
      </c>
      <c r="H2414" s="1655" t="s">
        <v>773</v>
      </c>
      <c r="I2414" s="32"/>
      <c r="J2414" s="2024"/>
      <c r="K2414" s="32"/>
      <c r="M2414" s="1265">
        <v>42150</v>
      </c>
      <c r="N2414" s="545">
        <v>22259</v>
      </c>
      <c r="O2414" s="1952" t="s">
        <v>592</v>
      </c>
      <c r="P2414" s="2097">
        <v>3062.4</v>
      </c>
      <c r="Q2414" s="781">
        <v>42150</v>
      </c>
      <c r="R2414" s="2116">
        <v>3062.4</v>
      </c>
      <c r="S2414" s="1267">
        <f t="shared" si="149"/>
        <v>0</v>
      </c>
      <c r="T2414" s="1655" t="s">
        <v>773</v>
      </c>
    </row>
    <row r="2415" spans="1:20" x14ac:dyDescent="0.25">
      <c r="A2415" s="1265">
        <v>42147</v>
      </c>
      <c r="B2415" s="545">
        <v>21989</v>
      </c>
      <c r="C2415" s="1952" t="s">
        <v>2899</v>
      </c>
      <c r="D2415" s="2097">
        <v>31398.7</v>
      </c>
      <c r="E2415" s="781">
        <v>42147</v>
      </c>
      <c r="F2415" s="2116">
        <v>31398.7</v>
      </c>
      <c r="G2415" s="1267">
        <f t="shared" si="148"/>
        <v>0</v>
      </c>
      <c r="H2415" s="1655" t="s">
        <v>2799</v>
      </c>
      <c r="I2415" s="32"/>
      <c r="J2415" s="2024"/>
      <c r="K2415" s="32"/>
      <c r="M2415" s="1265">
        <v>42152</v>
      </c>
      <c r="N2415" s="545">
        <v>22432</v>
      </c>
      <c r="O2415" s="1952" t="s">
        <v>592</v>
      </c>
      <c r="P2415" s="2097">
        <v>2708</v>
      </c>
      <c r="Q2415" s="724">
        <v>42152</v>
      </c>
      <c r="R2415" s="2116">
        <v>2708</v>
      </c>
      <c r="S2415" s="1267">
        <f t="shared" si="149"/>
        <v>0</v>
      </c>
      <c r="T2415" s="1655" t="s">
        <v>773</v>
      </c>
    </row>
    <row r="2416" spans="1:20" x14ac:dyDescent="0.25">
      <c r="A2416" s="1265">
        <v>42147</v>
      </c>
      <c r="B2416" s="545">
        <v>21990</v>
      </c>
      <c r="C2416" s="1952" t="s">
        <v>48</v>
      </c>
      <c r="D2416" s="2097">
        <v>2397.3000000000002</v>
      </c>
      <c r="E2416" s="781">
        <v>42152</v>
      </c>
      <c r="F2416" s="2116">
        <v>2397.3000000000002</v>
      </c>
      <c r="G2416" s="1267">
        <f t="shared" si="148"/>
        <v>0</v>
      </c>
      <c r="H2416" s="1655" t="s">
        <v>773</v>
      </c>
      <c r="I2416" s="32"/>
      <c r="J2416" s="2024"/>
      <c r="K2416" s="32"/>
      <c r="M2416" s="1265">
        <v>42154</v>
      </c>
      <c r="N2416" s="545">
        <v>22673</v>
      </c>
      <c r="O2416" s="1952" t="s">
        <v>592</v>
      </c>
      <c r="P2416" s="2097">
        <v>2752.2</v>
      </c>
      <c r="Q2416" s="724">
        <v>42154</v>
      </c>
      <c r="R2416" s="2116">
        <v>2752.2</v>
      </c>
      <c r="S2416" s="1267">
        <f t="shared" si="149"/>
        <v>0</v>
      </c>
      <c r="T2416" s="1655" t="s">
        <v>773</v>
      </c>
    </row>
    <row r="2417" spans="1:20" x14ac:dyDescent="0.25">
      <c r="A2417" s="1265">
        <v>42147</v>
      </c>
      <c r="B2417" s="545">
        <v>21991</v>
      </c>
      <c r="C2417" s="1952" t="s">
        <v>1472</v>
      </c>
      <c r="D2417" s="2097">
        <v>6767.3</v>
      </c>
      <c r="E2417" s="781">
        <v>42147</v>
      </c>
      <c r="F2417" s="2116">
        <v>6767.3</v>
      </c>
      <c r="G2417" s="1267">
        <f t="shared" si="148"/>
        <v>0</v>
      </c>
      <c r="H2417" s="1655" t="s">
        <v>773</v>
      </c>
      <c r="I2417" s="32"/>
      <c r="J2417" s="2024"/>
      <c r="K2417" s="32"/>
      <c r="M2417" s="1265">
        <v>42155</v>
      </c>
      <c r="N2417" s="545">
        <v>22794</v>
      </c>
      <c r="O2417" s="1952" t="s">
        <v>592</v>
      </c>
      <c r="P2417" s="2097">
        <v>2876.4</v>
      </c>
      <c r="Q2417" s="724">
        <v>42155</v>
      </c>
      <c r="R2417" s="2116">
        <v>2876.4</v>
      </c>
      <c r="S2417" s="1267">
        <f t="shared" si="149"/>
        <v>0</v>
      </c>
      <c r="T2417" s="1655" t="s">
        <v>773</v>
      </c>
    </row>
    <row r="2418" spans="1:20" x14ac:dyDescent="0.25">
      <c r="A2418" s="1265">
        <v>42147</v>
      </c>
      <c r="B2418" s="545">
        <v>21992</v>
      </c>
      <c r="C2418" s="1952" t="s">
        <v>25</v>
      </c>
      <c r="D2418" s="2097">
        <v>496</v>
      </c>
      <c r="E2418" s="781">
        <v>42147</v>
      </c>
      <c r="F2418" s="2116">
        <v>496</v>
      </c>
      <c r="G2418" s="1267">
        <f t="shared" si="148"/>
        <v>0</v>
      </c>
      <c r="H2418" s="1655" t="s">
        <v>773</v>
      </c>
      <c r="I2418" s="32"/>
      <c r="J2418" s="2024"/>
      <c r="K2418" s="32"/>
      <c r="M2418" s="1265">
        <v>42128</v>
      </c>
      <c r="N2418" s="545">
        <v>19998</v>
      </c>
      <c r="O2418" s="1952" t="s">
        <v>2928</v>
      </c>
      <c r="P2418" s="2097">
        <v>90795.87</v>
      </c>
      <c r="Q2418" s="724">
        <v>42132</v>
      </c>
      <c r="R2418" s="2116">
        <f>1681.41+89114.46</f>
        <v>90795.87000000001</v>
      </c>
      <c r="S2418" s="1267">
        <f t="shared" si="149"/>
        <v>0</v>
      </c>
      <c r="T2418" s="1804" t="s">
        <v>2412</v>
      </c>
    </row>
    <row r="2419" spans="1:20" x14ac:dyDescent="0.25">
      <c r="A2419" s="1265">
        <v>42147</v>
      </c>
      <c r="B2419" s="545">
        <v>21993</v>
      </c>
      <c r="C2419" s="1952" t="s">
        <v>2867</v>
      </c>
      <c r="D2419" s="2097">
        <v>3218.5</v>
      </c>
      <c r="E2419" s="781">
        <v>42147</v>
      </c>
      <c r="F2419" s="2116">
        <v>3218.5</v>
      </c>
      <c r="G2419" s="1267">
        <f t="shared" si="148"/>
        <v>0</v>
      </c>
      <c r="H2419" s="1655" t="s">
        <v>2804</v>
      </c>
      <c r="I2419" s="32"/>
      <c r="J2419" s="2024"/>
      <c r="K2419" s="32"/>
      <c r="M2419" s="1265">
        <v>42129</v>
      </c>
      <c r="N2419" s="545">
        <v>20036</v>
      </c>
      <c r="O2419" s="1952" t="s">
        <v>2928</v>
      </c>
      <c r="P2419" s="2097">
        <v>1859</v>
      </c>
      <c r="Q2419" s="724">
        <v>42129</v>
      </c>
      <c r="R2419" s="2116">
        <v>1859</v>
      </c>
      <c r="S2419" s="1267">
        <f t="shared" si="149"/>
        <v>0</v>
      </c>
      <c r="T2419" s="1655" t="s">
        <v>773</v>
      </c>
    </row>
    <row r="2420" spans="1:20" x14ac:dyDescent="0.25">
      <c r="A2420" s="1265">
        <v>42147</v>
      </c>
      <c r="B2420" s="545">
        <v>21994</v>
      </c>
      <c r="C2420" s="1952" t="s">
        <v>58</v>
      </c>
      <c r="D2420" s="2097">
        <v>1346.8</v>
      </c>
      <c r="E2420" s="781">
        <v>42147</v>
      </c>
      <c r="F2420" s="2116">
        <v>1346.8</v>
      </c>
      <c r="G2420" s="1267">
        <f t="shared" si="148"/>
        <v>0</v>
      </c>
      <c r="H2420" s="1655" t="s">
        <v>2804</v>
      </c>
      <c r="I2420" s="32"/>
      <c r="J2420" s="2024"/>
      <c r="K2420" s="32"/>
      <c r="M2420" s="1265">
        <v>42132</v>
      </c>
      <c r="N2420" s="545">
        <v>20330</v>
      </c>
      <c r="O2420" s="1952" t="s">
        <v>2928</v>
      </c>
      <c r="P2420" s="2097">
        <v>95808.16</v>
      </c>
      <c r="Q2420" s="724"/>
      <c r="R2420" s="2116"/>
      <c r="S2420" s="1267">
        <f t="shared" si="149"/>
        <v>95808.16</v>
      </c>
      <c r="T2420" s="1655" t="s">
        <v>2938</v>
      </c>
    </row>
    <row r="2421" spans="1:20" x14ac:dyDescent="0.25">
      <c r="A2421" s="1265">
        <v>42147</v>
      </c>
      <c r="B2421" s="545">
        <v>21995</v>
      </c>
      <c r="C2421" s="1952" t="s">
        <v>958</v>
      </c>
      <c r="D2421" s="2097">
        <v>4250.3999999999996</v>
      </c>
      <c r="E2421" s="781">
        <v>42147</v>
      </c>
      <c r="F2421" s="2116">
        <v>4250.3999999999996</v>
      </c>
      <c r="G2421" s="1267">
        <f t="shared" si="148"/>
        <v>0</v>
      </c>
      <c r="H2421" s="1655" t="s">
        <v>2804</v>
      </c>
      <c r="I2421" s="32"/>
      <c r="J2421" s="2024"/>
      <c r="K2421" s="32"/>
      <c r="M2421" s="1265">
        <v>42134</v>
      </c>
      <c r="N2421" s="545">
        <v>20659</v>
      </c>
      <c r="O2421" s="1952" t="s">
        <v>2928</v>
      </c>
      <c r="P2421" s="2097">
        <v>39670.400000000001</v>
      </c>
      <c r="Q2421" s="724">
        <v>42144</v>
      </c>
      <c r="R2421" s="2116">
        <v>39670.400000000001</v>
      </c>
      <c r="S2421" s="1267">
        <f t="shared" si="149"/>
        <v>0</v>
      </c>
      <c r="T2421" s="1655" t="s">
        <v>2776</v>
      </c>
    </row>
    <row r="2422" spans="1:20" x14ac:dyDescent="0.25">
      <c r="A2422" s="1265">
        <v>42147</v>
      </c>
      <c r="B2422" s="545">
        <v>21996</v>
      </c>
      <c r="C2422" s="1952" t="s">
        <v>2102</v>
      </c>
      <c r="D2422" s="2097">
        <v>5824.8</v>
      </c>
      <c r="E2422" s="781">
        <v>42147</v>
      </c>
      <c r="F2422" s="2116">
        <v>5824.8</v>
      </c>
      <c r="G2422" s="1267">
        <f t="shared" si="148"/>
        <v>0</v>
      </c>
      <c r="H2422" s="1655" t="s">
        <v>2804</v>
      </c>
      <c r="I2422" s="32"/>
      <c r="J2422" s="2024"/>
      <c r="K2422" s="32"/>
      <c r="M2422" s="1265">
        <v>42136</v>
      </c>
      <c r="N2422" s="545">
        <v>20866</v>
      </c>
      <c r="O2422" s="1952" t="s">
        <v>2928</v>
      </c>
      <c r="P2422" s="2097">
        <v>95382.91</v>
      </c>
      <c r="Q2422" s="724"/>
      <c r="R2422" s="2116"/>
      <c r="S2422" s="1267">
        <f t="shared" si="149"/>
        <v>95382.91</v>
      </c>
      <c r="T2422" s="1655" t="s">
        <v>773</v>
      </c>
    </row>
    <row r="2423" spans="1:20" x14ac:dyDescent="0.25">
      <c r="A2423" s="1265">
        <v>42147</v>
      </c>
      <c r="B2423" s="545">
        <v>21997</v>
      </c>
      <c r="C2423" s="1952" t="s">
        <v>2961</v>
      </c>
      <c r="D2423" s="2097">
        <v>619.1</v>
      </c>
      <c r="E2423" s="781">
        <v>42147</v>
      </c>
      <c r="F2423" s="2116">
        <v>619.1</v>
      </c>
      <c r="G2423" s="1267">
        <f t="shared" si="148"/>
        <v>0</v>
      </c>
      <c r="H2423" s="1655" t="s">
        <v>2804</v>
      </c>
      <c r="I2423" s="32"/>
      <c r="J2423" s="2024"/>
      <c r="K2423" s="32"/>
      <c r="M2423" s="1265">
        <v>42138</v>
      </c>
      <c r="N2423" s="545">
        <v>20968</v>
      </c>
      <c r="O2423" s="1952" t="s">
        <v>2928</v>
      </c>
      <c r="P2423" s="2097">
        <v>2446.4</v>
      </c>
      <c r="Q2423" s="724">
        <v>42138</v>
      </c>
      <c r="R2423" s="2116">
        <v>2446.4</v>
      </c>
      <c r="S2423" s="1267">
        <f t="shared" si="149"/>
        <v>0</v>
      </c>
      <c r="T2423" s="1804" t="s">
        <v>773</v>
      </c>
    </row>
    <row r="2424" spans="1:20" x14ac:dyDescent="0.25">
      <c r="A2424" s="1265">
        <v>42147</v>
      </c>
      <c r="B2424" s="545">
        <v>21998</v>
      </c>
      <c r="C2424" s="1952" t="s">
        <v>257</v>
      </c>
      <c r="D2424" s="2097">
        <v>2534.6</v>
      </c>
      <c r="E2424" s="781">
        <v>42148</v>
      </c>
      <c r="F2424" s="2116">
        <v>2534.6</v>
      </c>
      <c r="G2424" s="1267">
        <f t="shared" si="148"/>
        <v>0</v>
      </c>
      <c r="H2424" s="1655" t="s">
        <v>2804</v>
      </c>
      <c r="I2424" s="32"/>
      <c r="J2424" s="2024"/>
      <c r="K2424" s="32"/>
      <c r="M2424" s="1265">
        <v>42125</v>
      </c>
      <c r="N2424" s="545">
        <v>19613</v>
      </c>
      <c r="O2424" s="1952" t="s">
        <v>58</v>
      </c>
      <c r="P2424" s="2097">
        <v>4059.9</v>
      </c>
      <c r="Q2424" s="724">
        <v>42125</v>
      </c>
      <c r="R2424" s="2116">
        <v>4059.9</v>
      </c>
      <c r="S2424" s="459">
        <f t="shared" si="149"/>
        <v>0</v>
      </c>
      <c r="T2424" s="1804" t="s">
        <v>2804</v>
      </c>
    </row>
    <row r="2425" spans="1:20" x14ac:dyDescent="0.25">
      <c r="A2425" s="1265">
        <v>42147</v>
      </c>
      <c r="B2425" s="545">
        <v>21999</v>
      </c>
      <c r="C2425" s="2164" t="s">
        <v>2251</v>
      </c>
      <c r="D2425" s="2194">
        <v>0</v>
      </c>
      <c r="E2425" s="781"/>
      <c r="F2425" s="2116"/>
      <c r="G2425" s="1267">
        <f t="shared" si="148"/>
        <v>0</v>
      </c>
      <c r="H2425" s="1655" t="s">
        <v>135</v>
      </c>
      <c r="I2425" s="32"/>
      <c r="J2425" s="2024"/>
      <c r="K2425" s="32"/>
      <c r="M2425" s="1265">
        <v>42126</v>
      </c>
      <c r="N2425" s="545">
        <v>19764</v>
      </c>
      <c r="O2425" s="2054" t="s">
        <v>58</v>
      </c>
      <c r="P2425" s="2097">
        <v>5678</v>
      </c>
      <c r="Q2425" s="724">
        <v>42127</v>
      </c>
      <c r="R2425" s="2116">
        <v>5678</v>
      </c>
      <c r="S2425" s="459">
        <f t="shared" si="149"/>
        <v>0</v>
      </c>
      <c r="T2425" s="217" t="s">
        <v>2804</v>
      </c>
    </row>
    <row r="2426" spans="1:20" x14ac:dyDescent="0.25">
      <c r="A2426" s="1265">
        <v>42147</v>
      </c>
      <c r="B2426" s="545">
        <v>22000</v>
      </c>
      <c r="C2426" s="1952" t="s">
        <v>2805</v>
      </c>
      <c r="D2426" s="2097">
        <v>3895.4</v>
      </c>
      <c r="E2426" s="781">
        <v>42147</v>
      </c>
      <c r="F2426" s="2116">
        <v>3895.4</v>
      </c>
      <c r="G2426" s="1267">
        <f t="shared" si="148"/>
        <v>0</v>
      </c>
      <c r="H2426" s="1655" t="s">
        <v>773</v>
      </c>
      <c r="I2426" s="32"/>
      <c r="J2426" s="2024"/>
      <c r="K2426" s="32"/>
      <c r="M2426" s="1265">
        <v>42127</v>
      </c>
      <c r="N2426" s="545">
        <v>19848</v>
      </c>
      <c r="O2426" s="2054" t="s">
        <v>58</v>
      </c>
      <c r="P2426" s="2097">
        <v>1965.6</v>
      </c>
      <c r="Q2426" s="724">
        <v>42127</v>
      </c>
      <c r="R2426" s="2116">
        <v>1965.6</v>
      </c>
      <c r="S2426" s="1267">
        <f t="shared" si="149"/>
        <v>0</v>
      </c>
      <c r="T2426" s="217" t="s">
        <v>2804</v>
      </c>
    </row>
    <row r="2427" spans="1:20" x14ac:dyDescent="0.25">
      <c r="A2427" s="1265">
        <v>42147</v>
      </c>
      <c r="B2427" s="545">
        <v>22001</v>
      </c>
      <c r="C2427" s="1952" t="s">
        <v>2859</v>
      </c>
      <c r="D2427" s="2097">
        <v>20978.2</v>
      </c>
      <c r="E2427" s="781">
        <v>42147</v>
      </c>
      <c r="F2427" s="2116">
        <v>20978.2</v>
      </c>
      <c r="G2427" s="1267">
        <f t="shared" si="148"/>
        <v>0</v>
      </c>
      <c r="H2427" s="1655" t="s">
        <v>2776</v>
      </c>
      <c r="I2427" s="32"/>
      <c r="J2427" s="2024"/>
      <c r="K2427" s="32"/>
      <c r="M2427" s="1265">
        <v>42128</v>
      </c>
      <c r="N2427" s="545">
        <v>19925</v>
      </c>
      <c r="O2427" s="1952" t="s">
        <v>58</v>
      </c>
      <c r="P2427" s="2097">
        <v>2226.9</v>
      </c>
      <c r="Q2427" s="724">
        <v>42128</v>
      </c>
      <c r="R2427" s="2116">
        <v>2226.9</v>
      </c>
      <c r="S2427" s="1267">
        <f t="shared" si="149"/>
        <v>0</v>
      </c>
      <c r="T2427" s="1804" t="s">
        <v>2804</v>
      </c>
    </row>
    <row r="2428" spans="1:20" x14ac:dyDescent="0.25">
      <c r="A2428" s="1265">
        <v>42147</v>
      </c>
      <c r="B2428" s="545">
        <v>22002</v>
      </c>
      <c r="C2428" s="1952" t="s">
        <v>2128</v>
      </c>
      <c r="D2428" s="2097">
        <v>2671.4</v>
      </c>
      <c r="E2428" s="781">
        <v>42147</v>
      </c>
      <c r="F2428" s="2116">
        <v>2671.4</v>
      </c>
      <c r="G2428" s="1267">
        <f t="shared" si="148"/>
        <v>0</v>
      </c>
      <c r="H2428" s="1655" t="s">
        <v>2776</v>
      </c>
      <c r="I2428" s="32"/>
      <c r="J2428" s="2024"/>
      <c r="K2428" s="32"/>
      <c r="M2428" s="1265">
        <v>42129</v>
      </c>
      <c r="N2428" s="545">
        <v>20065</v>
      </c>
      <c r="O2428" s="1952" t="s">
        <v>58</v>
      </c>
      <c r="P2428" s="2097">
        <v>3994.8</v>
      </c>
      <c r="Q2428" s="724">
        <v>42129</v>
      </c>
      <c r="R2428" s="2116">
        <v>3994.8</v>
      </c>
      <c r="S2428" s="1267">
        <f t="shared" si="149"/>
        <v>0</v>
      </c>
      <c r="T2428" s="1655" t="s">
        <v>2804</v>
      </c>
    </row>
    <row r="2429" spans="1:20" x14ac:dyDescent="0.25">
      <c r="A2429" s="1265">
        <v>42147</v>
      </c>
      <c r="B2429" s="545">
        <v>22003</v>
      </c>
      <c r="C2429" s="1952" t="s">
        <v>2868</v>
      </c>
      <c r="D2429" s="2097">
        <v>2412.9</v>
      </c>
      <c r="E2429" s="781">
        <v>42147</v>
      </c>
      <c r="F2429" s="2116">
        <v>2412.9</v>
      </c>
      <c r="G2429" s="1267">
        <f t="shared" si="148"/>
        <v>0</v>
      </c>
      <c r="H2429" s="1655" t="s">
        <v>773</v>
      </c>
      <c r="I2429" s="32"/>
      <c r="J2429" s="2024"/>
      <c r="K2429" s="32"/>
      <c r="M2429" s="1265">
        <v>42130</v>
      </c>
      <c r="N2429" s="545">
        <v>20150</v>
      </c>
      <c r="O2429" s="1952" t="s">
        <v>58</v>
      </c>
      <c r="P2429" s="2097">
        <v>2082.6</v>
      </c>
      <c r="Q2429" s="724">
        <v>42131</v>
      </c>
      <c r="R2429" s="2116">
        <v>2082.6</v>
      </c>
      <c r="S2429" s="1267">
        <f t="shared" si="149"/>
        <v>0</v>
      </c>
      <c r="T2429" s="1655" t="s">
        <v>2412</v>
      </c>
    </row>
    <row r="2430" spans="1:20" x14ac:dyDescent="0.25">
      <c r="A2430" s="1265">
        <v>42147</v>
      </c>
      <c r="B2430" s="545">
        <v>22004</v>
      </c>
      <c r="C2430" s="2102">
        <v>105</v>
      </c>
      <c r="D2430" s="2097">
        <v>4180</v>
      </c>
      <c r="E2430" s="781">
        <v>42147</v>
      </c>
      <c r="F2430" s="2116">
        <v>4180</v>
      </c>
      <c r="G2430" s="1267">
        <f t="shared" si="148"/>
        <v>0</v>
      </c>
      <c r="H2430" s="1655" t="s">
        <v>2804</v>
      </c>
      <c r="I2430" s="32"/>
      <c r="J2430" s="2024"/>
      <c r="K2430" s="32"/>
      <c r="M2430" s="1265">
        <v>42131</v>
      </c>
      <c r="N2430" s="545">
        <v>20249</v>
      </c>
      <c r="O2430" s="1952" t="s">
        <v>58</v>
      </c>
      <c r="P2430" s="2097">
        <v>5567.4</v>
      </c>
      <c r="Q2430" s="724">
        <v>42131</v>
      </c>
      <c r="R2430" s="2116">
        <v>5567.4</v>
      </c>
      <c r="S2430" s="1267">
        <f t="shared" si="149"/>
        <v>0</v>
      </c>
      <c r="T2430" s="1804" t="s">
        <v>2804</v>
      </c>
    </row>
    <row r="2431" spans="1:20" x14ac:dyDescent="0.25">
      <c r="A2431" s="1265">
        <v>42147</v>
      </c>
      <c r="B2431" s="545">
        <v>22005</v>
      </c>
      <c r="C2431" s="1952" t="s">
        <v>3000</v>
      </c>
      <c r="D2431" s="2097">
        <v>1313.1</v>
      </c>
      <c r="E2431" s="781">
        <v>42147</v>
      </c>
      <c r="F2431" s="2116">
        <v>1313.1</v>
      </c>
      <c r="G2431" s="1267">
        <f t="shared" si="148"/>
        <v>0</v>
      </c>
      <c r="H2431" s="1655" t="s">
        <v>773</v>
      </c>
      <c r="I2431" s="32"/>
      <c r="J2431" s="2024"/>
      <c r="K2431" s="32"/>
      <c r="M2431" s="1265">
        <v>42132</v>
      </c>
      <c r="N2431" s="545">
        <v>20373</v>
      </c>
      <c r="O2431" s="1952" t="s">
        <v>58</v>
      </c>
      <c r="P2431" s="2097">
        <v>4582.2</v>
      </c>
      <c r="Q2431" s="724">
        <v>42133</v>
      </c>
      <c r="R2431" s="2116">
        <v>4582.2</v>
      </c>
      <c r="S2431" s="1267">
        <f t="shared" si="149"/>
        <v>0</v>
      </c>
      <c r="T2431" s="1804" t="s">
        <v>773</v>
      </c>
    </row>
    <row r="2432" spans="1:20" x14ac:dyDescent="0.25">
      <c r="A2432" s="1265">
        <v>42147</v>
      </c>
      <c r="B2432" s="545">
        <v>22006</v>
      </c>
      <c r="C2432" s="1952" t="s">
        <v>2955</v>
      </c>
      <c r="D2432" s="2097">
        <v>84.6</v>
      </c>
      <c r="E2432" s="781">
        <v>42147</v>
      </c>
      <c r="F2432" s="2116">
        <v>84.6</v>
      </c>
      <c r="G2432" s="1267">
        <f t="shared" si="148"/>
        <v>0</v>
      </c>
      <c r="H2432" s="1655" t="s">
        <v>773</v>
      </c>
      <c r="I2432" s="32"/>
      <c r="J2432" s="2024"/>
      <c r="K2432" s="32"/>
      <c r="M2432" s="1265">
        <v>42133</v>
      </c>
      <c r="N2432" s="545">
        <v>20523</v>
      </c>
      <c r="O2432" s="1952" t="s">
        <v>58</v>
      </c>
      <c r="P2432" s="2097">
        <v>2577</v>
      </c>
      <c r="Q2432" s="724">
        <v>42134</v>
      </c>
      <c r="R2432" s="2116">
        <v>2577</v>
      </c>
      <c r="S2432" s="1267">
        <f t="shared" si="149"/>
        <v>0</v>
      </c>
      <c r="T2432" s="1804" t="s">
        <v>2804</v>
      </c>
    </row>
    <row r="2433" spans="1:20" x14ac:dyDescent="0.25">
      <c r="A2433" s="1265">
        <v>42147</v>
      </c>
      <c r="B2433" s="545">
        <v>22007</v>
      </c>
      <c r="C2433" s="1952" t="s">
        <v>2811</v>
      </c>
      <c r="D2433" s="2097">
        <v>11966.15</v>
      </c>
      <c r="E2433" s="781">
        <v>42148</v>
      </c>
      <c r="F2433" s="2116">
        <v>11966.15</v>
      </c>
      <c r="G2433" s="1267">
        <f t="shared" si="148"/>
        <v>0</v>
      </c>
      <c r="H2433" s="1655" t="s">
        <v>2776</v>
      </c>
      <c r="I2433" s="32"/>
      <c r="J2433" s="2024"/>
      <c r="K2433" s="32"/>
      <c r="M2433" s="1265">
        <v>42134</v>
      </c>
      <c r="N2433" s="545">
        <v>20627</v>
      </c>
      <c r="O2433" s="1952" t="s">
        <v>58</v>
      </c>
      <c r="P2433" s="2097">
        <v>2375.1</v>
      </c>
      <c r="Q2433" s="724">
        <v>42134</v>
      </c>
      <c r="R2433" s="2117">
        <v>2375.1</v>
      </c>
      <c r="S2433" s="1267">
        <f t="shared" si="149"/>
        <v>0</v>
      </c>
      <c r="T2433" s="1197" t="s">
        <v>2804</v>
      </c>
    </row>
    <row r="2434" spans="1:20" x14ac:dyDescent="0.25">
      <c r="A2434" s="1265">
        <v>42147</v>
      </c>
      <c r="B2434" s="545">
        <v>22008</v>
      </c>
      <c r="C2434" s="1952" t="s">
        <v>2813</v>
      </c>
      <c r="D2434" s="2097">
        <v>9575.9500000000007</v>
      </c>
      <c r="E2434" s="781">
        <v>42150</v>
      </c>
      <c r="F2434" s="2116">
        <v>9575.9500000000007</v>
      </c>
      <c r="G2434" s="1267">
        <f t="shared" si="148"/>
        <v>0</v>
      </c>
      <c r="H2434" s="1655" t="s">
        <v>2776</v>
      </c>
      <c r="I2434" s="32"/>
      <c r="J2434" s="2024"/>
      <c r="K2434" s="32"/>
      <c r="M2434" s="1265">
        <v>42135</v>
      </c>
      <c r="N2434" s="545">
        <v>20706</v>
      </c>
      <c r="O2434" s="1952" t="s">
        <v>58</v>
      </c>
      <c r="P2434" s="2097">
        <v>3730.8</v>
      </c>
      <c r="Q2434" s="724">
        <v>42135</v>
      </c>
      <c r="R2434" s="2116">
        <v>3730.8</v>
      </c>
      <c r="S2434" s="1267">
        <f t="shared" si="149"/>
        <v>0</v>
      </c>
      <c r="T2434" s="1655" t="s">
        <v>2804</v>
      </c>
    </row>
    <row r="2435" spans="1:20" x14ac:dyDescent="0.25">
      <c r="A2435" s="1265">
        <v>42147</v>
      </c>
      <c r="B2435" s="545">
        <v>22009</v>
      </c>
      <c r="C2435" s="1952" t="s">
        <v>2806</v>
      </c>
      <c r="D2435" s="2097">
        <v>3709</v>
      </c>
      <c r="E2435" s="781">
        <v>42147</v>
      </c>
      <c r="F2435" s="2116">
        <v>3709</v>
      </c>
      <c r="G2435" s="1267">
        <f t="shared" ref="G2435:G2498" si="150">D2435-F2435</f>
        <v>0</v>
      </c>
      <c r="H2435" s="1655" t="s">
        <v>2804</v>
      </c>
      <c r="I2435" s="32"/>
      <c r="J2435" s="2024"/>
      <c r="K2435" s="32"/>
      <c r="M2435" s="1265">
        <v>42136</v>
      </c>
      <c r="N2435" s="545">
        <v>20816</v>
      </c>
      <c r="O2435" s="1952" t="s">
        <v>58</v>
      </c>
      <c r="P2435" s="2097">
        <v>2484.3000000000002</v>
      </c>
      <c r="Q2435" s="724">
        <v>42136</v>
      </c>
      <c r="R2435" s="2116">
        <v>2484.3000000000002</v>
      </c>
      <c r="S2435" s="1267">
        <f t="shared" ref="S2435:S2498" si="151">P2435-R2435</f>
        <v>0</v>
      </c>
      <c r="T2435" s="1655" t="s">
        <v>2804</v>
      </c>
    </row>
    <row r="2436" spans="1:20" x14ac:dyDescent="0.25">
      <c r="A2436" s="1265">
        <v>42147</v>
      </c>
      <c r="B2436" s="545">
        <v>22010</v>
      </c>
      <c r="C2436" s="1952" t="s">
        <v>662</v>
      </c>
      <c r="D2436" s="2097">
        <v>4081</v>
      </c>
      <c r="E2436" s="781">
        <v>42147</v>
      </c>
      <c r="F2436" s="2116">
        <v>4081</v>
      </c>
      <c r="G2436" s="1267">
        <f t="shared" si="150"/>
        <v>0</v>
      </c>
      <c r="H2436" s="1655" t="s">
        <v>2804</v>
      </c>
      <c r="I2436" s="32"/>
      <c r="J2436" s="2024"/>
      <c r="K2436" s="32"/>
      <c r="M2436" s="1265">
        <v>42137</v>
      </c>
      <c r="N2436" s="545">
        <v>20899</v>
      </c>
      <c r="O2436" s="1952" t="s">
        <v>58</v>
      </c>
      <c r="P2436" s="2097">
        <v>2220</v>
      </c>
      <c r="Q2436" s="724">
        <v>42137</v>
      </c>
      <c r="R2436" s="2116">
        <v>2220</v>
      </c>
      <c r="S2436" s="1267">
        <f t="shared" si="151"/>
        <v>0</v>
      </c>
      <c r="T2436" s="1804" t="s">
        <v>2776</v>
      </c>
    </row>
    <row r="2437" spans="1:20" x14ac:dyDescent="0.25">
      <c r="A2437" s="1265">
        <v>42147</v>
      </c>
      <c r="B2437" s="545">
        <v>22011</v>
      </c>
      <c r="C2437" s="1952" t="s">
        <v>2858</v>
      </c>
      <c r="D2437" s="2097">
        <v>13685.6</v>
      </c>
      <c r="E2437" s="781">
        <v>42147</v>
      </c>
      <c r="F2437" s="2116">
        <v>13685.6</v>
      </c>
      <c r="G2437" s="1267">
        <f t="shared" si="150"/>
        <v>0</v>
      </c>
      <c r="H2437" s="1655" t="s">
        <v>773</v>
      </c>
      <c r="I2437" s="32"/>
      <c r="J2437" s="2024"/>
      <c r="K2437" s="32"/>
      <c r="M2437" s="1265">
        <v>42138</v>
      </c>
      <c r="N2437" s="545">
        <v>20991</v>
      </c>
      <c r="O2437" s="1952" t="s">
        <v>58</v>
      </c>
      <c r="P2437" s="2097">
        <v>3529</v>
      </c>
      <c r="Q2437" s="724">
        <v>42138</v>
      </c>
      <c r="R2437" s="2116">
        <v>3529</v>
      </c>
      <c r="S2437" s="1267">
        <f t="shared" si="151"/>
        <v>0</v>
      </c>
      <c r="T2437" s="1804" t="s">
        <v>2804</v>
      </c>
    </row>
    <row r="2438" spans="1:20" x14ac:dyDescent="0.25">
      <c r="A2438" s="1265">
        <v>42147</v>
      </c>
      <c r="B2438" s="545">
        <v>22012</v>
      </c>
      <c r="C2438" s="1952" t="s">
        <v>2858</v>
      </c>
      <c r="D2438" s="2097">
        <v>513</v>
      </c>
      <c r="E2438" s="781">
        <v>42147</v>
      </c>
      <c r="F2438" s="2116">
        <v>513</v>
      </c>
      <c r="G2438" s="1267">
        <f t="shared" si="150"/>
        <v>0</v>
      </c>
      <c r="H2438" s="1655" t="s">
        <v>773</v>
      </c>
      <c r="I2438" s="32"/>
      <c r="J2438" s="2024"/>
      <c r="K2438" s="32"/>
      <c r="M2438" s="1265">
        <v>42139</v>
      </c>
      <c r="N2438" s="545">
        <v>21119</v>
      </c>
      <c r="O2438" s="1952" t="s">
        <v>58</v>
      </c>
      <c r="P2438" s="2097">
        <v>5341.8</v>
      </c>
      <c r="Q2438" s="724">
        <v>42139</v>
      </c>
      <c r="R2438" s="2116">
        <v>5341.8</v>
      </c>
      <c r="S2438" s="1817">
        <f t="shared" si="151"/>
        <v>0</v>
      </c>
      <c r="T2438" s="1655" t="s">
        <v>2804</v>
      </c>
    </row>
    <row r="2439" spans="1:20" x14ac:dyDescent="0.25">
      <c r="A2439" s="1265">
        <v>42147</v>
      </c>
      <c r="B2439" s="545">
        <v>22013</v>
      </c>
      <c r="C2439" s="1952" t="s">
        <v>3656</v>
      </c>
      <c r="D2439" s="2097">
        <v>2470</v>
      </c>
      <c r="E2439" s="781">
        <v>42147</v>
      </c>
      <c r="F2439" s="2116">
        <v>2470</v>
      </c>
      <c r="G2439" s="1267">
        <f t="shared" si="150"/>
        <v>0</v>
      </c>
      <c r="H2439" s="1655" t="s">
        <v>2804</v>
      </c>
      <c r="I2439" s="32"/>
      <c r="J2439" s="2024"/>
      <c r="K2439" s="32"/>
      <c r="M2439" s="1265">
        <v>42140</v>
      </c>
      <c r="N2439" s="545">
        <v>21235</v>
      </c>
      <c r="O2439" s="1952" t="s">
        <v>58</v>
      </c>
      <c r="P2439" s="2097">
        <v>4250</v>
      </c>
      <c r="Q2439" s="724">
        <v>42140</v>
      </c>
      <c r="R2439" s="2116">
        <v>4250</v>
      </c>
      <c r="S2439" s="1817">
        <f t="shared" si="151"/>
        <v>0</v>
      </c>
      <c r="T2439" s="1655" t="s">
        <v>2804</v>
      </c>
    </row>
    <row r="2440" spans="1:20" x14ac:dyDescent="0.25">
      <c r="A2440" s="1265">
        <v>42147</v>
      </c>
      <c r="B2440" s="545">
        <v>22014</v>
      </c>
      <c r="C2440" s="1952" t="s">
        <v>850</v>
      </c>
      <c r="D2440" s="2097">
        <v>1823.4</v>
      </c>
      <c r="E2440" s="781">
        <v>42147</v>
      </c>
      <c r="F2440" s="2116">
        <v>1823.4</v>
      </c>
      <c r="G2440" s="1267">
        <f t="shared" si="150"/>
        <v>0</v>
      </c>
      <c r="H2440" s="1655" t="s">
        <v>773</v>
      </c>
      <c r="I2440" s="32"/>
      <c r="J2440" s="2024"/>
      <c r="K2440" s="32"/>
      <c r="M2440" s="1265">
        <v>42143</v>
      </c>
      <c r="N2440" s="545">
        <v>21572</v>
      </c>
      <c r="O2440" s="1952" t="s">
        <v>58</v>
      </c>
      <c r="P2440" s="2097">
        <v>5199.6000000000004</v>
      </c>
      <c r="Q2440" s="724">
        <v>42143</v>
      </c>
      <c r="R2440" s="2117">
        <v>5199.6000000000004</v>
      </c>
      <c r="S2440" s="1267">
        <f t="shared" si="151"/>
        <v>0</v>
      </c>
      <c r="T2440" s="1197" t="s">
        <v>773</v>
      </c>
    </row>
    <row r="2441" spans="1:20" x14ac:dyDescent="0.25">
      <c r="A2441" s="1265">
        <v>42147</v>
      </c>
      <c r="B2441" s="545">
        <v>22015</v>
      </c>
      <c r="C2441" s="1952" t="s">
        <v>3657</v>
      </c>
      <c r="D2441" s="2097">
        <v>3600</v>
      </c>
      <c r="E2441" s="781">
        <v>42147</v>
      </c>
      <c r="F2441" s="2116">
        <v>3600</v>
      </c>
      <c r="G2441" s="1267">
        <f t="shared" si="150"/>
        <v>0</v>
      </c>
      <c r="H2441" s="1655" t="s">
        <v>773</v>
      </c>
      <c r="I2441" s="32"/>
      <c r="J2441" s="2024"/>
      <c r="K2441" s="32"/>
      <c r="M2441" s="1265">
        <v>42145</v>
      </c>
      <c r="N2441" s="545">
        <v>21743</v>
      </c>
      <c r="O2441" s="2030" t="s">
        <v>58</v>
      </c>
      <c r="P2441" s="2113">
        <v>3406.4</v>
      </c>
      <c r="Q2441" s="724">
        <v>42145</v>
      </c>
      <c r="R2441" s="2116">
        <v>3406.4</v>
      </c>
      <c r="S2441" s="1267">
        <f t="shared" si="151"/>
        <v>0</v>
      </c>
      <c r="T2441" s="582" t="s">
        <v>2804</v>
      </c>
    </row>
    <row r="2442" spans="1:20" x14ac:dyDescent="0.25">
      <c r="A2442" s="1265">
        <v>42147</v>
      </c>
      <c r="B2442" s="545">
        <v>22016</v>
      </c>
      <c r="C2442" s="1952" t="s">
        <v>2807</v>
      </c>
      <c r="D2442" s="2097">
        <v>1549.8</v>
      </c>
      <c r="E2442" s="781">
        <v>42147</v>
      </c>
      <c r="F2442" s="2116">
        <v>1549.8</v>
      </c>
      <c r="G2442" s="1267">
        <f t="shared" si="150"/>
        <v>0</v>
      </c>
      <c r="H2442" s="1655" t="s">
        <v>773</v>
      </c>
      <c r="I2442" s="32"/>
      <c r="J2442" s="2024"/>
      <c r="K2442" s="32"/>
      <c r="M2442" s="1265">
        <v>42146</v>
      </c>
      <c r="N2442" s="545">
        <v>21875</v>
      </c>
      <c r="O2442" s="1952" t="s">
        <v>58</v>
      </c>
      <c r="P2442" s="2097">
        <v>1464.4</v>
      </c>
      <c r="Q2442" s="724">
        <v>42146</v>
      </c>
      <c r="R2442" s="2116">
        <v>1464.4</v>
      </c>
      <c r="S2442" s="1267">
        <f t="shared" si="151"/>
        <v>0</v>
      </c>
      <c r="T2442" s="1655" t="s">
        <v>773</v>
      </c>
    </row>
    <row r="2443" spans="1:20" x14ac:dyDescent="0.25">
      <c r="A2443" s="1265">
        <v>42147</v>
      </c>
      <c r="B2443" s="545">
        <v>22017</v>
      </c>
      <c r="C2443" s="1952" t="s">
        <v>2860</v>
      </c>
      <c r="D2443" s="2097">
        <v>3068.8</v>
      </c>
      <c r="E2443" s="781">
        <v>42147</v>
      </c>
      <c r="F2443" s="2116">
        <v>3068.8</v>
      </c>
      <c r="G2443" s="1267">
        <f t="shared" si="150"/>
        <v>0</v>
      </c>
      <c r="H2443" s="1655" t="s">
        <v>773</v>
      </c>
      <c r="I2443" s="32"/>
      <c r="J2443" s="2024"/>
      <c r="K2443" s="32"/>
      <c r="M2443" s="1265">
        <v>42147</v>
      </c>
      <c r="N2443" s="545">
        <v>21994</v>
      </c>
      <c r="O2443" s="1952" t="s">
        <v>58</v>
      </c>
      <c r="P2443" s="2097">
        <v>1346.8</v>
      </c>
      <c r="Q2443" s="781">
        <v>42147</v>
      </c>
      <c r="R2443" s="2116">
        <v>1346.8</v>
      </c>
      <c r="S2443" s="1267">
        <f t="shared" si="151"/>
        <v>0</v>
      </c>
      <c r="T2443" s="1655" t="s">
        <v>2804</v>
      </c>
    </row>
    <row r="2444" spans="1:20" x14ac:dyDescent="0.25">
      <c r="A2444" s="1265">
        <v>42147</v>
      </c>
      <c r="B2444" s="545">
        <v>22018</v>
      </c>
      <c r="C2444" s="1952" t="s">
        <v>3555</v>
      </c>
      <c r="D2444" s="2097">
        <v>654.6</v>
      </c>
      <c r="E2444" s="781">
        <v>42147</v>
      </c>
      <c r="F2444" s="2116">
        <v>654.6</v>
      </c>
      <c r="G2444" s="1267">
        <f t="shared" si="150"/>
        <v>0</v>
      </c>
      <c r="H2444" s="1655" t="s">
        <v>773</v>
      </c>
      <c r="I2444" s="32"/>
      <c r="J2444" s="2024"/>
      <c r="K2444" s="32"/>
      <c r="M2444" s="1265">
        <v>42148</v>
      </c>
      <c r="N2444" s="545">
        <v>22099</v>
      </c>
      <c r="O2444" s="1952" t="s">
        <v>58</v>
      </c>
      <c r="P2444" s="2097">
        <v>4874.8</v>
      </c>
      <c r="Q2444" s="781">
        <v>42148</v>
      </c>
      <c r="R2444" s="2116">
        <v>4874.8</v>
      </c>
      <c r="S2444" s="1267">
        <f t="shared" si="151"/>
        <v>0</v>
      </c>
      <c r="T2444" s="1655" t="s">
        <v>2804</v>
      </c>
    </row>
    <row r="2445" spans="1:20" x14ac:dyDescent="0.25">
      <c r="A2445" s="1265">
        <v>42147</v>
      </c>
      <c r="B2445" s="545">
        <v>22019</v>
      </c>
      <c r="C2445" s="1952" t="s">
        <v>2827</v>
      </c>
      <c r="D2445" s="2097">
        <v>2438.4</v>
      </c>
      <c r="E2445" s="781">
        <v>42147</v>
      </c>
      <c r="F2445" s="2116">
        <v>2438.4</v>
      </c>
      <c r="G2445" s="1267">
        <f t="shared" si="150"/>
        <v>0</v>
      </c>
      <c r="H2445" s="1655" t="s">
        <v>773</v>
      </c>
      <c r="I2445" s="32"/>
      <c r="J2445" s="2024"/>
      <c r="K2445" s="32"/>
      <c r="M2445" s="1265">
        <v>42149</v>
      </c>
      <c r="N2445" s="545">
        <v>22145</v>
      </c>
      <c r="O2445" s="1952" t="s">
        <v>58</v>
      </c>
      <c r="P2445" s="2097">
        <v>3486</v>
      </c>
      <c r="Q2445" s="781">
        <v>42149</v>
      </c>
      <c r="R2445" s="2116">
        <v>3486</v>
      </c>
      <c r="S2445" s="1267">
        <f t="shared" si="151"/>
        <v>0</v>
      </c>
      <c r="T2445" s="1655" t="s">
        <v>2804</v>
      </c>
    </row>
    <row r="2446" spans="1:20" x14ac:dyDescent="0.25">
      <c r="A2446" s="1265">
        <v>42147</v>
      </c>
      <c r="B2446" s="545">
        <v>22020</v>
      </c>
      <c r="C2446" s="1952" t="s">
        <v>2817</v>
      </c>
      <c r="D2446" s="2097">
        <v>343.2</v>
      </c>
      <c r="E2446" s="781">
        <v>42147</v>
      </c>
      <c r="F2446" s="2116">
        <v>343.2</v>
      </c>
      <c r="G2446" s="1267">
        <f t="shared" si="150"/>
        <v>0</v>
      </c>
      <c r="H2446" s="1655" t="s">
        <v>2804</v>
      </c>
      <c r="I2446" s="32"/>
      <c r="J2446" s="2024"/>
      <c r="K2446" s="32"/>
      <c r="M2446" s="1265">
        <v>42150</v>
      </c>
      <c r="N2446" s="545">
        <v>22274</v>
      </c>
      <c r="O2446" s="1952" t="s">
        <v>58</v>
      </c>
      <c r="P2446" s="2097">
        <v>4764</v>
      </c>
      <c r="Q2446" s="781">
        <v>42150</v>
      </c>
      <c r="R2446" s="2116">
        <v>4764</v>
      </c>
      <c r="S2446" s="1267">
        <f t="shared" si="151"/>
        <v>0</v>
      </c>
      <c r="T2446" s="1655" t="s">
        <v>2804</v>
      </c>
    </row>
    <row r="2447" spans="1:20" x14ac:dyDescent="0.25">
      <c r="A2447" s="1265">
        <v>42147</v>
      </c>
      <c r="B2447" s="545">
        <v>22021</v>
      </c>
      <c r="C2447" s="2164" t="s">
        <v>2251</v>
      </c>
      <c r="D2447" s="2194">
        <v>0</v>
      </c>
      <c r="E2447" s="781"/>
      <c r="F2447" s="2116"/>
      <c r="G2447" s="1267">
        <f t="shared" si="150"/>
        <v>0</v>
      </c>
      <c r="H2447" s="1655" t="s">
        <v>135</v>
      </c>
      <c r="I2447" s="32"/>
      <c r="J2447" s="2024"/>
      <c r="K2447" s="32"/>
      <c r="M2447" s="1265">
        <v>42152</v>
      </c>
      <c r="N2447" s="545">
        <v>22469</v>
      </c>
      <c r="O2447" s="1952" t="s">
        <v>58</v>
      </c>
      <c r="P2447" s="2097">
        <v>1953</v>
      </c>
      <c r="Q2447" s="724">
        <v>42152</v>
      </c>
      <c r="R2447" s="2116">
        <v>1953</v>
      </c>
      <c r="S2447" s="1267">
        <f t="shared" si="151"/>
        <v>0</v>
      </c>
      <c r="T2447" s="1655" t="s">
        <v>2804</v>
      </c>
    </row>
    <row r="2448" spans="1:20" x14ac:dyDescent="0.25">
      <c r="A2448" s="1265">
        <v>42147</v>
      </c>
      <c r="B2448" s="545">
        <v>22022</v>
      </c>
      <c r="C2448" s="1952" t="s">
        <v>1434</v>
      </c>
      <c r="D2448" s="2097">
        <v>2898</v>
      </c>
      <c r="E2448" s="781">
        <v>42149</v>
      </c>
      <c r="F2448" s="2116">
        <v>2898</v>
      </c>
      <c r="G2448" s="1267">
        <f t="shared" si="150"/>
        <v>0</v>
      </c>
      <c r="H2448" s="1655" t="s">
        <v>773</v>
      </c>
      <c r="I2448" s="32"/>
      <c r="J2448" s="2024"/>
      <c r="K2448" s="32"/>
      <c r="M2448" s="1265">
        <v>42153</v>
      </c>
      <c r="N2448" s="545">
        <v>22559</v>
      </c>
      <c r="O2448" s="1952" t="s">
        <v>58</v>
      </c>
      <c r="P2448" s="2097">
        <v>1473</v>
      </c>
      <c r="Q2448" s="724">
        <v>42153</v>
      </c>
      <c r="R2448" s="2116">
        <v>1473</v>
      </c>
      <c r="S2448" s="1267">
        <f t="shared" si="151"/>
        <v>0</v>
      </c>
      <c r="T2448" s="1655" t="s">
        <v>2804</v>
      </c>
    </row>
    <row r="2449" spans="1:20" x14ac:dyDescent="0.25">
      <c r="A2449" s="1265">
        <v>42147</v>
      </c>
      <c r="B2449" s="545">
        <v>22023</v>
      </c>
      <c r="C2449" s="1952" t="s">
        <v>2828</v>
      </c>
      <c r="D2449" s="2097">
        <v>1069.3</v>
      </c>
      <c r="E2449" s="781">
        <v>42147</v>
      </c>
      <c r="F2449" s="2116">
        <v>1069.3</v>
      </c>
      <c r="G2449" s="1267">
        <f t="shared" si="150"/>
        <v>0</v>
      </c>
      <c r="H2449" s="1655" t="s">
        <v>2796</v>
      </c>
      <c r="I2449" s="32"/>
      <c r="J2449" s="2024"/>
      <c r="K2449" s="32"/>
      <c r="M2449" s="1265">
        <v>42133</v>
      </c>
      <c r="N2449" s="545">
        <v>20487</v>
      </c>
      <c r="O2449" s="1952" t="s">
        <v>2993</v>
      </c>
      <c r="P2449" s="2097">
        <v>4391.2</v>
      </c>
      <c r="Q2449" s="724">
        <v>42133</v>
      </c>
      <c r="R2449" s="2116">
        <v>4391.2</v>
      </c>
      <c r="S2449" s="1267">
        <f t="shared" si="151"/>
        <v>0</v>
      </c>
      <c r="T2449" s="1804" t="s">
        <v>773</v>
      </c>
    </row>
    <row r="2450" spans="1:20" x14ac:dyDescent="0.25">
      <c r="A2450" s="1265">
        <v>42147</v>
      </c>
      <c r="B2450" s="545">
        <v>22024</v>
      </c>
      <c r="C2450" s="1952" t="s">
        <v>1176</v>
      </c>
      <c r="D2450" s="2097">
        <v>627.5</v>
      </c>
      <c r="E2450" s="781">
        <v>42147</v>
      </c>
      <c r="F2450" s="2116">
        <v>627.5</v>
      </c>
      <c r="G2450" s="1267">
        <f t="shared" si="150"/>
        <v>0</v>
      </c>
      <c r="H2450" s="1655" t="s">
        <v>773</v>
      </c>
      <c r="I2450" s="32"/>
      <c r="J2450" s="2024"/>
      <c r="K2450" s="32"/>
      <c r="M2450" s="1265">
        <v>42139</v>
      </c>
      <c r="N2450" s="545">
        <v>21176</v>
      </c>
      <c r="O2450" s="1952" t="s">
        <v>3592</v>
      </c>
      <c r="P2450" s="2097">
        <v>89064.8</v>
      </c>
      <c r="Q2450" s="724"/>
      <c r="R2450" s="2116"/>
      <c r="S2450" s="1817">
        <f t="shared" si="151"/>
        <v>89064.8</v>
      </c>
      <c r="T2450" s="1655" t="s">
        <v>2815</v>
      </c>
    </row>
    <row r="2451" spans="1:20" x14ac:dyDescent="0.25">
      <c r="A2451" s="1265">
        <v>42147</v>
      </c>
      <c r="B2451" s="545">
        <v>22025</v>
      </c>
      <c r="C2451" s="1952" t="s">
        <v>2795</v>
      </c>
      <c r="D2451" s="2097">
        <v>271497.34999999998</v>
      </c>
      <c r="E2451" s="781"/>
      <c r="F2451" s="2116"/>
      <c r="G2451" s="1267">
        <f t="shared" si="150"/>
        <v>271497.34999999998</v>
      </c>
      <c r="H2451" s="1655" t="s">
        <v>2815</v>
      </c>
      <c r="I2451" s="32"/>
      <c r="J2451" s="2024"/>
      <c r="K2451" s="32"/>
      <c r="M2451" s="1265">
        <v>42140</v>
      </c>
      <c r="N2451" s="545">
        <v>21220</v>
      </c>
      <c r="O2451" s="1952" t="s">
        <v>3592</v>
      </c>
      <c r="P2451" s="2097">
        <v>41026.5</v>
      </c>
      <c r="Q2451" s="724"/>
      <c r="R2451" s="2116"/>
      <c r="S2451" s="1817">
        <f t="shared" si="151"/>
        <v>41026.5</v>
      </c>
      <c r="T2451" s="1655" t="s">
        <v>773</v>
      </c>
    </row>
    <row r="2452" spans="1:20" x14ac:dyDescent="0.25">
      <c r="A2452" s="1265">
        <v>42147</v>
      </c>
      <c r="B2452" s="545">
        <v>22026</v>
      </c>
      <c r="C2452" s="1952" t="s">
        <v>2795</v>
      </c>
      <c r="D2452" s="2097">
        <v>34906.400000000001</v>
      </c>
      <c r="E2452" s="781"/>
      <c r="F2452" s="2116"/>
      <c r="G2452" s="1267">
        <f t="shared" si="150"/>
        <v>34906.400000000001</v>
      </c>
      <c r="H2452" s="1655" t="s">
        <v>2815</v>
      </c>
      <c r="I2452" s="32"/>
      <c r="J2452" s="2024"/>
      <c r="K2452" s="32"/>
      <c r="M2452" s="1265">
        <v>42151</v>
      </c>
      <c r="N2452" s="545">
        <v>22355</v>
      </c>
      <c r="O2452" s="1952" t="s">
        <v>3686</v>
      </c>
      <c r="P2452" s="2097">
        <v>3221.3</v>
      </c>
      <c r="Q2452" s="781">
        <v>42151</v>
      </c>
      <c r="R2452" s="2116">
        <v>3221.3</v>
      </c>
      <c r="S2452" s="1267">
        <f t="shared" si="151"/>
        <v>0</v>
      </c>
      <c r="T2452" s="1655" t="s">
        <v>773</v>
      </c>
    </row>
    <row r="2453" spans="1:20" x14ac:dyDescent="0.25">
      <c r="A2453" s="1265">
        <v>42147</v>
      </c>
      <c r="B2453" s="545">
        <v>22027</v>
      </c>
      <c r="C2453" s="1952" t="s">
        <v>2809</v>
      </c>
      <c r="D2453" s="2097">
        <v>3683.95</v>
      </c>
      <c r="E2453" s="781">
        <v>42147</v>
      </c>
      <c r="F2453" s="2116">
        <v>3683.95</v>
      </c>
      <c r="G2453" s="1267">
        <f t="shared" si="150"/>
        <v>0</v>
      </c>
      <c r="H2453" s="1655" t="s">
        <v>773</v>
      </c>
      <c r="I2453" s="32"/>
      <c r="J2453" s="2024"/>
      <c r="K2453" s="32"/>
      <c r="M2453" s="1265">
        <v>42129</v>
      </c>
      <c r="N2453" s="545">
        <v>20081</v>
      </c>
      <c r="O2453" s="1952" t="s">
        <v>2940</v>
      </c>
      <c r="P2453" s="2097">
        <v>6937.2</v>
      </c>
      <c r="Q2453" s="724">
        <v>42129</v>
      </c>
      <c r="R2453" s="2116">
        <v>6937.2</v>
      </c>
      <c r="S2453" s="1267">
        <f t="shared" si="151"/>
        <v>0</v>
      </c>
      <c r="T2453" s="1655" t="s">
        <v>2938</v>
      </c>
    </row>
    <row r="2454" spans="1:20" x14ac:dyDescent="0.25">
      <c r="A2454" s="1265">
        <v>42147</v>
      </c>
      <c r="B2454" s="545">
        <v>22028</v>
      </c>
      <c r="C2454" s="1952" t="s">
        <v>701</v>
      </c>
      <c r="D2454" s="2097">
        <v>9912</v>
      </c>
      <c r="E2454" s="781">
        <v>42147</v>
      </c>
      <c r="F2454" s="2116">
        <v>9912</v>
      </c>
      <c r="G2454" s="1267">
        <f t="shared" si="150"/>
        <v>0</v>
      </c>
      <c r="H2454" s="1655" t="s">
        <v>2799</v>
      </c>
      <c r="I2454" s="32"/>
      <c r="J2454" s="2024"/>
      <c r="K2454" s="32"/>
      <c r="M2454" s="1265">
        <v>42132</v>
      </c>
      <c r="N2454" s="545">
        <v>20397</v>
      </c>
      <c r="O2454" s="1952" t="s">
        <v>2940</v>
      </c>
      <c r="P2454" s="2097">
        <v>4166.3999999999996</v>
      </c>
      <c r="Q2454" s="724">
        <v>42133</v>
      </c>
      <c r="R2454" s="2116">
        <v>4166.3999999999996</v>
      </c>
      <c r="S2454" s="1267">
        <f t="shared" si="151"/>
        <v>0</v>
      </c>
      <c r="T2454" s="1804" t="s">
        <v>2799</v>
      </c>
    </row>
    <row r="2455" spans="1:20" x14ac:dyDescent="0.25">
      <c r="A2455" s="1265">
        <v>42147</v>
      </c>
      <c r="B2455" s="545">
        <v>22029</v>
      </c>
      <c r="C2455" s="1952" t="s">
        <v>2862</v>
      </c>
      <c r="D2455" s="2097">
        <v>64.599999999999994</v>
      </c>
      <c r="E2455" s="781">
        <v>42147</v>
      </c>
      <c r="F2455" s="2116">
        <v>64.599999999999994</v>
      </c>
      <c r="G2455" s="1267">
        <f t="shared" si="150"/>
        <v>0</v>
      </c>
      <c r="H2455" s="1655" t="s">
        <v>773</v>
      </c>
      <c r="I2455" s="32"/>
      <c r="J2455" s="2024"/>
      <c r="K2455" s="32"/>
      <c r="M2455" s="1265">
        <v>42136</v>
      </c>
      <c r="N2455" s="545">
        <v>20847</v>
      </c>
      <c r="O2455" s="1952" t="s">
        <v>2940</v>
      </c>
      <c r="P2455" s="2097">
        <v>7834.23</v>
      </c>
      <c r="Q2455" s="724">
        <v>42137</v>
      </c>
      <c r="R2455" s="2116">
        <v>7834.23</v>
      </c>
      <c r="S2455" s="1267">
        <f t="shared" si="151"/>
        <v>0</v>
      </c>
      <c r="T2455" s="1655" t="s">
        <v>2938</v>
      </c>
    </row>
    <row r="2456" spans="1:20" x14ac:dyDescent="0.25">
      <c r="A2456" s="1265">
        <v>42147</v>
      </c>
      <c r="B2456" s="545">
        <v>22030</v>
      </c>
      <c r="C2456" s="1952" t="s">
        <v>2856</v>
      </c>
      <c r="D2456" s="2097">
        <v>11548.2</v>
      </c>
      <c r="E2456" s="781">
        <v>42147</v>
      </c>
      <c r="F2456" s="2116">
        <v>11548.2</v>
      </c>
      <c r="G2456" s="1267">
        <f t="shared" si="150"/>
        <v>0</v>
      </c>
      <c r="H2456" s="1655" t="s">
        <v>2938</v>
      </c>
      <c r="I2456" s="32"/>
      <c r="J2456" s="2024"/>
      <c r="K2456" s="32"/>
      <c r="M2456" s="1265">
        <v>42143</v>
      </c>
      <c r="N2456" s="545">
        <v>21594</v>
      </c>
      <c r="O2456" s="1952" t="s">
        <v>2940</v>
      </c>
      <c r="P2456" s="2097">
        <v>6338.6</v>
      </c>
      <c r="Q2456" s="724">
        <v>42144</v>
      </c>
      <c r="R2456" s="2117">
        <v>6338.6</v>
      </c>
      <c r="S2456" s="1267">
        <f t="shared" si="151"/>
        <v>0</v>
      </c>
      <c r="T2456" s="1197" t="s">
        <v>2938</v>
      </c>
    </row>
    <row r="2457" spans="1:20" x14ac:dyDescent="0.25">
      <c r="A2457" s="1265">
        <v>42147</v>
      </c>
      <c r="B2457" s="545">
        <v>22031</v>
      </c>
      <c r="C2457" s="1952" t="s">
        <v>2831</v>
      </c>
      <c r="D2457" s="2097">
        <v>4394.3</v>
      </c>
      <c r="E2457" s="781">
        <v>42153</v>
      </c>
      <c r="F2457" s="2116">
        <v>4394.3</v>
      </c>
      <c r="G2457" s="1267">
        <f t="shared" si="150"/>
        <v>0</v>
      </c>
      <c r="H2457" s="1655" t="s">
        <v>2938</v>
      </c>
      <c r="I2457" s="32"/>
      <c r="J2457" s="2024"/>
      <c r="K2457" s="32"/>
      <c r="M2457" s="1265">
        <v>42145</v>
      </c>
      <c r="N2457" s="545">
        <v>21780</v>
      </c>
      <c r="O2457" s="2030" t="s">
        <v>2940</v>
      </c>
      <c r="P2457" s="2113">
        <v>3270</v>
      </c>
      <c r="Q2457" s="724">
        <v>42145</v>
      </c>
      <c r="R2457" s="2117">
        <v>3270</v>
      </c>
      <c r="S2457" s="1267">
        <f t="shared" si="151"/>
        <v>0</v>
      </c>
      <c r="T2457" s="582" t="s">
        <v>2822</v>
      </c>
    </row>
    <row r="2458" spans="1:20" x14ac:dyDescent="0.25">
      <c r="A2458" s="1265">
        <v>42147</v>
      </c>
      <c r="B2458" s="545">
        <v>22032</v>
      </c>
      <c r="C2458" s="2164" t="s">
        <v>2251</v>
      </c>
      <c r="D2458" s="2194">
        <v>0</v>
      </c>
      <c r="E2458" s="781"/>
      <c r="F2458" s="2116"/>
      <c r="G2458" s="1267">
        <f t="shared" si="150"/>
        <v>0</v>
      </c>
      <c r="H2458" s="1655" t="s">
        <v>135</v>
      </c>
      <c r="I2458" s="32"/>
      <c r="J2458" s="2024"/>
      <c r="K2458" s="32"/>
      <c r="M2458" s="1265">
        <v>42125</v>
      </c>
      <c r="N2458" s="545">
        <v>19581</v>
      </c>
      <c r="O2458" s="1952" t="s">
        <v>2778</v>
      </c>
      <c r="P2458" s="2097">
        <v>549.54999999999995</v>
      </c>
      <c r="Q2458" s="724">
        <v>42125</v>
      </c>
      <c r="R2458" s="2116">
        <v>549.54999999999995</v>
      </c>
      <c r="S2458" s="459">
        <f t="shared" si="151"/>
        <v>0</v>
      </c>
      <c r="T2458" s="1804" t="s">
        <v>773</v>
      </c>
    </row>
    <row r="2459" spans="1:20" x14ac:dyDescent="0.25">
      <c r="A2459" s="1265">
        <v>42147</v>
      </c>
      <c r="B2459" s="545">
        <v>22033</v>
      </c>
      <c r="C2459" s="1952" t="s">
        <v>2911</v>
      </c>
      <c r="D2459" s="2097">
        <v>3919.68</v>
      </c>
      <c r="E2459" s="781">
        <v>42149</v>
      </c>
      <c r="F2459" s="2116">
        <v>3919.68</v>
      </c>
      <c r="G2459" s="1267">
        <f t="shared" si="150"/>
        <v>0</v>
      </c>
      <c r="H2459" s="1655" t="s">
        <v>2793</v>
      </c>
      <c r="I2459" s="32"/>
      <c r="J2459" s="2024"/>
      <c r="K2459" s="32"/>
      <c r="M2459" s="1265">
        <v>42127</v>
      </c>
      <c r="N2459" s="545">
        <v>19841</v>
      </c>
      <c r="O2459" s="2054" t="s">
        <v>2778</v>
      </c>
      <c r="P2459" s="2097">
        <v>438.35</v>
      </c>
      <c r="Q2459" s="724">
        <v>42127</v>
      </c>
      <c r="R2459" s="2116">
        <v>438.35</v>
      </c>
      <c r="S2459" s="1267">
        <f t="shared" si="151"/>
        <v>0</v>
      </c>
      <c r="T2459" s="217" t="s">
        <v>773</v>
      </c>
    </row>
    <row r="2460" spans="1:20" x14ac:dyDescent="0.25">
      <c r="A2460" s="1265">
        <v>42147</v>
      </c>
      <c r="B2460" s="545">
        <v>22034</v>
      </c>
      <c r="C2460" s="1952" t="s">
        <v>2877</v>
      </c>
      <c r="D2460" s="2097">
        <v>15986.8</v>
      </c>
      <c r="E2460" s="781">
        <v>42147</v>
      </c>
      <c r="F2460" s="2116">
        <v>15986.8</v>
      </c>
      <c r="G2460" s="1267">
        <f t="shared" si="150"/>
        <v>0</v>
      </c>
      <c r="H2460" s="1655" t="s">
        <v>773</v>
      </c>
      <c r="I2460" s="32"/>
      <c r="J2460" s="2024"/>
      <c r="K2460" s="32"/>
      <c r="M2460" s="1265">
        <v>42133</v>
      </c>
      <c r="N2460" s="545">
        <v>20525</v>
      </c>
      <c r="O2460" s="1952" t="s">
        <v>2778</v>
      </c>
      <c r="P2460" s="2097">
        <v>501.95</v>
      </c>
      <c r="Q2460" s="724">
        <v>42133</v>
      </c>
      <c r="R2460" s="2116">
        <v>501.95</v>
      </c>
      <c r="S2460" s="1267">
        <f t="shared" si="151"/>
        <v>0</v>
      </c>
      <c r="T2460" s="1804" t="s">
        <v>773</v>
      </c>
    </row>
    <row r="2461" spans="1:20" x14ac:dyDescent="0.25">
      <c r="A2461" s="1265">
        <v>42147</v>
      </c>
      <c r="B2461" s="545">
        <v>22035</v>
      </c>
      <c r="C2461" s="1952" t="s">
        <v>2818</v>
      </c>
      <c r="D2461" s="2097">
        <v>4250</v>
      </c>
      <c r="E2461" s="781">
        <v>42147</v>
      </c>
      <c r="F2461" s="2116">
        <v>4250</v>
      </c>
      <c r="G2461" s="1267">
        <f t="shared" si="150"/>
        <v>0</v>
      </c>
      <c r="H2461" s="1655" t="s">
        <v>773</v>
      </c>
      <c r="I2461" s="32"/>
      <c r="J2461" s="2024"/>
      <c r="K2461" s="32"/>
      <c r="M2461" s="1265">
        <v>42134</v>
      </c>
      <c r="N2461" s="545">
        <v>20595</v>
      </c>
      <c r="O2461" s="1952" t="s">
        <v>2778</v>
      </c>
      <c r="P2461" s="2097">
        <v>310.3</v>
      </c>
      <c r="Q2461" s="724">
        <v>42134</v>
      </c>
      <c r="R2461" s="2116">
        <v>310.3</v>
      </c>
      <c r="S2461" s="1267">
        <f t="shared" si="151"/>
        <v>0</v>
      </c>
      <c r="T2461" s="1655" t="s">
        <v>773</v>
      </c>
    </row>
    <row r="2462" spans="1:20" x14ac:dyDescent="0.25">
      <c r="A2462" s="1265">
        <v>42147</v>
      </c>
      <c r="B2462" s="545">
        <v>22036</v>
      </c>
      <c r="C2462" s="1952" t="s">
        <v>2844</v>
      </c>
      <c r="D2462" s="2097">
        <v>26859.8</v>
      </c>
      <c r="E2462" s="781">
        <v>42147</v>
      </c>
      <c r="F2462" s="2116">
        <v>26859.8</v>
      </c>
      <c r="G2462" s="1267">
        <f t="shared" si="150"/>
        <v>0</v>
      </c>
      <c r="H2462" s="1655" t="s">
        <v>2780</v>
      </c>
      <c r="I2462" s="32"/>
      <c r="J2462" s="2024"/>
      <c r="K2462" s="32"/>
      <c r="M2462" s="1265">
        <v>42134</v>
      </c>
      <c r="N2462" s="545">
        <v>20660</v>
      </c>
      <c r="O2462" s="1952" t="s">
        <v>2778</v>
      </c>
      <c r="P2462" s="2097">
        <v>316.10000000000002</v>
      </c>
      <c r="Q2462" s="724">
        <v>42134</v>
      </c>
      <c r="R2462" s="2116">
        <v>316.10000000000002</v>
      </c>
      <c r="S2462" s="1267">
        <f t="shared" si="151"/>
        <v>0</v>
      </c>
      <c r="T2462" s="1655" t="s">
        <v>773</v>
      </c>
    </row>
    <row r="2463" spans="1:20" x14ac:dyDescent="0.25">
      <c r="A2463" s="1265">
        <v>42147</v>
      </c>
      <c r="B2463" s="545">
        <v>22037</v>
      </c>
      <c r="C2463" s="1952" t="s">
        <v>2814</v>
      </c>
      <c r="D2463" s="2097">
        <v>83094.64</v>
      </c>
      <c r="E2463" s="781">
        <v>42153</v>
      </c>
      <c r="F2463" s="2116">
        <v>83094.64</v>
      </c>
      <c r="G2463" s="1267">
        <f t="shared" si="150"/>
        <v>0</v>
      </c>
      <c r="H2463" s="1655" t="s">
        <v>2780</v>
      </c>
      <c r="I2463" s="32"/>
      <c r="J2463" s="2024"/>
      <c r="K2463" s="32"/>
      <c r="M2463" s="1265">
        <v>42139</v>
      </c>
      <c r="N2463" s="545">
        <v>21093</v>
      </c>
      <c r="O2463" s="1952" t="s">
        <v>2778</v>
      </c>
      <c r="P2463" s="2097">
        <v>681.4</v>
      </c>
      <c r="Q2463" s="724">
        <v>42139</v>
      </c>
      <c r="R2463" s="2116">
        <v>681.4</v>
      </c>
      <c r="S2463" s="1817">
        <f t="shared" si="151"/>
        <v>0</v>
      </c>
      <c r="T2463" s="1655" t="s">
        <v>773</v>
      </c>
    </row>
    <row r="2464" spans="1:20" x14ac:dyDescent="0.25">
      <c r="A2464" s="1265">
        <v>42147</v>
      </c>
      <c r="B2464" s="545">
        <v>22038</v>
      </c>
      <c r="C2464" s="1952" t="s">
        <v>44</v>
      </c>
      <c r="D2464" s="2097">
        <v>4479</v>
      </c>
      <c r="E2464" s="781" t="s">
        <v>3676</v>
      </c>
      <c r="F2464" s="2116">
        <f>2400+2079</f>
        <v>4479</v>
      </c>
      <c r="G2464" s="1267">
        <f t="shared" si="150"/>
        <v>0</v>
      </c>
      <c r="H2464" s="1655" t="s">
        <v>773</v>
      </c>
      <c r="I2464" s="32"/>
      <c r="J2464" s="2024"/>
      <c r="K2464" s="32"/>
      <c r="M2464" s="1265">
        <v>42141</v>
      </c>
      <c r="N2464" s="545">
        <v>21378</v>
      </c>
      <c r="O2464" s="1952" t="s">
        <v>2778</v>
      </c>
      <c r="P2464" s="2097">
        <v>321.55</v>
      </c>
      <c r="Q2464" s="724">
        <v>42141</v>
      </c>
      <c r="R2464" s="2117">
        <v>321.55</v>
      </c>
      <c r="S2464" s="1267">
        <f t="shared" si="151"/>
        <v>0</v>
      </c>
      <c r="T2464" s="1197" t="s">
        <v>773</v>
      </c>
    </row>
    <row r="2465" spans="1:20" x14ac:dyDescent="0.25">
      <c r="A2465" s="1265">
        <v>42147</v>
      </c>
      <c r="B2465" s="545">
        <v>22039</v>
      </c>
      <c r="C2465" s="1952" t="s">
        <v>969</v>
      </c>
      <c r="D2465" s="2097">
        <v>322902</v>
      </c>
      <c r="E2465" s="781">
        <v>42152</v>
      </c>
      <c r="F2465" s="2116">
        <v>322902</v>
      </c>
      <c r="G2465" s="1267">
        <f t="shared" si="150"/>
        <v>0</v>
      </c>
      <c r="H2465" s="1655" t="s">
        <v>773</v>
      </c>
      <c r="I2465" s="32"/>
      <c r="J2465" s="2024"/>
      <c r="K2465" s="32"/>
      <c r="M2465" s="1265">
        <v>42146</v>
      </c>
      <c r="N2465" s="545">
        <v>21868</v>
      </c>
      <c r="O2465" s="1952" t="s">
        <v>2778</v>
      </c>
      <c r="P2465" s="2097">
        <v>533.29999999999995</v>
      </c>
      <c r="Q2465" s="724">
        <v>42146</v>
      </c>
      <c r="R2465" s="2116">
        <v>533.29999999999995</v>
      </c>
      <c r="S2465" s="1267">
        <f t="shared" si="151"/>
        <v>0</v>
      </c>
      <c r="T2465" s="1655" t="s">
        <v>773</v>
      </c>
    </row>
    <row r="2466" spans="1:20" x14ac:dyDescent="0.25">
      <c r="A2466" s="1265">
        <v>42147</v>
      </c>
      <c r="B2466" s="545">
        <v>22040</v>
      </c>
      <c r="C2466" s="1952" t="s">
        <v>2878</v>
      </c>
      <c r="D2466" s="2097">
        <v>2289</v>
      </c>
      <c r="E2466" s="781">
        <v>42147</v>
      </c>
      <c r="F2466" s="2116">
        <v>2289</v>
      </c>
      <c r="G2466" s="1267">
        <f t="shared" si="150"/>
        <v>0</v>
      </c>
      <c r="H2466" s="1655" t="s">
        <v>773</v>
      </c>
      <c r="I2466" s="32"/>
      <c r="J2466" s="2024"/>
      <c r="K2466" s="32"/>
      <c r="M2466" s="1265">
        <v>42148</v>
      </c>
      <c r="N2466" s="545">
        <v>22124</v>
      </c>
      <c r="O2466" s="1952" t="s">
        <v>2778</v>
      </c>
      <c r="P2466" s="2097">
        <v>356.85</v>
      </c>
      <c r="Q2466" s="781">
        <v>42148</v>
      </c>
      <c r="R2466" s="2116">
        <v>356.85</v>
      </c>
      <c r="S2466" s="1267">
        <f t="shared" si="151"/>
        <v>0</v>
      </c>
      <c r="T2466" s="1655" t="s">
        <v>773</v>
      </c>
    </row>
    <row r="2467" spans="1:20" x14ac:dyDescent="0.25">
      <c r="A2467" s="1265">
        <v>42147</v>
      </c>
      <c r="B2467" s="545">
        <v>22041</v>
      </c>
      <c r="C2467" s="1952" t="s">
        <v>965</v>
      </c>
      <c r="D2467" s="2097">
        <v>1078.5999999999999</v>
      </c>
      <c r="E2467" s="781">
        <v>42147</v>
      </c>
      <c r="F2467" s="2116">
        <v>1078.5999999999999</v>
      </c>
      <c r="G2467" s="1267">
        <f t="shared" si="150"/>
        <v>0</v>
      </c>
      <c r="H2467" s="1655" t="s">
        <v>773</v>
      </c>
      <c r="I2467" s="32"/>
      <c r="J2467" s="2024"/>
      <c r="K2467" s="32"/>
      <c r="M2467" s="1265">
        <v>42153</v>
      </c>
      <c r="N2467" s="545">
        <v>22653</v>
      </c>
      <c r="O2467" s="1952" t="s">
        <v>2778</v>
      </c>
      <c r="P2467" s="2097">
        <v>366</v>
      </c>
      <c r="Q2467" s="724">
        <v>42153</v>
      </c>
      <c r="R2467" s="2116">
        <v>366</v>
      </c>
      <c r="S2467" s="1267">
        <f t="shared" si="151"/>
        <v>0</v>
      </c>
      <c r="T2467" s="1655" t="s">
        <v>773</v>
      </c>
    </row>
    <row r="2468" spans="1:20" x14ac:dyDescent="0.25">
      <c r="A2468" s="1265">
        <v>42147</v>
      </c>
      <c r="B2468" s="545">
        <v>22042</v>
      </c>
      <c r="C2468" s="2143" t="s">
        <v>2835</v>
      </c>
      <c r="D2468" s="2097">
        <v>4544.8</v>
      </c>
      <c r="E2468" s="781">
        <v>42149</v>
      </c>
      <c r="F2468" s="2116">
        <v>4544.8</v>
      </c>
      <c r="G2468" s="1267">
        <f t="shared" si="150"/>
        <v>0</v>
      </c>
      <c r="H2468" s="1655" t="s">
        <v>2938</v>
      </c>
      <c r="I2468" s="32"/>
      <c r="J2468" s="2024"/>
      <c r="K2468" s="32"/>
      <c r="M2468" s="1265">
        <v>42155</v>
      </c>
      <c r="N2468" s="545">
        <v>22810</v>
      </c>
      <c r="O2468" s="1952" t="s">
        <v>2778</v>
      </c>
      <c r="P2468" s="2097">
        <v>415.1</v>
      </c>
      <c r="Q2468" s="724">
        <v>42155</v>
      </c>
      <c r="R2468" s="2116">
        <v>415.1</v>
      </c>
      <c r="S2468" s="1267">
        <f t="shared" si="151"/>
        <v>0</v>
      </c>
      <c r="T2468" s="1655" t="s">
        <v>773</v>
      </c>
    </row>
    <row r="2469" spans="1:20" x14ac:dyDescent="0.25">
      <c r="A2469" s="1265">
        <v>42147</v>
      </c>
      <c r="B2469" s="545">
        <v>22043</v>
      </c>
      <c r="C2469" s="1952" t="s">
        <v>2880</v>
      </c>
      <c r="D2469" s="2097">
        <v>7097.7</v>
      </c>
      <c r="E2469" s="781">
        <v>42149</v>
      </c>
      <c r="F2469" s="2116">
        <v>7097.7</v>
      </c>
      <c r="G2469" s="1267">
        <f t="shared" si="150"/>
        <v>0</v>
      </c>
      <c r="H2469" s="1655" t="s">
        <v>2938</v>
      </c>
      <c r="I2469" s="32"/>
      <c r="J2469" s="2024"/>
      <c r="K2469" s="32"/>
      <c r="M2469" s="1265">
        <v>42155</v>
      </c>
      <c r="N2469" s="545">
        <v>22856</v>
      </c>
      <c r="O2469" s="1952" t="s">
        <v>2778</v>
      </c>
      <c r="P2469" s="2097">
        <v>212</v>
      </c>
      <c r="Q2469" s="724">
        <v>42155</v>
      </c>
      <c r="R2469" s="2116">
        <v>212</v>
      </c>
      <c r="S2469" s="1267">
        <f t="shared" si="151"/>
        <v>0</v>
      </c>
      <c r="T2469" s="1655" t="s">
        <v>773</v>
      </c>
    </row>
    <row r="2470" spans="1:20" x14ac:dyDescent="0.25">
      <c r="A2470" s="1265">
        <v>42147</v>
      </c>
      <c r="B2470" s="545">
        <v>22044</v>
      </c>
      <c r="C2470" s="2102" t="s">
        <v>3658</v>
      </c>
      <c r="D2470" s="2097">
        <v>756.4</v>
      </c>
      <c r="E2470" s="781">
        <v>42149</v>
      </c>
      <c r="F2470" s="2116">
        <v>756.4</v>
      </c>
      <c r="G2470" s="1267">
        <f t="shared" si="150"/>
        <v>0</v>
      </c>
      <c r="H2470" s="1655" t="s">
        <v>2938</v>
      </c>
      <c r="I2470" s="32"/>
      <c r="J2470" s="2024"/>
      <c r="K2470" s="32"/>
      <c r="M2470" s="1265">
        <v>42126</v>
      </c>
      <c r="N2470" s="545">
        <v>19724</v>
      </c>
      <c r="O2470" s="2054" t="s">
        <v>2859</v>
      </c>
      <c r="P2470" s="2097">
        <v>35483.199999999997</v>
      </c>
      <c r="Q2470" s="724">
        <v>42126</v>
      </c>
      <c r="R2470" s="2116">
        <v>35483.199999999997</v>
      </c>
      <c r="S2470" s="459">
        <f t="shared" si="151"/>
        <v>0</v>
      </c>
      <c r="T2470" s="217" t="s">
        <v>773</v>
      </c>
    </row>
    <row r="2471" spans="1:20" x14ac:dyDescent="0.25">
      <c r="A2471" s="1265">
        <v>42147</v>
      </c>
      <c r="B2471" s="545">
        <v>22045</v>
      </c>
      <c r="C2471" s="1952" t="s">
        <v>3659</v>
      </c>
      <c r="D2471" s="2097">
        <v>3218.6</v>
      </c>
      <c r="E2471" s="781">
        <v>42149</v>
      </c>
      <c r="F2471" s="2116">
        <v>3218.6</v>
      </c>
      <c r="G2471" s="1267">
        <f t="shared" si="150"/>
        <v>0</v>
      </c>
      <c r="H2471" s="1655" t="s">
        <v>2938</v>
      </c>
      <c r="I2471" s="32"/>
      <c r="J2471" s="2024"/>
      <c r="K2471" s="32"/>
      <c r="M2471" s="1265">
        <v>42127</v>
      </c>
      <c r="N2471" s="545">
        <v>19866</v>
      </c>
      <c r="O2471" s="2054" t="s">
        <v>2859</v>
      </c>
      <c r="P2471" s="2097">
        <v>9499.7999999999993</v>
      </c>
      <c r="Q2471" s="724">
        <v>42127</v>
      </c>
      <c r="R2471" s="2116">
        <v>9499.7999999999993</v>
      </c>
      <c r="S2471" s="1267">
        <f t="shared" si="151"/>
        <v>0</v>
      </c>
      <c r="T2471" s="217" t="s">
        <v>773</v>
      </c>
    </row>
    <row r="2472" spans="1:20" x14ac:dyDescent="0.25">
      <c r="A2472" s="1265">
        <v>42147</v>
      </c>
      <c r="B2472" s="545">
        <v>22046</v>
      </c>
      <c r="C2472" s="1952" t="s">
        <v>2834</v>
      </c>
      <c r="D2472" s="2097">
        <v>2528.6</v>
      </c>
      <c r="E2472" s="781">
        <v>42149</v>
      </c>
      <c r="F2472" s="2116">
        <v>2528.6</v>
      </c>
      <c r="G2472" s="1267">
        <f t="shared" si="150"/>
        <v>0</v>
      </c>
      <c r="H2472" s="1655" t="s">
        <v>2938</v>
      </c>
      <c r="I2472" s="32"/>
      <c r="J2472" s="2024"/>
      <c r="K2472" s="32"/>
      <c r="M2472" s="1265">
        <v>42128</v>
      </c>
      <c r="N2472" s="545">
        <v>19938</v>
      </c>
      <c r="O2472" s="1952" t="s">
        <v>2859</v>
      </c>
      <c r="P2472" s="2097">
        <v>16286.2</v>
      </c>
      <c r="Q2472" s="724">
        <v>42128</v>
      </c>
      <c r="R2472" s="2116">
        <v>16286.2</v>
      </c>
      <c r="S2472" s="1267">
        <f t="shared" si="151"/>
        <v>0</v>
      </c>
      <c r="T2472" s="1804" t="s">
        <v>2776</v>
      </c>
    </row>
    <row r="2473" spans="1:20" x14ac:dyDescent="0.25">
      <c r="A2473" s="1265">
        <v>42147</v>
      </c>
      <c r="B2473" s="545">
        <v>22047</v>
      </c>
      <c r="C2473" s="1952" t="s">
        <v>2843</v>
      </c>
      <c r="D2473" s="2097">
        <v>1519.3</v>
      </c>
      <c r="E2473" s="781">
        <v>42147</v>
      </c>
      <c r="F2473" s="2116">
        <v>1519.3</v>
      </c>
      <c r="G2473" s="1267">
        <f t="shared" si="150"/>
        <v>0</v>
      </c>
      <c r="H2473" s="1655" t="s">
        <v>773</v>
      </c>
      <c r="I2473" s="32"/>
      <c r="J2473" s="2024"/>
      <c r="K2473" s="32"/>
      <c r="M2473" s="1265">
        <v>42128</v>
      </c>
      <c r="N2473" s="545">
        <v>19943</v>
      </c>
      <c r="O2473" s="1952" t="s">
        <v>2859</v>
      </c>
      <c r="P2473" s="2097">
        <v>628.32000000000005</v>
      </c>
      <c r="Q2473" s="724">
        <v>42128</v>
      </c>
      <c r="R2473" s="2116">
        <v>628.32000000000005</v>
      </c>
      <c r="S2473" s="1267">
        <f t="shared" si="151"/>
        <v>0</v>
      </c>
      <c r="T2473" s="1804" t="s">
        <v>2776</v>
      </c>
    </row>
    <row r="2474" spans="1:20" x14ac:dyDescent="0.25">
      <c r="A2474" s="1265">
        <v>42147</v>
      </c>
      <c r="B2474" s="545">
        <v>22048</v>
      </c>
      <c r="C2474" s="1952" t="s">
        <v>2304</v>
      </c>
      <c r="D2474" s="2097">
        <v>87570</v>
      </c>
      <c r="E2474" s="781"/>
      <c r="F2474" s="2116"/>
      <c r="G2474" s="1267">
        <f t="shared" si="150"/>
        <v>87570</v>
      </c>
      <c r="H2474" s="1655" t="s">
        <v>2938</v>
      </c>
      <c r="I2474" s="32"/>
      <c r="J2474" s="2024"/>
      <c r="K2474" s="32"/>
      <c r="M2474" s="1265">
        <v>42130</v>
      </c>
      <c r="N2474" s="545">
        <v>20132</v>
      </c>
      <c r="O2474" s="1952" t="s">
        <v>2859</v>
      </c>
      <c r="P2474" s="2097">
        <v>58340</v>
      </c>
      <c r="Q2474" s="724">
        <v>42130</v>
      </c>
      <c r="R2474" s="2116">
        <v>58340</v>
      </c>
      <c r="S2474" s="1267">
        <f t="shared" si="151"/>
        <v>0</v>
      </c>
      <c r="T2474" s="1655" t="s">
        <v>2780</v>
      </c>
    </row>
    <row r="2475" spans="1:20" x14ac:dyDescent="0.25">
      <c r="A2475" s="1265">
        <v>42147</v>
      </c>
      <c r="B2475" s="545">
        <v>22049</v>
      </c>
      <c r="C2475" s="1952" t="s">
        <v>28</v>
      </c>
      <c r="D2475" s="2097">
        <v>27544.2</v>
      </c>
      <c r="E2475" s="781">
        <v>42148</v>
      </c>
      <c r="F2475" s="2116">
        <v>27544.2</v>
      </c>
      <c r="G2475" s="1267">
        <f t="shared" si="150"/>
        <v>0</v>
      </c>
      <c r="H2475" s="1655" t="s">
        <v>2780</v>
      </c>
      <c r="I2475" s="32"/>
      <c r="J2475" s="2024"/>
      <c r="K2475" s="32"/>
      <c r="M2475" s="1265">
        <v>42133</v>
      </c>
      <c r="N2475" s="545">
        <v>20541</v>
      </c>
      <c r="O2475" s="1952" t="s">
        <v>2859</v>
      </c>
      <c r="P2475" s="2097">
        <v>20392.8</v>
      </c>
      <c r="Q2475" s="724">
        <v>42133</v>
      </c>
      <c r="R2475" s="2116">
        <v>20392.8</v>
      </c>
      <c r="S2475" s="1267">
        <f t="shared" si="151"/>
        <v>0</v>
      </c>
      <c r="T2475" s="1804" t="s">
        <v>2776</v>
      </c>
    </row>
    <row r="2476" spans="1:20" x14ac:dyDescent="0.25">
      <c r="A2476" s="1265">
        <v>42147</v>
      </c>
      <c r="B2476" s="545">
        <v>22050</v>
      </c>
      <c r="C2476" s="1952" t="s">
        <v>2861</v>
      </c>
      <c r="D2476" s="2097">
        <v>3431.1</v>
      </c>
      <c r="E2476" s="781">
        <v>42147</v>
      </c>
      <c r="F2476" s="2116">
        <v>3431.1</v>
      </c>
      <c r="G2476" s="1267">
        <f t="shared" si="150"/>
        <v>0</v>
      </c>
      <c r="H2476" s="1655" t="s">
        <v>773</v>
      </c>
      <c r="I2476" s="32"/>
      <c r="J2476" s="2024"/>
      <c r="K2476" s="32"/>
      <c r="M2476" s="1265">
        <v>42134</v>
      </c>
      <c r="N2476" s="545">
        <v>20619</v>
      </c>
      <c r="O2476" s="1952" t="s">
        <v>2859</v>
      </c>
      <c r="P2476" s="2097">
        <v>27674.9</v>
      </c>
      <c r="Q2476" s="724">
        <v>42134</v>
      </c>
      <c r="R2476" s="2117">
        <v>27674.9</v>
      </c>
      <c r="S2476" s="1267">
        <f t="shared" si="151"/>
        <v>0</v>
      </c>
      <c r="T2476" s="1197" t="s">
        <v>2776</v>
      </c>
    </row>
    <row r="2477" spans="1:20" x14ac:dyDescent="0.25">
      <c r="A2477" s="1265">
        <v>42147</v>
      </c>
      <c r="B2477" s="545">
        <v>22051</v>
      </c>
      <c r="C2477" s="1952" t="s">
        <v>72</v>
      </c>
      <c r="D2477" s="2097">
        <v>19299.2</v>
      </c>
      <c r="E2477" s="781">
        <v>42148</v>
      </c>
      <c r="F2477" s="2116">
        <v>19299.2</v>
      </c>
      <c r="G2477" s="1267">
        <f t="shared" si="150"/>
        <v>0</v>
      </c>
      <c r="H2477" s="1655" t="s">
        <v>2780</v>
      </c>
      <c r="I2477" s="32"/>
      <c r="J2477" s="2024"/>
      <c r="K2477" s="32"/>
      <c r="M2477" s="1265">
        <v>42136</v>
      </c>
      <c r="N2477" s="545">
        <v>20823</v>
      </c>
      <c r="O2477" s="1952" t="s">
        <v>2859</v>
      </c>
      <c r="P2477" s="2097">
        <v>48411.05</v>
      </c>
      <c r="Q2477" s="724">
        <v>42136</v>
      </c>
      <c r="R2477" s="2116">
        <v>48411.05</v>
      </c>
      <c r="S2477" s="1267">
        <f t="shared" si="151"/>
        <v>0</v>
      </c>
      <c r="T2477" s="1655" t="s">
        <v>2815</v>
      </c>
    </row>
    <row r="2478" spans="1:20" x14ac:dyDescent="0.25">
      <c r="A2478" s="1265">
        <v>42147</v>
      </c>
      <c r="B2478" s="545">
        <v>22052</v>
      </c>
      <c r="C2478" s="1952" t="s">
        <v>2885</v>
      </c>
      <c r="D2478" s="2097">
        <v>15464.4</v>
      </c>
      <c r="E2478" s="781">
        <v>42148</v>
      </c>
      <c r="F2478" s="2116">
        <v>15464.4</v>
      </c>
      <c r="G2478" s="1267">
        <f t="shared" si="150"/>
        <v>0</v>
      </c>
      <c r="H2478" s="1655" t="s">
        <v>2780</v>
      </c>
      <c r="I2478" s="32"/>
      <c r="J2478" s="2024"/>
      <c r="K2478" s="32"/>
      <c r="M2478" s="1265">
        <v>42139</v>
      </c>
      <c r="N2478" s="545">
        <v>21112</v>
      </c>
      <c r="O2478" s="1952" t="s">
        <v>2859</v>
      </c>
      <c r="P2478" s="2097">
        <v>39084.400000000001</v>
      </c>
      <c r="Q2478" s="724">
        <v>42139</v>
      </c>
      <c r="R2478" s="2116">
        <v>39084.400000000001</v>
      </c>
      <c r="S2478" s="1817">
        <f t="shared" si="151"/>
        <v>0</v>
      </c>
      <c r="T2478" s="1655" t="s">
        <v>2822</v>
      </c>
    </row>
    <row r="2479" spans="1:20" x14ac:dyDescent="0.25">
      <c r="A2479" s="1265">
        <v>42147</v>
      </c>
      <c r="B2479" s="545">
        <v>22053</v>
      </c>
      <c r="C2479" s="1952" t="s">
        <v>2787</v>
      </c>
      <c r="D2479" s="2097">
        <v>8441</v>
      </c>
      <c r="E2479" s="781">
        <v>42148</v>
      </c>
      <c r="F2479" s="2116">
        <v>8441</v>
      </c>
      <c r="G2479" s="1267">
        <f t="shared" si="150"/>
        <v>0</v>
      </c>
      <c r="H2479" s="1655" t="s">
        <v>773</v>
      </c>
      <c r="I2479" s="32"/>
      <c r="J2479" s="2024"/>
      <c r="K2479" s="32"/>
      <c r="M2479" s="1265">
        <v>42141</v>
      </c>
      <c r="N2479" s="545">
        <v>21353</v>
      </c>
      <c r="O2479" s="1952" t="s">
        <v>2859</v>
      </c>
      <c r="P2479" s="2097">
        <v>27024</v>
      </c>
      <c r="Q2479" s="724">
        <v>42141</v>
      </c>
      <c r="R2479" s="2117">
        <v>27024</v>
      </c>
      <c r="S2479" s="1267">
        <f t="shared" si="151"/>
        <v>0</v>
      </c>
      <c r="T2479" s="716" t="s">
        <v>2822</v>
      </c>
    </row>
    <row r="2480" spans="1:20" x14ac:dyDescent="0.25">
      <c r="A2480" s="1265">
        <v>42147</v>
      </c>
      <c r="B2480" s="545">
        <v>22054</v>
      </c>
      <c r="C2480" s="1952" t="s">
        <v>2811</v>
      </c>
      <c r="D2480" s="2097">
        <v>2082</v>
      </c>
      <c r="E2480" s="781">
        <v>42147</v>
      </c>
      <c r="F2480" s="2116">
        <v>2082</v>
      </c>
      <c r="G2480" s="1267">
        <f t="shared" si="150"/>
        <v>0</v>
      </c>
      <c r="H2480" s="1655" t="s">
        <v>773</v>
      </c>
      <c r="I2480" s="32"/>
      <c r="J2480" s="2024"/>
      <c r="K2480" s="32"/>
      <c r="M2480" s="1265">
        <v>42142</v>
      </c>
      <c r="N2480" s="545">
        <v>21511</v>
      </c>
      <c r="O2480" s="1952" t="s">
        <v>2859</v>
      </c>
      <c r="P2480" s="2097">
        <v>19683</v>
      </c>
      <c r="Q2480" s="724">
        <v>42142</v>
      </c>
      <c r="R2480" s="2116">
        <v>19683</v>
      </c>
      <c r="S2480" s="1267">
        <f t="shared" si="151"/>
        <v>0</v>
      </c>
      <c r="T2480" s="1655" t="s">
        <v>773</v>
      </c>
    </row>
    <row r="2481" spans="1:20" x14ac:dyDescent="0.25">
      <c r="A2481" s="1265">
        <v>42147</v>
      </c>
      <c r="B2481" s="545">
        <v>22055</v>
      </c>
      <c r="C2481" s="1952" t="s">
        <v>2832</v>
      </c>
      <c r="D2481" s="2097">
        <v>9721.6</v>
      </c>
      <c r="E2481" s="781">
        <v>42149</v>
      </c>
      <c r="F2481" s="2116">
        <v>9721.6</v>
      </c>
      <c r="G2481" s="1267">
        <f t="shared" si="150"/>
        <v>0</v>
      </c>
      <c r="H2481" s="1655" t="s">
        <v>2776</v>
      </c>
      <c r="I2481" s="32"/>
      <c r="J2481" s="2024"/>
      <c r="K2481" s="32"/>
      <c r="M2481" s="1265">
        <v>42144</v>
      </c>
      <c r="N2481" s="545">
        <v>21617</v>
      </c>
      <c r="O2481" s="1952" t="s">
        <v>2859</v>
      </c>
      <c r="P2481" s="2097">
        <v>23606.400000000001</v>
      </c>
      <c r="Q2481" s="724">
        <v>42144</v>
      </c>
      <c r="R2481" s="2117">
        <v>23606.400000000001</v>
      </c>
      <c r="S2481" s="1267">
        <f t="shared" si="151"/>
        <v>0</v>
      </c>
      <c r="T2481" s="1197" t="s">
        <v>2938</v>
      </c>
    </row>
    <row r="2482" spans="1:20" x14ac:dyDescent="0.25">
      <c r="A2482" s="1265">
        <v>42147</v>
      </c>
      <c r="B2482" s="545">
        <v>22056</v>
      </c>
      <c r="C2482" s="1952" t="s">
        <v>2882</v>
      </c>
      <c r="D2482" s="2097">
        <v>8254</v>
      </c>
      <c r="E2482" s="781">
        <v>42154</v>
      </c>
      <c r="F2482" s="2116">
        <v>8254</v>
      </c>
      <c r="G2482" s="1267">
        <f t="shared" si="150"/>
        <v>0</v>
      </c>
      <c r="H2482" s="1655" t="s">
        <v>773</v>
      </c>
      <c r="I2482" s="32"/>
      <c r="J2482" s="2024"/>
      <c r="K2482" s="32"/>
      <c r="M2482" s="1265">
        <v>42145</v>
      </c>
      <c r="N2482" s="545">
        <v>21805</v>
      </c>
      <c r="O2482" s="2030" t="s">
        <v>2859</v>
      </c>
      <c r="P2482" s="2113">
        <v>22881.3</v>
      </c>
      <c r="Q2482" s="724">
        <v>42145</v>
      </c>
      <c r="R2482" s="2117">
        <v>22881.3</v>
      </c>
      <c r="S2482" s="1267">
        <f t="shared" si="151"/>
        <v>0</v>
      </c>
      <c r="T2482" s="582" t="s">
        <v>773</v>
      </c>
    </row>
    <row r="2483" spans="1:20" x14ac:dyDescent="0.25">
      <c r="A2483" s="1265">
        <v>42147</v>
      </c>
      <c r="B2483" s="545">
        <v>22057</v>
      </c>
      <c r="C2483" s="2164" t="s">
        <v>2251</v>
      </c>
      <c r="D2483" s="2194">
        <v>0</v>
      </c>
      <c r="E2483" s="781"/>
      <c r="F2483" s="2116"/>
      <c r="G2483" s="1267">
        <f t="shared" si="150"/>
        <v>0</v>
      </c>
      <c r="H2483" s="1655" t="s">
        <v>135</v>
      </c>
      <c r="I2483" s="32"/>
      <c r="J2483" s="2024"/>
      <c r="K2483" s="32"/>
      <c r="M2483" s="1265">
        <v>42147</v>
      </c>
      <c r="N2483" s="545">
        <v>22001</v>
      </c>
      <c r="O2483" s="1952" t="s">
        <v>2859</v>
      </c>
      <c r="P2483" s="2097">
        <v>20978.2</v>
      </c>
      <c r="Q2483" s="781">
        <v>42147</v>
      </c>
      <c r="R2483" s="2116">
        <v>20978.2</v>
      </c>
      <c r="S2483" s="1267">
        <f t="shared" si="151"/>
        <v>0</v>
      </c>
      <c r="T2483" s="1655" t="s">
        <v>2776</v>
      </c>
    </row>
    <row r="2484" spans="1:20" x14ac:dyDescent="0.25">
      <c r="A2484" s="1265">
        <v>42147</v>
      </c>
      <c r="B2484" s="545">
        <v>22058</v>
      </c>
      <c r="C2484" s="2164" t="s">
        <v>2251</v>
      </c>
      <c r="D2484" s="2194">
        <v>0</v>
      </c>
      <c r="E2484" s="781"/>
      <c r="F2484" s="2116"/>
      <c r="G2484" s="1267">
        <f t="shared" si="150"/>
        <v>0</v>
      </c>
      <c r="H2484" s="1655" t="s">
        <v>135</v>
      </c>
      <c r="I2484" s="32"/>
      <c r="J2484" s="2024"/>
      <c r="K2484" s="32"/>
      <c r="M2484" s="1265">
        <v>42148</v>
      </c>
      <c r="N2484" s="545">
        <v>22096</v>
      </c>
      <c r="O2484" s="1952" t="s">
        <v>2859</v>
      </c>
      <c r="P2484" s="2097">
        <v>21441.200000000001</v>
      </c>
      <c r="Q2484" s="781"/>
      <c r="R2484" s="2116"/>
      <c r="S2484" s="1267">
        <f t="shared" si="151"/>
        <v>21441.200000000001</v>
      </c>
      <c r="T2484" s="1655" t="s">
        <v>773</v>
      </c>
    </row>
    <row r="2485" spans="1:20" x14ac:dyDescent="0.25">
      <c r="A2485" s="1265">
        <v>42147</v>
      </c>
      <c r="B2485" s="545">
        <v>22059</v>
      </c>
      <c r="C2485" s="1952" t="s">
        <v>2795</v>
      </c>
      <c r="D2485" s="2097">
        <v>9384</v>
      </c>
      <c r="E2485" s="781"/>
      <c r="F2485" s="2116"/>
      <c r="G2485" s="1267">
        <f t="shared" si="150"/>
        <v>9384</v>
      </c>
      <c r="H2485" s="1655" t="s">
        <v>2412</v>
      </c>
      <c r="I2485" s="32"/>
      <c r="J2485" s="2024"/>
      <c r="K2485" s="32"/>
      <c r="M2485" s="1265">
        <v>42149</v>
      </c>
      <c r="N2485" s="545">
        <v>22223</v>
      </c>
      <c r="O2485" s="1952" t="s">
        <v>2859</v>
      </c>
      <c r="P2485" s="2097">
        <v>12466.6</v>
      </c>
      <c r="Q2485" s="781">
        <v>42149</v>
      </c>
      <c r="R2485" s="2116">
        <v>12466.6</v>
      </c>
      <c r="S2485" s="1267">
        <f t="shared" si="151"/>
        <v>0</v>
      </c>
      <c r="T2485" s="1655" t="s">
        <v>773</v>
      </c>
    </row>
    <row r="2486" spans="1:20" x14ac:dyDescent="0.25">
      <c r="A2486" s="1265">
        <v>42147</v>
      </c>
      <c r="B2486" s="545">
        <v>22060</v>
      </c>
      <c r="C2486" s="1952" t="s">
        <v>2819</v>
      </c>
      <c r="D2486" s="2097">
        <v>101213.5</v>
      </c>
      <c r="E2486" s="781"/>
      <c r="F2486" s="2116"/>
      <c r="G2486" s="1267">
        <f t="shared" si="150"/>
        <v>101213.5</v>
      </c>
      <c r="H2486" s="1655" t="s">
        <v>2412</v>
      </c>
      <c r="I2486" s="32"/>
      <c r="J2486" s="2024"/>
      <c r="K2486" s="32"/>
      <c r="M2486" s="1265">
        <v>42151</v>
      </c>
      <c r="N2486" s="545">
        <v>22350</v>
      </c>
      <c r="O2486" s="1952" t="s">
        <v>2859</v>
      </c>
      <c r="P2486" s="2097">
        <v>24232.799999999999</v>
      </c>
      <c r="Q2486" s="781">
        <v>42151</v>
      </c>
      <c r="R2486" s="2116">
        <v>24232.799999999999</v>
      </c>
      <c r="S2486" s="1267">
        <f t="shared" si="151"/>
        <v>0</v>
      </c>
      <c r="T2486" s="1655" t="s">
        <v>2938</v>
      </c>
    </row>
    <row r="2487" spans="1:20" x14ac:dyDescent="0.25">
      <c r="A2487" s="1265">
        <v>42147</v>
      </c>
      <c r="B2487" s="545">
        <v>22061</v>
      </c>
      <c r="C2487" s="1952" t="s">
        <v>2795</v>
      </c>
      <c r="D2487" s="2097">
        <v>28755.8</v>
      </c>
      <c r="E2487" s="781"/>
      <c r="F2487" s="2116"/>
      <c r="G2487" s="1267">
        <f t="shared" si="150"/>
        <v>28755.8</v>
      </c>
      <c r="H2487" s="1655" t="s">
        <v>2776</v>
      </c>
      <c r="I2487" s="32"/>
      <c r="J2487" s="2024"/>
      <c r="K2487" s="32"/>
      <c r="M2487" s="1265">
        <v>42153</v>
      </c>
      <c r="N2487" s="545">
        <v>22586</v>
      </c>
      <c r="O2487" s="1952" t="s">
        <v>2859</v>
      </c>
      <c r="P2487" s="2097">
        <v>21267.8</v>
      </c>
      <c r="Q2487" s="724">
        <v>42153</v>
      </c>
      <c r="R2487" s="2116">
        <v>21267.8</v>
      </c>
      <c r="S2487" s="1267">
        <f t="shared" si="151"/>
        <v>0</v>
      </c>
      <c r="T2487" s="1655" t="s">
        <v>2780</v>
      </c>
    </row>
    <row r="2488" spans="1:20" x14ac:dyDescent="0.25">
      <c r="A2488" s="1265">
        <v>42147</v>
      </c>
      <c r="B2488" s="545">
        <v>22062</v>
      </c>
      <c r="C2488" s="2143" t="s">
        <v>2882</v>
      </c>
      <c r="D2488" s="2097">
        <v>8526</v>
      </c>
      <c r="E2488" s="781">
        <v>42154</v>
      </c>
      <c r="F2488" s="2116">
        <v>8526</v>
      </c>
      <c r="G2488" s="1267">
        <f t="shared" si="150"/>
        <v>0</v>
      </c>
      <c r="H2488" s="1655" t="s">
        <v>773</v>
      </c>
      <c r="I2488" s="32"/>
      <c r="J2488" s="2024"/>
      <c r="K2488" s="32"/>
      <c r="M2488" s="1265">
        <v>42153</v>
      </c>
      <c r="N2488" s="545">
        <v>22643</v>
      </c>
      <c r="O2488" s="1952" t="s">
        <v>2859</v>
      </c>
      <c r="P2488" s="2097">
        <v>15042</v>
      </c>
      <c r="Q2488" s="724">
        <v>42153</v>
      </c>
      <c r="R2488" s="2116">
        <v>15042</v>
      </c>
      <c r="S2488" s="1267">
        <f t="shared" si="151"/>
        <v>0</v>
      </c>
      <c r="T2488" s="1655" t="s">
        <v>773</v>
      </c>
    </row>
    <row r="2489" spans="1:20" x14ac:dyDescent="0.25">
      <c r="A2489" s="1265">
        <v>42147</v>
      </c>
      <c r="B2489" s="545">
        <v>22063</v>
      </c>
      <c r="C2489" s="1952" t="s">
        <v>2811</v>
      </c>
      <c r="D2489" s="2097">
        <v>1734</v>
      </c>
      <c r="E2489" s="781">
        <v>42147</v>
      </c>
      <c r="F2489" s="2116">
        <v>1734</v>
      </c>
      <c r="G2489" s="1267">
        <f t="shared" si="150"/>
        <v>0</v>
      </c>
      <c r="H2489" s="1655" t="s">
        <v>773</v>
      </c>
      <c r="I2489" s="32"/>
      <c r="J2489" s="2024"/>
      <c r="K2489" s="32"/>
      <c r="M2489" s="1265">
        <v>42154</v>
      </c>
      <c r="N2489" s="545">
        <v>22731</v>
      </c>
      <c r="O2489" s="1952" t="s">
        <v>2859</v>
      </c>
      <c r="P2489" s="2097">
        <v>22812.400000000001</v>
      </c>
      <c r="Q2489" s="724">
        <v>42154</v>
      </c>
      <c r="R2489" s="2116">
        <v>22812.400000000001</v>
      </c>
      <c r="S2489" s="1267">
        <f t="shared" si="151"/>
        <v>0</v>
      </c>
      <c r="T2489" s="1655" t="s">
        <v>2412</v>
      </c>
    </row>
    <row r="2490" spans="1:20" x14ac:dyDescent="0.25">
      <c r="A2490" s="1265">
        <v>42147</v>
      </c>
      <c r="B2490" s="545">
        <v>22064</v>
      </c>
      <c r="C2490" s="1952" t="s">
        <v>2304</v>
      </c>
      <c r="D2490" s="2097">
        <v>16913.900000000001</v>
      </c>
      <c r="E2490" s="781"/>
      <c r="F2490" s="2116"/>
      <c r="G2490" s="1267">
        <f t="shared" si="150"/>
        <v>16913.900000000001</v>
      </c>
      <c r="H2490" s="1655" t="s">
        <v>2799</v>
      </c>
      <c r="I2490" s="32"/>
      <c r="J2490" s="2024"/>
      <c r="K2490" s="32"/>
      <c r="M2490" s="1265">
        <v>42154</v>
      </c>
      <c r="N2490" s="545">
        <v>22747</v>
      </c>
      <c r="O2490" s="1952" t="s">
        <v>4410</v>
      </c>
      <c r="P2490" s="2097">
        <v>3351</v>
      </c>
      <c r="Q2490" s="724">
        <v>42154</v>
      </c>
      <c r="R2490" s="2116">
        <v>3351</v>
      </c>
      <c r="S2490" s="1267">
        <f t="shared" si="151"/>
        <v>0</v>
      </c>
      <c r="T2490" s="1655" t="s">
        <v>773</v>
      </c>
    </row>
    <row r="2491" spans="1:20" x14ac:dyDescent="0.25">
      <c r="A2491" s="1265">
        <v>42147</v>
      </c>
      <c r="B2491" s="545">
        <v>22065</v>
      </c>
      <c r="C2491" s="1952" t="s">
        <v>259</v>
      </c>
      <c r="D2491" s="2097">
        <v>3468</v>
      </c>
      <c r="E2491" s="781"/>
      <c r="F2491" s="2116"/>
      <c r="G2491" s="1267">
        <f t="shared" si="150"/>
        <v>3468</v>
      </c>
      <c r="H2491" s="1655" t="s">
        <v>2799</v>
      </c>
      <c r="I2491" s="32"/>
      <c r="J2491" s="2024"/>
      <c r="K2491" s="32"/>
      <c r="M2491" s="1265">
        <v>42125</v>
      </c>
      <c r="N2491" s="545">
        <v>19597</v>
      </c>
      <c r="O2491" s="1952" t="s">
        <v>2788</v>
      </c>
      <c r="P2491" s="2097">
        <v>43082.74</v>
      </c>
      <c r="Q2491" s="724">
        <v>42126</v>
      </c>
      <c r="R2491" s="2116">
        <v>43082.74</v>
      </c>
      <c r="S2491" s="459">
        <f t="shared" si="151"/>
        <v>0</v>
      </c>
      <c r="T2491" s="1804" t="s">
        <v>773</v>
      </c>
    </row>
    <row r="2492" spans="1:20" x14ac:dyDescent="0.25">
      <c r="A2492" s="1265">
        <v>42148</v>
      </c>
      <c r="B2492" s="545">
        <v>22066</v>
      </c>
      <c r="C2492" s="1952" t="s">
        <v>2848</v>
      </c>
      <c r="D2492" s="2097">
        <v>4602</v>
      </c>
      <c r="E2492" s="781">
        <v>42148</v>
      </c>
      <c r="F2492" s="2116">
        <v>4602</v>
      </c>
      <c r="G2492" s="1267">
        <f t="shared" si="150"/>
        <v>0</v>
      </c>
      <c r="H2492" s="1655" t="s">
        <v>773</v>
      </c>
      <c r="I2492" s="32"/>
      <c r="J2492" s="2024"/>
      <c r="K2492" s="32"/>
      <c r="M2492" s="1265">
        <v>42125</v>
      </c>
      <c r="N2492" s="545">
        <v>19683</v>
      </c>
      <c r="O2492" s="1952" t="s">
        <v>2788</v>
      </c>
      <c r="P2492" s="2097">
        <v>3775.2</v>
      </c>
      <c r="Q2492" s="724">
        <v>42131</v>
      </c>
      <c r="R2492" s="2116">
        <v>3775.2</v>
      </c>
      <c r="S2492" s="459">
        <f t="shared" si="151"/>
        <v>0</v>
      </c>
      <c r="T2492" s="1655" t="s">
        <v>2799</v>
      </c>
    </row>
    <row r="2493" spans="1:20" x14ac:dyDescent="0.25">
      <c r="A2493" s="1265">
        <v>42148</v>
      </c>
      <c r="B2493" s="545">
        <v>22067</v>
      </c>
      <c r="C2493" s="1952" t="s">
        <v>3655</v>
      </c>
      <c r="D2493" s="2097">
        <v>5214.2</v>
      </c>
      <c r="E2493" s="393" t="s">
        <v>3677</v>
      </c>
      <c r="F2493" s="2116">
        <f>2200+3014.2</f>
        <v>5214.2</v>
      </c>
      <c r="G2493" s="1267">
        <f t="shared" si="150"/>
        <v>0</v>
      </c>
      <c r="H2493" s="1655" t="s">
        <v>773</v>
      </c>
      <c r="I2493" s="32"/>
      <c r="J2493" s="2024"/>
      <c r="K2493" s="32"/>
      <c r="M2493" s="1265">
        <v>42126</v>
      </c>
      <c r="N2493" s="545">
        <v>19716</v>
      </c>
      <c r="O2493" s="2054" t="s">
        <v>2788</v>
      </c>
      <c r="P2493" s="2097">
        <v>18954</v>
      </c>
      <c r="Q2493" s="724" t="s">
        <v>2972</v>
      </c>
      <c r="R2493" s="2116">
        <f>16500+2454</f>
        <v>18954</v>
      </c>
      <c r="S2493" s="459">
        <f t="shared" si="151"/>
        <v>0</v>
      </c>
      <c r="T2493" s="217" t="s">
        <v>773</v>
      </c>
    </row>
    <row r="2494" spans="1:20" x14ac:dyDescent="0.25">
      <c r="A2494" s="1265">
        <v>42148</v>
      </c>
      <c r="B2494" s="545">
        <v>22068</v>
      </c>
      <c r="C2494" s="1952" t="s">
        <v>1472</v>
      </c>
      <c r="D2494" s="2097">
        <v>4563.2</v>
      </c>
      <c r="E2494" s="781">
        <v>42148</v>
      </c>
      <c r="F2494" s="2116">
        <v>4563.2</v>
      </c>
      <c r="G2494" s="1267">
        <f t="shared" si="150"/>
        <v>0</v>
      </c>
      <c r="H2494" s="1655" t="s">
        <v>773</v>
      </c>
      <c r="I2494" s="32"/>
      <c r="J2494" s="2024"/>
      <c r="K2494" s="32"/>
      <c r="M2494" s="1265">
        <v>42126</v>
      </c>
      <c r="N2494" s="545">
        <v>19776</v>
      </c>
      <c r="O2494" s="2054" t="s">
        <v>2788</v>
      </c>
      <c r="P2494" s="2097">
        <v>862</v>
      </c>
      <c r="Q2494" s="724">
        <v>42131</v>
      </c>
      <c r="R2494" s="2116">
        <v>862</v>
      </c>
      <c r="S2494" s="459">
        <f t="shared" si="151"/>
        <v>0</v>
      </c>
      <c r="T2494" s="217" t="s">
        <v>773</v>
      </c>
    </row>
    <row r="2495" spans="1:20" x14ac:dyDescent="0.25">
      <c r="A2495" s="1265">
        <v>42148</v>
      </c>
      <c r="B2495" s="545">
        <v>22069</v>
      </c>
      <c r="C2495" s="1952" t="s">
        <v>592</v>
      </c>
      <c r="D2495" s="2097">
        <v>6580.8</v>
      </c>
      <c r="E2495" s="781">
        <v>42148</v>
      </c>
      <c r="F2495" s="2116">
        <v>6580.8</v>
      </c>
      <c r="G2495" s="1267">
        <f t="shared" si="150"/>
        <v>0</v>
      </c>
      <c r="H2495" s="1655" t="s">
        <v>773</v>
      </c>
      <c r="I2495" s="32"/>
      <c r="J2495" s="2024"/>
      <c r="K2495" s="32"/>
      <c r="M2495" s="1265">
        <v>42126</v>
      </c>
      <c r="N2495" s="545">
        <v>19807</v>
      </c>
      <c r="O2495" s="2054" t="s">
        <v>2788</v>
      </c>
      <c r="P2495" s="2097">
        <v>25107.3</v>
      </c>
      <c r="Q2495" s="724" t="s">
        <v>2973</v>
      </c>
      <c r="R2495" s="2116">
        <f>10000+15107.3</f>
        <v>25107.3</v>
      </c>
      <c r="S2495" s="1267">
        <f t="shared" si="151"/>
        <v>0</v>
      </c>
      <c r="T2495" s="217" t="s">
        <v>773</v>
      </c>
    </row>
    <row r="2496" spans="1:20" x14ac:dyDescent="0.25">
      <c r="A2496" s="1265">
        <v>42148</v>
      </c>
      <c r="B2496" s="545">
        <v>22070</v>
      </c>
      <c r="C2496" s="1952" t="s">
        <v>2775</v>
      </c>
      <c r="D2496" s="2097">
        <v>6055.2</v>
      </c>
      <c r="E2496" s="781">
        <v>42148</v>
      </c>
      <c r="F2496" s="2116">
        <v>6055.2</v>
      </c>
      <c r="G2496" s="1267">
        <f t="shared" si="150"/>
        <v>0</v>
      </c>
      <c r="H2496" s="1655" t="s">
        <v>2776</v>
      </c>
      <c r="I2496" s="32"/>
      <c r="J2496" s="2024"/>
      <c r="K2496" s="32"/>
      <c r="M2496" s="1265">
        <v>42127</v>
      </c>
      <c r="N2496" s="545">
        <v>19840</v>
      </c>
      <c r="O2496" s="2054" t="s">
        <v>2788</v>
      </c>
      <c r="P2496" s="2097">
        <v>17272.7</v>
      </c>
      <c r="Q2496" s="724">
        <v>42127</v>
      </c>
      <c r="R2496" s="2116">
        <v>17272.7</v>
      </c>
      <c r="S2496" s="1267">
        <f t="shared" si="151"/>
        <v>0</v>
      </c>
      <c r="T2496" s="217" t="s">
        <v>773</v>
      </c>
    </row>
    <row r="2497" spans="1:20" x14ac:dyDescent="0.25">
      <c r="A2497" s="1265">
        <v>42148</v>
      </c>
      <c r="B2497" s="545">
        <v>22071</v>
      </c>
      <c r="C2497" s="1952" t="s">
        <v>2845</v>
      </c>
      <c r="D2497" s="2097">
        <v>15862</v>
      </c>
      <c r="E2497" s="781">
        <v>42148</v>
      </c>
      <c r="F2497" s="2116">
        <v>15862</v>
      </c>
      <c r="G2497" s="1267">
        <f t="shared" si="150"/>
        <v>0</v>
      </c>
      <c r="H2497" s="1655" t="s">
        <v>773</v>
      </c>
      <c r="I2497" s="32"/>
      <c r="J2497" s="2024"/>
      <c r="K2497" s="32"/>
      <c r="M2497" s="1265">
        <v>42128</v>
      </c>
      <c r="N2497" s="545">
        <v>19910</v>
      </c>
      <c r="O2497" s="1952" t="s">
        <v>2788</v>
      </c>
      <c r="P2497" s="2097">
        <v>39990.65</v>
      </c>
      <c r="Q2497" s="724" t="s">
        <v>3535</v>
      </c>
      <c r="R2497" s="2116">
        <f>25000+12438.7+2551.95</f>
        <v>39990.649999999994</v>
      </c>
      <c r="S2497" s="1267">
        <f t="shared" si="151"/>
        <v>0</v>
      </c>
      <c r="T2497" s="1804" t="s">
        <v>773</v>
      </c>
    </row>
    <row r="2498" spans="1:20" x14ac:dyDescent="0.25">
      <c r="A2498" s="1265">
        <v>42148</v>
      </c>
      <c r="B2498" s="545">
        <v>22072</v>
      </c>
      <c r="C2498" s="1952" t="s">
        <v>1521</v>
      </c>
      <c r="D2498" s="2097">
        <v>3108</v>
      </c>
      <c r="E2498" s="781">
        <v>42148</v>
      </c>
      <c r="F2498" s="2116">
        <v>3108</v>
      </c>
      <c r="G2498" s="1267">
        <f t="shared" si="150"/>
        <v>0</v>
      </c>
      <c r="H2498" s="1655" t="s">
        <v>773</v>
      </c>
      <c r="I2498" s="32"/>
      <c r="J2498" s="2024"/>
      <c r="K2498" s="32"/>
      <c r="M2498" s="1265">
        <v>42129</v>
      </c>
      <c r="N2498" s="545">
        <v>20040</v>
      </c>
      <c r="O2498" s="1952" t="s">
        <v>2788</v>
      </c>
      <c r="P2498" s="2097">
        <v>2160</v>
      </c>
      <c r="Q2498" s="724">
        <v>42129</v>
      </c>
      <c r="R2498" s="2116">
        <v>2160</v>
      </c>
      <c r="S2498" s="1267">
        <f t="shared" si="151"/>
        <v>0</v>
      </c>
      <c r="T2498" s="1655" t="s">
        <v>2799</v>
      </c>
    </row>
    <row r="2499" spans="1:20" x14ac:dyDescent="0.25">
      <c r="A2499" s="1265">
        <v>42148</v>
      </c>
      <c r="B2499" s="545">
        <v>22073</v>
      </c>
      <c r="C2499" s="1952" t="s">
        <v>1024</v>
      </c>
      <c r="D2499" s="2097">
        <v>952</v>
      </c>
      <c r="E2499" s="781">
        <v>42148</v>
      </c>
      <c r="F2499" s="2116">
        <v>952</v>
      </c>
      <c r="G2499" s="1267">
        <f t="shared" ref="G2499:G2562" si="152">D2499-F2499</f>
        <v>0</v>
      </c>
      <c r="H2499" s="1655" t="s">
        <v>773</v>
      </c>
      <c r="I2499" s="32"/>
      <c r="J2499" s="2024"/>
      <c r="K2499" s="32"/>
      <c r="M2499" s="1265">
        <v>42130</v>
      </c>
      <c r="N2499" s="545">
        <v>20121</v>
      </c>
      <c r="O2499" s="1952" t="s">
        <v>2788</v>
      </c>
      <c r="P2499" s="2097">
        <v>11923.2</v>
      </c>
      <c r="Q2499" s="724">
        <v>42136</v>
      </c>
      <c r="R2499" s="2116">
        <v>11923.2</v>
      </c>
      <c r="S2499" s="1267">
        <f t="shared" ref="S2499:S2562" si="153">P2499-R2499</f>
        <v>0</v>
      </c>
      <c r="T2499" s="1655" t="s">
        <v>2799</v>
      </c>
    </row>
    <row r="2500" spans="1:20" x14ac:dyDescent="0.25">
      <c r="A2500" s="1265">
        <v>42148</v>
      </c>
      <c r="B2500" s="545">
        <v>22074</v>
      </c>
      <c r="C2500" s="1952" t="s">
        <v>2783</v>
      </c>
      <c r="D2500" s="2097">
        <v>327.9</v>
      </c>
      <c r="E2500" s="781">
        <v>42148</v>
      </c>
      <c r="F2500" s="2116">
        <v>327.9</v>
      </c>
      <c r="G2500" s="1267">
        <f t="shared" si="152"/>
        <v>0</v>
      </c>
      <c r="H2500" s="1655" t="s">
        <v>773</v>
      </c>
      <c r="I2500" s="32"/>
      <c r="J2500" s="2024"/>
      <c r="K2500" s="32"/>
      <c r="M2500" s="1265">
        <v>42131</v>
      </c>
      <c r="N2500" s="545">
        <v>20232</v>
      </c>
      <c r="O2500" s="1952" t="s">
        <v>2788</v>
      </c>
      <c r="P2500" s="2097">
        <v>7263</v>
      </c>
      <c r="Q2500" s="724">
        <v>42136</v>
      </c>
      <c r="R2500" s="2116">
        <v>7263</v>
      </c>
      <c r="S2500" s="1267">
        <f t="shared" si="153"/>
        <v>0</v>
      </c>
      <c r="T2500" s="1655" t="s">
        <v>2938</v>
      </c>
    </row>
    <row r="2501" spans="1:20" x14ac:dyDescent="0.25">
      <c r="A2501" s="1265">
        <v>42148</v>
      </c>
      <c r="B2501" s="545">
        <v>22075</v>
      </c>
      <c r="C2501" s="1952" t="s">
        <v>2797</v>
      </c>
      <c r="D2501" s="2097">
        <v>12153.2</v>
      </c>
      <c r="E2501" s="781">
        <v>42148</v>
      </c>
      <c r="F2501" s="2116">
        <v>12153.2</v>
      </c>
      <c r="G2501" s="1267">
        <f t="shared" si="152"/>
        <v>0</v>
      </c>
      <c r="H2501" s="1655" t="s">
        <v>773</v>
      </c>
      <c r="I2501" s="32"/>
      <c r="J2501" s="2024"/>
      <c r="K2501" s="32"/>
      <c r="M2501" s="1265">
        <v>42131</v>
      </c>
      <c r="N2501" s="545">
        <v>20233</v>
      </c>
      <c r="O2501" s="1952" t="s">
        <v>2788</v>
      </c>
      <c r="P2501" s="2097">
        <v>10546.8</v>
      </c>
      <c r="Q2501" s="724">
        <v>42137</v>
      </c>
      <c r="R2501" s="2116">
        <v>10546.8</v>
      </c>
      <c r="S2501" s="1267">
        <f t="shared" si="153"/>
        <v>0</v>
      </c>
      <c r="T2501" s="1655" t="s">
        <v>2938</v>
      </c>
    </row>
    <row r="2502" spans="1:20" x14ac:dyDescent="0.25">
      <c r="A2502" s="1265">
        <v>42148</v>
      </c>
      <c r="B2502" s="545">
        <v>22076</v>
      </c>
      <c r="C2502" s="1952" t="s">
        <v>2788</v>
      </c>
      <c r="D2502" s="2097">
        <v>10507.25</v>
      </c>
      <c r="E2502" s="781">
        <v>42152</v>
      </c>
      <c r="F2502" s="2116">
        <v>10507.25</v>
      </c>
      <c r="G2502" s="1267">
        <f t="shared" si="152"/>
        <v>0</v>
      </c>
      <c r="H2502" s="1655" t="s">
        <v>818</v>
      </c>
      <c r="I2502" s="32"/>
      <c r="J2502" s="2024"/>
      <c r="K2502" s="32"/>
      <c r="M2502" s="1265">
        <v>42132</v>
      </c>
      <c r="N2502" s="545">
        <v>20338</v>
      </c>
      <c r="O2502" s="1952" t="s">
        <v>2788</v>
      </c>
      <c r="P2502" s="2097">
        <v>46195.05</v>
      </c>
      <c r="Q2502" s="724" t="s">
        <v>3621</v>
      </c>
      <c r="R2502" s="2116">
        <f>17000+29195.05</f>
        <v>46195.05</v>
      </c>
      <c r="S2502" s="1267">
        <f t="shared" si="153"/>
        <v>0</v>
      </c>
      <c r="T2502" s="1804" t="s">
        <v>773</v>
      </c>
    </row>
    <row r="2503" spans="1:20" x14ac:dyDescent="0.25">
      <c r="A2503" s="1265">
        <v>42148</v>
      </c>
      <c r="B2503" s="545">
        <v>22077</v>
      </c>
      <c r="C2503" s="1952" t="s">
        <v>2791</v>
      </c>
      <c r="D2503" s="2097">
        <v>2641.2</v>
      </c>
      <c r="E2503" s="781">
        <v>42148</v>
      </c>
      <c r="F2503" s="2116">
        <v>2641.2</v>
      </c>
      <c r="G2503" s="1267">
        <f t="shared" si="152"/>
        <v>0</v>
      </c>
      <c r="H2503" s="1655" t="s">
        <v>773</v>
      </c>
      <c r="I2503" s="32"/>
      <c r="J2503" s="2024"/>
      <c r="K2503" s="32"/>
      <c r="M2503" s="1265">
        <v>42132</v>
      </c>
      <c r="N2503" s="545">
        <v>20438</v>
      </c>
      <c r="O2503" s="1952" t="s">
        <v>2788</v>
      </c>
      <c r="P2503" s="2097">
        <v>184</v>
      </c>
      <c r="Q2503" s="724">
        <v>42137</v>
      </c>
      <c r="R2503" s="2116">
        <v>184</v>
      </c>
      <c r="S2503" s="1267">
        <f t="shared" si="153"/>
        <v>0</v>
      </c>
      <c r="T2503" s="1804" t="s">
        <v>773</v>
      </c>
    </row>
    <row r="2504" spans="1:20" x14ac:dyDescent="0.25">
      <c r="A2504" s="1265">
        <v>42148</v>
      </c>
      <c r="B2504" s="545">
        <v>22078</v>
      </c>
      <c r="C2504" s="1952" t="s">
        <v>499</v>
      </c>
      <c r="D2504" s="2097">
        <v>6592.2</v>
      </c>
      <c r="E2504" s="781">
        <v>42148</v>
      </c>
      <c r="F2504" s="2116">
        <v>6592.2</v>
      </c>
      <c r="G2504" s="1267">
        <f t="shared" si="152"/>
        <v>0</v>
      </c>
      <c r="H2504" s="1655" t="s">
        <v>773</v>
      </c>
      <c r="I2504" s="32"/>
      <c r="J2504" s="2024"/>
      <c r="K2504" s="32"/>
      <c r="M2504" s="1265">
        <v>42133</v>
      </c>
      <c r="N2504" s="545">
        <v>20490</v>
      </c>
      <c r="O2504" s="1952" t="s">
        <v>2788</v>
      </c>
      <c r="P2504" s="2097">
        <v>26617.25</v>
      </c>
      <c r="Q2504" s="724">
        <v>42133</v>
      </c>
      <c r="R2504" s="2116">
        <v>26617.25</v>
      </c>
      <c r="S2504" s="1267">
        <f t="shared" si="153"/>
        <v>0</v>
      </c>
      <c r="T2504" s="1804" t="s">
        <v>773</v>
      </c>
    </row>
    <row r="2505" spans="1:20" x14ac:dyDescent="0.25">
      <c r="A2505" s="1265">
        <v>42148</v>
      </c>
      <c r="B2505" s="545">
        <v>22079</v>
      </c>
      <c r="C2505" s="1952" t="s">
        <v>3002</v>
      </c>
      <c r="D2505" s="2097">
        <v>2662.4</v>
      </c>
      <c r="E2505" s="781">
        <v>42148</v>
      </c>
      <c r="F2505" s="2116">
        <v>2662.4</v>
      </c>
      <c r="G2505" s="1267">
        <f t="shared" si="152"/>
        <v>0</v>
      </c>
      <c r="H2505" s="1655" t="s">
        <v>773</v>
      </c>
      <c r="I2505" s="32"/>
      <c r="J2505" s="2024"/>
      <c r="K2505" s="32"/>
      <c r="M2505" s="1265">
        <v>42133</v>
      </c>
      <c r="N2505" s="545">
        <v>20493</v>
      </c>
      <c r="O2505" s="1952" t="s">
        <v>2788</v>
      </c>
      <c r="P2505" s="2097">
        <v>156</v>
      </c>
      <c r="Q2505" s="724">
        <v>42143</v>
      </c>
      <c r="R2505" s="2116">
        <v>156</v>
      </c>
      <c r="S2505" s="1267">
        <f t="shared" si="153"/>
        <v>0</v>
      </c>
      <c r="T2505" s="1804" t="s">
        <v>773</v>
      </c>
    </row>
    <row r="2506" spans="1:20" x14ac:dyDescent="0.25">
      <c r="A2506" s="1265">
        <v>42148</v>
      </c>
      <c r="B2506" s="545">
        <v>22080</v>
      </c>
      <c r="C2506" s="1952" t="s">
        <v>3662</v>
      </c>
      <c r="D2506" s="2097">
        <v>566.4</v>
      </c>
      <c r="E2506" s="781">
        <v>42148</v>
      </c>
      <c r="F2506" s="2116">
        <v>566.4</v>
      </c>
      <c r="G2506" s="1267">
        <f t="shared" si="152"/>
        <v>0</v>
      </c>
      <c r="H2506" s="1655" t="s">
        <v>773</v>
      </c>
      <c r="I2506" s="32"/>
      <c r="J2506" s="2024"/>
      <c r="K2506" s="32"/>
      <c r="M2506" s="1265">
        <v>42133</v>
      </c>
      <c r="N2506" s="545">
        <v>20533</v>
      </c>
      <c r="O2506" s="1952" t="s">
        <v>2788</v>
      </c>
      <c r="P2506" s="2097">
        <v>1960</v>
      </c>
      <c r="Q2506" s="724">
        <v>42135</v>
      </c>
      <c r="R2506" s="2116">
        <v>1960</v>
      </c>
      <c r="S2506" s="1267">
        <f t="shared" si="153"/>
        <v>0</v>
      </c>
      <c r="T2506" s="1804" t="s">
        <v>773</v>
      </c>
    </row>
    <row r="2507" spans="1:20" x14ac:dyDescent="0.25">
      <c r="A2507" s="1265">
        <v>42148</v>
      </c>
      <c r="B2507" s="545">
        <v>22081</v>
      </c>
      <c r="C2507" s="1952" t="s">
        <v>2955</v>
      </c>
      <c r="D2507" s="2097">
        <v>600</v>
      </c>
      <c r="E2507" s="781">
        <v>42148</v>
      </c>
      <c r="F2507" s="2116">
        <v>600</v>
      </c>
      <c r="G2507" s="1267">
        <f t="shared" si="152"/>
        <v>0</v>
      </c>
      <c r="H2507" s="1655" t="s">
        <v>773</v>
      </c>
      <c r="I2507" s="32"/>
      <c r="J2507" s="2024"/>
      <c r="K2507" s="32"/>
      <c r="M2507" s="1265">
        <v>42133</v>
      </c>
      <c r="N2507" s="545">
        <v>20549</v>
      </c>
      <c r="O2507" s="1952" t="s">
        <v>2788</v>
      </c>
      <c r="P2507" s="2097">
        <v>30140.799999999999</v>
      </c>
      <c r="Q2507" s="714" t="s">
        <v>3001</v>
      </c>
      <c r="R2507" s="2116">
        <f>20140.8+10000</f>
        <v>30140.799999999999</v>
      </c>
      <c r="S2507" s="1267">
        <f t="shared" si="153"/>
        <v>0</v>
      </c>
      <c r="T2507" s="1804" t="s">
        <v>2799</v>
      </c>
    </row>
    <row r="2508" spans="1:20" x14ac:dyDescent="0.25">
      <c r="A2508" s="1265">
        <v>42148</v>
      </c>
      <c r="B2508" s="545">
        <v>22082</v>
      </c>
      <c r="C2508" s="1952" t="s">
        <v>3000</v>
      </c>
      <c r="D2508" s="2097">
        <v>1269.2</v>
      </c>
      <c r="E2508" s="781">
        <v>42148</v>
      </c>
      <c r="F2508" s="2116">
        <v>1269.2</v>
      </c>
      <c r="G2508" s="1267">
        <f t="shared" si="152"/>
        <v>0</v>
      </c>
      <c r="H2508" s="1655" t="s">
        <v>773</v>
      </c>
      <c r="I2508" s="32"/>
      <c r="J2508" s="2024"/>
      <c r="K2508" s="32"/>
      <c r="M2508" s="1265">
        <v>42134</v>
      </c>
      <c r="N2508" s="545">
        <v>20612</v>
      </c>
      <c r="O2508" s="1952" t="s">
        <v>2788</v>
      </c>
      <c r="P2508" s="2097">
        <v>11638</v>
      </c>
      <c r="Q2508" s="724">
        <v>42134</v>
      </c>
      <c r="R2508" s="2117">
        <v>11638</v>
      </c>
      <c r="S2508" s="1267">
        <f t="shared" si="153"/>
        <v>0</v>
      </c>
      <c r="T2508" s="1197" t="s">
        <v>773</v>
      </c>
    </row>
    <row r="2509" spans="1:20" x14ac:dyDescent="0.25">
      <c r="A2509" s="1265">
        <v>42148</v>
      </c>
      <c r="B2509" s="545">
        <v>22083</v>
      </c>
      <c r="C2509" s="1952" t="s">
        <v>665</v>
      </c>
      <c r="D2509" s="2097">
        <v>2956.84</v>
      </c>
      <c r="E2509" s="781">
        <v>42148</v>
      </c>
      <c r="F2509" s="2116">
        <v>2956.84</v>
      </c>
      <c r="G2509" s="1267">
        <f t="shared" si="152"/>
        <v>0</v>
      </c>
      <c r="H2509" s="1655" t="s">
        <v>773</v>
      </c>
      <c r="I2509" s="32"/>
      <c r="J2509" s="2024"/>
      <c r="K2509" s="32"/>
      <c r="M2509" s="1265">
        <v>42135</v>
      </c>
      <c r="N2509" s="545">
        <v>20691</v>
      </c>
      <c r="O2509" s="1952" t="s">
        <v>2788</v>
      </c>
      <c r="P2509" s="2097">
        <v>36266.5</v>
      </c>
      <c r="Q2509" s="714" t="s">
        <v>3542</v>
      </c>
      <c r="R2509" s="2116">
        <f>35000+1266.5</f>
        <v>36266.5</v>
      </c>
      <c r="S2509" s="1267">
        <f t="shared" si="153"/>
        <v>0</v>
      </c>
      <c r="T2509" s="1655" t="s">
        <v>773</v>
      </c>
    </row>
    <row r="2510" spans="1:20" x14ac:dyDescent="0.25">
      <c r="A2510" s="1265">
        <v>42148</v>
      </c>
      <c r="B2510" s="545">
        <v>22084</v>
      </c>
      <c r="C2510" s="1952" t="s">
        <v>25</v>
      </c>
      <c r="D2510" s="2097">
        <v>8495.7999999999993</v>
      </c>
      <c r="E2510" s="781">
        <v>42148</v>
      </c>
      <c r="F2510" s="2116">
        <v>8495.7999999999993</v>
      </c>
      <c r="G2510" s="1267">
        <f t="shared" si="152"/>
        <v>0</v>
      </c>
      <c r="H2510" s="1655" t="s">
        <v>773</v>
      </c>
      <c r="I2510" s="32"/>
      <c r="J2510" s="2024"/>
      <c r="K2510" s="32"/>
      <c r="M2510" s="1265">
        <v>42136</v>
      </c>
      <c r="N2510" s="545">
        <v>20829</v>
      </c>
      <c r="O2510" s="1952" t="s">
        <v>2788</v>
      </c>
      <c r="P2510" s="2097">
        <v>12135.3</v>
      </c>
      <c r="Q2510" s="724">
        <v>42136</v>
      </c>
      <c r="R2510" s="2116">
        <v>12135.3</v>
      </c>
      <c r="S2510" s="1267">
        <f t="shared" si="153"/>
        <v>0</v>
      </c>
      <c r="T2510" s="1655" t="s">
        <v>773</v>
      </c>
    </row>
    <row r="2511" spans="1:20" x14ac:dyDescent="0.25">
      <c r="A2511" s="1265">
        <v>42148</v>
      </c>
      <c r="B2511" s="545">
        <v>22085</v>
      </c>
      <c r="C2511" s="1952" t="s">
        <v>259</v>
      </c>
      <c r="D2511" s="2097">
        <v>16193.6</v>
      </c>
      <c r="E2511" s="781"/>
      <c r="F2511" s="2116"/>
      <c r="G2511" s="1267">
        <f t="shared" si="152"/>
        <v>16193.6</v>
      </c>
      <c r="H2511" s="1655" t="s">
        <v>818</v>
      </c>
      <c r="I2511" s="32"/>
      <c r="J2511" s="2024"/>
      <c r="K2511" s="32"/>
      <c r="M2511" s="1265">
        <v>42137</v>
      </c>
      <c r="N2511" s="545">
        <v>20884</v>
      </c>
      <c r="O2511" s="1952" t="s">
        <v>2788</v>
      </c>
      <c r="P2511" s="2097">
        <v>34484.75</v>
      </c>
      <c r="Q2511" s="724" t="s">
        <v>3636</v>
      </c>
      <c r="R2511" s="2116">
        <f>7943.55+26541.2</f>
        <v>34484.75</v>
      </c>
      <c r="S2511" s="1267">
        <f t="shared" si="153"/>
        <v>0</v>
      </c>
      <c r="T2511" s="1804" t="s">
        <v>2799</v>
      </c>
    </row>
    <row r="2512" spans="1:20" x14ac:dyDescent="0.25">
      <c r="A2512" s="1265">
        <v>42148</v>
      </c>
      <c r="B2512" s="545">
        <v>22086</v>
      </c>
      <c r="C2512" s="1952" t="s">
        <v>25</v>
      </c>
      <c r="D2512" s="2097">
        <v>433.2</v>
      </c>
      <c r="E2512" s="781">
        <v>42148</v>
      </c>
      <c r="F2512" s="2116">
        <v>433.2</v>
      </c>
      <c r="G2512" s="1267">
        <f t="shared" si="152"/>
        <v>0</v>
      </c>
      <c r="H2512" s="1655" t="s">
        <v>773</v>
      </c>
      <c r="I2512" s="32"/>
      <c r="J2512" s="2024"/>
      <c r="K2512" s="32"/>
      <c r="M2512" s="1265">
        <v>42138</v>
      </c>
      <c r="N2512" s="545">
        <v>20976</v>
      </c>
      <c r="O2512" s="2143" t="s">
        <v>2788</v>
      </c>
      <c r="P2512" s="2097">
        <v>11377.2</v>
      </c>
      <c r="Q2512" s="724">
        <v>42138</v>
      </c>
      <c r="R2512" s="2116">
        <v>11377.2</v>
      </c>
      <c r="S2512" s="1267">
        <f t="shared" si="153"/>
        <v>0</v>
      </c>
      <c r="T2512" s="1804" t="s">
        <v>2799</v>
      </c>
    </row>
    <row r="2513" spans="1:20" x14ac:dyDescent="0.25">
      <c r="A2513" s="1265">
        <v>42148</v>
      </c>
      <c r="B2513" s="545">
        <v>22087</v>
      </c>
      <c r="C2513" s="1952" t="s">
        <v>2899</v>
      </c>
      <c r="D2513" s="2097">
        <v>6451.5</v>
      </c>
      <c r="E2513" s="781">
        <v>42151</v>
      </c>
      <c r="F2513" s="2116">
        <v>6451.5</v>
      </c>
      <c r="G2513" s="1267">
        <f t="shared" si="152"/>
        <v>0</v>
      </c>
      <c r="H2513" s="1655" t="s">
        <v>818</v>
      </c>
      <c r="I2513" s="32"/>
      <c r="J2513" s="2024"/>
      <c r="K2513" s="32"/>
      <c r="M2513" s="1265">
        <v>42138</v>
      </c>
      <c r="N2513" s="545">
        <v>20980</v>
      </c>
      <c r="O2513" s="1952" t="s">
        <v>2788</v>
      </c>
      <c r="P2513" s="2097">
        <v>3655</v>
      </c>
      <c r="Q2513" s="724">
        <v>42138</v>
      </c>
      <c r="R2513" s="2116">
        <v>3655</v>
      </c>
      <c r="S2513" s="1267">
        <f t="shared" si="153"/>
        <v>0</v>
      </c>
      <c r="T2513" s="1804" t="s">
        <v>773</v>
      </c>
    </row>
    <row r="2514" spans="1:20" x14ac:dyDescent="0.25">
      <c r="A2514" s="1265">
        <v>42148</v>
      </c>
      <c r="B2514" s="545">
        <v>22088</v>
      </c>
      <c r="C2514" s="1952" t="s">
        <v>2098</v>
      </c>
      <c r="D2514" s="2097">
        <v>760</v>
      </c>
      <c r="E2514" s="781">
        <v>42148</v>
      </c>
      <c r="F2514" s="2116">
        <v>760</v>
      </c>
      <c r="G2514" s="1267">
        <f t="shared" si="152"/>
        <v>0</v>
      </c>
      <c r="H2514" s="1655" t="s">
        <v>2804</v>
      </c>
      <c r="I2514" s="32"/>
      <c r="J2514" s="2024"/>
      <c r="K2514" s="32"/>
      <c r="M2514" s="1265">
        <v>42139</v>
      </c>
      <c r="N2514" s="545">
        <v>21121</v>
      </c>
      <c r="O2514" s="1952" t="s">
        <v>2788</v>
      </c>
      <c r="P2514" s="2097">
        <v>12634.05</v>
      </c>
      <c r="Q2514" s="724">
        <v>42143</v>
      </c>
      <c r="R2514" s="2116">
        <v>12634.05</v>
      </c>
      <c r="S2514" s="1817">
        <f t="shared" si="153"/>
        <v>0</v>
      </c>
      <c r="T2514" s="1655" t="s">
        <v>773</v>
      </c>
    </row>
    <row r="2515" spans="1:20" x14ac:dyDescent="0.25">
      <c r="A2515" s="1265">
        <v>42148</v>
      </c>
      <c r="B2515" s="545">
        <v>22089</v>
      </c>
      <c r="C2515" s="1952" t="s">
        <v>2852</v>
      </c>
      <c r="D2515" s="2097">
        <v>9062.2000000000007</v>
      </c>
      <c r="E2515" s="781">
        <v>42153</v>
      </c>
      <c r="F2515" s="2116">
        <v>9062.2000000000007</v>
      </c>
      <c r="G2515" s="1267">
        <f t="shared" si="152"/>
        <v>0</v>
      </c>
      <c r="H2515" s="1655" t="s">
        <v>2822</v>
      </c>
      <c r="I2515" s="32"/>
      <c r="J2515" s="2024"/>
      <c r="K2515" s="32"/>
      <c r="M2515" s="1265">
        <v>42139</v>
      </c>
      <c r="N2515" s="545">
        <v>21195</v>
      </c>
      <c r="O2515" s="1952" t="s">
        <v>2788</v>
      </c>
      <c r="P2515" s="2097">
        <v>1766.4</v>
      </c>
      <c r="Q2515" s="724">
        <v>42143</v>
      </c>
      <c r="R2515" s="2116">
        <v>1766.4</v>
      </c>
      <c r="S2515" s="1817">
        <f t="shared" si="153"/>
        <v>0</v>
      </c>
      <c r="T2515" s="1655" t="s">
        <v>773</v>
      </c>
    </row>
    <row r="2516" spans="1:20" x14ac:dyDescent="0.25">
      <c r="A2516" s="1265">
        <v>42148</v>
      </c>
      <c r="B2516" s="545">
        <v>22090</v>
      </c>
      <c r="C2516" s="1952" t="s">
        <v>3663</v>
      </c>
      <c r="D2516" s="2097">
        <v>3978</v>
      </c>
      <c r="E2516" s="781">
        <v>42148</v>
      </c>
      <c r="F2516" s="2116">
        <v>3978</v>
      </c>
      <c r="G2516" s="1267">
        <f t="shared" si="152"/>
        <v>0</v>
      </c>
      <c r="H2516" s="1655" t="s">
        <v>773</v>
      </c>
      <c r="I2516" s="32"/>
      <c r="J2516" s="2024"/>
      <c r="K2516" s="32"/>
      <c r="M2516" s="1265">
        <v>42140</v>
      </c>
      <c r="N2516" s="545">
        <v>21246</v>
      </c>
      <c r="O2516" s="1952" t="s">
        <v>2788</v>
      </c>
      <c r="P2516" s="2097">
        <v>24295.599999999999</v>
      </c>
      <c r="Q2516" s="724">
        <v>42145</v>
      </c>
      <c r="R2516" s="2116">
        <v>24295.599999999999</v>
      </c>
      <c r="S2516" s="1817">
        <f t="shared" si="153"/>
        <v>0</v>
      </c>
      <c r="T2516" s="1804" t="s">
        <v>773</v>
      </c>
    </row>
    <row r="2517" spans="1:20" x14ac:dyDescent="0.25">
      <c r="A2517" s="1265">
        <v>42148</v>
      </c>
      <c r="B2517" s="545">
        <v>22091</v>
      </c>
      <c r="C2517" s="1952" t="s">
        <v>2816</v>
      </c>
      <c r="D2517" s="2097">
        <v>1129.5999999999999</v>
      </c>
      <c r="E2517" s="781">
        <v>42148</v>
      </c>
      <c r="F2517" s="2116">
        <v>1129.5999999999999</v>
      </c>
      <c r="G2517" s="1267">
        <f t="shared" si="152"/>
        <v>0</v>
      </c>
      <c r="H2517" s="1655" t="s">
        <v>773</v>
      </c>
      <c r="I2517" s="32"/>
      <c r="J2517" s="2024"/>
      <c r="K2517" s="32"/>
      <c r="M2517" s="1265">
        <v>42141</v>
      </c>
      <c r="N2517" s="545">
        <v>21350</v>
      </c>
      <c r="O2517" s="1952" t="s">
        <v>2788</v>
      </c>
      <c r="P2517" s="2097">
        <v>9593.1</v>
      </c>
      <c r="Q2517" s="724">
        <v>42142</v>
      </c>
      <c r="R2517" s="2117">
        <v>9593.1</v>
      </c>
      <c r="S2517" s="1267">
        <f t="shared" si="153"/>
        <v>0</v>
      </c>
      <c r="T2517" s="716" t="s">
        <v>2776</v>
      </c>
    </row>
    <row r="2518" spans="1:20" x14ac:dyDescent="0.25">
      <c r="A2518" s="1265">
        <v>42148</v>
      </c>
      <c r="B2518" s="545">
        <v>22092</v>
      </c>
      <c r="C2518" s="1952" t="s">
        <v>2866</v>
      </c>
      <c r="D2518" s="2097">
        <v>3146.4</v>
      </c>
      <c r="E2518" s="781">
        <v>42148</v>
      </c>
      <c r="F2518" s="2116">
        <v>3146.4</v>
      </c>
      <c r="G2518" s="1267">
        <f t="shared" si="152"/>
        <v>0</v>
      </c>
      <c r="H2518" s="1655" t="s">
        <v>773</v>
      </c>
      <c r="I2518" s="32"/>
      <c r="J2518" s="2024"/>
      <c r="K2518" s="32"/>
      <c r="M2518" s="1265">
        <v>42142</v>
      </c>
      <c r="N2518" s="545">
        <v>21407</v>
      </c>
      <c r="O2518" s="1952" t="s">
        <v>2788</v>
      </c>
      <c r="P2518" s="2097">
        <v>14378.2</v>
      </c>
      <c r="Q2518" s="724">
        <v>42142</v>
      </c>
      <c r="R2518" s="2117">
        <v>14378.2</v>
      </c>
      <c r="S2518" s="1267">
        <f t="shared" si="153"/>
        <v>0</v>
      </c>
      <c r="T2518" s="1197" t="s">
        <v>773</v>
      </c>
    </row>
    <row r="2519" spans="1:20" x14ac:dyDescent="0.25">
      <c r="A2519" s="1265">
        <v>42148</v>
      </c>
      <c r="B2519" s="545">
        <v>22093</v>
      </c>
      <c r="C2519" s="1952" t="s">
        <v>44</v>
      </c>
      <c r="D2519" s="2097">
        <v>3094.4</v>
      </c>
      <c r="E2519" s="781">
        <v>42148</v>
      </c>
      <c r="F2519" s="2116">
        <v>3094.4</v>
      </c>
      <c r="G2519" s="1267">
        <f t="shared" si="152"/>
        <v>0</v>
      </c>
      <c r="H2519" s="1655" t="s">
        <v>773</v>
      </c>
      <c r="I2519" s="32"/>
      <c r="J2519" s="2024"/>
      <c r="K2519" s="32"/>
      <c r="M2519" s="1265">
        <v>42142</v>
      </c>
      <c r="N2519" s="545">
        <v>21443</v>
      </c>
      <c r="O2519" s="1952" t="s">
        <v>2788</v>
      </c>
      <c r="P2519" s="2097">
        <v>26242.799999999999</v>
      </c>
      <c r="Q2519" s="781" t="s">
        <v>3688</v>
      </c>
      <c r="R2519" s="2116">
        <f>8242.8+18000</f>
        <v>26242.799999999999</v>
      </c>
      <c r="S2519" s="1267">
        <f t="shared" si="153"/>
        <v>0</v>
      </c>
      <c r="T2519" s="1655" t="s">
        <v>2799</v>
      </c>
    </row>
    <row r="2520" spans="1:20" x14ac:dyDescent="0.25">
      <c r="A2520" s="1265">
        <v>42148</v>
      </c>
      <c r="B2520" s="545">
        <v>22094</v>
      </c>
      <c r="C2520" s="1952" t="s">
        <v>786</v>
      </c>
      <c r="D2520" s="2097">
        <v>9813.2000000000007</v>
      </c>
      <c r="E2520" s="781">
        <v>42148</v>
      </c>
      <c r="F2520" s="2116">
        <v>9813.2000000000007</v>
      </c>
      <c r="G2520" s="1267">
        <f t="shared" si="152"/>
        <v>0</v>
      </c>
      <c r="H2520" s="1655" t="s">
        <v>773</v>
      </c>
      <c r="I2520" s="32"/>
      <c r="J2520" s="2024"/>
      <c r="K2520" s="32"/>
      <c r="M2520" s="1265">
        <v>42143</v>
      </c>
      <c r="N2520" s="545">
        <v>21557</v>
      </c>
      <c r="O2520" s="1952" t="s">
        <v>2788</v>
      </c>
      <c r="P2520" s="2097">
        <v>17045.099999999999</v>
      </c>
      <c r="Q2520" s="724">
        <v>42154</v>
      </c>
      <c r="R2520" s="2117">
        <v>17045.099999999999</v>
      </c>
      <c r="S2520" s="1267">
        <f t="shared" si="153"/>
        <v>0</v>
      </c>
      <c r="T2520" s="1197" t="s">
        <v>818</v>
      </c>
    </row>
    <row r="2521" spans="1:20" x14ac:dyDescent="0.25">
      <c r="A2521" s="1265">
        <v>42148</v>
      </c>
      <c r="B2521" s="545">
        <v>22095</v>
      </c>
      <c r="C2521" s="1952" t="s">
        <v>2862</v>
      </c>
      <c r="D2521" s="2097">
        <v>340.2</v>
      </c>
      <c r="E2521" s="781">
        <v>42148</v>
      </c>
      <c r="F2521" s="2116">
        <v>340.2</v>
      </c>
      <c r="G2521" s="1267">
        <f t="shared" si="152"/>
        <v>0</v>
      </c>
      <c r="H2521" s="1655" t="s">
        <v>773</v>
      </c>
      <c r="I2521" s="32"/>
      <c r="J2521" s="2024"/>
      <c r="K2521" s="32"/>
      <c r="M2521" s="1265">
        <v>42143</v>
      </c>
      <c r="N2521" s="545">
        <v>21570</v>
      </c>
      <c r="O2521" s="1952" t="s">
        <v>2788</v>
      </c>
      <c r="P2521" s="2097">
        <v>12488</v>
      </c>
      <c r="Q2521" s="724">
        <v>42154</v>
      </c>
      <c r="R2521" s="2117">
        <v>12488</v>
      </c>
      <c r="S2521" s="1267">
        <f t="shared" si="153"/>
        <v>0</v>
      </c>
      <c r="T2521" s="1197" t="s">
        <v>818</v>
      </c>
    </row>
    <row r="2522" spans="1:20" x14ac:dyDescent="0.25">
      <c r="A2522" s="1265">
        <v>42148</v>
      </c>
      <c r="B2522" s="545">
        <v>22096</v>
      </c>
      <c r="C2522" s="1952" t="s">
        <v>2859</v>
      </c>
      <c r="D2522" s="2097">
        <v>21441.200000000001</v>
      </c>
      <c r="E2522" s="781"/>
      <c r="F2522" s="2116"/>
      <c r="G2522" s="1267">
        <f t="shared" si="152"/>
        <v>21441.200000000001</v>
      </c>
      <c r="H2522" s="1655" t="s">
        <v>773</v>
      </c>
      <c r="I2522" s="32"/>
      <c r="J2522" s="2024"/>
      <c r="K2522" s="32"/>
      <c r="M2522" s="1265">
        <v>42144</v>
      </c>
      <c r="N2522" s="545">
        <v>21631</v>
      </c>
      <c r="O2522" s="1952" t="s">
        <v>2788</v>
      </c>
      <c r="P2522" s="2097">
        <v>10549.2</v>
      </c>
      <c r="Q2522" s="724">
        <v>42152</v>
      </c>
      <c r="R2522" s="2117">
        <v>10549.2</v>
      </c>
      <c r="S2522" s="1817">
        <f t="shared" si="153"/>
        <v>0</v>
      </c>
      <c r="T2522" s="716" t="s">
        <v>773</v>
      </c>
    </row>
    <row r="2523" spans="1:20" x14ac:dyDescent="0.25">
      <c r="A2523" s="1265">
        <v>42148</v>
      </c>
      <c r="B2523" s="545">
        <v>22097</v>
      </c>
      <c r="C2523" s="1952" t="s">
        <v>2808</v>
      </c>
      <c r="D2523" s="2097">
        <v>4136.2</v>
      </c>
      <c r="E2523" s="781">
        <v>42148</v>
      </c>
      <c r="F2523" s="2116">
        <v>4136.2</v>
      </c>
      <c r="G2523" s="1267">
        <f t="shared" si="152"/>
        <v>0</v>
      </c>
      <c r="H2523" s="1655" t="s">
        <v>2804</v>
      </c>
      <c r="I2523" s="32"/>
      <c r="J2523" s="2024"/>
      <c r="K2523" s="32"/>
      <c r="M2523" s="1265">
        <v>42145</v>
      </c>
      <c r="N2523" s="545">
        <v>21766</v>
      </c>
      <c r="O2523" s="2030" t="s">
        <v>2788</v>
      </c>
      <c r="P2523" s="2113">
        <v>9947.4</v>
      </c>
      <c r="Q2523" s="724">
        <v>42152</v>
      </c>
      <c r="R2523" s="2117">
        <v>9947.4</v>
      </c>
      <c r="S2523" s="1267">
        <f t="shared" si="153"/>
        <v>0</v>
      </c>
      <c r="T2523" s="582" t="s">
        <v>2799</v>
      </c>
    </row>
    <row r="2524" spans="1:20" x14ac:dyDescent="0.25">
      <c r="A2524" s="1265">
        <v>42148</v>
      </c>
      <c r="B2524" s="545">
        <v>22098</v>
      </c>
      <c r="C2524" s="1952" t="s">
        <v>2807</v>
      </c>
      <c r="D2524" s="2097">
        <v>1297.8</v>
      </c>
      <c r="E2524" s="781">
        <v>42148</v>
      </c>
      <c r="F2524" s="2116">
        <v>1297.8</v>
      </c>
      <c r="G2524" s="1267">
        <f t="shared" si="152"/>
        <v>0</v>
      </c>
      <c r="H2524" s="1655" t="s">
        <v>2804</v>
      </c>
      <c r="I2524" s="32"/>
      <c r="J2524" s="2024"/>
      <c r="K2524" s="32"/>
      <c r="M2524" s="1265">
        <v>42146</v>
      </c>
      <c r="N2524" s="545">
        <v>21843</v>
      </c>
      <c r="O2524" s="2030" t="s">
        <v>2788</v>
      </c>
      <c r="P2524" s="2113">
        <v>19878</v>
      </c>
      <c r="Q2524" s="724"/>
      <c r="R2524" s="2117"/>
      <c r="S2524" s="1267">
        <f t="shared" si="153"/>
        <v>19878</v>
      </c>
      <c r="T2524" s="582" t="s">
        <v>2799</v>
      </c>
    </row>
    <row r="2525" spans="1:20" x14ac:dyDescent="0.25">
      <c r="A2525" s="1265">
        <v>42148</v>
      </c>
      <c r="B2525" s="545">
        <v>22099</v>
      </c>
      <c r="C2525" s="1952" t="s">
        <v>58</v>
      </c>
      <c r="D2525" s="2097">
        <v>4874.8</v>
      </c>
      <c r="E2525" s="781">
        <v>42148</v>
      </c>
      <c r="F2525" s="2116">
        <v>4874.8</v>
      </c>
      <c r="G2525" s="1267">
        <f t="shared" si="152"/>
        <v>0</v>
      </c>
      <c r="H2525" s="1655" t="s">
        <v>2804</v>
      </c>
      <c r="I2525" s="32"/>
      <c r="J2525" s="2024"/>
      <c r="K2525" s="32"/>
      <c r="M2525" s="1265">
        <v>42147</v>
      </c>
      <c r="N2525" s="545">
        <v>21986</v>
      </c>
      <c r="O2525" s="1952" t="s">
        <v>2788</v>
      </c>
      <c r="P2525" s="2097">
        <v>13151.6</v>
      </c>
      <c r="Q2525" s="781">
        <v>42147</v>
      </c>
      <c r="R2525" s="2116">
        <v>13151.6</v>
      </c>
      <c r="S2525" s="1267">
        <f t="shared" si="153"/>
        <v>0</v>
      </c>
      <c r="T2525" s="1655" t="s">
        <v>2799</v>
      </c>
    </row>
    <row r="2526" spans="1:20" x14ac:dyDescent="0.25">
      <c r="A2526" s="1265">
        <v>42148</v>
      </c>
      <c r="B2526" s="545">
        <v>22100</v>
      </c>
      <c r="C2526" s="1952" t="s">
        <v>701</v>
      </c>
      <c r="D2526" s="2097">
        <v>4927.6000000000004</v>
      </c>
      <c r="E2526" s="781">
        <v>42148</v>
      </c>
      <c r="F2526" s="2116">
        <v>4927.6000000000004</v>
      </c>
      <c r="G2526" s="1267">
        <f t="shared" si="152"/>
        <v>0</v>
      </c>
      <c r="H2526" s="1655" t="s">
        <v>2780</v>
      </c>
      <c r="I2526" s="32"/>
      <c r="J2526" s="2024"/>
      <c r="K2526" s="32"/>
      <c r="M2526" s="1265">
        <v>42148</v>
      </c>
      <c r="N2526" s="545">
        <v>22076</v>
      </c>
      <c r="O2526" s="1952" t="s">
        <v>2788</v>
      </c>
      <c r="P2526" s="2097">
        <v>10507.25</v>
      </c>
      <c r="Q2526" s="781">
        <v>42152</v>
      </c>
      <c r="R2526" s="2116">
        <v>10507.25</v>
      </c>
      <c r="S2526" s="1267">
        <f t="shared" si="153"/>
        <v>0</v>
      </c>
      <c r="T2526" s="1655" t="s">
        <v>818</v>
      </c>
    </row>
    <row r="2527" spans="1:20" x14ac:dyDescent="0.25">
      <c r="A2527" s="1265">
        <v>42148</v>
      </c>
      <c r="B2527" s="545">
        <v>22101</v>
      </c>
      <c r="C2527" s="1952" t="s">
        <v>2128</v>
      </c>
      <c r="D2527" s="2097">
        <v>2302.8000000000002</v>
      </c>
      <c r="E2527" s="781">
        <v>42148</v>
      </c>
      <c r="F2527" s="2116">
        <v>2302.8000000000002</v>
      </c>
      <c r="G2527" s="1267">
        <f t="shared" si="152"/>
        <v>0</v>
      </c>
      <c r="H2527" s="1655" t="s">
        <v>2804</v>
      </c>
      <c r="I2527" s="32"/>
      <c r="J2527" s="2024"/>
      <c r="K2527" s="32"/>
      <c r="M2527" s="1265">
        <v>42149</v>
      </c>
      <c r="N2527" s="545">
        <v>22164</v>
      </c>
      <c r="O2527" s="1952" t="s">
        <v>2788</v>
      </c>
      <c r="P2527" s="2097">
        <v>13011.2</v>
      </c>
      <c r="Q2527" s="781">
        <v>42149</v>
      </c>
      <c r="R2527" s="2116">
        <v>13011.2</v>
      </c>
      <c r="S2527" s="1267">
        <f t="shared" si="153"/>
        <v>0</v>
      </c>
      <c r="T2527" s="1655" t="s">
        <v>2780</v>
      </c>
    </row>
    <row r="2528" spans="1:20" x14ac:dyDescent="0.25">
      <c r="A2528" s="1265">
        <v>42148</v>
      </c>
      <c r="B2528" s="545">
        <v>22102</v>
      </c>
      <c r="C2528" s="1952" t="s">
        <v>2787</v>
      </c>
      <c r="D2528" s="2097">
        <v>10202.299999999999</v>
      </c>
      <c r="E2528" s="781">
        <v>42148</v>
      </c>
      <c r="F2528" s="2116">
        <v>10202.299999999999</v>
      </c>
      <c r="G2528" s="1267">
        <f t="shared" si="152"/>
        <v>0</v>
      </c>
      <c r="H2528" s="1655" t="s">
        <v>2780</v>
      </c>
      <c r="I2528" s="32"/>
      <c r="J2528" s="2024"/>
      <c r="K2528" s="32"/>
      <c r="M2528" s="1265">
        <v>42150</v>
      </c>
      <c r="N2528" s="545">
        <v>22262</v>
      </c>
      <c r="O2528" s="1952" t="s">
        <v>2788</v>
      </c>
      <c r="P2528" s="2097">
        <v>12992</v>
      </c>
      <c r="Q2528" s="781">
        <v>42150</v>
      </c>
      <c r="R2528" s="2116">
        <v>12992</v>
      </c>
      <c r="S2528" s="1267">
        <f t="shared" si="153"/>
        <v>0</v>
      </c>
      <c r="T2528" s="1655" t="s">
        <v>2799</v>
      </c>
    </row>
    <row r="2529" spans="1:20" x14ac:dyDescent="0.25">
      <c r="A2529" s="1265">
        <v>42148</v>
      </c>
      <c r="B2529" s="545">
        <v>22103</v>
      </c>
      <c r="C2529" s="1952" t="s">
        <v>2868</v>
      </c>
      <c r="D2529" s="2097">
        <v>2683.8</v>
      </c>
      <c r="E2529" s="781">
        <v>42149</v>
      </c>
      <c r="F2529" s="2116">
        <v>2683.8</v>
      </c>
      <c r="G2529" s="1267">
        <f t="shared" si="152"/>
        <v>0</v>
      </c>
      <c r="H2529" s="1655" t="s">
        <v>2780</v>
      </c>
      <c r="I2529" s="32"/>
      <c r="J2529" s="2024"/>
      <c r="K2529" s="32"/>
      <c r="M2529" s="1265">
        <v>42151</v>
      </c>
      <c r="N2529" s="545">
        <v>22352</v>
      </c>
      <c r="O2529" s="1952" t="s">
        <v>2788</v>
      </c>
      <c r="P2529" s="2097">
        <v>14348.8</v>
      </c>
      <c r="Q2529" s="781">
        <v>42151</v>
      </c>
      <c r="R2529" s="2116">
        <v>13348.8</v>
      </c>
      <c r="S2529" s="1267">
        <f t="shared" si="153"/>
        <v>1000</v>
      </c>
      <c r="T2529" s="1655" t="s">
        <v>773</v>
      </c>
    </row>
    <row r="2530" spans="1:20" x14ac:dyDescent="0.25">
      <c r="A2530" s="1265">
        <v>42148</v>
      </c>
      <c r="B2530" s="545">
        <v>22104</v>
      </c>
      <c r="C2530" s="2143">
        <v>105</v>
      </c>
      <c r="D2530" s="2097">
        <v>2850</v>
      </c>
      <c r="E2530" s="781">
        <v>42148</v>
      </c>
      <c r="F2530" s="2116">
        <v>2850</v>
      </c>
      <c r="G2530" s="1267">
        <f t="shared" si="152"/>
        <v>0</v>
      </c>
      <c r="H2530" s="1655" t="s">
        <v>2804</v>
      </c>
      <c r="I2530" s="32"/>
      <c r="J2530" s="2024"/>
      <c r="K2530" s="32"/>
      <c r="M2530" s="1265">
        <v>42152</v>
      </c>
      <c r="N2530" s="545">
        <v>22448</v>
      </c>
      <c r="O2530" s="1952" t="s">
        <v>2788</v>
      </c>
      <c r="P2530" s="2097">
        <v>14374.4</v>
      </c>
      <c r="Q2530" s="724"/>
      <c r="R2530" s="2116"/>
      <c r="S2530" s="1267">
        <f t="shared" si="153"/>
        <v>14374.4</v>
      </c>
      <c r="T2530" s="1655" t="s">
        <v>2799</v>
      </c>
    </row>
    <row r="2531" spans="1:20" x14ac:dyDescent="0.25">
      <c r="A2531" s="1265">
        <v>42148</v>
      </c>
      <c r="B2531" s="545">
        <v>22105</v>
      </c>
      <c r="C2531" s="1952" t="s">
        <v>2795</v>
      </c>
      <c r="D2531" s="2097">
        <v>9352.4</v>
      </c>
      <c r="E2531" s="781"/>
      <c r="F2531" s="2116"/>
      <c r="G2531" s="1267">
        <f t="shared" si="152"/>
        <v>9352.4</v>
      </c>
      <c r="H2531" s="1655" t="s">
        <v>2810</v>
      </c>
      <c r="I2531" s="32"/>
      <c r="J2531" s="2024"/>
      <c r="K2531" s="32"/>
      <c r="M2531" s="1265">
        <v>42152</v>
      </c>
      <c r="N2531" s="545">
        <v>22492</v>
      </c>
      <c r="O2531" s="1952" t="s">
        <v>2788</v>
      </c>
      <c r="P2531" s="2097">
        <v>504</v>
      </c>
      <c r="Q2531" s="724">
        <v>42153</v>
      </c>
      <c r="R2531" s="2116">
        <v>504</v>
      </c>
      <c r="S2531" s="1267">
        <f t="shared" si="153"/>
        <v>0</v>
      </c>
      <c r="T2531" s="1655" t="s">
        <v>2799</v>
      </c>
    </row>
    <row r="2532" spans="1:20" x14ac:dyDescent="0.25">
      <c r="A2532" s="1265">
        <v>42148</v>
      </c>
      <c r="B2532" s="545">
        <v>22106</v>
      </c>
      <c r="C2532" s="1952" t="s">
        <v>2893</v>
      </c>
      <c r="D2532" s="2097">
        <v>128.80000000000001</v>
      </c>
      <c r="E2532" s="781">
        <v>42148</v>
      </c>
      <c r="F2532" s="2116">
        <v>128.80000000000001</v>
      </c>
      <c r="G2532" s="1267">
        <f t="shared" si="152"/>
        <v>0</v>
      </c>
      <c r="H2532" s="1655" t="s">
        <v>773</v>
      </c>
      <c r="I2532" s="32"/>
      <c r="J2532" s="2024"/>
      <c r="K2532" s="32"/>
      <c r="M2532" s="1265">
        <v>42153</v>
      </c>
      <c r="N2532" s="545">
        <v>22569</v>
      </c>
      <c r="O2532" s="1952" t="s">
        <v>2788</v>
      </c>
      <c r="P2532" s="2097">
        <v>22602.2</v>
      </c>
      <c r="Q2532" s="724"/>
      <c r="R2532" s="2116"/>
      <c r="S2532" s="1267">
        <f t="shared" si="153"/>
        <v>22602.2</v>
      </c>
      <c r="T2532" s="1655" t="s">
        <v>2799</v>
      </c>
    </row>
    <row r="2533" spans="1:20" x14ac:dyDescent="0.25">
      <c r="A2533" s="1265">
        <v>42148</v>
      </c>
      <c r="B2533" s="545">
        <v>22107</v>
      </c>
      <c r="C2533" s="1952" t="s">
        <v>711</v>
      </c>
      <c r="D2533" s="2097">
        <v>27833.25</v>
      </c>
      <c r="E2533" s="781">
        <v>42148</v>
      </c>
      <c r="F2533" s="2116">
        <v>27833.25</v>
      </c>
      <c r="G2533" s="1267">
        <f t="shared" si="152"/>
        <v>0</v>
      </c>
      <c r="H2533" s="1655" t="s">
        <v>2780</v>
      </c>
      <c r="I2533" s="32"/>
      <c r="J2533" s="2024"/>
      <c r="K2533" s="32"/>
      <c r="M2533" s="1265">
        <v>42153</v>
      </c>
      <c r="N2533" s="545">
        <v>22649</v>
      </c>
      <c r="O2533" s="1952" t="s">
        <v>2788</v>
      </c>
      <c r="P2533" s="2097">
        <v>915.6</v>
      </c>
      <c r="Q2533" s="724">
        <v>42153</v>
      </c>
      <c r="R2533" s="2116">
        <v>915.6</v>
      </c>
      <c r="S2533" s="1267">
        <f t="shared" si="153"/>
        <v>0</v>
      </c>
      <c r="T2533" s="1655" t="s">
        <v>773</v>
      </c>
    </row>
    <row r="2534" spans="1:20" x14ac:dyDescent="0.25">
      <c r="A2534" s="1265">
        <v>42148</v>
      </c>
      <c r="B2534" s="545">
        <v>22108</v>
      </c>
      <c r="C2534" s="1952" t="s">
        <v>28</v>
      </c>
      <c r="D2534" s="2097">
        <v>2590</v>
      </c>
      <c r="E2534" s="781">
        <v>42148</v>
      </c>
      <c r="F2534" s="2116">
        <v>2590</v>
      </c>
      <c r="G2534" s="1267">
        <f t="shared" si="152"/>
        <v>0</v>
      </c>
      <c r="H2534" s="1655" t="s">
        <v>2780</v>
      </c>
      <c r="I2534" s="32"/>
      <c r="J2534" s="2024"/>
      <c r="K2534" s="32"/>
      <c r="M2534" s="1265">
        <v>42154</v>
      </c>
      <c r="N2534" s="545">
        <v>22697</v>
      </c>
      <c r="O2534" s="1952" t="s">
        <v>2788</v>
      </c>
      <c r="P2534" s="2097">
        <v>22156.2</v>
      </c>
      <c r="Q2534" s="724"/>
      <c r="R2534" s="2116"/>
      <c r="S2534" s="1267">
        <f t="shared" si="153"/>
        <v>22156.2</v>
      </c>
      <c r="T2534" s="1655" t="s">
        <v>773</v>
      </c>
    </row>
    <row r="2535" spans="1:20" x14ac:dyDescent="0.25">
      <c r="A2535" s="1265">
        <v>42148</v>
      </c>
      <c r="B2535" s="545">
        <v>22109</v>
      </c>
      <c r="C2535" s="1952" t="s">
        <v>2979</v>
      </c>
      <c r="D2535" s="2097">
        <v>8360</v>
      </c>
      <c r="E2535" s="781">
        <v>42153</v>
      </c>
      <c r="F2535" s="2116">
        <v>8360</v>
      </c>
      <c r="G2535" s="1267">
        <f t="shared" si="152"/>
        <v>0</v>
      </c>
      <c r="H2535" s="1655" t="s">
        <v>773</v>
      </c>
      <c r="I2535" s="32"/>
      <c r="J2535" s="2024"/>
      <c r="K2535" s="32"/>
      <c r="M2535" s="1265">
        <v>42155</v>
      </c>
      <c r="N2535" s="545">
        <v>22811</v>
      </c>
      <c r="O2535" s="1952" t="s">
        <v>2788</v>
      </c>
      <c r="P2535" s="2097">
        <v>10611.4</v>
      </c>
      <c r="Q2535" s="724">
        <v>42155</v>
      </c>
      <c r="R2535" s="2116">
        <v>10611.4</v>
      </c>
      <c r="S2535" s="1267">
        <f t="shared" si="153"/>
        <v>0</v>
      </c>
      <c r="T2535" s="1655" t="s">
        <v>2822</v>
      </c>
    </row>
    <row r="2536" spans="1:20" x14ac:dyDescent="0.25">
      <c r="A2536" s="1265">
        <v>42148</v>
      </c>
      <c r="B2536" s="545">
        <v>22110</v>
      </c>
      <c r="C2536" s="1952" t="s">
        <v>2811</v>
      </c>
      <c r="D2536" s="2097">
        <v>13860.3</v>
      </c>
      <c r="E2536" s="781">
        <v>42149</v>
      </c>
      <c r="F2536" s="2116">
        <v>13860.3</v>
      </c>
      <c r="G2536" s="1267">
        <f t="shared" si="152"/>
        <v>0</v>
      </c>
      <c r="H2536" s="1655" t="s">
        <v>773</v>
      </c>
      <c r="I2536" s="32"/>
      <c r="J2536" s="2024"/>
      <c r="K2536" s="32"/>
      <c r="M2536" s="1265">
        <v>42134</v>
      </c>
      <c r="N2536" s="545">
        <v>20649</v>
      </c>
      <c r="O2536" s="1952" t="s">
        <v>3000</v>
      </c>
      <c r="P2536" s="2097">
        <v>816</v>
      </c>
      <c r="Q2536" s="724">
        <v>42134</v>
      </c>
      <c r="R2536" s="2116">
        <v>816</v>
      </c>
      <c r="S2536" s="1267">
        <f t="shared" si="153"/>
        <v>0</v>
      </c>
      <c r="T2536" s="1655" t="s">
        <v>773</v>
      </c>
    </row>
    <row r="2537" spans="1:20" x14ac:dyDescent="0.25">
      <c r="A2537" s="1265">
        <v>42148</v>
      </c>
      <c r="B2537" s="545">
        <v>22111</v>
      </c>
      <c r="C2537" s="1952" t="s">
        <v>2813</v>
      </c>
      <c r="D2537" s="2097">
        <v>7697.6</v>
      </c>
      <c r="E2537" s="781">
        <v>42150</v>
      </c>
      <c r="F2537" s="2116">
        <v>7697.6</v>
      </c>
      <c r="G2537" s="1267">
        <f t="shared" si="152"/>
        <v>0</v>
      </c>
      <c r="H2537" s="1655" t="s">
        <v>2776</v>
      </c>
      <c r="I2537" s="32"/>
      <c r="J2537" s="2024"/>
      <c r="K2537" s="32"/>
      <c r="M2537" s="1265">
        <v>42145</v>
      </c>
      <c r="N2537" s="545">
        <v>21736</v>
      </c>
      <c r="O2537" s="2030" t="s">
        <v>3000</v>
      </c>
      <c r="P2537" s="2113">
        <v>790.8</v>
      </c>
      <c r="Q2537" s="724">
        <v>42145</v>
      </c>
      <c r="R2537" s="2116">
        <v>790.8</v>
      </c>
      <c r="S2537" s="1267">
        <f t="shared" si="153"/>
        <v>0</v>
      </c>
      <c r="T2537" s="582" t="s">
        <v>773</v>
      </c>
    </row>
    <row r="2538" spans="1:20" x14ac:dyDescent="0.25">
      <c r="A2538" s="1265">
        <v>42148</v>
      </c>
      <c r="B2538" s="545">
        <v>22112</v>
      </c>
      <c r="C2538" s="1952" t="s">
        <v>2890</v>
      </c>
      <c r="D2538" s="2097">
        <v>5602.6</v>
      </c>
      <c r="E2538" s="781">
        <v>42148</v>
      </c>
      <c r="F2538" s="2116">
        <v>5602.6</v>
      </c>
      <c r="G2538" s="1267">
        <f t="shared" si="152"/>
        <v>0</v>
      </c>
      <c r="H2538" s="1655" t="s">
        <v>773</v>
      </c>
      <c r="I2538" s="32"/>
      <c r="J2538" s="2024"/>
      <c r="K2538" s="32"/>
      <c r="M2538" s="1265">
        <v>42147</v>
      </c>
      <c r="N2538" s="545">
        <v>22005</v>
      </c>
      <c r="O2538" s="1952" t="s">
        <v>3000</v>
      </c>
      <c r="P2538" s="2097">
        <v>1313.1</v>
      </c>
      <c r="Q2538" s="781">
        <v>42147</v>
      </c>
      <c r="R2538" s="2116">
        <v>1313.1</v>
      </c>
      <c r="S2538" s="1267">
        <f t="shared" si="153"/>
        <v>0</v>
      </c>
      <c r="T2538" s="1655" t="s">
        <v>773</v>
      </c>
    </row>
    <row r="2539" spans="1:20" x14ac:dyDescent="0.25">
      <c r="A2539" s="1265">
        <v>42148</v>
      </c>
      <c r="B2539" s="545">
        <v>22113</v>
      </c>
      <c r="C2539" s="1952" t="s">
        <v>1176</v>
      </c>
      <c r="D2539" s="2097">
        <v>1355.1</v>
      </c>
      <c r="E2539" s="781">
        <v>42148</v>
      </c>
      <c r="F2539" s="2116">
        <v>1355.1</v>
      </c>
      <c r="G2539" s="1267">
        <f t="shared" si="152"/>
        <v>0</v>
      </c>
      <c r="H2539" s="1655" t="s">
        <v>773</v>
      </c>
      <c r="I2539" s="32"/>
      <c r="J2539" s="2024"/>
      <c r="K2539" s="32"/>
      <c r="M2539" s="1265">
        <v>42148</v>
      </c>
      <c r="N2539" s="545">
        <v>22082</v>
      </c>
      <c r="O2539" s="1952" t="s">
        <v>3000</v>
      </c>
      <c r="P2539" s="2097">
        <v>1269.2</v>
      </c>
      <c r="Q2539" s="781">
        <v>42148</v>
      </c>
      <c r="R2539" s="2116">
        <v>1269.2</v>
      </c>
      <c r="S2539" s="1267">
        <f t="shared" si="153"/>
        <v>0</v>
      </c>
      <c r="T2539" s="1655" t="s">
        <v>773</v>
      </c>
    </row>
    <row r="2540" spans="1:20" x14ac:dyDescent="0.25">
      <c r="A2540" s="1265">
        <v>42148</v>
      </c>
      <c r="B2540" s="545">
        <v>22114</v>
      </c>
      <c r="C2540" s="1952" t="s">
        <v>3555</v>
      </c>
      <c r="D2540" s="2097">
        <v>734.9</v>
      </c>
      <c r="E2540" s="781">
        <v>42148</v>
      </c>
      <c r="F2540" s="2116">
        <v>734.9</v>
      </c>
      <c r="G2540" s="1267">
        <f t="shared" si="152"/>
        <v>0</v>
      </c>
      <c r="H2540" s="1655" t="s">
        <v>773</v>
      </c>
      <c r="I2540" s="32"/>
      <c r="J2540" s="2024"/>
      <c r="K2540" s="32"/>
      <c r="M2540" s="1265">
        <v>42152</v>
      </c>
      <c r="N2540" s="545">
        <v>22424</v>
      </c>
      <c r="O2540" s="2143" t="s">
        <v>3000</v>
      </c>
      <c r="P2540" s="2097">
        <v>1154.5999999999999</v>
      </c>
      <c r="Q2540" s="724">
        <v>42152</v>
      </c>
      <c r="R2540" s="2116">
        <v>1154.5999999999999</v>
      </c>
      <c r="S2540" s="1267">
        <f t="shared" si="153"/>
        <v>0</v>
      </c>
      <c r="T2540" s="1655" t="s">
        <v>773</v>
      </c>
    </row>
    <row r="2541" spans="1:20" x14ac:dyDescent="0.25">
      <c r="A2541" s="1265">
        <v>42148</v>
      </c>
      <c r="B2541" s="545">
        <v>22115</v>
      </c>
      <c r="C2541" s="1952" t="s">
        <v>1024</v>
      </c>
      <c r="D2541" s="2097">
        <v>2821.9</v>
      </c>
      <c r="E2541" s="781">
        <v>42148</v>
      </c>
      <c r="F2541" s="2116">
        <v>2821.9</v>
      </c>
      <c r="G2541" s="1267">
        <f t="shared" si="152"/>
        <v>0</v>
      </c>
      <c r="H2541" s="1655" t="s">
        <v>773</v>
      </c>
      <c r="I2541" s="32"/>
      <c r="J2541" s="2024"/>
      <c r="K2541" s="32"/>
      <c r="M2541" s="1265">
        <v>42125</v>
      </c>
      <c r="N2541" s="545">
        <v>19680</v>
      </c>
      <c r="O2541" s="1952" t="s">
        <v>2843</v>
      </c>
      <c r="P2541" s="2097">
        <v>2062.2600000000002</v>
      </c>
      <c r="Q2541" s="724">
        <v>42126</v>
      </c>
      <c r="R2541" s="2116">
        <v>2062.2600000000002</v>
      </c>
      <c r="S2541" s="459">
        <f t="shared" si="153"/>
        <v>0</v>
      </c>
      <c r="T2541" s="1655" t="s">
        <v>773</v>
      </c>
    </row>
    <row r="2542" spans="1:20" x14ac:dyDescent="0.25">
      <c r="A2542" s="1265">
        <v>42148</v>
      </c>
      <c r="B2542" s="545">
        <v>22116</v>
      </c>
      <c r="C2542" s="1952" t="s">
        <v>2950</v>
      </c>
      <c r="D2542" s="2097">
        <v>2457.6</v>
      </c>
      <c r="E2542" s="781">
        <v>42148</v>
      </c>
      <c r="F2542" s="2116">
        <v>2457.6</v>
      </c>
      <c r="G2542" s="1267">
        <f t="shared" si="152"/>
        <v>0</v>
      </c>
      <c r="H2542" s="1655" t="s">
        <v>773</v>
      </c>
      <c r="I2542" s="32"/>
      <c r="J2542" s="2024"/>
      <c r="K2542" s="32"/>
      <c r="M2542" s="1265">
        <v>42127</v>
      </c>
      <c r="N2542" s="545">
        <v>19851</v>
      </c>
      <c r="O2542" s="2054" t="s">
        <v>2843</v>
      </c>
      <c r="P2542" s="2097">
        <v>8099.7</v>
      </c>
      <c r="Q2542" s="724">
        <v>42127</v>
      </c>
      <c r="R2542" s="2116">
        <v>8099.7</v>
      </c>
      <c r="S2542" s="1267">
        <f t="shared" si="153"/>
        <v>0</v>
      </c>
      <c r="T2542" s="217" t="s">
        <v>773</v>
      </c>
    </row>
    <row r="2543" spans="1:20" x14ac:dyDescent="0.25">
      <c r="A2543" s="1265">
        <v>42148</v>
      </c>
      <c r="B2543" s="545">
        <v>22117</v>
      </c>
      <c r="C2543" s="1952" t="s">
        <v>2795</v>
      </c>
      <c r="D2543" s="2097">
        <v>1416</v>
      </c>
      <c r="E2543" s="781"/>
      <c r="F2543" s="2116"/>
      <c r="G2543" s="1267">
        <f t="shared" si="152"/>
        <v>1416</v>
      </c>
      <c r="H2543" s="1655" t="s">
        <v>773</v>
      </c>
      <c r="I2543" s="32"/>
      <c r="J2543" s="2024"/>
      <c r="K2543" s="32"/>
      <c r="M2543" s="1265">
        <v>42128</v>
      </c>
      <c r="N2543" s="545">
        <v>19977</v>
      </c>
      <c r="O2543" s="1952" t="s">
        <v>2843</v>
      </c>
      <c r="P2543" s="2097">
        <v>1512.4</v>
      </c>
      <c r="Q2543" s="724">
        <v>42128</v>
      </c>
      <c r="R2543" s="2116">
        <v>1512.4</v>
      </c>
      <c r="S2543" s="1267">
        <f t="shared" si="153"/>
        <v>0</v>
      </c>
      <c r="T2543" s="1804" t="s">
        <v>773</v>
      </c>
    </row>
    <row r="2544" spans="1:20" x14ac:dyDescent="0.25">
      <c r="A2544" s="1265">
        <v>42148</v>
      </c>
      <c r="B2544" s="545">
        <v>22118</v>
      </c>
      <c r="C2544" s="1952" t="s">
        <v>2304</v>
      </c>
      <c r="D2544" s="2097">
        <v>71182.75</v>
      </c>
      <c r="E2544" s="781"/>
      <c r="F2544" s="2116"/>
      <c r="G2544" s="1267">
        <f t="shared" si="152"/>
        <v>71182.75</v>
      </c>
      <c r="H2544" s="1655" t="s">
        <v>773</v>
      </c>
      <c r="I2544" s="32"/>
      <c r="J2544" s="2024"/>
      <c r="K2544" s="32"/>
      <c r="M2544" s="1265">
        <v>42132</v>
      </c>
      <c r="N2544" s="545">
        <v>20436</v>
      </c>
      <c r="O2544" s="1952" t="s">
        <v>2843</v>
      </c>
      <c r="P2544" s="2097">
        <v>1497.8</v>
      </c>
      <c r="Q2544" s="724">
        <v>42132</v>
      </c>
      <c r="R2544" s="2116">
        <v>1497.8</v>
      </c>
      <c r="S2544" s="1267">
        <f t="shared" si="153"/>
        <v>0</v>
      </c>
      <c r="T2544" s="1804" t="s">
        <v>773</v>
      </c>
    </row>
    <row r="2545" spans="1:20" x14ac:dyDescent="0.25">
      <c r="A2545" s="1265">
        <v>42148</v>
      </c>
      <c r="B2545" s="545">
        <v>22119</v>
      </c>
      <c r="C2545" s="1952" t="s">
        <v>377</v>
      </c>
      <c r="D2545" s="2097">
        <v>2473.1999999999998</v>
      </c>
      <c r="E2545" s="781">
        <v>42148</v>
      </c>
      <c r="F2545" s="2116">
        <v>2473.1999999999998</v>
      </c>
      <c r="G2545" s="1267">
        <f t="shared" si="152"/>
        <v>0</v>
      </c>
      <c r="H2545" s="1655" t="s">
        <v>773</v>
      </c>
      <c r="I2545" s="32"/>
      <c r="J2545" s="2024"/>
      <c r="K2545" s="32"/>
      <c r="M2545" s="1265">
        <v>42133</v>
      </c>
      <c r="N2545" s="545">
        <v>20558</v>
      </c>
      <c r="O2545" s="1952" t="s">
        <v>2843</v>
      </c>
      <c r="P2545" s="2097">
        <v>7840</v>
      </c>
      <c r="Q2545" s="724">
        <v>42133</v>
      </c>
      <c r="R2545" s="2116">
        <v>7840</v>
      </c>
      <c r="S2545" s="1267">
        <f t="shared" si="153"/>
        <v>0</v>
      </c>
      <c r="T2545" s="1804" t="s">
        <v>773</v>
      </c>
    </row>
    <row r="2546" spans="1:20" x14ac:dyDescent="0.25">
      <c r="A2546" s="1265">
        <v>42148</v>
      </c>
      <c r="B2546" s="545">
        <v>22120</v>
      </c>
      <c r="C2546" s="1952" t="s">
        <v>2884</v>
      </c>
      <c r="D2546" s="2097">
        <v>11382</v>
      </c>
      <c r="E2546" s="781">
        <v>42148</v>
      </c>
      <c r="F2546" s="2116">
        <v>11382</v>
      </c>
      <c r="G2546" s="1267">
        <f t="shared" si="152"/>
        <v>0</v>
      </c>
      <c r="H2546" s="1655" t="s">
        <v>773</v>
      </c>
      <c r="I2546" s="32"/>
      <c r="J2546" s="2024"/>
      <c r="K2546" s="32"/>
      <c r="M2546" s="1265">
        <v>42134</v>
      </c>
      <c r="N2546" s="545">
        <v>20656</v>
      </c>
      <c r="O2546" s="1952" t="s">
        <v>2843</v>
      </c>
      <c r="P2546" s="2097">
        <v>956.46</v>
      </c>
      <c r="Q2546" s="724">
        <v>42134</v>
      </c>
      <c r="R2546" s="2116">
        <v>956.46</v>
      </c>
      <c r="S2546" s="1267">
        <f t="shared" si="153"/>
        <v>0</v>
      </c>
      <c r="T2546" s="1655" t="s">
        <v>773</v>
      </c>
    </row>
    <row r="2547" spans="1:20" x14ac:dyDescent="0.25">
      <c r="A2547" s="1265">
        <v>42148</v>
      </c>
      <c r="B2547" s="545">
        <v>22121</v>
      </c>
      <c r="C2547" s="1952" t="s">
        <v>2818</v>
      </c>
      <c r="D2547" s="2097">
        <v>2957.2</v>
      </c>
      <c r="E2547" s="781">
        <v>42148</v>
      </c>
      <c r="F2547" s="2116">
        <v>2957.2</v>
      </c>
      <c r="G2547" s="1267">
        <f t="shared" si="152"/>
        <v>0</v>
      </c>
      <c r="H2547" s="1655" t="s">
        <v>773</v>
      </c>
      <c r="I2547" s="32"/>
      <c r="J2547" s="2024"/>
      <c r="K2547" s="32"/>
      <c r="M2547" s="1265">
        <v>42139</v>
      </c>
      <c r="N2547" s="545">
        <v>21160</v>
      </c>
      <c r="O2547" s="1952" t="s">
        <v>2843</v>
      </c>
      <c r="P2547" s="2097">
        <v>1398.71</v>
      </c>
      <c r="Q2547" s="724">
        <v>42139</v>
      </c>
      <c r="R2547" s="2116">
        <v>1398.71</v>
      </c>
      <c r="S2547" s="1817">
        <f t="shared" si="153"/>
        <v>0</v>
      </c>
      <c r="T2547" s="1655" t="s">
        <v>773</v>
      </c>
    </row>
    <row r="2548" spans="1:20" x14ac:dyDescent="0.25">
      <c r="A2548" s="1265">
        <v>42148</v>
      </c>
      <c r="B2548" s="545">
        <v>22122</v>
      </c>
      <c r="C2548" s="1952" t="s">
        <v>967</v>
      </c>
      <c r="D2548" s="2097">
        <v>37908.800000000003</v>
      </c>
      <c r="E2548" s="781" t="s">
        <v>4406</v>
      </c>
      <c r="F2548" s="2116">
        <f>8000+7000+22908.8</f>
        <v>37908.800000000003</v>
      </c>
      <c r="G2548" s="1267">
        <f t="shared" si="152"/>
        <v>0</v>
      </c>
      <c r="H2548" s="1655" t="s">
        <v>773</v>
      </c>
      <c r="I2548" s="32"/>
      <c r="J2548" s="2024"/>
      <c r="K2548" s="32"/>
      <c r="M2548" s="1265">
        <v>42139</v>
      </c>
      <c r="N2548" s="545">
        <v>21165</v>
      </c>
      <c r="O2548" s="1952" t="s">
        <v>2843</v>
      </c>
      <c r="P2548" s="2097">
        <v>7700.7</v>
      </c>
      <c r="Q2548" s="724">
        <v>42139</v>
      </c>
      <c r="R2548" s="2116">
        <v>7700.7</v>
      </c>
      <c r="S2548" s="1817">
        <f t="shared" si="153"/>
        <v>0</v>
      </c>
      <c r="T2548" s="1655" t="s">
        <v>773</v>
      </c>
    </row>
    <row r="2549" spans="1:20" x14ac:dyDescent="0.25">
      <c r="A2549" s="1265">
        <v>42148</v>
      </c>
      <c r="B2549" s="545">
        <v>22123</v>
      </c>
      <c r="C2549" s="1952" t="s">
        <v>2803</v>
      </c>
      <c r="D2549" s="2097">
        <v>2815.7</v>
      </c>
      <c r="E2549" s="781">
        <v>42148</v>
      </c>
      <c r="F2549" s="2116">
        <v>2815.7</v>
      </c>
      <c r="G2549" s="1267">
        <f t="shared" si="152"/>
        <v>0</v>
      </c>
      <c r="H2549" s="1655" t="s">
        <v>773</v>
      </c>
      <c r="I2549" s="32"/>
      <c r="J2549" s="2024"/>
      <c r="K2549" s="32"/>
      <c r="M2549" s="1265">
        <v>42141</v>
      </c>
      <c r="N2549" s="545">
        <v>21368</v>
      </c>
      <c r="O2549" s="1952" t="s">
        <v>2843</v>
      </c>
      <c r="P2549" s="2097">
        <v>6208.38</v>
      </c>
      <c r="Q2549" s="724">
        <v>42141</v>
      </c>
      <c r="R2549" s="2117">
        <v>6208.38</v>
      </c>
      <c r="S2549" s="1267">
        <f t="shared" si="153"/>
        <v>0</v>
      </c>
      <c r="T2549" s="1197" t="s">
        <v>773</v>
      </c>
    </row>
    <row r="2550" spans="1:20" x14ac:dyDescent="0.25">
      <c r="A2550" s="1265">
        <v>42148</v>
      </c>
      <c r="B2550" s="545">
        <v>22124</v>
      </c>
      <c r="C2550" s="1952" t="s">
        <v>2778</v>
      </c>
      <c r="D2550" s="2097">
        <v>356.85</v>
      </c>
      <c r="E2550" s="781">
        <v>42148</v>
      </c>
      <c r="F2550" s="2116">
        <v>356.85</v>
      </c>
      <c r="G2550" s="1267">
        <f t="shared" si="152"/>
        <v>0</v>
      </c>
      <c r="H2550" s="1655" t="s">
        <v>773</v>
      </c>
      <c r="I2550" s="32"/>
      <c r="J2550" s="2024"/>
      <c r="K2550" s="32"/>
      <c r="M2550" s="1265">
        <v>42146</v>
      </c>
      <c r="N2550" s="545">
        <v>21909</v>
      </c>
      <c r="O2550" s="1952" t="s">
        <v>2843</v>
      </c>
      <c r="P2550" s="2097">
        <v>5984.28</v>
      </c>
      <c r="Q2550" s="724">
        <v>42146</v>
      </c>
      <c r="R2550" s="2116">
        <v>5984.28</v>
      </c>
      <c r="S2550" s="1267">
        <f t="shared" si="153"/>
        <v>0</v>
      </c>
      <c r="T2550" s="1655" t="s">
        <v>773</v>
      </c>
    </row>
    <row r="2551" spans="1:20" x14ac:dyDescent="0.25">
      <c r="A2551" s="1265">
        <v>42148</v>
      </c>
      <c r="B2551" s="545">
        <v>22125</v>
      </c>
      <c r="C2551" s="1952" t="s">
        <v>2890</v>
      </c>
      <c r="D2551" s="2097">
        <v>3370.43</v>
      </c>
      <c r="E2551" s="781">
        <v>42148</v>
      </c>
      <c r="F2551" s="2116">
        <v>3370.43</v>
      </c>
      <c r="G2551" s="1267">
        <f t="shared" si="152"/>
        <v>0</v>
      </c>
      <c r="H2551" s="1655" t="s">
        <v>773</v>
      </c>
      <c r="I2551" s="32"/>
      <c r="J2551" s="2024"/>
      <c r="K2551" s="32"/>
      <c r="M2551" s="1265">
        <v>42147</v>
      </c>
      <c r="N2551" s="545">
        <v>22047</v>
      </c>
      <c r="O2551" s="1952" t="s">
        <v>2843</v>
      </c>
      <c r="P2551" s="2097">
        <v>1519.3</v>
      </c>
      <c r="Q2551" s="781">
        <v>42147</v>
      </c>
      <c r="R2551" s="2116">
        <v>1519.3</v>
      </c>
      <c r="S2551" s="1267">
        <f t="shared" si="153"/>
        <v>0</v>
      </c>
      <c r="T2551" s="1655" t="s">
        <v>773</v>
      </c>
    </row>
    <row r="2552" spans="1:20" x14ac:dyDescent="0.25">
      <c r="A2552" s="1265">
        <v>42148</v>
      </c>
      <c r="B2552" s="545">
        <v>22126</v>
      </c>
      <c r="C2552" s="2143" t="s">
        <v>2849</v>
      </c>
      <c r="D2552" s="2097">
        <v>6971.2</v>
      </c>
      <c r="E2552" s="781">
        <v>42148</v>
      </c>
      <c r="F2552" s="2116">
        <v>6971.2</v>
      </c>
      <c r="G2552" s="1267">
        <f t="shared" si="152"/>
        <v>0</v>
      </c>
      <c r="H2552" s="1655" t="s">
        <v>773</v>
      </c>
      <c r="I2552" s="32"/>
      <c r="J2552" s="2024"/>
      <c r="K2552" s="32"/>
      <c r="M2552" s="1265">
        <v>42152</v>
      </c>
      <c r="N2552" s="545">
        <v>22485</v>
      </c>
      <c r="O2552" s="1952" t="s">
        <v>2843</v>
      </c>
      <c r="P2552" s="2097">
        <v>8196</v>
      </c>
      <c r="Q2552" s="724">
        <v>42152</v>
      </c>
      <c r="R2552" s="2116">
        <v>8196</v>
      </c>
      <c r="S2552" s="1267">
        <f t="shared" si="153"/>
        <v>0</v>
      </c>
      <c r="T2552" s="1655" t="s">
        <v>773</v>
      </c>
    </row>
    <row r="2553" spans="1:20" x14ac:dyDescent="0.25">
      <c r="A2553" s="1265">
        <v>42148</v>
      </c>
      <c r="B2553" s="545">
        <v>22127</v>
      </c>
      <c r="C2553" s="1952" t="s">
        <v>2809</v>
      </c>
      <c r="D2553" s="2097">
        <v>336.2</v>
      </c>
      <c r="E2553" s="781">
        <v>42148</v>
      </c>
      <c r="F2553" s="2116">
        <v>336.2</v>
      </c>
      <c r="G2553" s="1267">
        <f t="shared" si="152"/>
        <v>0</v>
      </c>
      <c r="H2553" s="1655" t="s">
        <v>773</v>
      </c>
      <c r="I2553" s="32"/>
      <c r="J2553" s="2024"/>
      <c r="K2553" s="32"/>
      <c r="M2553" s="1265">
        <v>42125</v>
      </c>
      <c r="N2553" s="545">
        <v>19684</v>
      </c>
      <c r="O2553" s="1952" t="s">
        <v>2846</v>
      </c>
      <c r="P2553" s="2097">
        <v>1768.8</v>
      </c>
      <c r="Q2553" s="724">
        <v>42126</v>
      </c>
      <c r="R2553" s="2116">
        <v>1768.8</v>
      </c>
      <c r="S2553" s="459">
        <f t="shared" si="153"/>
        <v>0</v>
      </c>
      <c r="T2553" s="1655" t="s">
        <v>773</v>
      </c>
    </row>
    <row r="2554" spans="1:20" x14ac:dyDescent="0.25">
      <c r="A2554" s="1265">
        <v>42148</v>
      </c>
      <c r="B2554" s="545">
        <v>22128</v>
      </c>
      <c r="C2554" s="1952" t="s">
        <v>3664</v>
      </c>
      <c r="D2554" s="2097">
        <v>850.2</v>
      </c>
      <c r="E2554" s="781">
        <v>42148</v>
      </c>
      <c r="F2554" s="2116">
        <v>850.2</v>
      </c>
      <c r="G2554" s="1267">
        <f t="shared" si="152"/>
        <v>0</v>
      </c>
      <c r="H2554" s="1655" t="s">
        <v>773</v>
      </c>
      <c r="I2554" s="32"/>
      <c r="J2554" s="2024"/>
      <c r="K2554" s="32"/>
      <c r="M2554" s="1265">
        <v>42126</v>
      </c>
      <c r="N2554" s="545">
        <v>19803</v>
      </c>
      <c r="O2554" s="2054" t="s">
        <v>2846</v>
      </c>
      <c r="P2554" s="2097">
        <v>2427.6</v>
      </c>
      <c r="Q2554" s="724">
        <v>42127</v>
      </c>
      <c r="R2554" s="2116">
        <v>2427.6</v>
      </c>
      <c r="S2554" s="1267">
        <f t="shared" si="153"/>
        <v>0</v>
      </c>
      <c r="T2554" s="217" t="s">
        <v>773</v>
      </c>
    </row>
    <row r="2555" spans="1:20" x14ac:dyDescent="0.25">
      <c r="A2555" s="1265">
        <v>42148</v>
      </c>
      <c r="B2555" s="545">
        <v>22129</v>
      </c>
      <c r="C2555" s="1952" t="s">
        <v>965</v>
      </c>
      <c r="D2555" s="2097">
        <v>395.2</v>
      </c>
      <c r="E2555" s="781">
        <v>42148</v>
      </c>
      <c r="F2555" s="2116">
        <v>395.2</v>
      </c>
      <c r="G2555" s="1267">
        <f t="shared" si="152"/>
        <v>0</v>
      </c>
      <c r="H2555" s="1655" t="s">
        <v>773</v>
      </c>
      <c r="I2555" s="32"/>
      <c r="J2555" s="2024"/>
      <c r="K2555" s="32"/>
      <c r="M2555" s="1265">
        <v>42131</v>
      </c>
      <c r="N2555" s="545">
        <v>20222</v>
      </c>
      <c r="O2555" s="1952" t="s">
        <v>2846</v>
      </c>
      <c r="P2555" s="2097">
        <v>6448.75</v>
      </c>
      <c r="Q2555" s="724">
        <v>42131</v>
      </c>
      <c r="R2555" s="2116">
        <v>6448.75</v>
      </c>
      <c r="S2555" s="1267">
        <f t="shared" si="153"/>
        <v>0</v>
      </c>
      <c r="T2555" s="1655" t="s">
        <v>773</v>
      </c>
    </row>
    <row r="2556" spans="1:20" x14ac:dyDescent="0.25">
      <c r="A2556" s="1265">
        <v>42148</v>
      </c>
      <c r="B2556" s="545">
        <v>22130</v>
      </c>
      <c r="C2556" s="1952" t="s">
        <v>3664</v>
      </c>
      <c r="D2556" s="2097">
        <v>195</v>
      </c>
      <c r="E2556" s="781">
        <v>42148</v>
      </c>
      <c r="F2556" s="2116">
        <v>195</v>
      </c>
      <c r="G2556" s="1267">
        <f t="shared" si="152"/>
        <v>0</v>
      </c>
      <c r="H2556" s="1655" t="s">
        <v>773</v>
      </c>
      <c r="I2556" s="32"/>
      <c r="J2556" s="2024"/>
      <c r="K2556" s="32"/>
      <c r="M2556" s="1265">
        <v>42133</v>
      </c>
      <c r="N2556" s="545">
        <v>20485</v>
      </c>
      <c r="O2556" s="1952" t="s">
        <v>2846</v>
      </c>
      <c r="P2556" s="2097">
        <v>11018.1</v>
      </c>
      <c r="Q2556" s="724">
        <v>42133</v>
      </c>
      <c r="R2556" s="2116">
        <v>11018.1</v>
      </c>
      <c r="S2556" s="1267">
        <f t="shared" si="153"/>
        <v>0</v>
      </c>
      <c r="T2556" s="1804" t="s">
        <v>773</v>
      </c>
    </row>
    <row r="2557" spans="1:20" x14ac:dyDescent="0.25">
      <c r="A2557" s="1265">
        <v>42148</v>
      </c>
      <c r="B2557" s="545">
        <v>22131</v>
      </c>
      <c r="C2557" s="1952" t="s">
        <v>2837</v>
      </c>
      <c r="D2557" s="2097">
        <v>9376.7999999999993</v>
      </c>
      <c r="E2557" s="781">
        <v>42148</v>
      </c>
      <c r="F2557" s="2116">
        <v>9376.7999999999993</v>
      </c>
      <c r="G2557" s="1267">
        <f t="shared" si="152"/>
        <v>0</v>
      </c>
      <c r="H2557" s="1655" t="s">
        <v>773</v>
      </c>
      <c r="I2557" s="32"/>
      <c r="J2557" s="2024"/>
      <c r="K2557" s="32"/>
      <c r="M2557" s="1265">
        <v>42144</v>
      </c>
      <c r="N2557" s="545">
        <v>21626</v>
      </c>
      <c r="O2557" s="1952" t="s">
        <v>2846</v>
      </c>
      <c r="P2557" s="2097">
        <v>2289.25</v>
      </c>
      <c r="Q2557" s="724">
        <v>42144</v>
      </c>
      <c r="R2557" s="2117">
        <v>2289.25</v>
      </c>
      <c r="S2557" s="1267">
        <f t="shared" si="153"/>
        <v>0</v>
      </c>
      <c r="T2557" s="716" t="s">
        <v>2982</v>
      </c>
    </row>
    <row r="2558" spans="1:20" x14ac:dyDescent="0.25">
      <c r="A2558" s="1265">
        <v>42148</v>
      </c>
      <c r="B2558" s="545">
        <v>22132</v>
      </c>
      <c r="C2558" s="1952" t="s">
        <v>2795</v>
      </c>
      <c r="D2558" s="2097">
        <v>67618.8</v>
      </c>
      <c r="E2558" s="781"/>
      <c r="F2558" s="2116"/>
      <c r="G2558" s="1267">
        <f t="shared" si="152"/>
        <v>67618.8</v>
      </c>
      <c r="H2558" s="1655" t="s">
        <v>818</v>
      </c>
      <c r="I2558" s="32"/>
      <c r="J2558" s="2024"/>
      <c r="K2558" s="32"/>
      <c r="M2558" s="1265">
        <v>42139</v>
      </c>
      <c r="N2558" s="545">
        <v>21181</v>
      </c>
      <c r="O2558" s="1952" t="s">
        <v>3593</v>
      </c>
      <c r="P2558" s="2097">
        <v>2340.8000000000002</v>
      </c>
      <c r="Q2558" s="724">
        <v>42139</v>
      </c>
      <c r="R2558" s="2116">
        <v>2340.8000000000002</v>
      </c>
      <c r="S2558" s="1817">
        <f t="shared" si="153"/>
        <v>0</v>
      </c>
      <c r="T2558" s="1655" t="s">
        <v>773</v>
      </c>
    </row>
    <row r="2559" spans="1:20" x14ac:dyDescent="0.25">
      <c r="A2559" s="1265">
        <v>42148</v>
      </c>
      <c r="B2559" s="545">
        <v>22133</v>
      </c>
      <c r="C2559" s="1952" t="s">
        <v>2896</v>
      </c>
      <c r="D2559" s="2097">
        <v>5738.4</v>
      </c>
      <c r="E2559" s="781">
        <v>42148</v>
      </c>
      <c r="F2559" s="2116">
        <v>5738.4</v>
      </c>
      <c r="G2559" s="1267">
        <f t="shared" si="152"/>
        <v>0</v>
      </c>
      <c r="H2559" s="1655" t="s">
        <v>773</v>
      </c>
      <c r="I2559" s="32"/>
      <c r="J2559" s="2024"/>
      <c r="K2559" s="32"/>
      <c r="M2559" s="1265">
        <v>42135</v>
      </c>
      <c r="N2559" s="545">
        <v>20760</v>
      </c>
      <c r="O2559" s="1952" t="s">
        <v>3532</v>
      </c>
      <c r="P2559" s="2097">
        <v>22190.799999999999</v>
      </c>
      <c r="Q2559" s="724">
        <v>42137</v>
      </c>
      <c r="R2559" s="2116">
        <v>22190.799999999999</v>
      </c>
      <c r="S2559" s="1267">
        <f t="shared" si="153"/>
        <v>0</v>
      </c>
      <c r="T2559" s="1804" t="s">
        <v>773</v>
      </c>
    </row>
    <row r="2560" spans="1:20" x14ac:dyDescent="0.25">
      <c r="A2560" s="1265">
        <v>42149</v>
      </c>
      <c r="B2560" s="545">
        <v>22134</v>
      </c>
      <c r="C2560" s="2143" t="s">
        <v>2845</v>
      </c>
      <c r="D2560" s="2097">
        <v>25937.8</v>
      </c>
      <c r="E2560" s="781">
        <v>42149</v>
      </c>
      <c r="F2560" s="2116">
        <v>25937.8</v>
      </c>
      <c r="G2560" s="1267">
        <f t="shared" si="152"/>
        <v>0</v>
      </c>
      <c r="H2560" s="1655" t="s">
        <v>773</v>
      </c>
      <c r="I2560" s="32"/>
      <c r="J2560" s="2024"/>
      <c r="K2560" s="32"/>
      <c r="M2560" s="1265">
        <v>42138</v>
      </c>
      <c r="N2560" s="545">
        <v>21065</v>
      </c>
      <c r="O2560" s="1952" t="s">
        <v>3532</v>
      </c>
      <c r="P2560" s="2097">
        <v>59010</v>
      </c>
      <c r="Q2560" s="724">
        <v>42140</v>
      </c>
      <c r="R2560" s="2116">
        <v>59010</v>
      </c>
      <c r="S2560" s="1817">
        <f t="shared" si="153"/>
        <v>0</v>
      </c>
      <c r="T2560" s="1655" t="s">
        <v>2902</v>
      </c>
    </row>
    <row r="2561" spans="1:20" x14ac:dyDescent="0.25">
      <c r="A2561" s="1265">
        <v>42149</v>
      </c>
      <c r="B2561" s="545">
        <v>22135</v>
      </c>
      <c r="C2561" s="1952" t="s">
        <v>2775</v>
      </c>
      <c r="D2561" s="2097">
        <v>4756.2</v>
      </c>
      <c r="E2561" s="781">
        <v>42149</v>
      </c>
      <c r="F2561" s="2116">
        <v>4756.2</v>
      </c>
      <c r="G2561" s="1267">
        <f t="shared" si="152"/>
        <v>0</v>
      </c>
      <c r="H2561" s="1655" t="s">
        <v>2776</v>
      </c>
      <c r="I2561" s="32"/>
      <c r="J2561" s="2024"/>
      <c r="K2561" s="32"/>
      <c r="M2561" s="1265">
        <v>42145</v>
      </c>
      <c r="N2561" s="545">
        <v>21804</v>
      </c>
      <c r="O2561" s="2030" t="s">
        <v>3532</v>
      </c>
      <c r="P2561" s="2113">
        <v>22336.6</v>
      </c>
      <c r="Q2561" s="724">
        <v>42149</v>
      </c>
      <c r="R2561" s="2117">
        <v>22336.6</v>
      </c>
      <c r="S2561" s="1267">
        <f t="shared" si="153"/>
        <v>0</v>
      </c>
      <c r="T2561" s="582" t="s">
        <v>773</v>
      </c>
    </row>
    <row r="2562" spans="1:20" x14ac:dyDescent="0.25">
      <c r="A2562" s="1265">
        <v>42149</v>
      </c>
      <c r="B2562" s="545">
        <v>22136</v>
      </c>
      <c r="C2562" s="2164" t="s">
        <v>2251</v>
      </c>
      <c r="D2562" s="2194">
        <v>0</v>
      </c>
      <c r="E2562" s="781"/>
      <c r="F2562" s="2116"/>
      <c r="G2562" s="1267">
        <f t="shared" si="152"/>
        <v>0</v>
      </c>
      <c r="H2562" s="1655" t="s">
        <v>135</v>
      </c>
      <c r="I2562" s="32"/>
      <c r="J2562" s="2024"/>
      <c r="K2562" s="32"/>
      <c r="M2562" s="1265">
        <v>42145</v>
      </c>
      <c r="N2562" s="545">
        <v>21806</v>
      </c>
      <c r="O2562" s="2030" t="s">
        <v>3532</v>
      </c>
      <c r="P2562" s="2113">
        <v>26717.200000000001</v>
      </c>
      <c r="Q2562" s="724">
        <v>42149</v>
      </c>
      <c r="R2562" s="2117">
        <v>26717.200000000001</v>
      </c>
      <c r="S2562" s="1267">
        <f t="shared" si="153"/>
        <v>0</v>
      </c>
      <c r="T2562" s="582" t="s">
        <v>2902</v>
      </c>
    </row>
    <row r="2563" spans="1:20" x14ac:dyDescent="0.25">
      <c r="A2563" s="1265">
        <v>42149</v>
      </c>
      <c r="B2563" s="545">
        <v>22137</v>
      </c>
      <c r="C2563" s="1952" t="s">
        <v>1472</v>
      </c>
      <c r="D2563" s="2097">
        <v>6455.9</v>
      </c>
      <c r="E2563" s="781">
        <v>42149</v>
      </c>
      <c r="F2563" s="2116">
        <v>6455.9</v>
      </c>
      <c r="G2563" s="1267">
        <f t="shared" ref="G2563:G2626" si="154">D2563-F2563</f>
        <v>0</v>
      </c>
      <c r="H2563" s="1655" t="s">
        <v>773</v>
      </c>
      <c r="I2563" s="32"/>
      <c r="J2563" s="2024"/>
      <c r="K2563" s="32"/>
      <c r="M2563" s="1265">
        <v>42149</v>
      </c>
      <c r="N2563" s="545">
        <v>22237</v>
      </c>
      <c r="O2563" s="1952" t="s">
        <v>3532</v>
      </c>
      <c r="P2563" s="2097">
        <v>46869</v>
      </c>
      <c r="Q2563" s="781">
        <v>42151</v>
      </c>
      <c r="R2563" s="2116">
        <v>46869</v>
      </c>
      <c r="S2563" s="1267">
        <f t="shared" ref="S2563:S2626" si="155">P2563-R2563</f>
        <v>0</v>
      </c>
      <c r="T2563" s="1655" t="s">
        <v>2902</v>
      </c>
    </row>
    <row r="2564" spans="1:20" x14ac:dyDescent="0.25">
      <c r="A2564" s="1265">
        <v>42149</v>
      </c>
      <c r="B2564" s="545">
        <v>22138</v>
      </c>
      <c r="C2564" s="1952" t="s">
        <v>2852</v>
      </c>
      <c r="D2564" s="2097">
        <v>12922.8</v>
      </c>
      <c r="E2564" s="781">
        <v>42153</v>
      </c>
      <c r="F2564" s="2116">
        <v>12922.8</v>
      </c>
      <c r="G2564" s="1267">
        <f t="shared" si="154"/>
        <v>0</v>
      </c>
      <c r="H2564" s="1655" t="s">
        <v>2793</v>
      </c>
      <c r="I2564" s="32"/>
      <c r="J2564" s="2024"/>
      <c r="K2564" s="32"/>
      <c r="M2564" s="1265">
        <v>42152</v>
      </c>
      <c r="N2564" s="545">
        <v>22529</v>
      </c>
      <c r="O2564" s="1952" t="s">
        <v>3532</v>
      </c>
      <c r="P2564" s="2097">
        <v>37455.800000000003</v>
      </c>
      <c r="Q2564" s="724">
        <v>42154</v>
      </c>
      <c r="R2564" s="2116">
        <v>37455.800000000003</v>
      </c>
      <c r="S2564" s="1267">
        <f t="shared" si="155"/>
        <v>0</v>
      </c>
      <c r="T2564" s="1655" t="s">
        <v>2902</v>
      </c>
    </row>
    <row r="2565" spans="1:20" x14ac:dyDescent="0.25">
      <c r="A2565" s="1265">
        <v>42149</v>
      </c>
      <c r="B2565" s="545">
        <v>22139</v>
      </c>
      <c r="C2565" s="1952" t="s">
        <v>2871</v>
      </c>
      <c r="D2565" s="2097">
        <v>10115</v>
      </c>
      <c r="E2565" s="781">
        <v>42149</v>
      </c>
      <c r="F2565" s="2116">
        <v>10115</v>
      </c>
      <c r="G2565" s="1267">
        <f t="shared" si="154"/>
        <v>0</v>
      </c>
      <c r="H2565" s="1655" t="s">
        <v>2804</v>
      </c>
      <c r="I2565" s="32"/>
      <c r="J2565" s="2024"/>
      <c r="K2565" s="32"/>
      <c r="M2565" s="1265">
        <v>42152</v>
      </c>
      <c r="N2565" s="545">
        <v>22538</v>
      </c>
      <c r="O2565" s="1952" t="s">
        <v>3532</v>
      </c>
      <c r="P2565" s="2097">
        <v>24007.599999999999</v>
      </c>
      <c r="Q2565" s="724">
        <v>42154</v>
      </c>
      <c r="R2565" s="2116">
        <v>24007.599999999999</v>
      </c>
      <c r="S2565" s="1267">
        <f t="shared" si="155"/>
        <v>0</v>
      </c>
      <c r="T2565" s="1655" t="s">
        <v>2902</v>
      </c>
    </row>
    <row r="2566" spans="1:20" x14ac:dyDescent="0.25">
      <c r="A2566" s="1265">
        <v>42149</v>
      </c>
      <c r="B2566" s="545">
        <v>22140</v>
      </c>
      <c r="C2566" s="1952" t="s">
        <v>768</v>
      </c>
      <c r="D2566" s="2097">
        <v>10329.6</v>
      </c>
      <c r="E2566" s="781">
        <v>42149</v>
      </c>
      <c r="F2566" s="2116">
        <v>10329.6</v>
      </c>
      <c r="G2566" s="1267">
        <f t="shared" si="154"/>
        <v>0</v>
      </c>
      <c r="H2566" s="1655" t="s">
        <v>773</v>
      </c>
      <c r="I2566" s="32"/>
      <c r="J2566" s="2024"/>
      <c r="K2566" s="32"/>
      <c r="M2566" s="1265">
        <v>42125</v>
      </c>
      <c r="N2566" s="545">
        <v>19671</v>
      </c>
      <c r="O2566" s="1952" t="s">
        <v>2837</v>
      </c>
      <c r="P2566" s="2097">
        <v>7763.44</v>
      </c>
      <c r="Q2566" s="724">
        <v>42126</v>
      </c>
      <c r="R2566" s="2116">
        <v>7763.44</v>
      </c>
      <c r="S2566" s="459">
        <f t="shared" si="155"/>
        <v>0</v>
      </c>
      <c r="T2566" s="1655" t="s">
        <v>2822</v>
      </c>
    </row>
    <row r="2567" spans="1:20" x14ac:dyDescent="0.25">
      <c r="A2567" s="1265">
        <v>42149</v>
      </c>
      <c r="B2567" s="545">
        <v>22141</v>
      </c>
      <c r="C2567" s="1952" t="s">
        <v>592</v>
      </c>
      <c r="D2567" s="2097">
        <v>2425.6</v>
      </c>
      <c r="E2567" s="781">
        <v>42149</v>
      </c>
      <c r="F2567" s="2116">
        <v>2425.6</v>
      </c>
      <c r="G2567" s="1267">
        <f t="shared" si="154"/>
        <v>0</v>
      </c>
      <c r="H2567" s="1655" t="s">
        <v>773</v>
      </c>
      <c r="I2567" s="32"/>
      <c r="J2567" s="2024"/>
      <c r="K2567" s="32"/>
      <c r="M2567" s="1265">
        <v>42128</v>
      </c>
      <c r="N2567" s="545">
        <v>19969</v>
      </c>
      <c r="O2567" s="1952" t="s">
        <v>2837</v>
      </c>
      <c r="P2567" s="2097">
        <v>6156.8</v>
      </c>
      <c r="Q2567" s="724">
        <v>42129</v>
      </c>
      <c r="R2567" s="2116">
        <v>6156.8</v>
      </c>
      <c r="S2567" s="1267">
        <f t="shared" si="155"/>
        <v>0</v>
      </c>
      <c r="T2567" s="1804" t="s">
        <v>2822</v>
      </c>
    </row>
    <row r="2568" spans="1:20" x14ac:dyDescent="0.25">
      <c r="A2568" s="1265">
        <v>42149</v>
      </c>
      <c r="B2568" s="545">
        <v>22142</v>
      </c>
      <c r="C2568" s="1952" t="s">
        <v>2852</v>
      </c>
      <c r="D2568" s="2097">
        <v>3933.6</v>
      </c>
      <c r="E2568" s="781">
        <v>42153</v>
      </c>
      <c r="F2568" s="2116">
        <v>3933.6</v>
      </c>
      <c r="G2568" s="1267">
        <f t="shared" si="154"/>
        <v>0</v>
      </c>
      <c r="H2568" s="1655" t="s">
        <v>773</v>
      </c>
      <c r="I2568" s="32"/>
      <c r="J2568" s="2024"/>
      <c r="K2568" s="32"/>
      <c r="M2568" s="1265">
        <v>42130</v>
      </c>
      <c r="N2568" s="545">
        <v>20146</v>
      </c>
      <c r="O2568" s="1952" t="s">
        <v>2837</v>
      </c>
      <c r="P2568" s="2097">
        <v>3713.6</v>
      </c>
      <c r="Q2568" s="724">
        <v>42132</v>
      </c>
      <c r="R2568" s="2116">
        <v>3713.6</v>
      </c>
      <c r="S2568" s="1267">
        <f t="shared" si="155"/>
        <v>0</v>
      </c>
      <c r="T2568" s="1655" t="s">
        <v>2822</v>
      </c>
    </row>
    <row r="2569" spans="1:20" x14ac:dyDescent="0.25">
      <c r="A2569" s="1265">
        <v>42149</v>
      </c>
      <c r="B2569" s="545">
        <v>22143</v>
      </c>
      <c r="C2569" s="1952" t="s">
        <v>2979</v>
      </c>
      <c r="D2569" s="2097">
        <v>26560.3</v>
      </c>
      <c r="E2569" s="781">
        <v>42153</v>
      </c>
      <c r="F2569" s="2116">
        <v>26560.3</v>
      </c>
      <c r="G2569" s="1267">
        <f t="shared" si="154"/>
        <v>0</v>
      </c>
      <c r="H2569" s="1655" t="s">
        <v>2804</v>
      </c>
      <c r="I2569" s="32"/>
      <c r="J2569" s="2024"/>
      <c r="K2569" s="32"/>
      <c r="M2569" s="1265">
        <v>42132</v>
      </c>
      <c r="N2569" s="545">
        <v>20432</v>
      </c>
      <c r="O2569" s="1952" t="s">
        <v>2837</v>
      </c>
      <c r="P2569" s="2097">
        <v>6255</v>
      </c>
      <c r="Q2569" s="724">
        <v>42134</v>
      </c>
      <c r="R2569" s="2116">
        <v>6255</v>
      </c>
      <c r="S2569" s="1267">
        <f t="shared" si="155"/>
        <v>0</v>
      </c>
      <c r="T2569" s="1804" t="s">
        <v>773</v>
      </c>
    </row>
    <row r="2570" spans="1:20" x14ac:dyDescent="0.25">
      <c r="A2570" s="1265">
        <v>42149</v>
      </c>
      <c r="B2570" s="545">
        <v>22144</v>
      </c>
      <c r="C2570" s="1952" t="s">
        <v>2867</v>
      </c>
      <c r="D2570" s="2097">
        <v>1624.8</v>
      </c>
      <c r="E2570" s="781">
        <v>42150</v>
      </c>
      <c r="F2570" s="2116">
        <v>1624.8</v>
      </c>
      <c r="G2570" s="1267">
        <f t="shared" si="154"/>
        <v>0</v>
      </c>
      <c r="H2570" s="1655" t="s">
        <v>2804</v>
      </c>
      <c r="I2570" s="32"/>
      <c r="J2570" s="2024"/>
      <c r="K2570" s="32"/>
      <c r="M2570" s="1265">
        <v>42135</v>
      </c>
      <c r="N2570" s="545">
        <v>20744</v>
      </c>
      <c r="O2570" s="1952" t="s">
        <v>2837</v>
      </c>
      <c r="P2570" s="2097">
        <v>4581.8</v>
      </c>
      <c r="Q2570" s="724">
        <v>42136</v>
      </c>
      <c r="R2570" s="2116">
        <v>4581.8</v>
      </c>
      <c r="S2570" s="1267">
        <f t="shared" si="155"/>
        <v>0</v>
      </c>
      <c r="T2570" s="1804" t="s">
        <v>2822</v>
      </c>
    </row>
    <row r="2571" spans="1:20" x14ac:dyDescent="0.25">
      <c r="A2571" s="1265">
        <v>42149</v>
      </c>
      <c r="B2571" s="545">
        <v>22145</v>
      </c>
      <c r="C2571" s="1952" t="s">
        <v>58</v>
      </c>
      <c r="D2571" s="2097">
        <v>3486</v>
      </c>
      <c r="E2571" s="781">
        <v>42149</v>
      </c>
      <c r="F2571" s="2116">
        <v>3486</v>
      </c>
      <c r="G2571" s="1267">
        <f t="shared" si="154"/>
        <v>0</v>
      </c>
      <c r="H2571" s="1655" t="s">
        <v>2804</v>
      </c>
      <c r="I2571" s="32"/>
      <c r="J2571" s="2024"/>
      <c r="K2571" s="32"/>
      <c r="M2571" s="1265">
        <v>42137</v>
      </c>
      <c r="N2571" s="545">
        <v>20923</v>
      </c>
      <c r="O2571" s="1952" t="s">
        <v>2837</v>
      </c>
      <c r="P2571" s="2097">
        <v>3389</v>
      </c>
      <c r="Q2571" s="724">
        <v>42138</v>
      </c>
      <c r="R2571" s="2116">
        <v>3389</v>
      </c>
      <c r="S2571" s="1267">
        <f t="shared" si="155"/>
        <v>0</v>
      </c>
      <c r="T2571" s="1804" t="s">
        <v>2822</v>
      </c>
    </row>
    <row r="2572" spans="1:20" x14ac:dyDescent="0.25">
      <c r="A2572" s="1265">
        <v>42149</v>
      </c>
      <c r="B2572" s="545">
        <v>22146</v>
      </c>
      <c r="C2572" s="1952" t="s">
        <v>2905</v>
      </c>
      <c r="D2572" s="2097">
        <v>502.2</v>
      </c>
      <c r="E2572" s="781">
        <v>42149</v>
      </c>
      <c r="F2572" s="2116">
        <v>502.2</v>
      </c>
      <c r="G2572" s="1267">
        <f t="shared" si="154"/>
        <v>0</v>
      </c>
      <c r="H2572" s="1655" t="s">
        <v>2804</v>
      </c>
      <c r="I2572" s="32"/>
      <c r="J2572" s="2024"/>
      <c r="K2572" s="32"/>
      <c r="M2572" s="1265">
        <v>42139</v>
      </c>
      <c r="N2572" s="545">
        <v>21183</v>
      </c>
      <c r="O2572" s="2143" t="s">
        <v>2837</v>
      </c>
      <c r="P2572" s="2097">
        <v>7071.6</v>
      </c>
      <c r="Q2572" s="724">
        <v>42140</v>
      </c>
      <c r="R2572" s="2116">
        <v>7071.6</v>
      </c>
      <c r="S2572" s="1817">
        <f t="shared" si="155"/>
        <v>0</v>
      </c>
      <c r="T2572" s="1655" t="s">
        <v>2822</v>
      </c>
    </row>
    <row r="2573" spans="1:20" x14ac:dyDescent="0.25">
      <c r="A2573" s="1265">
        <v>42149</v>
      </c>
      <c r="B2573" s="545">
        <v>22147</v>
      </c>
      <c r="C2573" s="1952" t="s">
        <v>2872</v>
      </c>
      <c r="D2573" s="2097">
        <v>578.4</v>
      </c>
      <c r="E2573" s="781">
        <v>42149</v>
      </c>
      <c r="F2573" s="2116">
        <v>578.4</v>
      </c>
      <c r="G2573" s="1267">
        <f t="shared" si="154"/>
        <v>0</v>
      </c>
      <c r="H2573" s="1655" t="s">
        <v>2804</v>
      </c>
      <c r="I2573" s="32"/>
      <c r="J2573" s="2024"/>
      <c r="K2573" s="32"/>
      <c r="M2573" s="1265">
        <v>42139</v>
      </c>
      <c r="N2573" s="545">
        <v>21187</v>
      </c>
      <c r="O2573" s="1952" t="s">
        <v>2837</v>
      </c>
      <c r="P2573" s="2097">
        <v>2331.6</v>
      </c>
      <c r="Q2573" s="724">
        <v>42140</v>
      </c>
      <c r="R2573" s="2116">
        <v>2331.6</v>
      </c>
      <c r="S2573" s="1817">
        <f t="shared" si="155"/>
        <v>0</v>
      </c>
      <c r="T2573" s="1655" t="s">
        <v>2822</v>
      </c>
    </row>
    <row r="2574" spans="1:20" x14ac:dyDescent="0.25">
      <c r="A2574" s="1265">
        <v>42149</v>
      </c>
      <c r="B2574" s="545">
        <v>22148</v>
      </c>
      <c r="C2574" s="1952" t="s">
        <v>64</v>
      </c>
      <c r="D2574" s="2097">
        <v>26687.96</v>
      </c>
      <c r="E2574" s="781">
        <v>42149</v>
      </c>
      <c r="F2574" s="2116">
        <v>26687.96</v>
      </c>
      <c r="G2574" s="1267">
        <f t="shared" si="154"/>
        <v>0</v>
      </c>
      <c r="H2574" s="1655" t="s">
        <v>2799</v>
      </c>
      <c r="I2574" s="32"/>
      <c r="J2574" s="2024"/>
      <c r="K2574" s="32"/>
      <c r="M2574" s="1265">
        <v>42142</v>
      </c>
      <c r="N2574" s="545">
        <v>21470</v>
      </c>
      <c r="O2574" s="1952" t="s">
        <v>2837</v>
      </c>
      <c r="P2574" s="2097">
        <v>2835.8</v>
      </c>
      <c r="Q2574" s="781">
        <v>42144</v>
      </c>
      <c r="R2574" s="2116">
        <v>2835.8</v>
      </c>
      <c r="S2574" s="1267">
        <f t="shared" si="155"/>
        <v>0</v>
      </c>
      <c r="T2574" s="1804" t="s">
        <v>773</v>
      </c>
    </row>
    <row r="2575" spans="1:20" x14ac:dyDescent="0.25">
      <c r="A2575" s="1265">
        <v>42149</v>
      </c>
      <c r="B2575" s="545">
        <v>22149</v>
      </c>
      <c r="C2575" s="1952" t="s">
        <v>2806</v>
      </c>
      <c r="D2575" s="2097">
        <v>1795</v>
      </c>
      <c r="E2575" s="781">
        <v>42149</v>
      </c>
      <c r="F2575" s="2116">
        <v>1795</v>
      </c>
      <c r="G2575" s="1267">
        <f t="shared" si="154"/>
        <v>0</v>
      </c>
      <c r="H2575" s="1655" t="s">
        <v>2804</v>
      </c>
      <c r="I2575" s="32"/>
      <c r="J2575" s="2024"/>
      <c r="K2575" s="32"/>
      <c r="M2575" s="1265">
        <v>42144</v>
      </c>
      <c r="N2575" s="545">
        <v>21676</v>
      </c>
      <c r="O2575" s="1952" t="s">
        <v>2837</v>
      </c>
      <c r="P2575" s="2097">
        <v>5990.4</v>
      </c>
      <c r="Q2575" s="724">
        <v>42145</v>
      </c>
      <c r="R2575" s="2117">
        <v>5990.4</v>
      </c>
      <c r="S2575" s="1267">
        <f t="shared" si="155"/>
        <v>0</v>
      </c>
      <c r="T2575" s="716" t="s">
        <v>2822</v>
      </c>
    </row>
    <row r="2576" spans="1:20" x14ac:dyDescent="0.25">
      <c r="A2576" s="1265">
        <v>42149</v>
      </c>
      <c r="B2576" s="545">
        <v>22150</v>
      </c>
      <c r="C2576" s="1952" t="s">
        <v>257</v>
      </c>
      <c r="D2576" s="2097">
        <v>3559.7</v>
      </c>
      <c r="E2576" s="781">
        <v>42149</v>
      </c>
      <c r="F2576" s="2116">
        <v>3559.7</v>
      </c>
      <c r="G2576" s="1267">
        <f t="shared" si="154"/>
        <v>0</v>
      </c>
      <c r="H2576" s="1655" t="s">
        <v>2804</v>
      </c>
      <c r="I2576" s="32"/>
      <c r="J2576" s="2024"/>
      <c r="K2576" s="32"/>
      <c r="M2576" s="1265">
        <v>42148</v>
      </c>
      <c r="N2576" s="545">
        <v>22131</v>
      </c>
      <c r="O2576" s="1952" t="s">
        <v>2837</v>
      </c>
      <c r="P2576" s="2097">
        <v>9376.7999999999993</v>
      </c>
      <c r="Q2576" s="781">
        <v>42148</v>
      </c>
      <c r="R2576" s="2116">
        <v>9376.7999999999993</v>
      </c>
      <c r="S2576" s="1267">
        <f t="shared" si="155"/>
        <v>0</v>
      </c>
      <c r="T2576" s="1655" t="s">
        <v>773</v>
      </c>
    </row>
    <row r="2577" spans="1:20" x14ac:dyDescent="0.25">
      <c r="A2577" s="1265">
        <v>42149</v>
      </c>
      <c r="B2577" s="545">
        <v>22151</v>
      </c>
      <c r="C2577" s="1952" t="s">
        <v>2805</v>
      </c>
      <c r="D2577" s="2097">
        <v>3275.6</v>
      </c>
      <c r="E2577" s="781">
        <v>42149</v>
      </c>
      <c r="F2577" s="2116">
        <v>3275.6</v>
      </c>
      <c r="G2577" s="1267">
        <f t="shared" si="154"/>
        <v>0</v>
      </c>
      <c r="H2577" s="1655" t="s">
        <v>773</v>
      </c>
      <c r="I2577" s="32"/>
      <c r="J2577" s="2024"/>
      <c r="K2577" s="32"/>
      <c r="M2577" s="1265">
        <v>42151</v>
      </c>
      <c r="N2577" s="545">
        <v>22404</v>
      </c>
      <c r="O2577" s="1952" t="s">
        <v>2837</v>
      </c>
      <c r="P2577" s="2097">
        <v>9032.08</v>
      </c>
      <c r="Q2577" s="724">
        <v>42152</v>
      </c>
      <c r="R2577" s="2116">
        <v>9032.08</v>
      </c>
      <c r="S2577" s="1267">
        <f t="shared" si="155"/>
        <v>0</v>
      </c>
      <c r="T2577" s="1655" t="s">
        <v>2822</v>
      </c>
    </row>
    <row r="2578" spans="1:20" x14ac:dyDescent="0.25">
      <c r="A2578" s="1265">
        <v>42149</v>
      </c>
      <c r="B2578" s="545">
        <v>22152</v>
      </c>
      <c r="C2578" s="1952" t="s">
        <v>3555</v>
      </c>
      <c r="D2578" s="2097">
        <v>7233.6</v>
      </c>
      <c r="E2578" s="781">
        <v>42149</v>
      </c>
      <c r="F2578" s="2116">
        <v>7233.6</v>
      </c>
      <c r="G2578" s="1267">
        <f t="shared" si="154"/>
        <v>0</v>
      </c>
      <c r="H2578" s="1655" t="s">
        <v>773</v>
      </c>
      <c r="I2578" s="32"/>
      <c r="J2578" s="2024"/>
      <c r="K2578" s="32"/>
      <c r="M2578" s="1265">
        <v>42152</v>
      </c>
      <c r="N2578" s="545">
        <v>22542</v>
      </c>
      <c r="O2578" s="1952" t="s">
        <v>2837</v>
      </c>
      <c r="P2578" s="2097">
        <v>3141.7</v>
      </c>
      <c r="Q2578" s="724">
        <v>42154</v>
      </c>
      <c r="R2578" s="2116">
        <v>3141.7</v>
      </c>
      <c r="S2578" s="1267">
        <f t="shared" si="155"/>
        <v>0</v>
      </c>
      <c r="T2578" s="1655" t="s">
        <v>2902</v>
      </c>
    </row>
    <row r="2579" spans="1:20" x14ac:dyDescent="0.25">
      <c r="A2579" s="1265">
        <v>42149</v>
      </c>
      <c r="B2579" s="545">
        <v>22153</v>
      </c>
      <c r="C2579" s="1952" t="s">
        <v>980</v>
      </c>
      <c r="D2579" s="2097">
        <v>4666.2</v>
      </c>
      <c r="E2579" s="781">
        <v>42149</v>
      </c>
      <c r="F2579" s="2116">
        <v>4666.2</v>
      </c>
      <c r="G2579" s="1267">
        <f t="shared" si="154"/>
        <v>0</v>
      </c>
      <c r="H2579" s="1655" t="s">
        <v>773</v>
      </c>
      <c r="I2579" s="32"/>
      <c r="J2579" s="2024"/>
      <c r="K2579" s="32"/>
      <c r="M2579" s="1265">
        <v>42153</v>
      </c>
      <c r="N2579" s="545">
        <v>22631</v>
      </c>
      <c r="O2579" s="1952" t="s">
        <v>2837</v>
      </c>
      <c r="P2579" s="2097">
        <v>4108.2</v>
      </c>
      <c r="Q2579" s="724">
        <v>42155</v>
      </c>
      <c r="R2579" s="2116">
        <v>4108.2</v>
      </c>
      <c r="S2579" s="1267">
        <f t="shared" si="155"/>
        <v>0</v>
      </c>
      <c r="T2579" s="1655" t="s">
        <v>2822</v>
      </c>
    </row>
    <row r="2580" spans="1:20" x14ac:dyDescent="0.25">
      <c r="A2580" s="1265">
        <v>42149</v>
      </c>
      <c r="B2580" s="545">
        <v>22154</v>
      </c>
      <c r="C2580" s="2164" t="s">
        <v>2251</v>
      </c>
      <c r="D2580" s="2194">
        <v>0</v>
      </c>
      <c r="E2580" s="781"/>
      <c r="F2580" s="2116"/>
      <c r="G2580" s="1267">
        <f t="shared" si="154"/>
        <v>0</v>
      </c>
      <c r="H2580" s="1655" t="s">
        <v>135</v>
      </c>
      <c r="I2580" s="32"/>
      <c r="J2580" s="2024"/>
      <c r="K2580" s="32"/>
      <c r="M2580" s="1265">
        <v>42153</v>
      </c>
      <c r="N2580" s="545">
        <v>22632</v>
      </c>
      <c r="O2580" s="1952" t="s">
        <v>2837</v>
      </c>
      <c r="P2580" s="2097">
        <v>3838.02</v>
      </c>
      <c r="Q2580" s="724">
        <v>42155</v>
      </c>
      <c r="R2580" s="2116">
        <v>3838.02</v>
      </c>
      <c r="S2580" s="1267">
        <f t="shared" si="155"/>
        <v>0</v>
      </c>
      <c r="T2580" s="1655" t="s">
        <v>2822</v>
      </c>
    </row>
    <row r="2581" spans="1:20" x14ac:dyDescent="0.25">
      <c r="A2581" s="1265">
        <v>42149</v>
      </c>
      <c r="B2581" s="545">
        <v>22155</v>
      </c>
      <c r="C2581" s="1952" t="s">
        <v>2304</v>
      </c>
      <c r="D2581" s="2097">
        <v>54265.599999999999</v>
      </c>
      <c r="E2581" s="781"/>
      <c r="F2581" s="2116"/>
      <c r="G2581" s="1267">
        <f t="shared" si="154"/>
        <v>54265.599999999999</v>
      </c>
      <c r="H2581" s="1655" t="s">
        <v>773</v>
      </c>
      <c r="I2581" s="32"/>
      <c r="J2581" s="2024"/>
      <c r="K2581" s="32"/>
      <c r="M2581" s="1265">
        <v>42128</v>
      </c>
      <c r="N2581" s="545">
        <v>20012</v>
      </c>
      <c r="O2581" s="1952" t="s">
        <v>2931</v>
      </c>
      <c r="P2581" s="2097">
        <v>2222</v>
      </c>
      <c r="Q2581" s="724">
        <v>42130</v>
      </c>
      <c r="R2581" s="2116">
        <v>2222</v>
      </c>
      <c r="S2581" s="1267">
        <f t="shared" si="155"/>
        <v>0</v>
      </c>
      <c r="T2581" s="1804" t="s">
        <v>2902</v>
      </c>
    </row>
    <row r="2582" spans="1:20" x14ac:dyDescent="0.25">
      <c r="A2582" s="1265">
        <v>42149</v>
      </c>
      <c r="B2582" s="545">
        <v>22156</v>
      </c>
      <c r="C2582" s="1952" t="s">
        <v>1521</v>
      </c>
      <c r="D2582" s="2097">
        <v>2757.2</v>
      </c>
      <c r="E2582" s="781">
        <v>42149</v>
      </c>
      <c r="F2582" s="2116">
        <v>2757.2</v>
      </c>
      <c r="G2582" s="1267">
        <f t="shared" si="154"/>
        <v>0</v>
      </c>
      <c r="H2582" s="1655" t="s">
        <v>773</v>
      </c>
      <c r="I2582" s="32"/>
      <c r="J2582" s="2024"/>
      <c r="K2582" s="32"/>
      <c r="M2582" s="1265">
        <v>42145</v>
      </c>
      <c r="N2582" s="545">
        <v>21825</v>
      </c>
      <c r="O2582" s="2030" t="s">
        <v>2931</v>
      </c>
      <c r="P2582" s="2113">
        <v>2607</v>
      </c>
      <c r="Q2582" s="724">
        <v>42149</v>
      </c>
      <c r="R2582" s="2117">
        <v>2607</v>
      </c>
      <c r="S2582" s="1267">
        <f t="shared" si="155"/>
        <v>0</v>
      </c>
      <c r="T2582" s="582" t="s">
        <v>2902</v>
      </c>
    </row>
    <row r="2583" spans="1:20" x14ac:dyDescent="0.25">
      <c r="A2583" s="1265">
        <v>42149</v>
      </c>
      <c r="B2583" s="545">
        <v>22157</v>
      </c>
      <c r="C2583" s="1952" t="s">
        <v>2956</v>
      </c>
      <c r="D2583" s="2097">
        <v>3179.2</v>
      </c>
      <c r="E2583" s="781">
        <v>42149</v>
      </c>
      <c r="F2583" s="2116">
        <v>3179.2</v>
      </c>
      <c r="G2583" s="1267">
        <f t="shared" si="154"/>
        <v>0</v>
      </c>
      <c r="H2583" s="1655" t="s">
        <v>773</v>
      </c>
      <c r="I2583" s="32"/>
      <c r="J2583" s="2024"/>
      <c r="K2583" s="32"/>
      <c r="M2583" s="1265">
        <v>42149</v>
      </c>
      <c r="N2583" s="545">
        <v>22246</v>
      </c>
      <c r="O2583" s="1952" t="s">
        <v>2931</v>
      </c>
      <c r="P2583" s="2097">
        <v>395.2</v>
      </c>
      <c r="Q2583" s="781">
        <v>42151</v>
      </c>
      <c r="R2583" s="2116">
        <v>395.2</v>
      </c>
      <c r="S2583" s="1267">
        <f t="shared" si="155"/>
        <v>0</v>
      </c>
      <c r="T2583" s="1655" t="s">
        <v>2902</v>
      </c>
    </row>
    <row r="2584" spans="1:20" x14ac:dyDescent="0.25">
      <c r="A2584" s="1265">
        <v>42149</v>
      </c>
      <c r="B2584" s="545">
        <v>22158</v>
      </c>
      <c r="C2584" s="1952" t="s">
        <v>2864</v>
      </c>
      <c r="D2584" s="2097">
        <v>781.2</v>
      </c>
      <c r="E2584" s="781">
        <v>42149</v>
      </c>
      <c r="F2584" s="2116">
        <v>781.2</v>
      </c>
      <c r="G2584" s="1267">
        <f t="shared" si="154"/>
        <v>0</v>
      </c>
      <c r="H2584" s="1655" t="s">
        <v>2938</v>
      </c>
      <c r="I2584" s="32"/>
      <c r="J2584" s="2024"/>
      <c r="K2584" s="32"/>
      <c r="M2584" s="1265">
        <v>42142</v>
      </c>
      <c r="N2584" s="545">
        <v>21460</v>
      </c>
      <c r="O2584" s="1952" t="s">
        <v>21</v>
      </c>
      <c r="P2584" s="2097">
        <v>61267.199999999997</v>
      </c>
      <c r="Q2584" s="781">
        <v>42142</v>
      </c>
      <c r="R2584" s="2116">
        <v>61267.199999999997</v>
      </c>
      <c r="S2584" s="1267">
        <f t="shared" si="155"/>
        <v>0</v>
      </c>
      <c r="T2584" s="1804" t="s">
        <v>2815</v>
      </c>
    </row>
    <row r="2585" spans="1:20" x14ac:dyDescent="0.25">
      <c r="A2585" s="1265">
        <v>42149</v>
      </c>
      <c r="B2585" s="545">
        <v>22159</v>
      </c>
      <c r="C2585" s="1952" t="s">
        <v>2825</v>
      </c>
      <c r="D2585" s="2097">
        <v>2279.1999999999998</v>
      </c>
      <c r="E2585" s="781">
        <v>42149</v>
      </c>
      <c r="F2585" s="2116">
        <v>2279.1999999999998</v>
      </c>
      <c r="G2585" s="1267">
        <f t="shared" si="154"/>
        <v>0</v>
      </c>
      <c r="H2585" s="1655" t="s">
        <v>2938</v>
      </c>
      <c r="I2585" s="32"/>
      <c r="J2585" s="2024"/>
      <c r="K2585" s="32"/>
      <c r="M2585" s="1265">
        <v>42150</v>
      </c>
      <c r="N2585" s="545">
        <v>22294</v>
      </c>
      <c r="O2585" s="1952" t="s">
        <v>21</v>
      </c>
      <c r="P2585" s="2097">
        <v>36013.199999999997</v>
      </c>
      <c r="Q2585" s="781">
        <v>42151</v>
      </c>
      <c r="R2585" s="2116">
        <v>36013.199999999997</v>
      </c>
      <c r="S2585" s="1267">
        <f t="shared" si="155"/>
        <v>0</v>
      </c>
      <c r="T2585" s="1655" t="s">
        <v>2815</v>
      </c>
    </row>
    <row r="2586" spans="1:20" x14ac:dyDescent="0.25">
      <c r="A2586" s="1265">
        <v>42149</v>
      </c>
      <c r="B2586" s="545">
        <v>22160</v>
      </c>
      <c r="C2586" s="1952" t="s">
        <v>377</v>
      </c>
      <c r="D2586" s="2097">
        <v>4695.6000000000004</v>
      </c>
      <c r="E2586" s="781">
        <v>42149</v>
      </c>
      <c r="F2586" s="2116">
        <v>4695.6000000000004</v>
      </c>
      <c r="G2586" s="1267">
        <f t="shared" si="154"/>
        <v>0</v>
      </c>
      <c r="H2586" s="1655" t="s">
        <v>773</v>
      </c>
      <c r="I2586" s="32"/>
      <c r="J2586" s="2024"/>
      <c r="K2586" s="32"/>
      <c r="M2586" s="1265">
        <v>42126</v>
      </c>
      <c r="N2586" s="545">
        <v>19755</v>
      </c>
      <c r="O2586" s="2054" t="s">
        <v>2869</v>
      </c>
      <c r="P2586" s="2097">
        <v>780</v>
      </c>
      <c r="Q2586" s="724">
        <v>42126</v>
      </c>
      <c r="R2586" s="2116">
        <v>780</v>
      </c>
      <c r="S2586" s="459">
        <f t="shared" si="155"/>
        <v>0</v>
      </c>
      <c r="T2586" s="217" t="s">
        <v>773</v>
      </c>
    </row>
    <row r="2587" spans="1:20" x14ac:dyDescent="0.25">
      <c r="A2587" s="1265">
        <v>42149</v>
      </c>
      <c r="B2587" s="545">
        <v>22161</v>
      </c>
      <c r="C2587" s="1952" t="s">
        <v>2800</v>
      </c>
      <c r="D2587" s="2097">
        <v>34967.800000000003</v>
      </c>
      <c r="E2587" s="781">
        <v>42149</v>
      </c>
      <c r="F2587" s="2116">
        <v>34967.800000000003</v>
      </c>
      <c r="G2587" s="1267">
        <f t="shared" si="154"/>
        <v>0</v>
      </c>
      <c r="H2587" s="1655" t="s">
        <v>2982</v>
      </c>
      <c r="I2587" s="32"/>
      <c r="J2587" s="2024"/>
      <c r="K2587" s="32"/>
      <c r="M2587" s="1265">
        <v>42143</v>
      </c>
      <c r="N2587" s="545">
        <v>21602</v>
      </c>
      <c r="O2587" s="1952" t="s">
        <v>3628</v>
      </c>
      <c r="P2587" s="2097">
        <v>648</v>
      </c>
      <c r="Q2587" s="724">
        <v>42144</v>
      </c>
      <c r="R2587" s="2117">
        <v>648</v>
      </c>
      <c r="S2587" s="1267">
        <f t="shared" si="155"/>
        <v>0</v>
      </c>
      <c r="T2587" s="1197" t="s">
        <v>773</v>
      </c>
    </row>
    <row r="2588" spans="1:20" x14ac:dyDescent="0.25">
      <c r="A2588" s="1265">
        <v>42149</v>
      </c>
      <c r="B2588" s="545">
        <v>22162</v>
      </c>
      <c r="C2588" s="1952" t="s">
        <v>2801</v>
      </c>
      <c r="D2588" s="2097">
        <v>2131.1999999999998</v>
      </c>
      <c r="E2588" s="781">
        <v>42149</v>
      </c>
      <c r="F2588" s="2116">
        <v>2131.1999999999998</v>
      </c>
      <c r="G2588" s="1267">
        <f t="shared" si="154"/>
        <v>0</v>
      </c>
      <c r="H2588" s="1655" t="s">
        <v>2982</v>
      </c>
      <c r="I2588" s="32"/>
      <c r="J2588" s="2024"/>
      <c r="K2588" s="32"/>
      <c r="M2588" s="1265">
        <v>42135</v>
      </c>
      <c r="N2588" s="545">
        <v>20741</v>
      </c>
      <c r="O2588" s="1952" t="s">
        <v>3530</v>
      </c>
      <c r="P2588" s="2097">
        <v>1397.84</v>
      </c>
      <c r="Q2588" s="724">
        <v>42136</v>
      </c>
      <c r="R2588" s="2116">
        <v>1397.84</v>
      </c>
      <c r="S2588" s="1267">
        <f t="shared" si="155"/>
        <v>0</v>
      </c>
      <c r="T2588" s="1804" t="s">
        <v>2799</v>
      </c>
    </row>
    <row r="2589" spans="1:20" x14ac:dyDescent="0.25">
      <c r="A2589" s="1265">
        <v>42149</v>
      </c>
      <c r="B2589" s="545">
        <v>22163</v>
      </c>
      <c r="C2589" s="1952" t="s">
        <v>2802</v>
      </c>
      <c r="D2589" s="2097">
        <v>11583</v>
      </c>
      <c r="E2589" s="781">
        <v>42149</v>
      </c>
      <c r="F2589" s="2116">
        <v>11583</v>
      </c>
      <c r="G2589" s="1267">
        <f t="shared" si="154"/>
        <v>0</v>
      </c>
      <c r="H2589" s="1655" t="s">
        <v>2982</v>
      </c>
      <c r="I2589" s="32"/>
      <c r="J2589" s="2024"/>
      <c r="K2589" s="32"/>
      <c r="M2589" s="1265">
        <v>42149</v>
      </c>
      <c r="N2589" s="545">
        <v>22205</v>
      </c>
      <c r="O2589" s="1952" t="s">
        <v>3530</v>
      </c>
      <c r="P2589" s="2097">
        <v>600</v>
      </c>
      <c r="Q2589" s="781">
        <v>42150</v>
      </c>
      <c r="R2589" s="2116">
        <v>600</v>
      </c>
      <c r="S2589" s="1267">
        <f t="shared" si="155"/>
        <v>0</v>
      </c>
      <c r="T2589" s="1655" t="s">
        <v>2799</v>
      </c>
    </row>
    <row r="2590" spans="1:20" x14ac:dyDescent="0.25">
      <c r="A2590" s="1265">
        <v>42149</v>
      </c>
      <c r="B2590" s="545">
        <v>22164</v>
      </c>
      <c r="C2590" s="1952" t="s">
        <v>2788</v>
      </c>
      <c r="D2590" s="2097">
        <v>13011.2</v>
      </c>
      <c r="E2590" s="781">
        <v>42149</v>
      </c>
      <c r="F2590" s="2116">
        <v>13011.2</v>
      </c>
      <c r="G2590" s="1267">
        <f t="shared" si="154"/>
        <v>0</v>
      </c>
      <c r="H2590" s="1655" t="s">
        <v>2780</v>
      </c>
      <c r="I2590" s="32"/>
      <c r="J2590" s="2024"/>
      <c r="K2590" s="32"/>
      <c r="M2590" s="1265">
        <v>42147</v>
      </c>
      <c r="N2590" s="545">
        <v>22044</v>
      </c>
      <c r="O2590" s="2102" t="s">
        <v>3658</v>
      </c>
      <c r="P2590" s="2097">
        <v>756.4</v>
      </c>
      <c r="Q2590" s="781">
        <v>42149</v>
      </c>
      <c r="R2590" s="2116">
        <v>756.4</v>
      </c>
      <c r="S2590" s="1267">
        <f t="shared" si="155"/>
        <v>0</v>
      </c>
      <c r="T2590" s="1655" t="s">
        <v>2938</v>
      </c>
    </row>
    <row r="2591" spans="1:20" x14ac:dyDescent="0.25">
      <c r="A2591" s="1265">
        <v>42149</v>
      </c>
      <c r="B2591" s="545">
        <v>22165</v>
      </c>
      <c r="C2591" s="1952" t="s">
        <v>25</v>
      </c>
      <c r="D2591" s="2097">
        <v>3370.8</v>
      </c>
      <c r="E2591" s="781">
        <v>42149</v>
      </c>
      <c r="F2591" s="2116">
        <v>3370.8</v>
      </c>
      <c r="G2591" s="1267">
        <f t="shared" si="154"/>
        <v>0</v>
      </c>
      <c r="H2591" s="1655" t="s">
        <v>773</v>
      </c>
      <c r="I2591" s="32"/>
      <c r="J2591" s="2024"/>
      <c r="K2591" s="32"/>
      <c r="M2591" s="1265">
        <v>42142</v>
      </c>
      <c r="N2591" s="545">
        <v>21479</v>
      </c>
      <c r="O2591" s="1952" t="s">
        <v>3617</v>
      </c>
      <c r="P2591" s="2097">
        <v>260</v>
      </c>
      <c r="Q2591" s="781">
        <v>42142</v>
      </c>
      <c r="R2591" s="2116">
        <v>260</v>
      </c>
      <c r="S2591" s="1267">
        <f t="shared" si="155"/>
        <v>0</v>
      </c>
      <c r="T2591" s="1804" t="s">
        <v>773</v>
      </c>
    </row>
    <row r="2592" spans="1:20" x14ac:dyDescent="0.25">
      <c r="A2592" s="1265">
        <v>42149</v>
      </c>
      <c r="B2592" s="545">
        <v>22166</v>
      </c>
      <c r="C2592" s="1952" t="s">
        <v>3655</v>
      </c>
      <c r="D2592" s="2097">
        <v>1993.5</v>
      </c>
      <c r="E2592" s="781">
        <v>42151</v>
      </c>
      <c r="F2592" s="2116">
        <v>1993.5</v>
      </c>
      <c r="G2592" s="1267">
        <f t="shared" si="154"/>
        <v>0</v>
      </c>
      <c r="H2592" s="1655" t="s">
        <v>773</v>
      </c>
      <c r="I2592" s="32"/>
      <c r="J2592" s="2024"/>
      <c r="K2592" s="32"/>
      <c r="M2592" s="1265">
        <v>42125</v>
      </c>
      <c r="N2592" s="545">
        <v>19666</v>
      </c>
      <c r="O2592" s="1952" t="s">
        <v>2833</v>
      </c>
      <c r="P2592" s="2097">
        <v>5886.1</v>
      </c>
      <c r="Q2592" s="724">
        <v>42125</v>
      </c>
      <c r="R2592" s="2116">
        <v>5886.1</v>
      </c>
      <c r="S2592" s="459">
        <f t="shared" si="155"/>
        <v>0</v>
      </c>
      <c r="T2592" s="1655" t="s">
        <v>773</v>
      </c>
    </row>
    <row r="2593" spans="1:20" x14ac:dyDescent="0.25">
      <c r="A2593" s="1265">
        <v>42149</v>
      </c>
      <c r="B2593" s="545">
        <v>22167</v>
      </c>
      <c r="C2593" s="1952" t="s">
        <v>3655</v>
      </c>
      <c r="D2593" s="2097">
        <v>2537.6999999999998</v>
      </c>
      <c r="E2593" s="781">
        <v>42149</v>
      </c>
      <c r="F2593" s="2116">
        <v>2537.6999999999998</v>
      </c>
      <c r="G2593" s="1267">
        <f t="shared" si="154"/>
        <v>0</v>
      </c>
      <c r="H2593" s="1655" t="s">
        <v>773</v>
      </c>
      <c r="I2593" s="32"/>
      <c r="J2593" s="2024"/>
      <c r="K2593" s="32"/>
      <c r="M2593" s="1265">
        <v>42125</v>
      </c>
      <c r="N2593" s="545">
        <v>19667</v>
      </c>
      <c r="O2593" s="1952" t="s">
        <v>2833</v>
      </c>
      <c r="P2593" s="2097">
        <v>247.2</v>
      </c>
      <c r="Q2593" s="724">
        <v>42125</v>
      </c>
      <c r="R2593" s="2116">
        <v>247.2</v>
      </c>
      <c r="S2593" s="459">
        <f t="shared" si="155"/>
        <v>0</v>
      </c>
      <c r="T2593" s="1655" t="s">
        <v>2790</v>
      </c>
    </row>
    <row r="2594" spans="1:20" x14ac:dyDescent="0.25">
      <c r="A2594" s="1265">
        <v>42149</v>
      </c>
      <c r="B2594" s="545">
        <v>22168</v>
      </c>
      <c r="C2594" s="1952" t="s">
        <v>67</v>
      </c>
      <c r="D2594" s="2097">
        <v>22275.1</v>
      </c>
      <c r="E2594" s="781"/>
      <c r="F2594" s="2116"/>
      <c r="G2594" s="1267">
        <f t="shared" si="154"/>
        <v>22275.1</v>
      </c>
      <c r="H2594" s="1655" t="s">
        <v>2822</v>
      </c>
      <c r="I2594" s="32"/>
      <c r="J2594" s="2024"/>
      <c r="K2594" s="32"/>
      <c r="M2594" s="1265">
        <v>42126</v>
      </c>
      <c r="N2594" s="545">
        <v>19792</v>
      </c>
      <c r="O2594" s="2054" t="s">
        <v>2833</v>
      </c>
      <c r="P2594" s="2097">
        <v>2319.5500000000002</v>
      </c>
      <c r="Q2594" s="724">
        <v>42128</v>
      </c>
      <c r="R2594" s="2116">
        <v>2319.5500000000002</v>
      </c>
      <c r="S2594" s="1267">
        <f t="shared" si="155"/>
        <v>0</v>
      </c>
      <c r="T2594" s="217" t="s">
        <v>2790</v>
      </c>
    </row>
    <row r="2595" spans="1:20" x14ac:dyDescent="0.25">
      <c r="A2595" s="1265">
        <v>42149</v>
      </c>
      <c r="B2595" s="545">
        <v>22169</v>
      </c>
      <c r="C2595" s="1952" t="s">
        <v>2839</v>
      </c>
      <c r="D2595" s="2097">
        <v>14575.2</v>
      </c>
      <c r="E2595" s="781"/>
      <c r="F2595" s="2116"/>
      <c r="G2595" s="1267">
        <f t="shared" si="154"/>
        <v>14575.2</v>
      </c>
      <c r="H2595" s="1655" t="s">
        <v>2822</v>
      </c>
      <c r="I2595" s="32"/>
      <c r="J2595" s="2024"/>
      <c r="K2595" s="32"/>
      <c r="M2595" s="1265">
        <v>42128</v>
      </c>
      <c r="N2595" s="545">
        <v>19960</v>
      </c>
      <c r="O2595" s="2143" t="s">
        <v>2833</v>
      </c>
      <c r="P2595" s="2097">
        <v>2398.4</v>
      </c>
      <c r="Q2595" s="724">
        <v>42128</v>
      </c>
      <c r="R2595" s="2116">
        <v>2398.4</v>
      </c>
      <c r="S2595" s="1267">
        <f t="shared" si="155"/>
        <v>0</v>
      </c>
      <c r="T2595" s="1804" t="s">
        <v>773</v>
      </c>
    </row>
    <row r="2596" spans="1:20" x14ac:dyDescent="0.25">
      <c r="A2596" s="1265">
        <v>42149</v>
      </c>
      <c r="B2596" s="545">
        <v>22170</v>
      </c>
      <c r="C2596" s="1952" t="s">
        <v>2809</v>
      </c>
      <c r="D2596" s="2097">
        <v>7635.2</v>
      </c>
      <c r="E2596" s="781">
        <v>42149</v>
      </c>
      <c r="F2596" s="2116">
        <v>7635.2</v>
      </c>
      <c r="G2596" s="1267">
        <f t="shared" si="154"/>
        <v>0</v>
      </c>
      <c r="H2596" s="1655" t="s">
        <v>773</v>
      </c>
      <c r="I2596" s="32"/>
      <c r="J2596" s="2024"/>
      <c r="K2596" s="32"/>
      <c r="M2596" s="1265">
        <v>42130</v>
      </c>
      <c r="N2596" s="545">
        <v>20181</v>
      </c>
      <c r="O2596" s="1952" t="s">
        <v>2833</v>
      </c>
      <c r="P2596" s="2097">
        <v>1320.8</v>
      </c>
      <c r="Q2596" s="724">
        <v>42131</v>
      </c>
      <c r="R2596" s="2116">
        <v>1320.8</v>
      </c>
      <c r="S2596" s="1267">
        <f t="shared" si="155"/>
        <v>0</v>
      </c>
      <c r="T2596" s="1655" t="s">
        <v>2799</v>
      </c>
    </row>
    <row r="2597" spans="1:20" x14ac:dyDescent="0.25">
      <c r="A2597" s="1265">
        <v>42149</v>
      </c>
      <c r="B2597" s="545">
        <v>22171</v>
      </c>
      <c r="C2597" s="1952" t="s">
        <v>525</v>
      </c>
      <c r="D2597" s="2097">
        <v>41844</v>
      </c>
      <c r="E2597" s="781"/>
      <c r="F2597" s="2116"/>
      <c r="G2597" s="1267">
        <f t="shared" si="154"/>
        <v>41844</v>
      </c>
      <c r="H2597" s="1655" t="s">
        <v>2822</v>
      </c>
      <c r="I2597" s="32"/>
      <c r="J2597" s="2024"/>
      <c r="K2597" s="32"/>
      <c r="M2597" s="1265">
        <v>42132</v>
      </c>
      <c r="N2597" s="545">
        <v>20418</v>
      </c>
      <c r="O2597" s="1952" t="s">
        <v>2833</v>
      </c>
      <c r="P2597" s="2097">
        <v>1623.4</v>
      </c>
      <c r="Q2597" s="724">
        <v>42133</v>
      </c>
      <c r="R2597" s="2116">
        <v>1623.4</v>
      </c>
      <c r="S2597" s="1267">
        <f t="shared" si="155"/>
        <v>0</v>
      </c>
      <c r="T2597" s="1804" t="s">
        <v>2799</v>
      </c>
    </row>
    <row r="2598" spans="1:20" x14ac:dyDescent="0.25">
      <c r="A2598" s="1265">
        <v>42149</v>
      </c>
      <c r="B2598" s="545">
        <v>22172</v>
      </c>
      <c r="C2598" s="2143" t="s">
        <v>2840</v>
      </c>
      <c r="D2598" s="2097">
        <v>20176.2</v>
      </c>
      <c r="E2598" s="781"/>
      <c r="F2598" s="2116"/>
      <c r="G2598" s="1267">
        <f t="shared" si="154"/>
        <v>20176.2</v>
      </c>
      <c r="H2598" s="1655" t="s">
        <v>2822</v>
      </c>
      <c r="I2598" s="32"/>
      <c r="J2598" s="2024"/>
      <c r="K2598" s="32"/>
      <c r="M2598" s="1265">
        <v>42132</v>
      </c>
      <c r="N2598" s="545">
        <v>20429</v>
      </c>
      <c r="O2598" s="1952" t="s">
        <v>2833</v>
      </c>
      <c r="P2598" s="2097">
        <v>459.2</v>
      </c>
      <c r="Q2598" s="724">
        <v>42133</v>
      </c>
      <c r="R2598" s="2116">
        <v>459.2</v>
      </c>
      <c r="S2598" s="1267">
        <f t="shared" si="155"/>
        <v>0</v>
      </c>
      <c r="T2598" s="1804" t="s">
        <v>2799</v>
      </c>
    </row>
    <row r="2599" spans="1:20" x14ac:dyDescent="0.25">
      <c r="A2599" s="1265">
        <v>42149</v>
      </c>
      <c r="B2599" s="545">
        <v>22173</v>
      </c>
      <c r="C2599" s="1952" t="s">
        <v>2852</v>
      </c>
      <c r="D2599" s="2097">
        <v>3920.4</v>
      </c>
      <c r="E2599" s="781">
        <v>42153</v>
      </c>
      <c r="F2599" s="2116">
        <v>3920.4</v>
      </c>
      <c r="G2599" s="1267">
        <f t="shared" si="154"/>
        <v>0</v>
      </c>
      <c r="H2599" s="1655" t="s">
        <v>773</v>
      </c>
      <c r="I2599" s="32"/>
      <c r="J2599" s="2024"/>
      <c r="K2599" s="32"/>
      <c r="M2599" s="1265">
        <v>42135</v>
      </c>
      <c r="N2599" s="545">
        <v>20738</v>
      </c>
      <c r="O2599" s="1952" t="s">
        <v>2833</v>
      </c>
      <c r="P2599" s="2097">
        <v>2462.4</v>
      </c>
      <c r="Q2599" s="724">
        <v>42136</v>
      </c>
      <c r="R2599" s="2116">
        <v>2462.4</v>
      </c>
      <c r="S2599" s="1267">
        <f t="shared" si="155"/>
        <v>0</v>
      </c>
      <c r="T2599" s="1804" t="s">
        <v>2799</v>
      </c>
    </row>
    <row r="2600" spans="1:20" x14ac:dyDescent="0.25">
      <c r="A2600" s="1265">
        <v>42149</v>
      </c>
      <c r="B2600" s="545">
        <v>22174</v>
      </c>
      <c r="C2600" s="1952" t="s">
        <v>640</v>
      </c>
      <c r="D2600" s="2097">
        <v>4754.3999999999996</v>
      </c>
      <c r="E2600" s="781">
        <v>42150</v>
      </c>
      <c r="F2600" s="2116">
        <v>4754.3999999999996</v>
      </c>
      <c r="G2600" s="1267">
        <f t="shared" si="154"/>
        <v>0</v>
      </c>
      <c r="H2600" s="1655" t="s">
        <v>2822</v>
      </c>
      <c r="I2600" s="32"/>
      <c r="J2600" s="2024"/>
      <c r="K2600" s="32"/>
      <c r="M2600" s="1265">
        <v>42136</v>
      </c>
      <c r="N2600" s="545">
        <v>20845</v>
      </c>
      <c r="O2600" s="1952" t="s">
        <v>2833</v>
      </c>
      <c r="P2600" s="2097">
        <v>913</v>
      </c>
      <c r="Q2600" s="724">
        <v>42137</v>
      </c>
      <c r="R2600" s="2116">
        <v>913</v>
      </c>
      <c r="S2600" s="1267">
        <f t="shared" si="155"/>
        <v>0</v>
      </c>
      <c r="T2600" s="1655" t="s">
        <v>2938</v>
      </c>
    </row>
    <row r="2601" spans="1:20" x14ac:dyDescent="0.25">
      <c r="A2601" s="1265">
        <v>42149</v>
      </c>
      <c r="B2601" s="545">
        <v>22175</v>
      </c>
      <c r="C2601" s="1952" t="s">
        <v>45</v>
      </c>
      <c r="D2601" s="2097">
        <v>10395</v>
      </c>
      <c r="E2601" s="781">
        <v>42150</v>
      </c>
      <c r="F2601" s="2116">
        <v>10395</v>
      </c>
      <c r="G2601" s="1267">
        <f t="shared" si="154"/>
        <v>0</v>
      </c>
      <c r="H2601" s="1655" t="s">
        <v>2793</v>
      </c>
      <c r="I2601" s="32"/>
      <c r="J2601" s="2024"/>
      <c r="K2601" s="32"/>
      <c r="M2601" s="1265">
        <v>42139</v>
      </c>
      <c r="N2601" s="545">
        <v>21177</v>
      </c>
      <c r="O2601" s="1952" t="s">
        <v>2833</v>
      </c>
      <c r="P2601" s="2097">
        <v>4613</v>
      </c>
      <c r="Q2601" s="724">
        <v>42140</v>
      </c>
      <c r="R2601" s="2116">
        <v>4613</v>
      </c>
      <c r="S2601" s="1817">
        <f t="shared" si="155"/>
        <v>0</v>
      </c>
      <c r="T2601" s="1655" t="s">
        <v>2938</v>
      </c>
    </row>
    <row r="2602" spans="1:20" x14ac:dyDescent="0.25">
      <c r="A2602" s="1265">
        <v>42149</v>
      </c>
      <c r="B2602" s="545">
        <v>22176</v>
      </c>
      <c r="C2602" s="1952" t="s">
        <v>2832</v>
      </c>
      <c r="D2602" s="2097">
        <v>6742.4</v>
      </c>
      <c r="E2602" s="781">
        <v>42149</v>
      </c>
      <c r="F2602" s="2116">
        <v>6742.4</v>
      </c>
      <c r="G2602" s="1267">
        <f t="shared" si="154"/>
        <v>0</v>
      </c>
      <c r="H2602" s="1655" t="s">
        <v>2776</v>
      </c>
      <c r="I2602" s="32"/>
      <c r="J2602" s="2024"/>
      <c r="K2602" s="32"/>
      <c r="M2602" s="1265">
        <v>42140</v>
      </c>
      <c r="N2602" s="545">
        <v>21295</v>
      </c>
      <c r="O2602" s="1952" t="s">
        <v>2833</v>
      </c>
      <c r="P2602" s="2097">
        <v>875.4</v>
      </c>
      <c r="Q2602" s="724">
        <v>42142</v>
      </c>
      <c r="R2602" s="2117">
        <v>875.4</v>
      </c>
      <c r="S2602" s="1267">
        <f t="shared" si="155"/>
        <v>0</v>
      </c>
      <c r="T2602" s="716" t="s">
        <v>2938</v>
      </c>
    </row>
    <row r="2603" spans="1:20" x14ac:dyDescent="0.25">
      <c r="A2603" s="1265">
        <v>42149</v>
      </c>
      <c r="B2603" s="545">
        <v>22177</v>
      </c>
      <c r="C2603" s="1952" t="s">
        <v>2813</v>
      </c>
      <c r="D2603" s="2097">
        <v>5413.1</v>
      </c>
      <c r="E2603" s="781">
        <v>42150</v>
      </c>
      <c r="F2603" s="2116">
        <v>5413.1</v>
      </c>
      <c r="G2603" s="1267">
        <f t="shared" si="154"/>
        <v>0</v>
      </c>
      <c r="H2603" s="1655" t="s">
        <v>2776</v>
      </c>
      <c r="I2603" s="32"/>
      <c r="J2603" s="2024"/>
      <c r="K2603" s="32"/>
      <c r="M2603" s="1265">
        <v>42142</v>
      </c>
      <c r="N2603" s="545">
        <v>21486</v>
      </c>
      <c r="O2603" s="1952" t="s">
        <v>2833</v>
      </c>
      <c r="P2603" s="2097">
        <v>2932.4</v>
      </c>
      <c r="Q2603" s="781">
        <v>42143</v>
      </c>
      <c r="R2603" s="2116">
        <v>2932.4</v>
      </c>
      <c r="S2603" s="1267">
        <f t="shared" si="155"/>
        <v>0</v>
      </c>
      <c r="T2603" s="1804" t="s">
        <v>2938</v>
      </c>
    </row>
    <row r="2604" spans="1:20" x14ac:dyDescent="0.25">
      <c r="A2604" s="1265">
        <v>42149</v>
      </c>
      <c r="B2604" s="545">
        <v>22178</v>
      </c>
      <c r="C2604" s="1952" t="s">
        <v>2862</v>
      </c>
      <c r="D2604" s="2097">
        <v>2298.1</v>
      </c>
      <c r="E2604" s="781">
        <v>42149</v>
      </c>
      <c r="F2604" s="2116">
        <v>2298.1</v>
      </c>
      <c r="G2604" s="1267">
        <f t="shared" si="154"/>
        <v>0</v>
      </c>
      <c r="H2604" s="1655" t="s">
        <v>773</v>
      </c>
      <c r="I2604" s="32"/>
      <c r="J2604" s="2024"/>
      <c r="K2604" s="32"/>
      <c r="M2604" s="1265">
        <v>42143</v>
      </c>
      <c r="N2604" s="545">
        <v>21595</v>
      </c>
      <c r="O2604" s="1952" t="s">
        <v>2833</v>
      </c>
      <c r="P2604" s="2097">
        <v>2874.7</v>
      </c>
      <c r="Q2604" s="724">
        <v>42144</v>
      </c>
      <c r="R2604" s="2117">
        <v>2874.7</v>
      </c>
      <c r="S2604" s="1267">
        <f t="shared" si="155"/>
        <v>0</v>
      </c>
      <c r="T2604" s="1197" t="s">
        <v>2938</v>
      </c>
    </row>
    <row r="2605" spans="1:20" x14ac:dyDescent="0.25">
      <c r="A2605" s="1265">
        <v>42149</v>
      </c>
      <c r="B2605" s="545">
        <v>22179</v>
      </c>
      <c r="C2605" s="1952" t="s">
        <v>2811</v>
      </c>
      <c r="D2605" s="2097">
        <v>7518</v>
      </c>
      <c r="E2605" s="781">
        <v>42150</v>
      </c>
      <c r="F2605" s="2116">
        <v>7518</v>
      </c>
      <c r="G2605" s="1267">
        <f t="shared" si="154"/>
        <v>0</v>
      </c>
      <c r="H2605" s="1655" t="s">
        <v>2776</v>
      </c>
      <c r="I2605" s="32"/>
      <c r="J2605" s="2024"/>
      <c r="K2605" s="32"/>
      <c r="M2605" s="1265">
        <v>42146</v>
      </c>
      <c r="N2605" s="545">
        <v>21934</v>
      </c>
      <c r="O2605" s="1952" t="s">
        <v>2833</v>
      </c>
      <c r="P2605" s="2097">
        <v>3598.8</v>
      </c>
      <c r="Q2605" s="724">
        <v>42147</v>
      </c>
      <c r="R2605" s="2116">
        <v>3598.8</v>
      </c>
      <c r="S2605" s="1267">
        <f t="shared" si="155"/>
        <v>0</v>
      </c>
      <c r="T2605" s="1655" t="s">
        <v>2938</v>
      </c>
    </row>
    <row r="2606" spans="1:20" x14ac:dyDescent="0.25">
      <c r="A2606" s="1265">
        <v>42149</v>
      </c>
      <c r="B2606" s="545">
        <v>22180</v>
      </c>
      <c r="C2606" s="1952" t="s">
        <v>2794</v>
      </c>
      <c r="D2606" s="2097">
        <v>1309.5999999999999</v>
      </c>
      <c r="E2606" s="781">
        <v>42150</v>
      </c>
      <c r="F2606" s="2116">
        <v>1309.5999999999999</v>
      </c>
      <c r="G2606" s="1267">
        <f t="shared" si="154"/>
        <v>0</v>
      </c>
      <c r="H2606" s="1655" t="s">
        <v>2793</v>
      </c>
      <c r="I2606" s="32"/>
      <c r="J2606" s="2024"/>
      <c r="K2606" s="32"/>
      <c r="M2606" s="1265">
        <v>42149</v>
      </c>
      <c r="N2606" s="545">
        <v>22204</v>
      </c>
      <c r="O2606" s="1952" t="s">
        <v>2833</v>
      </c>
      <c r="P2606" s="2097">
        <v>3053.6</v>
      </c>
      <c r="Q2606" s="781">
        <v>42150</v>
      </c>
      <c r="R2606" s="2116">
        <v>3053.6</v>
      </c>
      <c r="S2606" s="1267">
        <f t="shared" si="155"/>
        <v>0</v>
      </c>
      <c r="T2606" s="1655" t="s">
        <v>2799</v>
      </c>
    </row>
    <row r="2607" spans="1:20" x14ac:dyDescent="0.25">
      <c r="A2607" s="1265">
        <v>42149</v>
      </c>
      <c r="B2607" s="545">
        <v>22181</v>
      </c>
      <c r="C2607" s="1952" t="s">
        <v>2903</v>
      </c>
      <c r="D2607" s="2097">
        <v>2199.6</v>
      </c>
      <c r="E2607" s="781">
        <v>42149</v>
      </c>
      <c r="F2607" s="2116">
        <v>2199.6</v>
      </c>
      <c r="G2607" s="1267">
        <f t="shared" si="154"/>
        <v>0</v>
      </c>
      <c r="H2607" s="1655" t="s">
        <v>773</v>
      </c>
      <c r="I2607" s="32"/>
      <c r="J2607" s="2024"/>
      <c r="K2607" s="32"/>
      <c r="M2607" s="1265">
        <v>42151</v>
      </c>
      <c r="N2607" s="545">
        <v>22412</v>
      </c>
      <c r="O2607" s="1952" t="s">
        <v>2833</v>
      </c>
      <c r="P2607" s="2097">
        <v>2485.9</v>
      </c>
      <c r="Q2607" s="724">
        <v>42152</v>
      </c>
      <c r="R2607" s="2116">
        <v>2485.9</v>
      </c>
      <c r="S2607" s="1267">
        <f t="shared" si="155"/>
        <v>0</v>
      </c>
      <c r="T2607" s="1655" t="s">
        <v>2938</v>
      </c>
    </row>
    <row r="2608" spans="1:20" x14ac:dyDescent="0.25">
      <c r="A2608" s="1265">
        <v>42149</v>
      </c>
      <c r="B2608" s="545">
        <v>22182</v>
      </c>
      <c r="C2608" s="1952" t="s">
        <v>2868</v>
      </c>
      <c r="D2608" s="2097">
        <v>2442</v>
      </c>
      <c r="E2608" s="781">
        <v>42149</v>
      </c>
      <c r="F2608" s="2116">
        <v>2442</v>
      </c>
      <c r="G2608" s="1267">
        <f t="shared" si="154"/>
        <v>0</v>
      </c>
      <c r="H2608" s="1655" t="s">
        <v>2776</v>
      </c>
      <c r="I2608" s="32"/>
      <c r="J2608" s="2024"/>
      <c r="K2608" s="32"/>
      <c r="M2608" s="1265">
        <v>42153</v>
      </c>
      <c r="N2608" s="545">
        <v>22612</v>
      </c>
      <c r="O2608" s="1952" t="s">
        <v>2833</v>
      </c>
      <c r="P2608" s="2097">
        <v>2661.1</v>
      </c>
      <c r="Q2608" s="724">
        <v>42154</v>
      </c>
      <c r="R2608" s="2116">
        <v>2661.1</v>
      </c>
      <c r="S2608" s="1267">
        <f t="shared" si="155"/>
        <v>0</v>
      </c>
      <c r="T2608" s="1655" t="s">
        <v>2799</v>
      </c>
    </row>
    <row r="2609" spans="1:20" x14ac:dyDescent="0.25">
      <c r="A2609" s="1265">
        <v>42149</v>
      </c>
      <c r="B2609" s="545">
        <v>22183</v>
      </c>
      <c r="C2609" s="1952" t="s">
        <v>2812</v>
      </c>
      <c r="D2609" s="2097">
        <v>717.6</v>
      </c>
      <c r="E2609" s="781">
        <v>42149</v>
      </c>
      <c r="F2609" s="2116">
        <v>717.6</v>
      </c>
      <c r="G2609" s="1267">
        <f t="shared" si="154"/>
        <v>0</v>
      </c>
      <c r="H2609" s="1655" t="s">
        <v>773</v>
      </c>
      <c r="I2609" s="32"/>
      <c r="J2609" s="2024"/>
      <c r="K2609" s="32"/>
      <c r="M2609" s="1265">
        <v>42154</v>
      </c>
      <c r="N2609" s="545">
        <v>22753</v>
      </c>
      <c r="O2609" s="1952" t="s">
        <v>2833</v>
      </c>
      <c r="P2609" s="2097">
        <v>3457.2</v>
      </c>
      <c r="Q2609" s="724">
        <v>42154</v>
      </c>
      <c r="R2609" s="2116">
        <v>3457.2</v>
      </c>
      <c r="S2609" s="1267">
        <f t="shared" si="155"/>
        <v>0</v>
      </c>
      <c r="T2609" s="1655" t="s">
        <v>2938</v>
      </c>
    </row>
    <row r="2610" spans="1:20" x14ac:dyDescent="0.25">
      <c r="A2610" s="1265">
        <v>42149</v>
      </c>
      <c r="B2610" s="545">
        <v>22184</v>
      </c>
      <c r="C2610" s="1952" t="s">
        <v>947</v>
      </c>
      <c r="D2610" s="2097">
        <v>18956.8</v>
      </c>
      <c r="E2610" s="781">
        <v>42150</v>
      </c>
      <c r="F2610" s="2116">
        <v>18956.8</v>
      </c>
      <c r="G2610" s="1267">
        <f t="shared" si="154"/>
        <v>0</v>
      </c>
      <c r="H2610" s="1655" t="s">
        <v>2822</v>
      </c>
      <c r="I2610" s="32"/>
      <c r="J2610" s="2024"/>
      <c r="K2610" s="32"/>
      <c r="M2610" s="1265">
        <v>42142</v>
      </c>
      <c r="N2610" s="545">
        <v>21518</v>
      </c>
      <c r="O2610" s="1952" t="s">
        <v>3620</v>
      </c>
      <c r="P2610" s="2097">
        <v>10634.68</v>
      </c>
      <c r="Q2610" s="724"/>
      <c r="R2610" s="2117"/>
      <c r="S2610" s="1267">
        <f t="shared" si="155"/>
        <v>10634.68</v>
      </c>
      <c r="T2610" s="1197" t="s">
        <v>773</v>
      </c>
    </row>
    <row r="2611" spans="1:20" x14ac:dyDescent="0.25">
      <c r="A2611" s="1265">
        <v>42149</v>
      </c>
      <c r="B2611" s="545">
        <v>22185</v>
      </c>
      <c r="C2611" s="2164" t="s">
        <v>2251</v>
      </c>
      <c r="D2611" s="2194">
        <v>0</v>
      </c>
      <c r="E2611" s="781"/>
      <c r="F2611" s="2116"/>
      <c r="G2611" s="1267">
        <f t="shared" si="154"/>
        <v>0</v>
      </c>
      <c r="H2611" s="1655" t="s">
        <v>135</v>
      </c>
      <c r="I2611" s="32"/>
      <c r="J2611" s="2024"/>
      <c r="K2611" s="32"/>
      <c r="M2611" s="1265">
        <v>42149</v>
      </c>
      <c r="N2611" s="545">
        <v>22220</v>
      </c>
      <c r="O2611" s="1952" t="s">
        <v>3670</v>
      </c>
      <c r="P2611" s="2097">
        <v>9994.76</v>
      </c>
      <c r="Q2611" s="781"/>
      <c r="R2611" s="2116"/>
      <c r="S2611" s="1267">
        <f t="shared" si="155"/>
        <v>9994.76</v>
      </c>
      <c r="T2611" s="1655" t="s">
        <v>773</v>
      </c>
    </row>
    <row r="2612" spans="1:20" x14ac:dyDescent="0.25">
      <c r="A2612" s="1265">
        <v>42149</v>
      </c>
      <c r="B2612" s="545">
        <v>22186</v>
      </c>
      <c r="C2612" s="1952" t="s">
        <v>48</v>
      </c>
      <c r="D2612" s="2097">
        <v>26895.15</v>
      </c>
      <c r="E2612" s="781"/>
      <c r="F2612" s="2116"/>
      <c r="G2612" s="1267">
        <f t="shared" si="154"/>
        <v>26895.15</v>
      </c>
      <c r="H2612" s="1655" t="s">
        <v>2780</v>
      </c>
      <c r="I2612" s="32"/>
      <c r="J2612" s="2024"/>
      <c r="K2612" s="32"/>
      <c r="M2612" s="1265">
        <v>42128</v>
      </c>
      <c r="N2612" s="545">
        <v>19982</v>
      </c>
      <c r="O2612" s="1952" t="s">
        <v>2917</v>
      </c>
      <c r="P2612" s="2097">
        <v>9881.52</v>
      </c>
      <c r="Q2612" s="1828" t="s">
        <v>3549</v>
      </c>
      <c r="R2612" s="2116">
        <v>9881.52</v>
      </c>
      <c r="S2612" s="1267">
        <f t="shared" si="155"/>
        <v>0</v>
      </c>
      <c r="T2612" s="1804" t="s">
        <v>773</v>
      </c>
    </row>
    <row r="2613" spans="1:20" x14ac:dyDescent="0.25">
      <c r="A2613" s="1265">
        <v>42149</v>
      </c>
      <c r="B2613" s="545">
        <v>22187</v>
      </c>
      <c r="C2613" s="1952" t="s">
        <v>28</v>
      </c>
      <c r="D2613" s="2097">
        <v>28314.1</v>
      </c>
      <c r="E2613" s="781">
        <v>42149</v>
      </c>
      <c r="F2613" s="2116">
        <v>28314.1</v>
      </c>
      <c r="G2613" s="1267">
        <f t="shared" si="154"/>
        <v>0</v>
      </c>
      <c r="H2613" s="1655" t="s">
        <v>2780</v>
      </c>
      <c r="I2613" s="32"/>
      <c r="J2613" s="2024"/>
      <c r="K2613" s="32"/>
      <c r="M2613" s="1265">
        <v>42135</v>
      </c>
      <c r="N2613" s="545">
        <v>20769</v>
      </c>
      <c r="O2613" s="1952" t="s">
        <v>2917</v>
      </c>
      <c r="P2613" s="2097">
        <v>14197.56</v>
      </c>
      <c r="Q2613" s="1828" t="s">
        <v>3674</v>
      </c>
      <c r="R2613" s="2116">
        <v>14197.56</v>
      </c>
      <c r="S2613" s="1267">
        <f t="shared" si="155"/>
        <v>0</v>
      </c>
      <c r="T2613" s="1804" t="s">
        <v>773</v>
      </c>
    </row>
    <row r="2614" spans="1:20" x14ac:dyDescent="0.25">
      <c r="A2614" s="1265">
        <v>42149</v>
      </c>
      <c r="B2614" s="545">
        <v>22188</v>
      </c>
      <c r="C2614" s="1952" t="s">
        <v>28</v>
      </c>
      <c r="D2614" s="2097">
        <v>1980</v>
      </c>
      <c r="E2614" s="781">
        <v>42149</v>
      </c>
      <c r="F2614" s="2116">
        <v>1980</v>
      </c>
      <c r="G2614" s="1267">
        <f t="shared" si="154"/>
        <v>0</v>
      </c>
      <c r="H2614" s="1655" t="s">
        <v>2780</v>
      </c>
      <c r="I2614" s="32"/>
      <c r="J2614" s="2024"/>
      <c r="K2614" s="32"/>
      <c r="M2614" s="1265">
        <v>42125</v>
      </c>
      <c r="N2614" s="545">
        <v>19676</v>
      </c>
      <c r="O2614" s="1952" t="s">
        <v>969</v>
      </c>
      <c r="P2614" s="2097">
        <v>165400</v>
      </c>
      <c r="Q2614" s="724">
        <v>42128</v>
      </c>
      <c r="R2614" s="2116">
        <v>165400</v>
      </c>
      <c r="S2614" s="459">
        <f t="shared" si="155"/>
        <v>0</v>
      </c>
      <c r="T2614" s="1655" t="s">
        <v>773</v>
      </c>
    </row>
    <row r="2615" spans="1:20" x14ac:dyDescent="0.25">
      <c r="A2615" s="1265">
        <v>42149</v>
      </c>
      <c r="B2615" s="545">
        <v>22189</v>
      </c>
      <c r="C2615" s="1952" t="s">
        <v>2787</v>
      </c>
      <c r="D2615" s="2097">
        <v>3795.6</v>
      </c>
      <c r="E2615" s="781">
        <v>42149</v>
      </c>
      <c r="F2615" s="2116">
        <v>3795.6</v>
      </c>
      <c r="G2615" s="1267">
        <f t="shared" si="154"/>
        <v>0</v>
      </c>
      <c r="H2615" s="1655" t="s">
        <v>2780</v>
      </c>
      <c r="I2615" s="32"/>
      <c r="J2615" s="2024"/>
      <c r="K2615" s="32"/>
      <c r="M2615" s="1265">
        <v>42126</v>
      </c>
      <c r="N2615" s="545">
        <v>19785</v>
      </c>
      <c r="O2615" s="2054" t="s">
        <v>969</v>
      </c>
      <c r="P2615" s="2097">
        <v>24353.5</v>
      </c>
      <c r="Q2615" s="724">
        <v>42129</v>
      </c>
      <c r="R2615" s="2116">
        <v>24353.5</v>
      </c>
      <c r="S2615" s="1267">
        <f t="shared" si="155"/>
        <v>0</v>
      </c>
      <c r="T2615" s="217" t="s">
        <v>2776</v>
      </c>
    </row>
    <row r="2616" spans="1:20" x14ac:dyDescent="0.25">
      <c r="A2616" s="1265">
        <v>42149</v>
      </c>
      <c r="B2616" s="545">
        <v>22190</v>
      </c>
      <c r="C2616" s="1952" t="s">
        <v>2913</v>
      </c>
      <c r="D2616" s="2097">
        <v>6883.8</v>
      </c>
      <c r="E2616" s="781">
        <v>42150</v>
      </c>
      <c r="F2616" s="2116">
        <v>6883.8</v>
      </c>
      <c r="G2616" s="1267">
        <f t="shared" si="154"/>
        <v>0</v>
      </c>
      <c r="H2616" s="1655" t="s">
        <v>2822</v>
      </c>
      <c r="I2616" s="32"/>
      <c r="J2616" s="2024"/>
      <c r="K2616" s="32"/>
      <c r="M2616" s="1265">
        <v>42126</v>
      </c>
      <c r="N2616" s="545">
        <v>19798</v>
      </c>
      <c r="O2616" s="2137" t="s">
        <v>969</v>
      </c>
      <c r="P2616" s="2097">
        <v>295782</v>
      </c>
      <c r="Q2616" s="724">
        <v>42129</v>
      </c>
      <c r="R2616" s="2116">
        <v>295782</v>
      </c>
      <c r="S2616" s="1267">
        <f t="shared" si="155"/>
        <v>0</v>
      </c>
      <c r="T2616" s="217" t="s">
        <v>773</v>
      </c>
    </row>
    <row r="2617" spans="1:20" x14ac:dyDescent="0.25">
      <c r="A2617" s="1265">
        <v>42149</v>
      </c>
      <c r="B2617" s="545">
        <v>22191</v>
      </c>
      <c r="C2617" s="1952" t="s">
        <v>2824</v>
      </c>
      <c r="D2617" s="2097">
        <v>3344</v>
      </c>
      <c r="E2617" s="781">
        <v>42150</v>
      </c>
      <c r="F2617" s="2116">
        <v>3344</v>
      </c>
      <c r="G2617" s="1267">
        <f t="shared" si="154"/>
        <v>0</v>
      </c>
      <c r="H2617" s="1655" t="s">
        <v>2822</v>
      </c>
      <c r="I2617" s="32"/>
      <c r="J2617" s="2024"/>
      <c r="K2617" s="32"/>
      <c r="M2617" s="1265">
        <v>42127</v>
      </c>
      <c r="N2617" s="545">
        <v>19821</v>
      </c>
      <c r="O2617" s="2054" t="s">
        <v>969</v>
      </c>
      <c r="P2617" s="2097">
        <v>41588.14</v>
      </c>
      <c r="Q2617" s="724">
        <v>42129</v>
      </c>
      <c r="R2617" s="2116">
        <v>41588.14</v>
      </c>
      <c r="S2617" s="1267">
        <f t="shared" si="155"/>
        <v>0</v>
      </c>
      <c r="T2617" s="217" t="s">
        <v>818</v>
      </c>
    </row>
    <row r="2618" spans="1:20" x14ac:dyDescent="0.25">
      <c r="A2618" s="1265">
        <v>42149</v>
      </c>
      <c r="B2618" s="545">
        <v>22192</v>
      </c>
      <c r="C2618" s="1952" t="s">
        <v>2814</v>
      </c>
      <c r="D2618" s="2097">
        <v>9067</v>
      </c>
      <c r="E2618" s="781">
        <v>42153</v>
      </c>
      <c r="F2618" s="2116">
        <v>9067</v>
      </c>
      <c r="G2618" s="1267">
        <f t="shared" si="154"/>
        <v>0</v>
      </c>
      <c r="H2618" s="1655" t="s">
        <v>2938</v>
      </c>
      <c r="I2618" s="32"/>
      <c r="J2618" s="2024"/>
      <c r="K2618" s="32"/>
      <c r="M2618" s="1265">
        <v>42128</v>
      </c>
      <c r="N2618" s="545">
        <v>20009</v>
      </c>
      <c r="O2618" s="1952" t="s">
        <v>969</v>
      </c>
      <c r="P2618" s="2097">
        <v>183472</v>
      </c>
      <c r="Q2618" s="724">
        <v>42130</v>
      </c>
      <c r="R2618" s="2116">
        <v>183472</v>
      </c>
      <c r="S2618" s="1267">
        <f t="shared" si="155"/>
        <v>0</v>
      </c>
      <c r="T2618" s="1804" t="s">
        <v>773</v>
      </c>
    </row>
    <row r="2619" spans="1:20" x14ac:dyDescent="0.25">
      <c r="A2619" s="1265">
        <v>42149</v>
      </c>
      <c r="B2619" s="545">
        <v>22193</v>
      </c>
      <c r="C2619" s="1952" t="s">
        <v>2862</v>
      </c>
      <c r="D2619" s="2097">
        <v>64.8</v>
      </c>
      <c r="E2619" s="781">
        <v>42149</v>
      </c>
      <c r="F2619" s="2116">
        <v>64.8</v>
      </c>
      <c r="G2619" s="1267">
        <f t="shared" si="154"/>
        <v>0</v>
      </c>
      <c r="H2619" s="1655" t="s">
        <v>773</v>
      </c>
      <c r="I2619" s="32"/>
      <c r="J2619" s="2024"/>
      <c r="K2619" s="32"/>
      <c r="M2619" s="1265">
        <v>42129</v>
      </c>
      <c r="N2619" s="545">
        <v>20089</v>
      </c>
      <c r="O2619" s="1952" t="s">
        <v>969</v>
      </c>
      <c r="P2619" s="2097">
        <v>144695</v>
      </c>
      <c r="Q2619" s="724">
        <v>42133</v>
      </c>
      <c r="R2619" s="2116">
        <v>144695</v>
      </c>
      <c r="S2619" s="1267">
        <f t="shared" si="155"/>
        <v>0</v>
      </c>
      <c r="T2619" s="1655" t="s">
        <v>773</v>
      </c>
    </row>
    <row r="2620" spans="1:20" x14ac:dyDescent="0.25">
      <c r="A2620" s="1265">
        <v>42149</v>
      </c>
      <c r="B2620" s="545">
        <v>22194</v>
      </c>
      <c r="C2620" s="1952" t="s">
        <v>2823</v>
      </c>
      <c r="D2620" s="2097">
        <v>8921.6</v>
      </c>
      <c r="E2620" s="781">
        <v>42150</v>
      </c>
      <c r="F2620" s="2116">
        <v>8921.6</v>
      </c>
      <c r="G2620" s="1267">
        <f t="shared" si="154"/>
        <v>0</v>
      </c>
      <c r="H2620" s="1655" t="s">
        <v>773</v>
      </c>
      <c r="I2620" s="32"/>
      <c r="J2620" s="2024"/>
      <c r="K2620" s="32"/>
      <c r="M2620" s="1265">
        <v>42130</v>
      </c>
      <c r="N2620" s="545">
        <v>20198</v>
      </c>
      <c r="O2620" s="1952" t="s">
        <v>969</v>
      </c>
      <c r="P2620" s="2097">
        <v>155717</v>
      </c>
      <c r="Q2620" s="724">
        <v>42133</v>
      </c>
      <c r="R2620" s="2116">
        <v>155717</v>
      </c>
      <c r="S2620" s="1267">
        <f t="shared" si="155"/>
        <v>0</v>
      </c>
      <c r="T2620" s="1655" t="s">
        <v>773</v>
      </c>
    </row>
    <row r="2621" spans="1:20" x14ac:dyDescent="0.25">
      <c r="A2621" s="1265">
        <v>42149</v>
      </c>
      <c r="B2621" s="545">
        <v>22195</v>
      </c>
      <c r="C2621" s="1952" t="s">
        <v>985</v>
      </c>
      <c r="D2621" s="2097">
        <v>6067.7</v>
      </c>
      <c r="E2621" s="781">
        <v>42149</v>
      </c>
      <c r="F2621" s="2116">
        <v>6067.7</v>
      </c>
      <c r="G2621" s="1267">
        <f t="shared" si="154"/>
        <v>0</v>
      </c>
      <c r="H2621" s="1655" t="s">
        <v>773</v>
      </c>
      <c r="I2621" s="32"/>
      <c r="J2621" s="2024"/>
      <c r="K2621" s="32"/>
      <c r="M2621" s="1265">
        <v>42131</v>
      </c>
      <c r="N2621" s="545">
        <v>20294</v>
      </c>
      <c r="O2621" s="1952" t="s">
        <v>969</v>
      </c>
      <c r="P2621" s="2097">
        <v>77874.42</v>
      </c>
      <c r="Q2621" s="724">
        <v>42133</v>
      </c>
      <c r="R2621" s="2116">
        <v>77874.42</v>
      </c>
      <c r="S2621" s="1267">
        <f t="shared" si="155"/>
        <v>0</v>
      </c>
      <c r="T2621" s="1804" t="s">
        <v>2799</v>
      </c>
    </row>
    <row r="2622" spans="1:20" x14ac:dyDescent="0.25">
      <c r="A2622" s="1265">
        <v>42149</v>
      </c>
      <c r="B2622" s="545">
        <v>22196</v>
      </c>
      <c r="C2622" s="1952" t="s">
        <v>2821</v>
      </c>
      <c r="D2622" s="2097">
        <v>7203.2</v>
      </c>
      <c r="E2622" s="781">
        <v>42150</v>
      </c>
      <c r="F2622" s="2116">
        <v>7203.2</v>
      </c>
      <c r="G2622" s="1267">
        <f t="shared" si="154"/>
        <v>0</v>
      </c>
      <c r="H2622" s="1655" t="s">
        <v>2822</v>
      </c>
      <c r="I2622" s="32"/>
      <c r="J2622" s="2024"/>
      <c r="K2622" s="32"/>
      <c r="M2622" s="1265">
        <v>42131</v>
      </c>
      <c r="N2622" s="545">
        <v>20299</v>
      </c>
      <c r="O2622" s="1952" t="s">
        <v>969</v>
      </c>
      <c r="P2622" s="2097">
        <v>148062.5</v>
      </c>
      <c r="Q2622" s="724">
        <v>42133</v>
      </c>
      <c r="R2622" s="2116">
        <v>148062.5</v>
      </c>
      <c r="S2622" s="1267">
        <f t="shared" si="155"/>
        <v>0</v>
      </c>
      <c r="T2622" s="1804" t="s">
        <v>773</v>
      </c>
    </row>
    <row r="2623" spans="1:20" x14ac:dyDescent="0.25">
      <c r="A2623" s="1265">
        <v>42149</v>
      </c>
      <c r="B2623" s="545">
        <v>22197</v>
      </c>
      <c r="C2623" s="1952" t="s">
        <v>69</v>
      </c>
      <c r="D2623" s="2097">
        <v>1253.04</v>
      </c>
      <c r="E2623" s="781">
        <v>42150</v>
      </c>
      <c r="F2623" s="2116">
        <v>1253.04</v>
      </c>
      <c r="G2623" s="1267">
        <f t="shared" si="154"/>
        <v>0</v>
      </c>
      <c r="H2623" s="1655" t="s">
        <v>2822</v>
      </c>
      <c r="I2623" s="32"/>
      <c r="J2623" s="2024"/>
      <c r="K2623" s="32"/>
      <c r="M2623" s="1265">
        <v>42132</v>
      </c>
      <c r="N2623" s="545">
        <v>20443</v>
      </c>
      <c r="O2623" s="1952" t="s">
        <v>969</v>
      </c>
      <c r="P2623" s="2097">
        <v>187960</v>
      </c>
      <c r="Q2623" s="724">
        <v>42135</v>
      </c>
      <c r="R2623" s="2116">
        <v>187960</v>
      </c>
      <c r="S2623" s="1267">
        <f t="shared" si="155"/>
        <v>0</v>
      </c>
      <c r="T2623" s="1804" t="s">
        <v>773</v>
      </c>
    </row>
    <row r="2624" spans="1:20" x14ac:dyDescent="0.25">
      <c r="A2624" s="1265">
        <v>42149</v>
      </c>
      <c r="B2624" s="545">
        <v>22198</v>
      </c>
      <c r="C2624" s="1952" t="s">
        <v>2830</v>
      </c>
      <c r="D2624" s="2097">
        <v>2580</v>
      </c>
      <c r="E2624" s="781">
        <v>42149</v>
      </c>
      <c r="F2624" s="2116">
        <v>2580</v>
      </c>
      <c r="G2624" s="1267">
        <f t="shared" si="154"/>
        <v>0</v>
      </c>
      <c r="H2624" s="1655" t="s">
        <v>773</v>
      </c>
      <c r="I2624" s="32"/>
      <c r="J2624" s="2024"/>
      <c r="K2624" s="32"/>
      <c r="M2624" s="1265">
        <v>42133</v>
      </c>
      <c r="N2624" s="545">
        <v>20569</v>
      </c>
      <c r="O2624" s="1952" t="s">
        <v>969</v>
      </c>
      <c r="P2624" s="2097">
        <v>299512</v>
      </c>
      <c r="Q2624" s="724">
        <v>42140</v>
      </c>
      <c r="R2624" s="2116">
        <v>299512</v>
      </c>
      <c r="S2624" s="1267">
        <f t="shared" si="155"/>
        <v>0</v>
      </c>
      <c r="T2624" s="1804" t="s">
        <v>773</v>
      </c>
    </row>
    <row r="2625" spans="1:20" x14ac:dyDescent="0.25">
      <c r="A2625" s="1265">
        <v>42149</v>
      </c>
      <c r="B2625" s="545">
        <v>22199</v>
      </c>
      <c r="C2625" s="1952" t="s">
        <v>2834</v>
      </c>
      <c r="D2625" s="2097">
        <v>1640</v>
      </c>
      <c r="E2625" s="781">
        <v>42150</v>
      </c>
      <c r="F2625" s="2116">
        <v>1640</v>
      </c>
      <c r="G2625" s="1267">
        <f t="shared" si="154"/>
        <v>0</v>
      </c>
      <c r="H2625" s="1655" t="s">
        <v>2799</v>
      </c>
      <c r="I2625" s="32"/>
      <c r="J2625" s="2024"/>
      <c r="K2625" s="32"/>
      <c r="M2625" s="1265">
        <v>42136</v>
      </c>
      <c r="N2625" s="545">
        <v>20854</v>
      </c>
      <c r="O2625" s="1952" t="s">
        <v>969</v>
      </c>
      <c r="P2625" s="2097">
        <v>196605</v>
      </c>
      <c r="Q2625" s="724">
        <v>42140</v>
      </c>
      <c r="R2625" s="2116">
        <v>196605</v>
      </c>
      <c r="S2625" s="1267">
        <f t="shared" si="155"/>
        <v>0</v>
      </c>
      <c r="T2625" s="1655" t="s">
        <v>773</v>
      </c>
    </row>
    <row r="2626" spans="1:20" x14ac:dyDescent="0.25">
      <c r="A2626" s="1265">
        <v>42149</v>
      </c>
      <c r="B2626" s="545">
        <v>22200</v>
      </c>
      <c r="C2626" s="1952" t="s">
        <v>1776</v>
      </c>
      <c r="D2626" s="2097">
        <v>1003.2</v>
      </c>
      <c r="E2626" s="781">
        <v>42149</v>
      </c>
      <c r="F2626" s="2116">
        <v>1003.2</v>
      </c>
      <c r="G2626" s="1267">
        <f t="shared" si="154"/>
        <v>0</v>
      </c>
      <c r="H2626" s="1655" t="s">
        <v>773</v>
      </c>
      <c r="I2626" s="32"/>
      <c r="J2626" s="2024"/>
      <c r="K2626" s="32"/>
      <c r="M2626" s="1265">
        <v>42136</v>
      </c>
      <c r="N2626" s="545">
        <v>20855</v>
      </c>
      <c r="O2626" s="1952" t="s">
        <v>969</v>
      </c>
      <c r="P2626" s="2097">
        <v>121300</v>
      </c>
      <c r="Q2626" s="724">
        <v>42140</v>
      </c>
      <c r="R2626" s="2116">
        <v>121300</v>
      </c>
      <c r="S2626" s="1267">
        <f t="shared" si="155"/>
        <v>0</v>
      </c>
      <c r="T2626" s="1655"/>
    </row>
    <row r="2627" spans="1:20" x14ac:dyDescent="0.25">
      <c r="A2627" s="1265">
        <v>42149</v>
      </c>
      <c r="B2627" s="545">
        <v>22201</v>
      </c>
      <c r="C2627" s="1952" t="s">
        <v>3668</v>
      </c>
      <c r="D2627" s="2097">
        <v>10389.200000000001</v>
      </c>
      <c r="E2627" s="781"/>
      <c r="F2627" s="2116"/>
      <c r="G2627" s="1267">
        <f t="shared" ref="G2627:G2690" si="156">D2627-F2627</f>
        <v>10389.200000000001</v>
      </c>
      <c r="H2627" s="1655" t="s">
        <v>2799</v>
      </c>
      <c r="I2627" s="32"/>
      <c r="J2627" s="2024"/>
      <c r="K2627" s="32"/>
      <c r="M2627" s="1265">
        <v>42137</v>
      </c>
      <c r="N2627" s="545">
        <v>20956</v>
      </c>
      <c r="O2627" s="1952" t="s">
        <v>969</v>
      </c>
      <c r="P2627" s="2097">
        <v>146388</v>
      </c>
      <c r="Q2627" s="724">
        <v>42140</v>
      </c>
      <c r="R2627" s="2116">
        <v>146388</v>
      </c>
      <c r="S2627" s="1267">
        <f t="shared" ref="S2627:S2690" si="157">P2627-R2627</f>
        <v>0</v>
      </c>
      <c r="T2627" s="1804" t="s">
        <v>773</v>
      </c>
    </row>
    <row r="2628" spans="1:20" x14ac:dyDescent="0.25">
      <c r="A2628" s="1265">
        <v>42149</v>
      </c>
      <c r="B2628" s="545">
        <v>22202</v>
      </c>
      <c r="C2628" s="1952" t="s">
        <v>2880</v>
      </c>
      <c r="D2628" s="2097">
        <v>646.79999999999995</v>
      </c>
      <c r="E2628" s="781">
        <v>42150</v>
      </c>
      <c r="F2628" s="2116">
        <v>646.79999999999995</v>
      </c>
      <c r="G2628" s="1267">
        <f t="shared" si="156"/>
        <v>0</v>
      </c>
      <c r="H2628" s="1655" t="s">
        <v>2799</v>
      </c>
      <c r="I2628" s="32"/>
      <c r="J2628" s="2024"/>
      <c r="K2628" s="32"/>
      <c r="M2628" s="1265">
        <v>42137</v>
      </c>
      <c r="N2628" s="545">
        <v>20960</v>
      </c>
      <c r="O2628" s="1952" t="s">
        <v>969</v>
      </c>
      <c r="P2628" s="2097">
        <v>152900</v>
      </c>
      <c r="Q2628" s="724">
        <v>42140</v>
      </c>
      <c r="R2628" s="2116">
        <v>152900</v>
      </c>
      <c r="S2628" s="1267">
        <f t="shared" si="157"/>
        <v>0</v>
      </c>
      <c r="T2628" s="1804" t="s">
        <v>773</v>
      </c>
    </row>
    <row r="2629" spans="1:20" x14ac:dyDescent="0.25">
      <c r="A2629" s="1265">
        <v>42149</v>
      </c>
      <c r="B2629" s="545">
        <v>22203</v>
      </c>
      <c r="C2629" s="1952" t="s">
        <v>2910</v>
      </c>
      <c r="D2629" s="2097">
        <v>621.6</v>
      </c>
      <c r="E2629" s="781">
        <v>42149</v>
      </c>
      <c r="F2629" s="2116">
        <v>621.6</v>
      </c>
      <c r="G2629" s="1267">
        <f t="shared" si="156"/>
        <v>0</v>
      </c>
      <c r="H2629" s="1655" t="s">
        <v>773</v>
      </c>
      <c r="I2629" s="32"/>
      <c r="J2629" s="2024"/>
      <c r="K2629" s="32"/>
      <c r="M2629" s="1265">
        <v>42139</v>
      </c>
      <c r="N2629" s="545">
        <v>21171</v>
      </c>
      <c r="O2629" s="1952" t="s">
        <v>969</v>
      </c>
      <c r="P2629" s="2097">
        <v>225060</v>
      </c>
      <c r="Q2629" s="724">
        <v>42143</v>
      </c>
      <c r="R2629" s="2116">
        <v>225060</v>
      </c>
      <c r="S2629" s="1817">
        <f t="shared" si="157"/>
        <v>0</v>
      </c>
      <c r="T2629" s="1655" t="s">
        <v>773</v>
      </c>
    </row>
    <row r="2630" spans="1:20" x14ac:dyDescent="0.25">
      <c r="A2630" s="1265">
        <v>42149</v>
      </c>
      <c r="B2630" s="545">
        <v>22204</v>
      </c>
      <c r="C2630" s="1952" t="s">
        <v>2833</v>
      </c>
      <c r="D2630" s="2097">
        <v>3053.6</v>
      </c>
      <c r="E2630" s="781">
        <v>42150</v>
      </c>
      <c r="F2630" s="2116">
        <v>3053.6</v>
      </c>
      <c r="G2630" s="1267">
        <f t="shared" si="156"/>
        <v>0</v>
      </c>
      <c r="H2630" s="1655" t="s">
        <v>2799</v>
      </c>
      <c r="I2630" s="32"/>
      <c r="J2630" s="2024"/>
      <c r="K2630" s="32"/>
      <c r="M2630" s="1265">
        <v>42141</v>
      </c>
      <c r="N2630" s="545">
        <v>21374</v>
      </c>
      <c r="O2630" s="1952" t="s">
        <v>969</v>
      </c>
      <c r="P2630" s="2097">
        <v>298980</v>
      </c>
      <c r="Q2630" s="724">
        <v>42143</v>
      </c>
      <c r="R2630" s="2117">
        <v>298980</v>
      </c>
      <c r="S2630" s="1267">
        <f t="shared" si="157"/>
        <v>0</v>
      </c>
      <c r="T2630" s="1197" t="s">
        <v>773</v>
      </c>
    </row>
    <row r="2631" spans="1:20" x14ac:dyDescent="0.25">
      <c r="A2631" s="1265">
        <v>42149</v>
      </c>
      <c r="B2631" s="545">
        <v>22205</v>
      </c>
      <c r="C2631" s="1952" t="s">
        <v>3530</v>
      </c>
      <c r="D2631" s="2097">
        <v>600</v>
      </c>
      <c r="E2631" s="781">
        <v>42150</v>
      </c>
      <c r="F2631" s="2116">
        <v>600</v>
      </c>
      <c r="G2631" s="1267">
        <f t="shared" si="156"/>
        <v>0</v>
      </c>
      <c r="H2631" s="1655" t="s">
        <v>2799</v>
      </c>
      <c r="I2631" s="32"/>
      <c r="J2631" s="2024"/>
      <c r="K2631" s="32"/>
      <c r="M2631" s="1265">
        <v>42142</v>
      </c>
      <c r="N2631" s="545">
        <v>21532</v>
      </c>
      <c r="O2631" s="1952" t="s">
        <v>969</v>
      </c>
      <c r="P2631" s="2097">
        <v>205417</v>
      </c>
      <c r="Q2631" s="724">
        <v>42143</v>
      </c>
      <c r="R2631" s="2117">
        <v>205417</v>
      </c>
      <c r="S2631" s="1267">
        <f t="shared" si="157"/>
        <v>0</v>
      </c>
      <c r="T2631" s="1197" t="s">
        <v>773</v>
      </c>
    </row>
    <row r="2632" spans="1:20" x14ac:dyDescent="0.25">
      <c r="A2632" s="1265">
        <v>42149</v>
      </c>
      <c r="B2632" s="545">
        <v>22206</v>
      </c>
      <c r="C2632" s="1952" t="s">
        <v>3669</v>
      </c>
      <c r="D2632" s="2097">
        <v>632</v>
      </c>
      <c r="E2632" s="781">
        <v>42150</v>
      </c>
      <c r="F2632" s="2116">
        <v>632</v>
      </c>
      <c r="G2632" s="1267">
        <f t="shared" si="156"/>
        <v>0</v>
      </c>
      <c r="H2632" s="1655" t="s">
        <v>2799</v>
      </c>
      <c r="I2632" s="32"/>
      <c r="J2632" s="2024"/>
      <c r="K2632" s="32"/>
      <c r="M2632" s="1265">
        <v>42143</v>
      </c>
      <c r="N2632" s="545">
        <v>21556</v>
      </c>
      <c r="O2632" s="1952" t="s">
        <v>969</v>
      </c>
      <c r="P2632" s="2097">
        <v>32092.400000000001</v>
      </c>
      <c r="Q2632" s="724">
        <v>42144</v>
      </c>
      <c r="R2632" s="2117">
        <v>32092.400000000001</v>
      </c>
      <c r="S2632" s="1267">
        <f t="shared" si="157"/>
        <v>0</v>
      </c>
      <c r="T2632" s="1197" t="s">
        <v>818</v>
      </c>
    </row>
    <row r="2633" spans="1:20" x14ac:dyDescent="0.25">
      <c r="A2633" s="1265">
        <v>42149</v>
      </c>
      <c r="B2633" s="545">
        <v>22207</v>
      </c>
      <c r="C2633" s="1952" t="s">
        <v>389</v>
      </c>
      <c r="D2633" s="2097">
        <v>26762.400000000001</v>
      </c>
      <c r="E2633" s="781">
        <v>42150</v>
      </c>
      <c r="F2633" s="2116">
        <v>26762.400000000001</v>
      </c>
      <c r="G2633" s="1267">
        <f t="shared" si="156"/>
        <v>0</v>
      </c>
      <c r="H2633" s="1655" t="s">
        <v>2822</v>
      </c>
      <c r="I2633" s="32"/>
      <c r="J2633" s="2024"/>
      <c r="K2633" s="32"/>
      <c r="M2633" s="1265">
        <v>42143</v>
      </c>
      <c r="N2633" s="545">
        <v>21601</v>
      </c>
      <c r="O2633" s="1952" t="s">
        <v>969</v>
      </c>
      <c r="P2633" s="2097">
        <v>227232</v>
      </c>
      <c r="Q2633" s="724">
        <v>42144</v>
      </c>
      <c r="R2633" s="2117">
        <v>227232</v>
      </c>
      <c r="S2633" s="1267">
        <f t="shared" si="157"/>
        <v>0</v>
      </c>
      <c r="T2633" s="1197" t="s">
        <v>773</v>
      </c>
    </row>
    <row r="2634" spans="1:20" x14ac:dyDescent="0.25">
      <c r="A2634" s="1265">
        <v>42149</v>
      </c>
      <c r="B2634" s="545">
        <v>22208</v>
      </c>
      <c r="C2634" s="1952" t="s">
        <v>2825</v>
      </c>
      <c r="D2634" s="2097">
        <v>7204.8</v>
      </c>
      <c r="E2634" s="781">
        <v>42152</v>
      </c>
      <c r="F2634" s="2116">
        <v>7204.8</v>
      </c>
      <c r="G2634" s="1267">
        <f t="shared" si="156"/>
        <v>0</v>
      </c>
      <c r="H2634" s="1655" t="s">
        <v>773</v>
      </c>
      <c r="I2634" s="32"/>
      <c r="J2634" s="2024"/>
      <c r="K2634" s="32"/>
      <c r="M2634" s="1265">
        <v>42144</v>
      </c>
      <c r="N2634" s="545">
        <v>21644</v>
      </c>
      <c r="O2634" s="1952" t="s">
        <v>969</v>
      </c>
      <c r="P2634" s="2097">
        <v>7560</v>
      </c>
      <c r="Q2634" s="724">
        <v>42144</v>
      </c>
      <c r="R2634" s="2117">
        <v>7560</v>
      </c>
      <c r="S2634" s="1267">
        <f t="shared" si="157"/>
        <v>0</v>
      </c>
      <c r="T2634" s="716" t="s">
        <v>773</v>
      </c>
    </row>
    <row r="2635" spans="1:20" x14ac:dyDescent="0.25">
      <c r="A2635" s="1265">
        <v>42149</v>
      </c>
      <c r="B2635" s="545">
        <v>22209</v>
      </c>
      <c r="C2635" s="1952" t="s">
        <v>2831</v>
      </c>
      <c r="D2635" s="2097">
        <v>1879.8</v>
      </c>
      <c r="E2635" s="781">
        <v>42150</v>
      </c>
      <c r="F2635" s="2116">
        <v>1879.8</v>
      </c>
      <c r="G2635" s="1267">
        <f t="shared" si="156"/>
        <v>0</v>
      </c>
      <c r="H2635" s="1655" t="s">
        <v>2799</v>
      </c>
      <c r="I2635" s="32"/>
      <c r="J2635" s="2024"/>
      <c r="K2635" s="32"/>
      <c r="M2635" s="1265">
        <v>42144</v>
      </c>
      <c r="N2635" s="545">
        <v>21706</v>
      </c>
      <c r="O2635" s="1952" t="s">
        <v>969</v>
      </c>
      <c r="P2635" s="2097">
        <v>160551</v>
      </c>
      <c r="Q2635" s="724">
        <v>42146</v>
      </c>
      <c r="R2635" s="2116">
        <v>160551</v>
      </c>
      <c r="S2635" s="1267">
        <f t="shared" si="157"/>
        <v>0</v>
      </c>
      <c r="T2635" s="1655" t="s">
        <v>773</v>
      </c>
    </row>
    <row r="2636" spans="1:20" x14ac:dyDescent="0.25">
      <c r="A2636" s="1265">
        <v>42149</v>
      </c>
      <c r="B2636" s="545">
        <v>22210</v>
      </c>
      <c r="C2636" s="1952" t="s">
        <v>112</v>
      </c>
      <c r="D2636" s="2097">
        <v>6026.9</v>
      </c>
      <c r="E2636" s="781">
        <v>42149</v>
      </c>
      <c r="F2636" s="2116">
        <v>6026.9</v>
      </c>
      <c r="G2636" s="1267">
        <f t="shared" si="156"/>
        <v>0</v>
      </c>
      <c r="H2636" s="1655" t="s">
        <v>773</v>
      </c>
      <c r="I2636" s="32"/>
      <c r="J2636" s="2024"/>
      <c r="K2636" s="32"/>
      <c r="M2636" s="1265">
        <v>42145</v>
      </c>
      <c r="N2636" s="545">
        <v>21722</v>
      </c>
      <c r="O2636" s="1952" t="s">
        <v>969</v>
      </c>
      <c r="P2636" s="2097">
        <v>8289</v>
      </c>
      <c r="Q2636" s="724">
        <v>42146</v>
      </c>
      <c r="R2636" s="2116">
        <v>8289</v>
      </c>
      <c r="S2636" s="1267">
        <f t="shared" si="157"/>
        <v>0</v>
      </c>
      <c r="T2636" s="1655" t="s">
        <v>2793</v>
      </c>
    </row>
    <row r="2637" spans="1:20" x14ac:dyDescent="0.25">
      <c r="A2637" s="1265">
        <v>42149</v>
      </c>
      <c r="B2637" s="545">
        <v>22211</v>
      </c>
      <c r="C2637" s="1952" t="s">
        <v>965</v>
      </c>
      <c r="D2637" s="2097">
        <v>2985.6</v>
      </c>
      <c r="E2637" s="781">
        <v>42149</v>
      </c>
      <c r="F2637" s="2116">
        <v>2985.6</v>
      </c>
      <c r="G2637" s="1267">
        <f t="shared" si="156"/>
        <v>0</v>
      </c>
      <c r="H2637" s="1655" t="s">
        <v>773</v>
      </c>
      <c r="I2637" s="32"/>
      <c r="J2637" s="2024"/>
      <c r="K2637" s="32"/>
      <c r="M2637" s="1265">
        <v>42145</v>
      </c>
      <c r="N2637" s="545">
        <v>21777</v>
      </c>
      <c r="O2637" s="2030" t="s">
        <v>969</v>
      </c>
      <c r="P2637" s="2113">
        <v>180600</v>
      </c>
      <c r="Q2637" s="2157">
        <v>42147</v>
      </c>
      <c r="R2637" s="2117">
        <v>180600</v>
      </c>
      <c r="S2637" s="1267">
        <f t="shared" si="157"/>
        <v>0</v>
      </c>
      <c r="T2637" s="582" t="s">
        <v>773</v>
      </c>
    </row>
    <row r="2638" spans="1:20" x14ac:dyDescent="0.25">
      <c r="A2638" s="1265">
        <v>42149</v>
      </c>
      <c r="B2638" s="545">
        <v>22212</v>
      </c>
      <c r="C2638" s="1952" t="s">
        <v>2784</v>
      </c>
      <c r="D2638" s="2097">
        <v>1495.2</v>
      </c>
      <c r="E2638" s="781">
        <v>42150</v>
      </c>
      <c r="F2638" s="2116">
        <v>1495.2</v>
      </c>
      <c r="G2638" s="1267">
        <f t="shared" si="156"/>
        <v>0</v>
      </c>
      <c r="H2638" s="1655" t="s">
        <v>2799</v>
      </c>
      <c r="I2638" s="32"/>
      <c r="J2638" s="2024"/>
      <c r="K2638" s="32"/>
      <c r="M2638" s="1265">
        <v>42146</v>
      </c>
      <c r="N2638" s="545">
        <v>21911</v>
      </c>
      <c r="O2638" s="1952" t="s">
        <v>969</v>
      </c>
      <c r="P2638" s="2097">
        <v>10000</v>
      </c>
      <c r="Q2638" s="724">
        <v>42147</v>
      </c>
      <c r="R2638" s="2116">
        <v>10000</v>
      </c>
      <c r="S2638" s="1267">
        <f t="shared" si="157"/>
        <v>0</v>
      </c>
      <c r="T2638" s="1655" t="s">
        <v>773</v>
      </c>
    </row>
    <row r="2639" spans="1:20" x14ac:dyDescent="0.25">
      <c r="A2639" s="1265">
        <v>42149</v>
      </c>
      <c r="B2639" s="545">
        <v>22213</v>
      </c>
      <c r="C2639" s="1952" t="s">
        <v>2879</v>
      </c>
      <c r="D2639" s="2097">
        <v>14191.8</v>
      </c>
      <c r="E2639" s="781">
        <v>42149</v>
      </c>
      <c r="F2639" s="2116">
        <v>14191.8</v>
      </c>
      <c r="G2639" s="1267">
        <f t="shared" si="156"/>
        <v>0</v>
      </c>
      <c r="H2639" s="1655" t="s">
        <v>2938</v>
      </c>
      <c r="I2639" s="32"/>
      <c r="J2639" s="2024"/>
      <c r="K2639" s="32"/>
      <c r="M2639" s="1265">
        <v>42146</v>
      </c>
      <c r="N2639" s="545">
        <v>21925</v>
      </c>
      <c r="O2639" s="1952" t="s">
        <v>969</v>
      </c>
      <c r="P2639" s="2097">
        <v>156325</v>
      </c>
      <c r="Q2639" s="724">
        <v>42147</v>
      </c>
      <c r="R2639" s="2116">
        <v>156325</v>
      </c>
      <c r="S2639" s="1267">
        <f t="shared" si="157"/>
        <v>0</v>
      </c>
      <c r="T2639" s="1655" t="s">
        <v>773</v>
      </c>
    </row>
    <row r="2640" spans="1:20" x14ac:dyDescent="0.25">
      <c r="A2640" s="1265">
        <v>42149</v>
      </c>
      <c r="B2640" s="545">
        <v>22214</v>
      </c>
      <c r="C2640" s="1952" t="s">
        <v>1176</v>
      </c>
      <c r="D2640" s="2097">
        <v>1241.5</v>
      </c>
      <c r="E2640" s="781">
        <v>42149</v>
      </c>
      <c r="F2640" s="2116">
        <v>1241.5</v>
      </c>
      <c r="G2640" s="1267">
        <f t="shared" si="156"/>
        <v>0</v>
      </c>
      <c r="H2640" s="1655" t="s">
        <v>773</v>
      </c>
      <c r="I2640" s="32"/>
      <c r="J2640" s="2024"/>
      <c r="K2640" s="32"/>
      <c r="M2640" s="1265">
        <v>42146</v>
      </c>
      <c r="N2640" s="545">
        <v>21955</v>
      </c>
      <c r="O2640" s="1952" t="s">
        <v>969</v>
      </c>
      <c r="P2640" s="2097">
        <v>1174.8</v>
      </c>
      <c r="Q2640" s="724">
        <v>42147</v>
      </c>
      <c r="R2640" s="2116">
        <v>1174.8</v>
      </c>
      <c r="S2640" s="1267">
        <f t="shared" si="157"/>
        <v>0</v>
      </c>
      <c r="T2640" s="1655" t="s">
        <v>773</v>
      </c>
    </row>
    <row r="2641" spans="1:20" x14ac:dyDescent="0.25">
      <c r="A2641" s="1265">
        <v>42149</v>
      </c>
      <c r="B2641" s="545">
        <v>22215</v>
      </c>
      <c r="C2641" s="1952" t="s">
        <v>2827</v>
      </c>
      <c r="D2641" s="2097">
        <v>710.65</v>
      </c>
      <c r="E2641" s="781">
        <v>42149</v>
      </c>
      <c r="F2641" s="2116">
        <v>710.65</v>
      </c>
      <c r="G2641" s="1267">
        <f t="shared" si="156"/>
        <v>0</v>
      </c>
      <c r="H2641" s="1655" t="s">
        <v>773</v>
      </c>
      <c r="I2641" s="32"/>
      <c r="J2641" s="2024"/>
      <c r="K2641" s="32"/>
      <c r="M2641" s="1265">
        <v>42147</v>
      </c>
      <c r="N2641" s="545">
        <v>22039</v>
      </c>
      <c r="O2641" s="1952" t="s">
        <v>969</v>
      </c>
      <c r="P2641" s="2097">
        <v>322902</v>
      </c>
      <c r="Q2641" s="781">
        <v>42152</v>
      </c>
      <c r="R2641" s="2116">
        <v>322902</v>
      </c>
      <c r="S2641" s="1267">
        <f t="shared" si="157"/>
        <v>0</v>
      </c>
      <c r="T2641" s="1655" t="s">
        <v>773</v>
      </c>
    </row>
    <row r="2642" spans="1:20" x14ac:dyDescent="0.25">
      <c r="A2642" s="1265">
        <v>42149</v>
      </c>
      <c r="B2642" s="545">
        <v>22216</v>
      </c>
      <c r="C2642" s="1952" t="s">
        <v>967</v>
      </c>
      <c r="D2642" s="2097">
        <v>4180.8</v>
      </c>
      <c r="E2642" s="781">
        <v>42149</v>
      </c>
      <c r="F2642" s="2116">
        <v>4180.8</v>
      </c>
      <c r="G2642" s="1267">
        <f t="shared" si="156"/>
        <v>0</v>
      </c>
      <c r="H2642" s="1655" t="s">
        <v>773</v>
      </c>
      <c r="I2642" s="32"/>
      <c r="J2642" s="2024"/>
      <c r="K2642" s="32"/>
      <c r="M2642" s="1265">
        <v>42150</v>
      </c>
      <c r="N2642" s="545">
        <v>22250</v>
      </c>
      <c r="O2642" s="1952" t="s">
        <v>969</v>
      </c>
      <c r="P2642" s="2097">
        <v>83729.5</v>
      </c>
      <c r="Q2642" s="781">
        <v>42152</v>
      </c>
      <c r="R2642" s="2116">
        <v>83729.5</v>
      </c>
      <c r="S2642" s="1267">
        <f t="shared" si="157"/>
        <v>0</v>
      </c>
      <c r="T2642" s="1655" t="s">
        <v>773</v>
      </c>
    </row>
    <row r="2643" spans="1:20" x14ac:dyDescent="0.25">
      <c r="A2643" s="1265">
        <v>42149</v>
      </c>
      <c r="B2643" s="545">
        <v>22217</v>
      </c>
      <c r="C2643" s="1952" t="s">
        <v>1418</v>
      </c>
      <c r="D2643" s="2097">
        <v>34272</v>
      </c>
      <c r="E2643" s="781">
        <v>42153</v>
      </c>
      <c r="F2643" s="2189">
        <v>11528.54</v>
      </c>
      <c r="G2643" s="2190">
        <f t="shared" si="156"/>
        <v>22743.46</v>
      </c>
      <c r="H2643" s="1655" t="s">
        <v>2776</v>
      </c>
      <c r="I2643" s="32"/>
      <c r="J2643" s="2024"/>
      <c r="K2643" s="32"/>
      <c r="M2643" s="1265">
        <v>42150</v>
      </c>
      <c r="N2643" s="545">
        <v>22324</v>
      </c>
      <c r="O2643" s="1952" t="s">
        <v>969</v>
      </c>
      <c r="P2643" s="2097">
        <v>134822</v>
      </c>
      <c r="Q2643" s="781">
        <v>42152</v>
      </c>
      <c r="R2643" s="2116">
        <v>134822</v>
      </c>
      <c r="S2643" s="1267">
        <f t="shared" si="157"/>
        <v>0</v>
      </c>
      <c r="T2643" s="1655" t="s">
        <v>773</v>
      </c>
    </row>
    <row r="2644" spans="1:20" x14ac:dyDescent="0.25">
      <c r="A2644" s="1265">
        <v>42149</v>
      </c>
      <c r="B2644" s="545">
        <v>22218</v>
      </c>
      <c r="C2644" s="1952" t="s">
        <v>980</v>
      </c>
      <c r="D2644" s="2097">
        <v>619.04999999999995</v>
      </c>
      <c r="E2644" s="781">
        <v>42149</v>
      </c>
      <c r="F2644" s="2116">
        <v>619.04999999999995</v>
      </c>
      <c r="G2644" s="1267">
        <f t="shared" si="156"/>
        <v>0</v>
      </c>
      <c r="H2644" s="1655" t="s">
        <v>773</v>
      </c>
      <c r="I2644" s="32"/>
      <c r="J2644" s="2024"/>
      <c r="K2644" s="32"/>
      <c r="M2644" s="1265">
        <v>42151</v>
      </c>
      <c r="N2644" s="545">
        <v>22418</v>
      </c>
      <c r="O2644" s="1952" t="s">
        <v>969</v>
      </c>
      <c r="P2644" s="2097">
        <v>146080</v>
      </c>
      <c r="Q2644" s="724">
        <v>42153</v>
      </c>
      <c r="R2644" s="2116">
        <v>146080</v>
      </c>
      <c r="S2644" s="1267">
        <f t="shared" si="157"/>
        <v>0</v>
      </c>
      <c r="T2644" s="1655" t="s">
        <v>773</v>
      </c>
    </row>
    <row r="2645" spans="1:20" x14ac:dyDescent="0.25">
      <c r="A2645" s="1265">
        <v>42149</v>
      </c>
      <c r="B2645" s="545">
        <v>22219</v>
      </c>
      <c r="C2645" s="1952" t="s">
        <v>2852</v>
      </c>
      <c r="D2645" s="2097">
        <v>108324.59</v>
      </c>
      <c r="E2645" s="781" t="s">
        <v>3707</v>
      </c>
      <c r="F2645" s="2116">
        <f>2950+105374.59</f>
        <v>108324.59</v>
      </c>
      <c r="G2645" s="1267">
        <f t="shared" si="156"/>
        <v>0</v>
      </c>
      <c r="H2645" s="1655" t="s">
        <v>773</v>
      </c>
      <c r="I2645" s="32"/>
      <c r="J2645" s="2024"/>
      <c r="K2645" s="32"/>
      <c r="M2645" s="1265">
        <v>42151</v>
      </c>
      <c r="N2645" s="545">
        <v>22421</v>
      </c>
      <c r="O2645" s="1952" t="s">
        <v>969</v>
      </c>
      <c r="P2645" s="2097">
        <v>147784.95999999999</v>
      </c>
      <c r="Q2645" s="724">
        <v>42152</v>
      </c>
      <c r="R2645" s="2116">
        <v>147784.95999999999</v>
      </c>
      <c r="S2645" s="1267">
        <f t="shared" si="157"/>
        <v>0</v>
      </c>
      <c r="T2645" s="1655" t="s">
        <v>2799</v>
      </c>
    </row>
    <row r="2646" spans="1:20" x14ac:dyDescent="0.25">
      <c r="A2646" s="1265">
        <v>42149</v>
      </c>
      <c r="B2646" s="545">
        <v>22220</v>
      </c>
      <c r="C2646" s="1952" t="s">
        <v>3670</v>
      </c>
      <c r="D2646" s="2097">
        <v>9994.76</v>
      </c>
      <c r="E2646" s="781"/>
      <c r="F2646" s="2116"/>
      <c r="G2646" s="1267">
        <f t="shared" si="156"/>
        <v>9994.76</v>
      </c>
      <c r="H2646" s="1655" t="s">
        <v>773</v>
      </c>
      <c r="I2646" s="32"/>
      <c r="J2646" s="2024"/>
      <c r="K2646" s="32"/>
      <c r="M2646" s="1265">
        <v>42153</v>
      </c>
      <c r="N2646" s="545">
        <v>22633</v>
      </c>
      <c r="O2646" s="1952" t="s">
        <v>969</v>
      </c>
      <c r="P2646" s="2097">
        <v>287669</v>
      </c>
      <c r="Q2646" s="724">
        <v>42154</v>
      </c>
      <c r="R2646" s="2116">
        <v>287669</v>
      </c>
      <c r="S2646" s="1267">
        <f t="shared" si="157"/>
        <v>0</v>
      </c>
      <c r="T2646" s="1655" t="s">
        <v>773</v>
      </c>
    </row>
    <row r="2647" spans="1:20" x14ac:dyDescent="0.25">
      <c r="A2647" s="1265">
        <v>42149</v>
      </c>
      <c r="B2647" s="545">
        <v>22221</v>
      </c>
      <c r="C2647" s="1952" t="s">
        <v>72</v>
      </c>
      <c r="D2647" s="2097">
        <v>6534</v>
      </c>
      <c r="E2647" s="781"/>
      <c r="F2647" s="2116"/>
      <c r="G2647" s="1267">
        <f t="shared" si="156"/>
        <v>6534</v>
      </c>
      <c r="H2647" s="1655" t="s">
        <v>773</v>
      </c>
      <c r="I2647" s="32"/>
      <c r="J2647" s="2024"/>
      <c r="K2647" s="32"/>
      <c r="M2647" s="1265">
        <v>42154</v>
      </c>
      <c r="N2647" s="545">
        <v>22777</v>
      </c>
      <c r="O2647" s="1952" t="s">
        <v>969</v>
      </c>
      <c r="P2647" s="2097">
        <v>342548</v>
      </c>
      <c r="Q2647" s="724"/>
      <c r="R2647" s="2116"/>
      <c r="S2647" s="1267">
        <f t="shared" si="157"/>
        <v>342548</v>
      </c>
      <c r="T2647" s="1655" t="s">
        <v>773</v>
      </c>
    </row>
    <row r="2648" spans="1:20" x14ac:dyDescent="0.25">
      <c r="A2648" s="1265">
        <v>42149</v>
      </c>
      <c r="B2648" s="545">
        <v>22222</v>
      </c>
      <c r="C2648" s="1952" t="s">
        <v>2795</v>
      </c>
      <c r="D2648" s="2097">
        <v>196068.75</v>
      </c>
      <c r="E2648" s="781"/>
      <c r="F2648" s="2116"/>
      <c r="G2648" s="1267">
        <f t="shared" si="156"/>
        <v>196068.75</v>
      </c>
      <c r="H2648" s="1655" t="s">
        <v>2804</v>
      </c>
      <c r="I2648" s="32"/>
      <c r="J2648" s="2024"/>
      <c r="K2648" s="32"/>
      <c r="M2648" s="1265">
        <v>42154</v>
      </c>
      <c r="N2648" s="545">
        <v>22778</v>
      </c>
      <c r="O2648" s="1952" t="s">
        <v>969</v>
      </c>
      <c r="P2648" s="2097">
        <v>231352</v>
      </c>
      <c r="Q2648" s="724"/>
      <c r="R2648" s="2116"/>
      <c r="S2648" s="1267">
        <f t="shared" si="157"/>
        <v>231352</v>
      </c>
      <c r="T2648" s="1655" t="s">
        <v>773</v>
      </c>
    </row>
    <row r="2649" spans="1:20" x14ac:dyDescent="0.25">
      <c r="A2649" s="1265">
        <v>42149</v>
      </c>
      <c r="B2649" s="545">
        <v>22223</v>
      </c>
      <c r="C2649" s="1952" t="s">
        <v>2859</v>
      </c>
      <c r="D2649" s="2097">
        <v>12466.6</v>
      </c>
      <c r="E2649" s="781">
        <v>42149</v>
      </c>
      <c r="F2649" s="2116">
        <v>12466.6</v>
      </c>
      <c r="G2649" s="1267">
        <f t="shared" si="156"/>
        <v>0</v>
      </c>
      <c r="H2649" s="1655" t="s">
        <v>773</v>
      </c>
      <c r="I2649" s="32"/>
      <c r="J2649" s="2024"/>
      <c r="K2649" s="32"/>
      <c r="M2649" s="1265">
        <v>42154</v>
      </c>
      <c r="N2649" s="545">
        <v>22781</v>
      </c>
      <c r="O2649" s="1952" t="s">
        <v>969</v>
      </c>
      <c r="P2649" s="2097">
        <v>21538</v>
      </c>
      <c r="Q2649" s="724"/>
      <c r="R2649" s="2116"/>
      <c r="S2649" s="1267">
        <f t="shared" si="157"/>
        <v>21538</v>
      </c>
      <c r="T2649" s="1655" t="s">
        <v>2799</v>
      </c>
    </row>
    <row r="2650" spans="1:20" x14ac:dyDescent="0.25">
      <c r="A2650" s="1265">
        <v>42149</v>
      </c>
      <c r="B2650" s="545">
        <v>22224</v>
      </c>
      <c r="C2650" s="1952" t="s">
        <v>2927</v>
      </c>
      <c r="D2650" s="2097">
        <v>3186.6</v>
      </c>
      <c r="E2650" s="781">
        <v>42151</v>
      </c>
      <c r="F2650" s="2116">
        <v>3186.6</v>
      </c>
      <c r="G2650" s="1267">
        <f t="shared" si="156"/>
        <v>0</v>
      </c>
      <c r="H2650" s="1655" t="s">
        <v>2902</v>
      </c>
      <c r="I2650" s="32"/>
      <c r="J2650" s="2024"/>
      <c r="K2650" s="32"/>
      <c r="M2650" s="1265">
        <v>42155</v>
      </c>
      <c r="N2650" s="545">
        <v>22855</v>
      </c>
      <c r="O2650" s="1952" t="s">
        <v>969</v>
      </c>
      <c r="P2650" s="2097">
        <v>58561.120000000003</v>
      </c>
      <c r="Q2650" s="724"/>
      <c r="R2650" s="2116"/>
      <c r="S2650" s="1267">
        <f t="shared" si="157"/>
        <v>58561.120000000003</v>
      </c>
      <c r="T2650" s="1655" t="s">
        <v>2780</v>
      </c>
    </row>
    <row r="2651" spans="1:20" x14ac:dyDescent="0.25">
      <c r="A2651" s="1265">
        <v>42149</v>
      </c>
      <c r="B2651" s="545">
        <v>22225</v>
      </c>
      <c r="C2651" s="1952" t="s">
        <v>2920</v>
      </c>
      <c r="D2651" s="2097">
        <v>67951.649999999994</v>
      </c>
      <c r="E2651" s="781"/>
      <c r="F2651" s="2116"/>
      <c r="G2651" s="1267">
        <f t="shared" si="156"/>
        <v>67951.649999999994</v>
      </c>
      <c r="H2651" s="1655" t="s">
        <v>2902</v>
      </c>
      <c r="I2651" s="32"/>
      <c r="J2651" s="2024"/>
      <c r="K2651" s="32"/>
      <c r="M2651" s="1265">
        <v>42130</v>
      </c>
      <c r="N2651" s="545">
        <v>20164</v>
      </c>
      <c r="O2651" s="1952" t="s">
        <v>2949</v>
      </c>
      <c r="P2651" s="2097">
        <v>1790.88</v>
      </c>
      <c r="Q2651" s="1828" t="s">
        <v>3537</v>
      </c>
      <c r="R2651" s="2116">
        <v>1790.88</v>
      </c>
      <c r="S2651" s="1267">
        <f t="shared" si="157"/>
        <v>0</v>
      </c>
      <c r="T2651" s="1655" t="s">
        <v>773</v>
      </c>
    </row>
    <row r="2652" spans="1:20" x14ac:dyDescent="0.25">
      <c r="A2652" s="1265">
        <v>42149</v>
      </c>
      <c r="B2652" s="545">
        <v>22226</v>
      </c>
      <c r="C2652" s="1952" t="s">
        <v>2924</v>
      </c>
      <c r="D2652" s="2097">
        <v>3867.6</v>
      </c>
      <c r="E2652" s="781">
        <v>42151</v>
      </c>
      <c r="F2652" s="2116">
        <v>3867.6</v>
      </c>
      <c r="G2652" s="1267">
        <f t="shared" si="156"/>
        <v>0</v>
      </c>
      <c r="H2652" s="1655" t="s">
        <v>2902</v>
      </c>
      <c r="I2652" s="32"/>
      <c r="J2652" s="2024"/>
      <c r="K2652" s="32"/>
      <c r="M2652" s="1265">
        <v>42144</v>
      </c>
      <c r="N2652" s="545">
        <v>21689</v>
      </c>
      <c r="O2652" s="1952" t="s">
        <v>2949</v>
      </c>
      <c r="P2652" s="2097">
        <v>3543.15</v>
      </c>
      <c r="Q2652" s="724"/>
      <c r="R2652" s="2116"/>
      <c r="S2652" s="1267">
        <f t="shared" si="157"/>
        <v>3543.15</v>
      </c>
      <c r="T2652" s="1655" t="s">
        <v>773</v>
      </c>
    </row>
    <row r="2653" spans="1:20" x14ac:dyDescent="0.25">
      <c r="A2653" s="1265">
        <v>42149</v>
      </c>
      <c r="B2653" s="545">
        <v>22227</v>
      </c>
      <c r="C2653" s="1952" t="s">
        <v>2926</v>
      </c>
      <c r="D2653" s="2097">
        <v>6255.2</v>
      </c>
      <c r="E2653" s="781">
        <v>42151</v>
      </c>
      <c r="F2653" s="2116">
        <v>6255.2</v>
      </c>
      <c r="G2653" s="1267">
        <f t="shared" si="156"/>
        <v>0</v>
      </c>
      <c r="H2653" s="1655" t="s">
        <v>773</v>
      </c>
      <c r="I2653" s="32"/>
      <c r="J2653" s="2024"/>
      <c r="K2653" s="32"/>
      <c r="M2653" s="1265">
        <v>42137</v>
      </c>
      <c r="N2653" s="545">
        <v>20926</v>
      </c>
      <c r="O2653" s="1952" t="s">
        <v>3543</v>
      </c>
      <c r="P2653" s="2097">
        <v>1255.8</v>
      </c>
      <c r="Q2653" s="724">
        <v>42140</v>
      </c>
      <c r="R2653" s="2116">
        <v>1255.8</v>
      </c>
      <c r="S2653" s="1267">
        <f t="shared" si="157"/>
        <v>0</v>
      </c>
      <c r="T2653" s="1804" t="s">
        <v>773</v>
      </c>
    </row>
    <row r="2654" spans="1:20" x14ac:dyDescent="0.25">
      <c r="A2654" s="1265">
        <v>42149</v>
      </c>
      <c r="B2654" s="545">
        <v>22228</v>
      </c>
      <c r="C2654" s="1952" t="s">
        <v>2922</v>
      </c>
      <c r="D2654" s="2097">
        <v>4358.2</v>
      </c>
      <c r="E2654" s="781">
        <v>42151</v>
      </c>
      <c r="F2654" s="2116">
        <v>4358.2</v>
      </c>
      <c r="G2654" s="1267">
        <f t="shared" si="156"/>
        <v>0</v>
      </c>
      <c r="H2654" s="1655" t="s">
        <v>2902</v>
      </c>
      <c r="I2654" s="32"/>
      <c r="J2654" s="2024"/>
      <c r="K2654" s="32"/>
      <c r="M2654" s="1265">
        <v>42151</v>
      </c>
      <c r="N2654" s="545">
        <v>22384</v>
      </c>
      <c r="O2654" s="1952" t="s">
        <v>3543</v>
      </c>
      <c r="P2654" s="2097">
        <v>3127.41</v>
      </c>
      <c r="Q2654" s="724"/>
      <c r="R2654" s="2116"/>
      <c r="S2654" s="1267">
        <f t="shared" si="157"/>
        <v>3127.41</v>
      </c>
      <c r="T2654" s="1655" t="s">
        <v>773</v>
      </c>
    </row>
    <row r="2655" spans="1:20" x14ac:dyDescent="0.25">
      <c r="A2655" s="1265">
        <v>42149</v>
      </c>
      <c r="B2655" s="545">
        <v>22229</v>
      </c>
      <c r="C2655" s="1952" t="s">
        <v>2970</v>
      </c>
      <c r="D2655" s="2097">
        <v>5948</v>
      </c>
      <c r="E2655" s="781">
        <v>42151</v>
      </c>
      <c r="F2655" s="2116">
        <v>5948</v>
      </c>
      <c r="G2655" s="1267">
        <f t="shared" si="156"/>
        <v>0</v>
      </c>
      <c r="H2655" s="1655" t="s">
        <v>2902</v>
      </c>
      <c r="I2655" s="32"/>
      <c r="J2655" s="2024"/>
      <c r="K2655" s="32"/>
      <c r="M2655" s="1265">
        <v>42138</v>
      </c>
      <c r="N2655" s="545">
        <v>21016</v>
      </c>
      <c r="O2655" s="1952" t="s">
        <v>1525</v>
      </c>
      <c r="P2655" s="2097">
        <v>2120.4</v>
      </c>
      <c r="Q2655" s="724">
        <v>42138</v>
      </c>
      <c r="R2655" s="2116">
        <v>2120.4</v>
      </c>
      <c r="S2655" s="1817">
        <f t="shared" si="157"/>
        <v>0</v>
      </c>
      <c r="T2655" s="1655" t="s">
        <v>773</v>
      </c>
    </row>
    <row r="2656" spans="1:20" x14ac:dyDescent="0.25">
      <c r="A2656" s="1265">
        <v>42149</v>
      </c>
      <c r="B2656" s="545">
        <v>22230</v>
      </c>
      <c r="C2656" s="1952" t="s">
        <v>403</v>
      </c>
      <c r="D2656" s="2097">
        <v>8355.6</v>
      </c>
      <c r="E2656" s="781"/>
      <c r="F2656" s="2116"/>
      <c r="G2656" s="1267">
        <f t="shared" si="156"/>
        <v>8355.6</v>
      </c>
      <c r="H2656" s="1655" t="s">
        <v>773</v>
      </c>
      <c r="I2656" s="32"/>
      <c r="J2656" s="2024"/>
      <c r="K2656" s="32"/>
      <c r="M2656" s="1265">
        <v>42151</v>
      </c>
      <c r="N2656" s="545">
        <v>22364</v>
      </c>
      <c r="O2656" s="1952" t="s">
        <v>1525</v>
      </c>
      <c r="P2656" s="2097">
        <v>5109.8</v>
      </c>
      <c r="Q2656" s="781">
        <v>42151</v>
      </c>
      <c r="R2656" s="2116">
        <v>5109.8</v>
      </c>
      <c r="S2656" s="1267">
        <f t="shared" si="157"/>
        <v>0</v>
      </c>
      <c r="T2656" s="1655" t="s">
        <v>773</v>
      </c>
    </row>
    <row r="2657" spans="1:20" x14ac:dyDescent="0.25">
      <c r="A2657" s="1265">
        <v>42149</v>
      </c>
      <c r="B2657" s="545">
        <v>22231</v>
      </c>
      <c r="C2657" s="1952" t="s">
        <v>2923</v>
      </c>
      <c r="D2657" s="2097">
        <v>10188.799999999999</v>
      </c>
      <c r="E2657" s="781">
        <v>42151</v>
      </c>
      <c r="F2657" s="2116">
        <v>10188.799999999999</v>
      </c>
      <c r="G2657" s="1267">
        <f t="shared" si="156"/>
        <v>0</v>
      </c>
      <c r="H2657" s="1655" t="s">
        <v>2902</v>
      </c>
      <c r="I2657" s="32"/>
      <c r="J2657" s="2024"/>
      <c r="K2657" s="32"/>
      <c r="M2657" s="1265">
        <v>42133</v>
      </c>
      <c r="N2657" s="545">
        <v>20526</v>
      </c>
      <c r="O2657" s="1952" t="s">
        <v>25</v>
      </c>
      <c r="P2657" s="2097">
        <v>855.2</v>
      </c>
      <c r="Q2657" s="724">
        <v>42133</v>
      </c>
      <c r="R2657" s="2116">
        <v>855.2</v>
      </c>
      <c r="S2657" s="1267">
        <f t="shared" si="157"/>
        <v>0</v>
      </c>
      <c r="T2657" s="1804" t="s">
        <v>773</v>
      </c>
    </row>
    <row r="2658" spans="1:20" x14ac:dyDescent="0.25">
      <c r="A2658" s="1265">
        <v>42149</v>
      </c>
      <c r="B2658" s="545">
        <v>22232</v>
      </c>
      <c r="C2658" s="1952" t="s">
        <v>400</v>
      </c>
      <c r="D2658" s="2097">
        <v>157658.62</v>
      </c>
      <c r="E2658" s="781">
        <v>42151</v>
      </c>
      <c r="F2658" s="2116">
        <v>157658.62</v>
      </c>
      <c r="G2658" s="1267">
        <f t="shared" si="156"/>
        <v>0</v>
      </c>
      <c r="H2658" s="1655" t="s">
        <v>2902</v>
      </c>
      <c r="I2658" s="32"/>
      <c r="J2658" s="2024"/>
      <c r="K2658" s="32"/>
      <c r="M2658" s="1265">
        <v>42133</v>
      </c>
      <c r="N2658" s="545">
        <v>20527</v>
      </c>
      <c r="O2658" s="1952" t="s">
        <v>25</v>
      </c>
      <c r="P2658" s="2097">
        <v>390</v>
      </c>
      <c r="Q2658" s="724">
        <v>42133</v>
      </c>
      <c r="R2658" s="2116">
        <v>390</v>
      </c>
      <c r="S2658" s="1267">
        <f t="shared" si="157"/>
        <v>0</v>
      </c>
      <c r="T2658" s="1804" t="s">
        <v>773</v>
      </c>
    </row>
    <row r="2659" spans="1:20" x14ac:dyDescent="0.25">
      <c r="A2659" s="1265">
        <v>42149</v>
      </c>
      <c r="B2659" s="545">
        <v>22233</v>
      </c>
      <c r="C2659" s="1952" t="s">
        <v>2847</v>
      </c>
      <c r="D2659" s="2097">
        <v>1088.4000000000001</v>
      </c>
      <c r="E2659" s="781"/>
      <c r="F2659" s="2116"/>
      <c r="G2659" s="1267">
        <f t="shared" si="156"/>
        <v>1088.4000000000001</v>
      </c>
      <c r="H2659" s="1655" t="s">
        <v>773</v>
      </c>
      <c r="I2659" s="32"/>
      <c r="J2659" s="2024"/>
      <c r="K2659" s="32"/>
      <c r="M2659" s="1265">
        <v>42141</v>
      </c>
      <c r="N2659" s="545">
        <v>21345</v>
      </c>
      <c r="O2659" s="1952" t="s">
        <v>25</v>
      </c>
      <c r="P2659" s="2097">
        <v>6623.3</v>
      </c>
      <c r="Q2659" s="724">
        <v>42141</v>
      </c>
      <c r="R2659" s="2117">
        <v>6623.3</v>
      </c>
      <c r="S2659" s="1267">
        <f t="shared" si="157"/>
        <v>0</v>
      </c>
      <c r="T2659" s="716" t="s">
        <v>773</v>
      </c>
    </row>
    <row r="2660" spans="1:20" x14ac:dyDescent="0.25">
      <c r="A2660" s="1265">
        <v>42149</v>
      </c>
      <c r="B2660" s="545">
        <v>22234</v>
      </c>
      <c r="C2660" s="1952" t="s">
        <v>2878</v>
      </c>
      <c r="D2660" s="2097">
        <v>1836</v>
      </c>
      <c r="E2660" s="781">
        <v>42149</v>
      </c>
      <c r="F2660" s="2116">
        <v>1836</v>
      </c>
      <c r="G2660" s="1267">
        <f t="shared" si="156"/>
        <v>0</v>
      </c>
      <c r="H2660" s="1655" t="s">
        <v>773</v>
      </c>
      <c r="I2660" s="32"/>
      <c r="J2660" s="2024"/>
      <c r="K2660" s="32"/>
      <c r="M2660" s="1265">
        <v>42146</v>
      </c>
      <c r="N2660" s="545">
        <v>21853</v>
      </c>
      <c r="O2660" s="1952" t="s">
        <v>25</v>
      </c>
      <c r="P2660" s="2097">
        <v>4064.1</v>
      </c>
      <c r="Q2660" s="724">
        <v>42146</v>
      </c>
      <c r="R2660" s="2116">
        <v>4064.1</v>
      </c>
      <c r="S2660" s="1267">
        <f t="shared" si="157"/>
        <v>0</v>
      </c>
      <c r="T2660" s="1655" t="s">
        <v>773</v>
      </c>
    </row>
    <row r="2661" spans="1:20" x14ac:dyDescent="0.25">
      <c r="A2661" s="1265">
        <v>42149</v>
      </c>
      <c r="B2661" s="545">
        <v>22235</v>
      </c>
      <c r="C2661" s="1952" t="s">
        <v>2968</v>
      </c>
      <c r="D2661" s="2097">
        <v>29326.799999999999</v>
      </c>
      <c r="E2661" s="781">
        <v>42154</v>
      </c>
      <c r="F2661" s="2116">
        <v>29326.799999999999</v>
      </c>
      <c r="G2661" s="1267">
        <f t="shared" si="156"/>
        <v>0</v>
      </c>
      <c r="H2661" s="1655" t="s">
        <v>2902</v>
      </c>
      <c r="I2661" s="32"/>
      <c r="J2661" s="2024"/>
      <c r="K2661" s="32"/>
      <c r="M2661" s="1265">
        <v>42146</v>
      </c>
      <c r="N2661" s="545">
        <v>21855</v>
      </c>
      <c r="O2661" s="1952" t="s">
        <v>25</v>
      </c>
      <c r="P2661" s="2097">
        <v>516.79999999999995</v>
      </c>
      <c r="Q2661" s="724">
        <v>42146</v>
      </c>
      <c r="R2661" s="2116">
        <v>516.79999999999995</v>
      </c>
      <c r="S2661" s="1267">
        <f t="shared" si="157"/>
        <v>0</v>
      </c>
      <c r="T2661" s="1655" t="s">
        <v>773</v>
      </c>
    </row>
    <row r="2662" spans="1:20" x14ac:dyDescent="0.25">
      <c r="A2662" s="1265">
        <v>42149</v>
      </c>
      <c r="B2662" s="545">
        <v>22236</v>
      </c>
      <c r="C2662" s="1952" t="s">
        <v>2925</v>
      </c>
      <c r="D2662" s="2097">
        <v>19428.2</v>
      </c>
      <c r="E2662" s="781">
        <v>42151</v>
      </c>
      <c r="F2662" s="2116">
        <v>19428.2</v>
      </c>
      <c r="G2662" s="1267">
        <f t="shared" si="156"/>
        <v>0</v>
      </c>
      <c r="H2662" s="1655" t="s">
        <v>2902</v>
      </c>
      <c r="I2662" s="32"/>
      <c r="J2662" s="2024"/>
      <c r="K2662" s="32"/>
      <c r="M2662" s="1265">
        <v>42147</v>
      </c>
      <c r="N2662" s="545">
        <v>21988</v>
      </c>
      <c r="O2662" s="1952" t="s">
        <v>25</v>
      </c>
      <c r="P2662" s="2097">
        <v>12414.5</v>
      </c>
      <c r="Q2662" s="781">
        <v>42147</v>
      </c>
      <c r="R2662" s="2116">
        <v>12414.5</v>
      </c>
      <c r="S2662" s="1267">
        <f t="shared" si="157"/>
        <v>0</v>
      </c>
      <c r="T2662" s="1655" t="s">
        <v>773</v>
      </c>
    </row>
    <row r="2663" spans="1:20" x14ac:dyDescent="0.25">
      <c r="A2663" s="1265">
        <v>42149</v>
      </c>
      <c r="B2663" s="545">
        <v>22237</v>
      </c>
      <c r="C2663" s="1952" t="s">
        <v>3532</v>
      </c>
      <c r="D2663" s="2097">
        <v>46869</v>
      </c>
      <c r="E2663" s="781">
        <v>42151</v>
      </c>
      <c r="F2663" s="2116">
        <v>46869</v>
      </c>
      <c r="G2663" s="1267">
        <f t="shared" si="156"/>
        <v>0</v>
      </c>
      <c r="H2663" s="1655" t="s">
        <v>2902</v>
      </c>
      <c r="I2663" s="32"/>
      <c r="J2663" s="2024"/>
      <c r="K2663" s="32"/>
      <c r="M2663" s="1265">
        <v>42147</v>
      </c>
      <c r="N2663" s="545">
        <v>21992</v>
      </c>
      <c r="O2663" s="1952" t="s">
        <v>25</v>
      </c>
      <c r="P2663" s="2097">
        <v>496</v>
      </c>
      <c r="Q2663" s="781">
        <v>42147</v>
      </c>
      <c r="R2663" s="2116">
        <v>496</v>
      </c>
      <c r="S2663" s="1267">
        <f t="shared" si="157"/>
        <v>0</v>
      </c>
      <c r="T2663" s="1655" t="s">
        <v>773</v>
      </c>
    </row>
    <row r="2664" spans="1:20" x14ac:dyDescent="0.25">
      <c r="A2664" s="1265">
        <v>42149</v>
      </c>
      <c r="B2664" s="545">
        <v>22238</v>
      </c>
      <c r="C2664" s="1952" t="s">
        <v>2933</v>
      </c>
      <c r="D2664" s="2097">
        <v>5267.5</v>
      </c>
      <c r="E2664" s="781">
        <v>42151</v>
      </c>
      <c r="F2664" s="2116">
        <v>5267.5</v>
      </c>
      <c r="G2664" s="1267">
        <f t="shared" si="156"/>
        <v>0</v>
      </c>
      <c r="H2664" s="1655" t="s">
        <v>2780</v>
      </c>
      <c r="I2664" s="32"/>
      <c r="J2664" s="2024"/>
      <c r="K2664" s="32"/>
      <c r="M2664" s="1265">
        <v>42148</v>
      </c>
      <c r="N2664" s="545">
        <v>22084</v>
      </c>
      <c r="O2664" s="1952" t="s">
        <v>25</v>
      </c>
      <c r="P2664" s="2097">
        <v>8495.7999999999993</v>
      </c>
      <c r="Q2664" s="781">
        <v>42148</v>
      </c>
      <c r="R2664" s="2116">
        <v>8495.7999999999993</v>
      </c>
      <c r="S2664" s="1267">
        <f t="shared" si="157"/>
        <v>0</v>
      </c>
      <c r="T2664" s="1655" t="s">
        <v>773</v>
      </c>
    </row>
    <row r="2665" spans="1:20" x14ac:dyDescent="0.25">
      <c r="A2665" s="1265">
        <v>42149</v>
      </c>
      <c r="B2665" s="545">
        <v>22239</v>
      </c>
      <c r="C2665" s="1952" t="s">
        <v>45</v>
      </c>
      <c r="D2665" s="2097">
        <v>530400.05000000005</v>
      </c>
      <c r="E2665" s="781">
        <v>42149</v>
      </c>
      <c r="F2665" s="2116">
        <v>530400.05000000005</v>
      </c>
      <c r="G2665" s="1267">
        <f t="shared" si="156"/>
        <v>0</v>
      </c>
      <c r="H2665" s="1655" t="s">
        <v>773</v>
      </c>
      <c r="I2665" s="32"/>
      <c r="J2665" s="2024"/>
      <c r="K2665" s="32"/>
      <c r="M2665" s="1265">
        <v>42148</v>
      </c>
      <c r="N2665" s="545">
        <v>22086</v>
      </c>
      <c r="O2665" s="1952" t="s">
        <v>25</v>
      </c>
      <c r="P2665" s="2097">
        <v>433.2</v>
      </c>
      <c r="Q2665" s="781">
        <v>42148</v>
      </c>
      <c r="R2665" s="2116">
        <v>433.2</v>
      </c>
      <c r="S2665" s="1267">
        <f t="shared" si="157"/>
        <v>0</v>
      </c>
      <c r="T2665" s="1655" t="s">
        <v>773</v>
      </c>
    </row>
    <row r="2666" spans="1:20" x14ac:dyDescent="0.25">
      <c r="A2666" s="1265">
        <v>42149</v>
      </c>
      <c r="B2666" s="545">
        <v>22240</v>
      </c>
      <c r="C2666" s="1952" t="s">
        <v>45</v>
      </c>
      <c r="D2666" s="2097">
        <v>142.85</v>
      </c>
      <c r="E2666" s="781">
        <v>42149</v>
      </c>
      <c r="F2666" s="2116">
        <v>142.85</v>
      </c>
      <c r="G2666" s="1267">
        <f t="shared" si="156"/>
        <v>0</v>
      </c>
      <c r="H2666" s="1655" t="s">
        <v>773</v>
      </c>
      <c r="I2666" s="32"/>
      <c r="J2666" s="2024"/>
      <c r="K2666" s="32"/>
      <c r="M2666" s="1265">
        <v>42149</v>
      </c>
      <c r="N2666" s="545">
        <v>22165</v>
      </c>
      <c r="O2666" s="1952" t="s">
        <v>25</v>
      </c>
      <c r="P2666" s="2097">
        <v>3370.8</v>
      </c>
      <c r="Q2666" s="781">
        <v>42149</v>
      </c>
      <c r="R2666" s="2116">
        <v>3370.8</v>
      </c>
      <c r="S2666" s="1267">
        <f t="shared" si="157"/>
        <v>0</v>
      </c>
      <c r="T2666" s="1655" t="s">
        <v>773</v>
      </c>
    </row>
    <row r="2667" spans="1:20" x14ac:dyDescent="0.25">
      <c r="A2667" s="1265">
        <v>42149</v>
      </c>
      <c r="B2667" s="545">
        <v>22241</v>
      </c>
      <c r="C2667" s="1952" t="s">
        <v>2934</v>
      </c>
      <c r="D2667" s="2097">
        <v>23275.72</v>
      </c>
      <c r="E2667" s="781">
        <v>42151</v>
      </c>
      <c r="F2667" s="2116">
        <v>23275.72</v>
      </c>
      <c r="G2667" s="1267">
        <f t="shared" si="156"/>
        <v>0</v>
      </c>
      <c r="H2667" s="1655" t="s">
        <v>2902</v>
      </c>
      <c r="I2667" s="32"/>
      <c r="J2667" s="2024"/>
      <c r="K2667" s="32"/>
      <c r="M2667" s="1265">
        <v>42151</v>
      </c>
      <c r="N2667" s="545">
        <v>22367</v>
      </c>
      <c r="O2667" s="1952" t="s">
        <v>25</v>
      </c>
      <c r="P2667" s="2097">
        <v>6557.28</v>
      </c>
      <c r="Q2667" s="781">
        <v>42151</v>
      </c>
      <c r="R2667" s="2116">
        <v>6557.28</v>
      </c>
      <c r="S2667" s="1267">
        <f t="shared" si="157"/>
        <v>0</v>
      </c>
      <c r="T2667" s="1655" t="s">
        <v>773</v>
      </c>
    </row>
    <row r="2668" spans="1:20" x14ac:dyDescent="0.25">
      <c r="A2668" s="1265">
        <v>42149</v>
      </c>
      <c r="B2668" s="545">
        <v>22242</v>
      </c>
      <c r="C2668" s="1952" t="s">
        <v>2897</v>
      </c>
      <c r="D2668" s="2097">
        <v>1857.6</v>
      </c>
      <c r="E2668" s="781">
        <v>42150</v>
      </c>
      <c r="F2668" s="2116">
        <v>1857.6</v>
      </c>
      <c r="G2668" s="1267">
        <f t="shared" si="156"/>
        <v>0</v>
      </c>
      <c r="H2668" s="1655" t="s">
        <v>2776</v>
      </c>
      <c r="I2668" s="32"/>
      <c r="J2668" s="2024"/>
      <c r="K2668" s="32"/>
      <c r="M2668" s="1265">
        <v>42152</v>
      </c>
      <c r="N2668" s="545">
        <v>22465</v>
      </c>
      <c r="O2668" s="1952" t="s">
        <v>25</v>
      </c>
      <c r="P2668" s="2097">
        <v>5848.2</v>
      </c>
      <c r="Q2668" s="724">
        <v>42152</v>
      </c>
      <c r="R2668" s="2116">
        <v>5848.2</v>
      </c>
      <c r="S2668" s="1267">
        <f t="shared" si="157"/>
        <v>0</v>
      </c>
      <c r="T2668" s="1655" t="s">
        <v>773</v>
      </c>
    </row>
    <row r="2669" spans="1:20" x14ac:dyDescent="0.25">
      <c r="A2669" s="1265">
        <v>42149</v>
      </c>
      <c r="B2669" s="545">
        <v>22243</v>
      </c>
      <c r="C2669" s="1952" t="s">
        <v>2844</v>
      </c>
      <c r="D2669" s="2097">
        <v>26974.799999999999</v>
      </c>
      <c r="E2669" s="781">
        <v>42150</v>
      </c>
      <c r="F2669" s="2116">
        <v>26974.799999999999</v>
      </c>
      <c r="G2669" s="1267">
        <f t="shared" si="156"/>
        <v>0</v>
      </c>
      <c r="H2669" s="1655" t="s">
        <v>2938</v>
      </c>
      <c r="I2669" s="32"/>
      <c r="J2669" s="2024"/>
      <c r="K2669" s="32"/>
      <c r="M2669" s="1265">
        <v>42154</v>
      </c>
      <c r="N2669" s="545">
        <v>22684</v>
      </c>
      <c r="O2669" s="1952" t="s">
        <v>25</v>
      </c>
      <c r="P2669" s="2097">
        <v>9089.2000000000007</v>
      </c>
      <c r="Q2669" s="724">
        <v>42154</v>
      </c>
      <c r="R2669" s="2116">
        <v>9089.2000000000007</v>
      </c>
      <c r="S2669" s="1267">
        <f t="shared" si="157"/>
        <v>0</v>
      </c>
      <c r="T2669" s="1655" t="s">
        <v>773</v>
      </c>
    </row>
    <row r="2670" spans="1:20" x14ac:dyDescent="0.25">
      <c r="A2670" s="1265">
        <v>42149</v>
      </c>
      <c r="B2670" s="545">
        <v>22244</v>
      </c>
      <c r="C2670" s="1952" t="s">
        <v>2923</v>
      </c>
      <c r="D2670" s="2097">
        <v>2457.6</v>
      </c>
      <c r="E2670" s="781">
        <v>42151</v>
      </c>
      <c r="F2670" s="2116">
        <v>2457.6</v>
      </c>
      <c r="G2670" s="1267">
        <f t="shared" si="156"/>
        <v>0</v>
      </c>
      <c r="H2670" s="1655" t="s">
        <v>2902</v>
      </c>
      <c r="I2670" s="32"/>
      <c r="J2670" s="2024"/>
      <c r="K2670" s="32"/>
      <c r="M2670" s="1265">
        <v>42154</v>
      </c>
      <c r="N2670" s="545">
        <v>22691</v>
      </c>
      <c r="O2670" s="1952" t="s">
        <v>25</v>
      </c>
      <c r="P2670" s="2097">
        <v>502.8</v>
      </c>
      <c r="Q2670" s="724">
        <v>42154</v>
      </c>
      <c r="R2670" s="2116">
        <v>502.8</v>
      </c>
      <c r="S2670" s="1267">
        <f t="shared" si="157"/>
        <v>0</v>
      </c>
      <c r="T2670" s="1655" t="s">
        <v>773</v>
      </c>
    </row>
    <row r="2671" spans="1:20" x14ac:dyDescent="0.25">
      <c r="A2671" s="1265">
        <v>42149</v>
      </c>
      <c r="B2671" s="545">
        <v>22245</v>
      </c>
      <c r="C2671" s="1952" t="s">
        <v>2929</v>
      </c>
      <c r="D2671" s="2097">
        <v>2527.1999999999998</v>
      </c>
      <c r="E2671" s="781">
        <v>42150</v>
      </c>
      <c r="F2671" s="2116">
        <v>2527.1999999999998</v>
      </c>
      <c r="G2671" s="1267">
        <f t="shared" si="156"/>
        <v>0</v>
      </c>
      <c r="H2671" s="1655" t="s">
        <v>2776</v>
      </c>
      <c r="I2671" s="32"/>
      <c r="J2671" s="2024"/>
      <c r="K2671" s="32"/>
      <c r="M2671" s="1265">
        <v>42155</v>
      </c>
      <c r="N2671" s="545">
        <v>22809</v>
      </c>
      <c r="O2671" s="1952" t="s">
        <v>25</v>
      </c>
      <c r="P2671" s="2097">
        <v>7854.1</v>
      </c>
      <c r="Q2671" s="724">
        <v>42155</v>
      </c>
      <c r="R2671" s="2116">
        <v>7854.1</v>
      </c>
      <c r="S2671" s="1267">
        <f t="shared" si="157"/>
        <v>0</v>
      </c>
      <c r="T2671" s="1655" t="s">
        <v>773</v>
      </c>
    </row>
    <row r="2672" spans="1:20" x14ac:dyDescent="0.25">
      <c r="A2672" s="1265">
        <v>42149</v>
      </c>
      <c r="B2672" s="545">
        <v>22246</v>
      </c>
      <c r="C2672" s="1952" t="s">
        <v>2931</v>
      </c>
      <c r="D2672" s="2097">
        <v>395.2</v>
      </c>
      <c r="E2672" s="781">
        <v>42151</v>
      </c>
      <c r="F2672" s="2116">
        <v>395.2</v>
      </c>
      <c r="G2672" s="1267">
        <f t="shared" si="156"/>
        <v>0</v>
      </c>
      <c r="H2672" s="1655" t="s">
        <v>2902</v>
      </c>
      <c r="I2672" s="32"/>
      <c r="J2672" s="2024"/>
      <c r="K2672" s="32"/>
      <c r="M2672" s="1265">
        <v>42155</v>
      </c>
      <c r="N2672" s="545">
        <v>22812</v>
      </c>
      <c r="O2672" s="1952" t="s">
        <v>25</v>
      </c>
      <c r="P2672" s="2097">
        <v>755</v>
      </c>
      <c r="Q2672" s="724">
        <v>42155</v>
      </c>
      <c r="R2672" s="2116">
        <v>755</v>
      </c>
      <c r="S2672" s="1267">
        <f t="shared" si="157"/>
        <v>0</v>
      </c>
      <c r="T2672" s="1655" t="s">
        <v>773</v>
      </c>
    </row>
    <row r="2673" spans="1:20" x14ac:dyDescent="0.25">
      <c r="A2673" s="1265">
        <v>42149</v>
      </c>
      <c r="B2673" s="545">
        <v>22247</v>
      </c>
      <c r="C2673" s="1952" t="s">
        <v>2932</v>
      </c>
      <c r="D2673" s="2097">
        <v>11932.8</v>
      </c>
      <c r="E2673" s="781">
        <v>42151</v>
      </c>
      <c r="F2673" s="2116">
        <v>11932.8</v>
      </c>
      <c r="G2673" s="1267">
        <f t="shared" si="156"/>
        <v>0</v>
      </c>
      <c r="H2673" s="1655" t="s">
        <v>2902</v>
      </c>
      <c r="I2673" s="32"/>
      <c r="J2673" s="2024"/>
      <c r="K2673" s="32"/>
      <c r="M2673" s="1265">
        <v>42140</v>
      </c>
      <c r="N2673" s="545">
        <v>21259</v>
      </c>
      <c r="O2673" s="1952" t="s">
        <v>3603</v>
      </c>
      <c r="P2673" s="2097">
        <v>6978.4</v>
      </c>
      <c r="Q2673" s="724">
        <v>42140</v>
      </c>
      <c r="R2673" s="2116">
        <v>6978.4</v>
      </c>
      <c r="S2673" s="1267">
        <f t="shared" si="157"/>
        <v>0</v>
      </c>
      <c r="T2673" s="716" t="s">
        <v>2799</v>
      </c>
    </row>
    <row r="2674" spans="1:20" x14ac:dyDescent="0.25">
      <c r="A2674" s="1265">
        <v>42149</v>
      </c>
      <c r="B2674" s="545">
        <v>22248</v>
      </c>
      <c r="C2674" s="1952" t="s">
        <v>2930</v>
      </c>
      <c r="D2674" s="2097">
        <v>8757.4</v>
      </c>
      <c r="E2674" s="781">
        <v>42151</v>
      </c>
      <c r="F2674" s="2116">
        <v>8757.4</v>
      </c>
      <c r="G2674" s="1267">
        <f t="shared" si="156"/>
        <v>0</v>
      </c>
      <c r="H2674" s="1655" t="s">
        <v>2938</v>
      </c>
      <c r="I2674" s="32"/>
      <c r="J2674" s="2024"/>
      <c r="K2674" s="32"/>
      <c r="M2674" s="1265">
        <v>42133</v>
      </c>
      <c r="N2674" s="545">
        <v>20483</v>
      </c>
      <c r="O2674" s="1952" t="s">
        <v>1808</v>
      </c>
      <c r="P2674" s="2097">
        <v>42036.7</v>
      </c>
      <c r="Q2674" s="724">
        <v>42133</v>
      </c>
      <c r="R2674" s="2116">
        <v>42036.7</v>
      </c>
      <c r="S2674" s="1267">
        <f t="shared" si="157"/>
        <v>0</v>
      </c>
      <c r="T2674" s="1655" t="s">
        <v>773</v>
      </c>
    </row>
    <row r="2675" spans="1:20" x14ac:dyDescent="0.25">
      <c r="A2675" s="1265">
        <v>42150</v>
      </c>
      <c r="B2675" s="545">
        <v>22249</v>
      </c>
      <c r="C2675" s="2205" t="s">
        <v>2795</v>
      </c>
      <c r="D2675" s="2206">
        <v>13574.4</v>
      </c>
      <c r="E2675" s="781"/>
      <c r="F2675" s="2116"/>
      <c r="G2675" s="1267">
        <f t="shared" si="156"/>
        <v>13574.4</v>
      </c>
      <c r="H2675" s="1655" t="s">
        <v>2938</v>
      </c>
      <c r="I2675" s="32"/>
      <c r="J2675" s="2024"/>
      <c r="K2675" s="32"/>
      <c r="M2675" s="1265">
        <v>42136</v>
      </c>
      <c r="N2675" s="545">
        <v>20805</v>
      </c>
      <c r="O2675" s="1952" t="s">
        <v>1808</v>
      </c>
      <c r="P2675" s="2097">
        <v>23152.9</v>
      </c>
      <c r="Q2675" s="724">
        <v>42136</v>
      </c>
      <c r="R2675" s="2116">
        <v>23152.9</v>
      </c>
      <c r="S2675" s="1267">
        <f t="shared" si="157"/>
        <v>0</v>
      </c>
      <c r="T2675" s="1655" t="s">
        <v>773</v>
      </c>
    </row>
    <row r="2676" spans="1:20" x14ac:dyDescent="0.25">
      <c r="A2676" s="1265">
        <v>42150</v>
      </c>
      <c r="B2676" s="545">
        <v>22250</v>
      </c>
      <c r="C2676" s="1952" t="s">
        <v>969</v>
      </c>
      <c r="D2676" s="2097">
        <v>83729.5</v>
      </c>
      <c r="E2676" s="781">
        <v>42152</v>
      </c>
      <c r="F2676" s="2116">
        <v>83729.5</v>
      </c>
      <c r="G2676" s="1267">
        <f t="shared" ref="G2676:G2689" si="158">D2676-F2676</f>
        <v>0</v>
      </c>
      <c r="H2676" s="1655" t="s">
        <v>773</v>
      </c>
      <c r="I2676" s="32"/>
      <c r="J2676" s="2024"/>
      <c r="K2676" s="32"/>
      <c r="M2676" s="1265">
        <v>42138</v>
      </c>
      <c r="N2676" s="545">
        <v>21001</v>
      </c>
      <c r="O2676" s="1952" t="s">
        <v>1808</v>
      </c>
      <c r="P2676" s="2097">
        <v>7239</v>
      </c>
      <c r="Q2676" s="724">
        <v>42138</v>
      </c>
      <c r="R2676" s="2116">
        <v>7239</v>
      </c>
      <c r="S2676" s="1817">
        <f t="shared" si="157"/>
        <v>0</v>
      </c>
      <c r="T2676" s="1804" t="s">
        <v>773</v>
      </c>
    </row>
    <row r="2677" spans="1:20" x14ac:dyDescent="0.25">
      <c r="A2677" s="1265">
        <v>42150</v>
      </c>
      <c r="B2677" s="545">
        <v>22251</v>
      </c>
      <c r="C2677" s="1952" t="s">
        <v>2845</v>
      </c>
      <c r="D2677" s="2097">
        <v>13699.8</v>
      </c>
      <c r="E2677" s="781">
        <v>42150</v>
      </c>
      <c r="F2677" s="2116">
        <v>13699.8</v>
      </c>
      <c r="G2677" s="1267">
        <f t="shared" si="158"/>
        <v>0</v>
      </c>
      <c r="H2677" s="1655" t="s">
        <v>773</v>
      </c>
      <c r="I2677" s="32"/>
      <c r="J2677" s="2024"/>
      <c r="K2677" s="32"/>
      <c r="M2677" s="1265">
        <v>42138</v>
      </c>
      <c r="N2677" s="545">
        <v>21002</v>
      </c>
      <c r="O2677" s="1952" t="s">
        <v>1808</v>
      </c>
      <c r="P2677" s="2097">
        <v>9216</v>
      </c>
      <c r="Q2677" s="724">
        <v>42138</v>
      </c>
      <c r="R2677" s="2116">
        <v>9216</v>
      </c>
      <c r="S2677" s="1817">
        <f t="shared" si="157"/>
        <v>0</v>
      </c>
      <c r="T2677" s="1804" t="s">
        <v>773</v>
      </c>
    </row>
    <row r="2678" spans="1:20" x14ac:dyDescent="0.25">
      <c r="A2678" s="1265">
        <v>42150</v>
      </c>
      <c r="B2678" s="545">
        <v>22252</v>
      </c>
      <c r="C2678" s="1952" t="s">
        <v>1024</v>
      </c>
      <c r="D2678" s="2097">
        <v>16625.400000000001</v>
      </c>
      <c r="E2678" s="781">
        <v>42153</v>
      </c>
      <c r="F2678" s="2116">
        <v>16625.400000000001</v>
      </c>
      <c r="G2678" s="1267">
        <f t="shared" si="158"/>
        <v>0</v>
      </c>
      <c r="H2678" s="1655" t="s">
        <v>773</v>
      </c>
      <c r="I2678" s="32"/>
      <c r="J2678" s="2024"/>
      <c r="K2678" s="32"/>
      <c r="M2678" s="1265">
        <v>42139</v>
      </c>
      <c r="N2678" s="545">
        <v>21101</v>
      </c>
      <c r="O2678" s="1952" t="s">
        <v>1808</v>
      </c>
      <c r="P2678" s="2097">
        <v>11204.8</v>
      </c>
      <c r="Q2678" s="724">
        <v>42139</v>
      </c>
      <c r="R2678" s="2116">
        <v>11204.8</v>
      </c>
      <c r="S2678" s="1817">
        <f t="shared" si="157"/>
        <v>0</v>
      </c>
      <c r="T2678" s="1655" t="s">
        <v>3588</v>
      </c>
    </row>
    <row r="2679" spans="1:20" x14ac:dyDescent="0.25">
      <c r="A2679" s="1265">
        <v>42150</v>
      </c>
      <c r="B2679" s="545">
        <v>22253</v>
      </c>
      <c r="C2679" s="1952" t="s">
        <v>1472</v>
      </c>
      <c r="D2679" s="2097">
        <v>2923.8</v>
      </c>
      <c r="E2679" s="781">
        <v>42150</v>
      </c>
      <c r="F2679" s="2116">
        <v>2923.8</v>
      </c>
      <c r="G2679" s="1267">
        <f t="shared" si="158"/>
        <v>0</v>
      </c>
      <c r="H2679" s="1655" t="s">
        <v>773</v>
      </c>
      <c r="I2679" s="32"/>
      <c r="J2679" s="2024"/>
      <c r="K2679" s="32"/>
      <c r="M2679" s="1265">
        <v>42140</v>
      </c>
      <c r="N2679" s="545">
        <v>21279</v>
      </c>
      <c r="O2679" s="1952" t="s">
        <v>1808</v>
      </c>
      <c r="P2679" s="2097">
        <v>23215.4</v>
      </c>
      <c r="Q2679" s="724">
        <v>42140</v>
      </c>
      <c r="R2679" s="2117">
        <v>23215.4</v>
      </c>
      <c r="S2679" s="1267">
        <f t="shared" si="157"/>
        <v>0</v>
      </c>
      <c r="T2679" s="716" t="s">
        <v>2982</v>
      </c>
    </row>
    <row r="2680" spans="1:20" x14ac:dyDescent="0.25">
      <c r="A2680" s="1265">
        <v>42150</v>
      </c>
      <c r="B2680" s="545">
        <v>22254</v>
      </c>
      <c r="C2680" s="1952" t="s">
        <v>2852</v>
      </c>
      <c r="D2680" s="2097">
        <v>24441.3</v>
      </c>
      <c r="E2680" s="781">
        <v>42153</v>
      </c>
      <c r="F2680" s="2116">
        <v>24441.3</v>
      </c>
      <c r="G2680" s="1267">
        <f t="shared" si="158"/>
        <v>0</v>
      </c>
      <c r="H2680" s="1655" t="s">
        <v>773</v>
      </c>
      <c r="I2680" s="32"/>
      <c r="J2680" s="2024"/>
      <c r="K2680" s="32"/>
      <c r="M2680" s="1265">
        <v>42142</v>
      </c>
      <c r="N2680" s="545">
        <v>21436</v>
      </c>
      <c r="O2680" s="1952" t="s">
        <v>1808</v>
      </c>
      <c r="P2680" s="2097">
        <v>2818.2</v>
      </c>
      <c r="Q2680" s="724">
        <v>42142</v>
      </c>
      <c r="R2680" s="2116">
        <v>2818.2</v>
      </c>
      <c r="S2680" s="1267">
        <f t="shared" si="157"/>
        <v>0</v>
      </c>
      <c r="T2680" s="1655" t="s">
        <v>2776</v>
      </c>
    </row>
    <row r="2681" spans="1:20" x14ac:dyDescent="0.25">
      <c r="A2681" s="1265">
        <v>42150</v>
      </c>
      <c r="B2681" s="545">
        <v>22255</v>
      </c>
      <c r="C2681" s="1952" t="s">
        <v>2852</v>
      </c>
      <c r="D2681" s="2097">
        <v>6684.6</v>
      </c>
      <c r="E2681" s="781">
        <v>42153</v>
      </c>
      <c r="F2681" s="2116">
        <v>6684.6</v>
      </c>
      <c r="G2681" s="1267">
        <f t="shared" si="158"/>
        <v>0</v>
      </c>
      <c r="H2681" s="1655" t="s">
        <v>773</v>
      </c>
      <c r="I2681" s="32"/>
      <c r="J2681" s="2024"/>
      <c r="K2681" s="32"/>
      <c r="M2681" s="1265">
        <v>42143</v>
      </c>
      <c r="N2681" s="545">
        <v>21568</v>
      </c>
      <c r="O2681" s="1952" t="s">
        <v>1808</v>
      </c>
      <c r="P2681" s="2097">
        <v>8827.2000000000007</v>
      </c>
      <c r="Q2681" s="724">
        <v>42143</v>
      </c>
      <c r="R2681" s="2117">
        <v>8827.2000000000007</v>
      </c>
      <c r="S2681" s="1267">
        <f t="shared" si="157"/>
        <v>0</v>
      </c>
      <c r="T2681" s="1197" t="s">
        <v>773</v>
      </c>
    </row>
    <row r="2682" spans="1:20" x14ac:dyDescent="0.25">
      <c r="A2682" s="1265">
        <v>42150</v>
      </c>
      <c r="B2682" s="545">
        <v>22256</v>
      </c>
      <c r="C2682" s="2164" t="s">
        <v>2251</v>
      </c>
      <c r="D2682" s="2194">
        <v>0</v>
      </c>
      <c r="E2682" s="781"/>
      <c r="F2682" s="2116"/>
      <c r="G2682" s="1267">
        <f t="shared" si="158"/>
        <v>0</v>
      </c>
      <c r="H2682" s="1655" t="s">
        <v>135</v>
      </c>
      <c r="I2682" s="32"/>
      <c r="J2682" s="2024"/>
      <c r="K2682" s="32"/>
      <c r="M2682" s="1265">
        <v>42147</v>
      </c>
      <c r="N2682" s="545">
        <v>21974</v>
      </c>
      <c r="O2682" s="1952" t="s">
        <v>1808</v>
      </c>
      <c r="P2682" s="2097">
        <v>32646.25</v>
      </c>
      <c r="Q2682" s="781">
        <v>42147</v>
      </c>
      <c r="R2682" s="2116">
        <v>32646.25</v>
      </c>
      <c r="S2682" s="1267">
        <f t="shared" si="157"/>
        <v>0</v>
      </c>
      <c r="T2682" s="1655" t="s">
        <v>2982</v>
      </c>
    </row>
    <row r="2683" spans="1:20" x14ac:dyDescent="0.25">
      <c r="A2683" s="1265">
        <v>42150</v>
      </c>
      <c r="B2683" s="545">
        <v>22257</v>
      </c>
      <c r="C2683" s="1952" t="s">
        <v>2844</v>
      </c>
      <c r="D2683" s="2097">
        <v>2643.2</v>
      </c>
      <c r="E2683" s="781">
        <v>42150</v>
      </c>
      <c r="F2683" s="2116">
        <v>2643.2</v>
      </c>
      <c r="G2683" s="1267">
        <f t="shared" si="158"/>
        <v>0</v>
      </c>
      <c r="H2683" s="1655" t="s">
        <v>773</v>
      </c>
      <c r="I2683" s="32"/>
      <c r="J2683" s="2024"/>
      <c r="K2683" s="32"/>
      <c r="M2683" s="1265">
        <v>42153</v>
      </c>
      <c r="N2683" s="545">
        <v>22581</v>
      </c>
      <c r="O2683" s="1952" t="s">
        <v>1808</v>
      </c>
      <c r="P2683" s="2097">
        <v>17640.099999999999</v>
      </c>
      <c r="Q2683" s="724">
        <v>42153</v>
      </c>
      <c r="R2683" s="2116">
        <v>17640.099999999999</v>
      </c>
      <c r="S2683" s="1267">
        <f t="shared" si="157"/>
        <v>0</v>
      </c>
      <c r="T2683" s="1655" t="s">
        <v>2982</v>
      </c>
    </row>
    <row r="2684" spans="1:20" x14ac:dyDescent="0.25">
      <c r="A2684" s="1265">
        <v>42150</v>
      </c>
      <c r="B2684" s="545">
        <v>22258</v>
      </c>
      <c r="C2684" s="1952" t="s">
        <v>2775</v>
      </c>
      <c r="D2684" s="2097">
        <v>3807.3</v>
      </c>
      <c r="E2684" s="781">
        <v>42150</v>
      </c>
      <c r="F2684" s="2116">
        <v>3807.3</v>
      </c>
      <c r="G2684" s="1267">
        <f t="shared" si="158"/>
        <v>0</v>
      </c>
      <c r="H2684" s="1655" t="s">
        <v>2938</v>
      </c>
      <c r="I2684" s="32"/>
      <c r="J2684" s="2024"/>
      <c r="K2684" s="32"/>
      <c r="M2684" s="1265">
        <v>42154</v>
      </c>
      <c r="N2684" s="545">
        <v>22687</v>
      </c>
      <c r="O2684" s="1952" t="s">
        <v>1808</v>
      </c>
      <c r="P2684" s="2097">
        <v>34572.300000000003</v>
      </c>
      <c r="Q2684" s="724">
        <v>42154</v>
      </c>
      <c r="R2684" s="2116">
        <v>34572.300000000003</v>
      </c>
      <c r="S2684" s="1267">
        <f t="shared" si="157"/>
        <v>0</v>
      </c>
      <c r="T2684" s="1655" t="s">
        <v>2982</v>
      </c>
    </row>
    <row r="2685" spans="1:20" x14ac:dyDescent="0.25">
      <c r="A2685" s="1265">
        <v>42150</v>
      </c>
      <c r="B2685" s="545">
        <v>22259</v>
      </c>
      <c r="C2685" s="1952" t="s">
        <v>592</v>
      </c>
      <c r="D2685" s="2097">
        <v>3062.4</v>
      </c>
      <c r="E2685" s="781">
        <v>42150</v>
      </c>
      <c r="F2685" s="2116">
        <v>3062.4</v>
      </c>
      <c r="G2685" s="1267">
        <f t="shared" si="158"/>
        <v>0</v>
      </c>
      <c r="H2685" s="1655" t="s">
        <v>773</v>
      </c>
      <c r="I2685" s="32"/>
      <c r="J2685" s="2024"/>
      <c r="K2685" s="32"/>
      <c r="M2685" s="1265">
        <v>42146</v>
      </c>
      <c r="N2685" s="545">
        <v>21854</v>
      </c>
      <c r="O2685" s="1952" t="s">
        <v>3650</v>
      </c>
      <c r="P2685" s="2097">
        <v>8874</v>
      </c>
      <c r="Q2685" s="724">
        <v>42147</v>
      </c>
      <c r="R2685" s="2116">
        <v>8874</v>
      </c>
      <c r="S2685" s="1267">
        <f t="shared" si="157"/>
        <v>0</v>
      </c>
      <c r="T2685" s="1655" t="s">
        <v>2982</v>
      </c>
    </row>
    <row r="2686" spans="1:20" x14ac:dyDescent="0.25">
      <c r="A2686" s="1265">
        <v>42150</v>
      </c>
      <c r="B2686" s="545">
        <v>22260</v>
      </c>
      <c r="C2686" s="1952" t="s">
        <v>2856</v>
      </c>
      <c r="D2686" s="2097">
        <v>8208</v>
      </c>
      <c r="E2686" s="781">
        <v>42150</v>
      </c>
      <c r="F2686" s="2116">
        <v>8208</v>
      </c>
      <c r="G2686" s="1267">
        <f t="shared" si="158"/>
        <v>0</v>
      </c>
      <c r="H2686" s="1655" t="s">
        <v>773</v>
      </c>
      <c r="I2686" s="32"/>
      <c r="J2686" s="2024"/>
      <c r="K2686" s="32"/>
      <c r="M2686" s="1265">
        <v>42127</v>
      </c>
      <c r="N2686" s="545">
        <v>19865</v>
      </c>
      <c r="O2686" s="2054" t="s">
        <v>970</v>
      </c>
      <c r="P2686" s="2097">
        <v>3768</v>
      </c>
      <c r="Q2686" s="724">
        <v>42130</v>
      </c>
      <c r="R2686" s="2116">
        <v>3768</v>
      </c>
      <c r="S2686" s="1267">
        <f t="shared" si="157"/>
        <v>0</v>
      </c>
      <c r="T2686" s="217" t="s">
        <v>2822</v>
      </c>
    </row>
    <row r="2687" spans="1:20" x14ac:dyDescent="0.25">
      <c r="A2687" s="1265">
        <v>42150</v>
      </c>
      <c r="B2687" s="545">
        <v>22261</v>
      </c>
      <c r="C2687" s="1952" t="s">
        <v>3655</v>
      </c>
      <c r="D2687" s="2097">
        <v>3102</v>
      </c>
      <c r="E2687" s="781">
        <v>42151</v>
      </c>
      <c r="F2687" s="2116">
        <v>3102</v>
      </c>
      <c r="G2687" s="1267">
        <f t="shared" si="158"/>
        <v>0</v>
      </c>
      <c r="H2687" s="1655" t="s">
        <v>773</v>
      </c>
      <c r="I2687" s="32"/>
      <c r="J2687" s="2024"/>
      <c r="K2687" s="32"/>
      <c r="M2687" s="1265">
        <v>42129</v>
      </c>
      <c r="N2687" s="545">
        <v>20095</v>
      </c>
      <c r="O2687" s="1952" t="s">
        <v>970</v>
      </c>
      <c r="P2687" s="2097">
        <v>17815.3</v>
      </c>
      <c r="Q2687" s="724" t="s">
        <v>3551</v>
      </c>
      <c r="R2687" s="2116">
        <f>30.15+17785.15</f>
        <v>17815.300000000003</v>
      </c>
      <c r="S2687" s="1267">
        <f t="shared" si="157"/>
        <v>0</v>
      </c>
      <c r="T2687" s="1655" t="s">
        <v>773</v>
      </c>
    </row>
    <row r="2688" spans="1:20" x14ac:dyDescent="0.25">
      <c r="A2688" s="1265">
        <v>42150</v>
      </c>
      <c r="B2688" s="545">
        <v>22262</v>
      </c>
      <c r="C2688" s="1952" t="s">
        <v>2788</v>
      </c>
      <c r="D2688" s="2097">
        <v>12992</v>
      </c>
      <c r="E2688" s="781">
        <v>42150</v>
      </c>
      <c r="F2688" s="2116">
        <v>12992</v>
      </c>
      <c r="G2688" s="1267">
        <f t="shared" si="158"/>
        <v>0</v>
      </c>
      <c r="H2688" s="1655" t="s">
        <v>2799</v>
      </c>
      <c r="I2688" s="32"/>
      <c r="J2688" s="2024"/>
      <c r="K2688" s="32"/>
      <c r="M2688" s="1265">
        <v>42130</v>
      </c>
      <c r="N2688" s="545">
        <v>20194</v>
      </c>
      <c r="O2688" s="1952" t="s">
        <v>970</v>
      </c>
      <c r="P2688" s="2097">
        <v>33881.9</v>
      </c>
      <c r="Q2688" s="724" t="s">
        <v>3552</v>
      </c>
      <c r="R2688" s="2116">
        <f>87+33794.9</f>
        <v>33881.9</v>
      </c>
      <c r="S2688" s="1267">
        <f t="shared" si="157"/>
        <v>0</v>
      </c>
      <c r="T2688" s="1655" t="s">
        <v>773</v>
      </c>
    </row>
    <row r="2689" spans="1:20" x14ac:dyDescent="0.25">
      <c r="A2689" s="1265">
        <v>42150</v>
      </c>
      <c r="B2689" s="545">
        <v>22263</v>
      </c>
      <c r="C2689" s="1952" t="s">
        <v>2855</v>
      </c>
      <c r="D2689" s="2097">
        <v>110271.9</v>
      </c>
      <c r="E2689" s="781"/>
      <c r="F2689" s="2116"/>
      <c r="G2689" s="1267">
        <f t="shared" si="158"/>
        <v>110271.9</v>
      </c>
      <c r="H2689" s="1655" t="s">
        <v>773</v>
      </c>
      <c r="I2689" s="32"/>
      <c r="J2689" s="2024"/>
      <c r="K2689" s="32"/>
      <c r="M2689" s="1265">
        <v>42131</v>
      </c>
      <c r="N2689" s="545">
        <v>20265</v>
      </c>
      <c r="O2689" s="1952" t="s">
        <v>970</v>
      </c>
      <c r="P2689" s="2097">
        <v>33634</v>
      </c>
      <c r="Q2689" s="724">
        <v>42138</v>
      </c>
      <c r="R2689" s="2116">
        <v>33634</v>
      </c>
      <c r="S2689" s="1267">
        <f t="shared" si="157"/>
        <v>0</v>
      </c>
      <c r="T2689" s="1804" t="s">
        <v>2799</v>
      </c>
    </row>
    <row r="2690" spans="1:20" x14ac:dyDescent="0.25">
      <c r="A2690" s="1265">
        <v>42150</v>
      </c>
      <c r="B2690" s="545">
        <v>22264</v>
      </c>
      <c r="C2690" s="1952" t="s">
        <v>1521</v>
      </c>
      <c r="D2690" s="2097">
        <v>3294</v>
      </c>
      <c r="E2690" s="781">
        <v>42150</v>
      </c>
      <c r="F2690" s="2116">
        <v>3294</v>
      </c>
      <c r="G2690" s="1267">
        <f t="shared" si="156"/>
        <v>0</v>
      </c>
      <c r="H2690" s="1655" t="s">
        <v>773</v>
      </c>
      <c r="I2690" s="32"/>
      <c r="J2690" s="2024"/>
      <c r="K2690" s="32"/>
      <c r="M2690" s="1265">
        <v>42133</v>
      </c>
      <c r="N2690" s="545">
        <v>20565</v>
      </c>
      <c r="O2690" s="1952" t="s">
        <v>970</v>
      </c>
      <c r="P2690" s="2097">
        <v>33751.25</v>
      </c>
      <c r="Q2690" s="724" t="s">
        <v>3553</v>
      </c>
      <c r="R2690" s="2116">
        <f>50.25+33701</f>
        <v>33751.25</v>
      </c>
      <c r="S2690" s="1267">
        <f t="shared" si="157"/>
        <v>0</v>
      </c>
      <c r="T2690" s="1804" t="s">
        <v>2412</v>
      </c>
    </row>
    <row r="2691" spans="1:20" x14ac:dyDescent="0.25">
      <c r="A2691" s="1265">
        <v>42150</v>
      </c>
      <c r="B2691" s="545">
        <v>22265</v>
      </c>
      <c r="C2691" s="1952" t="s">
        <v>1521</v>
      </c>
      <c r="D2691" s="2097">
        <v>728</v>
      </c>
      <c r="E2691" s="781">
        <v>42150</v>
      </c>
      <c r="F2691" s="2116">
        <v>728</v>
      </c>
      <c r="G2691" s="1267">
        <f t="shared" ref="G2691:G2725" si="159">D2691-F2691</f>
        <v>0</v>
      </c>
      <c r="H2691" s="1655" t="s">
        <v>773</v>
      </c>
      <c r="I2691" s="32"/>
      <c r="J2691" s="2024"/>
      <c r="K2691" s="32"/>
      <c r="M2691" s="1265">
        <v>42140</v>
      </c>
      <c r="N2691" s="545">
        <v>21300</v>
      </c>
      <c r="O2691" s="1952" t="s">
        <v>970</v>
      </c>
      <c r="P2691" s="2097">
        <v>17731</v>
      </c>
      <c r="Q2691" s="724"/>
      <c r="R2691" s="2117"/>
      <c r="S2691" s="1267">
        <f t="shared" ref="S2691:S2754" si="160">P2691-R2691</f>
        <v>17731</v>
      </c>
      <c r="T2691" s="716" t="s">
        <v>2776</v>
      </c>
    </row>
    <row r="2692" spans="1:20" x14ac:dyDescent="0.25">
      <c r="A2692" s="1265">
        <v>42150</v>
      </c>
      <c r="B2692" s="545">
        <v>22266</v>
      </c>
      <c r="C2692" s="1952" t="s">
        <v>3678</v>
      </c>
      <c r="D2692" s="2097">
        <v>4677</v>
      </c>
      <c r="E2692" s="781">
        <v>42150</v>
      </c>
      <c r="F2692" s="2116">
        <v>4677</v>
      </c>
      <c r="G2692" s="1267">
        <f t="shared" si="159"/>
        <v>0</v>
      </c>
      <c r="H2692" s="1655" t="s">
        <v>773</v>
      </c>
      <c r="I2692" s="32"/>
      <c r="J2692" s="2024"/>
      <c r="K2692" s="32"/>
      <c r="M2692" s="1265">
        <v>42130</v>
      </c>
      <c r="N2692" s="545">
        <v>20163</v>
      </c>
      <c r="O2692" s="1952" t="s">
        <v>2948</v>
      </c>
      <c r="P2692" s="2097">
        <v>2342.6999999999998</v>
      </c>
      <c r="Q2692" s="724">
        <v>42130</v>
      </c>
      <c r="R2692" s="2116">
        <v>2342.6999999999998</v>
      </c>
      <c r="S2692" s="1267">
        <f t="shared" si="160"/>
        <v>0</v>
      </c>
      <c r="T2692" s="1655" t="s">
        <v>773</v>
      </c>
    </row>
    <row r="2693" spans="1:20" x14ac:dyDescent="0.25">
      <c r="A2693" s="1265">
        <v>42150</v>
      </c>
      <c r="B2693" s="545">
        <v>22267</v>
      </c>
      <c r="C2693" s="1952" t="s">
        <v>2899</v>
      </c>
      <c r="D2693" s="2097">
        <v>8894</v>
      </c>
      <c r="E2693" s="781">
        <v>42150</v>
      </c>
      <c r="F2693" s="2116">
        <v>8894</v>
      </c>
      <c r="G2693" s="1267">
        <f t="shared" si="159"/>
        <v>0</v>
      </c>
      <c r="H2693" s="1655" t="s">
        <v>2799</v>
      </c>
      <c r="I2693" s="32"/>
      <c r="J2693" s="2024"/>
      <c r="K2693" s="32"/>
      <c r="M2693" s="1265">
        <v>42126</v>
      </c>
      <c r="N2693" s="545">
        <v>19793</v>
      </c>
      <c r="O2693" s="2054" t="s">
        <v>2880</v>
      </c>
      <c r="P2693" s="2097">
        <v>5029.2</v>
      </c>
      <c r="Q2693" s="724">
        <v>42128</v>
      </c>
      <c r="R2693" s="2116">
        <v>5029.2</v>
      </c>
      <c r="S2693" s="1267">
        <f t="shared" si="160"/>
        <v>0</v>
      </c>
      <c r="T2693" s="217" t="s">
        <v>2790</v>
      </c>
    </row>
    <row r="2694" spans="1:20" x14ac:dyDescent="0.25">
      <c r="A2694" s="1265">
        <v>42150</v>
      </c>
      <c r="B2694" s="545">
        <v>22268</v>
      </c>
      <c r="C2694" s="1952" t="s">
        <v>2864</v>
      </c>
      <c r="D2694" s="2097">
        <v>2447.1999999999998</v>
      </c>
      <c r="E2694" s="781">
        <v>42152</v>
      </c>
      <c r="F2694" s="2116">
        <v>2447.1999999999998</v>
      </c>
      <c r="G2694" s="1267">
        <f t="shared" si="159"/>
        <v>0</v>
      </c>
      <c r="H2694" s="1655" t="s">
        <v>773</v>
      </c>
      <c r="I2694" s="32"/>
      <c r="J2694" s="2024"/>
      <c r="K2694" s="32"/>
      <c r="M2694" s="1265">
        <v>42130</v>
      </c>
      <c r="N2694" s="545">
        <v>20186</v>
      </c>
      <c r="O2694" s="1952" t="s">
        <v>2880</v>
      </c>
      <c r="P2694" s="2097">
        <v>5459.52</v>
      </c>
      <c r="Q2694" s="724">
        <v>42131</v>
      </c>
      <c r="R2694" s="2116">
        <v>5459.52</v>
      </c>
      <c r="S2694" s="1267">
        <f t="shared" si="160"/>
        <v>0</v>
      </c>
      <c r="T2694" s="1655" t="s">
        <v>2799</v>
      </c>
    </row>
    <row r="2695" spans="1:20" x14ac:dyDescent="0.25">
      <c r="A2695" s="1265">
        <v>42150</v>
      </c>
      <c r="B2695" s="545">
        <v>22269</v>
      </c>
      <c r="C2695" s="1952" t="s">
        <v>3679</v>
      </c>
      <c r="D2695" s="2097">
        <v>4907.1000000000004</v>
      </c>
      <c r="E2695" s="781">
        <v>42150</v>
      </c>
      <c r="F2695" s="2116">
        <v>4907.1000000000004</v>
      </c>
      <c r="G2695" s="1267">
        <f t="shared" si="159"/>
        <v>0</v>
      </c>
      <c r="H2695" s="1655" t="s">
        <v>773</v>
      </c>
      <c r="I2695" s="32"/>
      <c r="J2695" s="2024"/>
      <c r="K2695" s="32"/>
      <c r="M2695" s="1265">
        <v>42132</v>
      </c>
      <c r="N2695" s="545">
        <v>20417</v>
      </c>
      <c r="O2695" s="1952" t="s">
        <v>2880</v>
      </c>
      <c r="P2695" s="2097">
        <v>668.8</v>
      </c>
      <c r="Q2695" s="724">
        <v>42133</v>
      </c>
      <c r="R2695" s="2116">
        <v>668.8</v>
      </c>
      <c r="S2695" s="1267">
        <f t="shared" si="160"/>
        <v>0</v>
      </c>
      <c r="T2695" s="1804" t="s">
        <v>2799</v>
      </c>
    </row>
    <row r="2696" spans="1:20" x14ac:dyDescent="0.25">
      <c r="A2696" s="1265">
        <v>42150</v>
      </c>
      <c r="B2696" s="545">
        <v>22270</v>
      </c>
      <c r="C2696" s="1952" t="s">
        <v>2795</v>
      </c>
      <c r="D2696" s="2097">
        <v>19896.8</v>
      </c>
      <c r="E2696" s="781"/>
      <c r="F2696" s="2116"/>
      <c r="G2696" s="1267">
        <f t="shared" si="159"/>
        <v>19896.8</v>
      </c>
      <c r="H2696" s="1655" t="s">
        <v>2780</v>
      </c>
      <c r="I2696" s="32"/>
      <c r="J2696" s="2024"/>
      <c r="K2696" s="32"/>
      <c r="M2696" s="1265">
        <v>42139</v>
      </c>
      <c r="N2696" s="545">
        <v>21178</v>
      </c>
      <c r="O2696" s="1952" t="s">
        <v>2880</v>
      </c>
      <c r="P2696" s="2097">
        <v>2366.6</v>
      </c>
      <c r="Q2696" s="724">
        <v>42140</v>
      </c>
      <c r="R2696" s="2116">
        <v>2366.6</v>
      </c>
      <c r="S2696" s="1817">
        <f t="shared" si="160"/>
        <v>0</v>
      </c>
      <c r="T2696" s="1655" t="s">
        <v>2938</v>
      </c>
    </row>
    <row r="2697" spans="1:20" x14ac:dyDescent="0.25">
      <c r="A2697" s="1265">
        <v>42150</v>
      </c>
      <c r="B2697" s="545">
        <v>22271</v>
      </c>
      <c r="C2697" s="1952" t="s">
        <v>2829</v>
      </c>
      <c r="D2697" s="2097">
        <v>2846.8</v>
      </c>
      <c r="E2697" s="781">
        <v>42150</v>
      </c>
      <c r="F2697" s="2116">
        <v>2846.8</v>
      </c>
      <c r="G2697" s="1267">
        <f t="shared" si="159"/>
        <v>0</v>
      </c>
      <c r="H2697" s="1655" t="s">
        <v>773</v>
      </c>
      <c r="I2697" s="32"/>
      <c r="J2697" s="2024"/>
      <c r="K2697" s="32"/>
      <c r="M2697" s="1265">
        <v>42143</v>
      </c>
      <c r="N2697" s="545">
        <v>21600</v>
      </c>
      <c r="O2697" s="1952" t="s">
        <v>2880</v>
      </c>
      <c r="P2697" s="2097">
        <v>1292.5</v>
      </c>
      <c r="Q2697" s="724">
        <v>42144</v>
      </c>
      <c r="R2697" s="2117">
        <v>1292.5</v>
      </c>
      <c r="S2697" s="1267">
        <f t="shared" si="160"/>
        <v>0</v>
      </c>
      <c r="T2697" s="1197" t="s">
        <v>2938</v>
      </c>
    </row>
    <row r="2698" spans="1:20" x14ac:dyDescent="0.25">
      <c r="A2698" s="1265">
        <v>42150</v>
      </c>
      <c r="B2698" s="545">
        <v>22272</v>
      </c>
      <c r="C2698" s="2102">
        <v>105</v>
      </c>
      <c r="D2698" s="2097">
        <v>1880</v>
      </c>
      <c r="E2698" s="781">
        <v>42152</v>
      </c>
      <c r="F2698" s="2116">
        <v>1880</v>
      </c>
      <c r="G2698" s="1267">
        <f t="shared" si="159"/>
        <v>0</v>
      </c>
      <c r="H2698" s="1655" t="s">
        <v>2804</v>
      </c>
      <c r="I2698" s="32"/>
      <c r="J2698" s="2024"/>
      <c r="K2698" s="32"/>
      <c r="M2698" s="1265">
        <v>42146</v>
      </c>
      <c r="N2698" s="545">
        <v>21939</v>
      </c>
      <c r="O2698" s="1952" t="s">
        <v>2880</v>
      </c>
      <c r="P2698" s="2097">
        <v>5212.2</v>
      </c>
      <c r="Q2698" s="724">
        <v>42147</v>
      </c>
      <c r="R2698" s="2116">
        <v>5212.2</v>
      </c>
      <c r="S2698" s="1267">
        <f t="shared" si="160"/>
        <v>0</v>
      </c>
      <c r="T2698" s="1655" t="s">
        <v>2938</v>
      </c>
    </row>
    <row r="2699" spans="1:20" x14ac:dyDescent="0.25">
      <c r="A2699" s="1265">
        <v>42150</v>
      </c>
      <c r="B2699" s="545">
        <v>22273</v>
      </c>
      <c r="C2699" s="1952" t="s">
        <v>1434</v>
      </c>
      <c r="D2699" s="2097">
        <v>2440</v>
      </c>
      <c r="E2699" s="781">
        <v>42151</v>
      </c>
      <c r="F2699" s="2116">
        <v>2440</v>
      </c>
      <c r="G2699" s="1267">
        <f t="shared" si="159"/>
        <v>0</v>
      </c>
      <c r="H2699" s="1655" t="s">
        <v>773</v>
      </c>
      <c r="I2699" s="32"/>
      <c r="J2699" s="2024"/>
      <c r="K2699" s="32"/>
      <c r="M2699" s="1265">
        <v>42147</v>
      </c>
      <c r="N2699" s="545">
        <v>22043</v>
      </c>
      <c r="O2699" s="1952" t="s">
        <v>2880</v>
      </c>
      <c r="P2699" s="2097">
        <v>7097.7</v>
      </c>
      <c r="Q2699" s="781">
        <v>42149</v>
      </c>
      <c r="R2699" s="2116">
        <v>7097.7</v>
      </c>
      <c r="S2699" s="1267">
        <f t="shared" si="160"/>
        <v>0</v>
      </c>
      <c r="T2699" s="1655" t="s">
        <v>2938</v>
      </c>
    </row>
    <row r="2700" spans="1:20" x14ac:dyDescent="0.25">
      <c r="A2700" s="1265">
        <v>42150</v>
      </c>
      <c r="B2700" s="545">
        <v>22274</v>
      </c>
      <c r="C2700" s="1952" t="s">
        <v>58</v>
      </c>
      <c r="D2700" s="2097">
        <v>4764</v>
      </c>
      <c r="E2700" s="781">
        <v>42150</v>
      </c>
      <c r="F2700" s="2116">
        <v>4764</v>
      </c>
      <c r="G2700" s="1267">
        <f t="shared" si="159"/>
        <v>0</v>
      </c>
      <c r="H2700" s="1655" t="s">
        <v>2804</v>
      </c>
      <c r="I2700" s="32"/>
      <c r="J2700" s="2024"/>
      <c r="K2700" s="32"/>
      <c r="M2700" s="1265">
        <v>42149</v>
      </c>
      <c r="N2700" s="545">
        <v>22202</v>
      </c>
      <c r="O2700" s="1952" t="s">
        <v>2880</v>
      </c>
      <c r="P2700" s="2097">
        <v>646.79999999999995</v>
      </c>
      <c r="Q2700" s="781">
        <v>42150</v>
      </c>
      <c r="R2700" s="2116">
        <v>646.79999999999995</v>
      </c>
      <c r="S2700" s="1267">
        <f t="shared" si="160"/>
        <v>0</v>
      </c>
      <c r="T2700" s="1655" t="s">
        <v>2799</v>
      </c>
    </row>
    <row r="2701" spans="1:20" x14ac:dyDescent="0.25">
      <c r="A2701" s="1265">
        <v>42150</v>
      </c>
      <c r="B2701" s="545">
        <v>22275</v>
      </c>
      <c r="C2701" s="1952" t="s">
        <v>3633</v>
      </c>
      <c r="D2701" s="2097">
        <v>5558</v>
      </c>
      <c r="E2701" s="781">
        <v>42150</v>
      </c>
      <c r="F2701" s="2116">
        <v>5558</v>
      </c>
      <c r="G2701" s="1267">
        <f t="shared" si="159"/>
        <v>0</v>
      </c>
      <c r="H2701" s="1655" t="s">
        <v>2804</v>
      </c>
      <c r="I2701" s="32"/>
      <c r="J2701" s="2024"/>
      <c r="K2701" s="32"/>
      <c r="M2701" s="1265">
        <v>42150</v>
      </c>
      <c r="N2701" s="545">
        <v>22295</v>
      </c>
      <c r="O2701" s="1952" t="s">
        <v>2880</v>
      </c>
      <c r="P2701" s="2097">
        <v>6678</v>
      </c>
      <c r="Q2701" s="781">
        <v>42151</v>
      </c>
      <c r="R2701" s="2116">
        <v>6678</v>
      </c>
      <c r="S2701" s="1267">
        <f t="shared" si="160"/>
        <v>0</v>
      </c>
      <c r="T2701" s="1655" t="s">
        <v>2822</v>
      </c>
    </row>
    <row r="2702" spans="1:20" x14ac:dyDescent="0.25">
      <c r="A2702" s="1265">
        <v>42150</v>
      </c>
      <c r="B2702" s="545">
        <v>22276</v>
      </c>
      <c r="C2702" s="1952" t="s">
        <v>2806</v>
      </c>
      <c r="D2702" s="2097">
        <v>1517.3</v>
      </c>
      <c r="E2702" s="781">
        <v>42150</v>
      </c>
      <c r="F2702" s="2116">
        <v>1517.3</v>
      </c>
      <c r="G2702" s="1267">
        <f t="shared" si="159"/>
        <v>0</v>
      </c>
      <c r="H2702" s="1655" t="s">
        <v>2804</v>
      </c>
      <c r="I2702" s="32"/>
      <c r="J2702" s="2024"/>
      <c r="K2702" s="32"/>
      <c r="M2702" s="1265">
        <v>42152</v>
      </c>
      <c r="N2702" s="545">
        <v>22493</v>
      </c>
      <c r="O2702" s="1952" t="s">
        <v>2880</v>
      </c>
      <c r="P2702" s="2097">
        <v>1201.5</v>
      </c>
      <c r="Q2702" s="724">
        <v>42153</v>
      </c>
      <c r="R2702" s="2116">
        <v>1201.5</v>
      </c>
      <c r="S2702" s="1267">
        <f t="shared" si="160"/>
        <v>0</v>
      </c>
      <c r="T2702" s="1655" t="s">
        <v>2799</v>
      </c>
    </row>
    <row r="2703" spans="1:20" x14ac:dyDescent="0.25">
      <c r="A2703" s="1265">
        <v>42150</v>
      </c>
      <c r="B2703" s="545">
        <v>22277</v>
      </c>
      <c r="C2703" s="1952" t="s">
        <v>2098</v>
      </c>
      <c r="D2703" s="2097">
        <v>800</v>
      </c>
      <c r="E2703" s="781">
        <v>42150</v>
      </c>
      <c r="F2703" s="2116">
        <v>800</v>
      </c>
      <c r="G2703" s="1267">
        <f t="shared" si="159"/>
        <v>0</v>
      </c>
      <c r="H2703" s="1655" t="s">
        <v>2804</v>
      </c>
      <c r="I2703" s="32"/>
      <c r="J2703" s="2024"/>
      <c r="K2703" s="32"/>
      <c r="M2703" s="1265">
        <v>42132</v>
      </c>
      <c r="N2703" s="545">
        <v>20395</v>
      </c>
      <c r="O2703" s="1952" t="s">
        <v>2977</v>
      </c>
      <c r="P2703" s="2097">
        <v>2724.8</v>
      </c>
      <c r="Q2703" s="724">
        <v>42132</v>
      </c>
      <c r="R2703" s="2116">
        <v>2724.8</v>
      </c>
      <c r="S2703" s="1267">
        <f t="shared" si="160"/>
        <v>0</v>
      </c>
      <c r="T2703" s="1804" t="s">
        <v>773</v>
      </c>
    </row>
    <row r="2704" spans="1:20" x14ac:dyDescent="0.25">
      <c r="A2704" s="1265">
        <v>42150</v>
      </c>
      <c r="B2704" s="545">
        <v>22278</v>
      </c>
      <c r="C2704" s="1952" t="s">
        <v>44</v>
      </c>
      <c r="D2704" s="2097">
        <v>2085.6999999999998</v>
      </c>
      <c r="E2704" s="781">
        <v>42150</v>
      </c>
      <c r="F2704" s="2116">
        <v>2085.6999999999998</v>
      </c>
      <c r="G2704" s="1267">
        <f t="shared" si="159"/>
        <v>0</v>
      </c>
      <c r="H2704" s="1655" t="s">
        <v>773</v>
      </c>
      <c r="I2704" s="32"/>
      <c r="J2704" s="2024"/>
      <c r="K2704" s="32"/>
      <c r="M2704" s="1265">
        <v>42130</v>
      </c>
      <c r="N2704" s="545">
        <v>20201</v>
      </c>
      <c r="O2704" s="2143" t="s">
        <v>2955</v>
      </c>
      <c r="P2704" s="2097">
        <v>638</v>
      </c>
      <c r="Q2704" s="724">
        <v>42130</v>
      </c>
      <c r="R2704" s="2116">
        <v>638</v>
      </c>
      <c r="S2704" s="1267">
        <f t="shared" si="160"/>
        <v>0</v>
      </c>
      <c r="T2704" s="1655" t="s">
        <v>773</v>
      </c>
    </row>
    <row r="2705" spans="1:20" x14ac:dyDescent="0.25">
      <c r="A2705" s="1265">
        <v>42150</v>
      </c>
      <c r="B2705" s="545">
        <v>22279</v>
      </c>
      <c r="C2705" s="2143" t="s">
        <v>2867</v>
      </c>
      <c r="D2705" s="2097">
        <v>6946.4</v>
      </c>
      <c r="E2705" s="781">
        <v>42152</v>
      </c>
      <c r="F2705" s="2116">
        <v>6946.4</v>
      </c>
      <c r="G2705" s="1267">
        <f t="shared" si="159"/>
        <v>0</v>
      </c>
      <c r="H2705" s="1655" t="s">
        <v>2804</v>
      </c>
      <c r="I2705" s="32"/>
      <c r="J2705" s="2024"/>
      <c r="K2705" s="32"/>
      <c r="M2705" s="1265">
        <v>42135</v>
      </c>
      <c r="N2705" s="545">
        <v>20755</v>
      </c>
      <c r="O2705" s="1952" t="s">
        <v>2955</v>
      </c>
      <c r="P2705" s="2097">
        <v>268.60000000000002</v>
      </c>
      <c r="Q2705" s="724">
        <v>42135</v>
      </c>
      <c r="R2705" s="2116">
        <v>268.60000000000002</v>
      </c>
      <c r="S2705" s="1267">
        <f t="shared" si="160"/>
        <v>0</v>
      </c>
      <c r="T2705" s="1804" t="s">
        <v>773</v>
      </c>
    </row>
    <row r="2706" spans="1:20" x14ac:dyDescent="0.25">
      <c r="A2706" s="1265">
        <v>42150</v>
      </c>
      <c r="B2706" s="545">
        <v>22280</v>
      </c>
      <c r="C2706" s="1952" t="s">
        <v>2895</v>
      </c>
      <c r="D2706" s="2097">
        <v>12476.2</v>
      </c>
      <c r="E2706" s="781">
        <v>42150</v>
      </c>
      <c r="F2706" s="2116">
        <v>12476.2</v>
      </c>
      <c r="G2706" s="1267">
        <f t="shared" si="159"/>
        <v>0</v>
      </c>
      <c r="H2706" s="1655" t="s">
        <v>773</v>
      </c>
      <c r="I2706" s="32"/>
      <c r="J2706" s="2024"/>
      <c r="K2706" s="32"/>
      <c r="M2706" s="1265">
        <v>42135</v>
      </c>
      <c r="N2706" s="545">
        <v>20756</v>
      </c>
      <c r="O2706" s="1952" t="s">
        <v>2955</v>
      </c>
      <c r="P2706" s="2097">
        <v>55.8</v>
      </c>
      <c r="Q2706" s="724">
        <v>42135</v>
      </c>
      <c r="R2706" s="2116">
        <v>55.8</v>
      </c>
      <c r="S2706" s="1267">
        <f t="shared" si="160"/>
        <v>0</v>
      </c>
      <c r="T2706" s="1804" t="s">
        <v>773</v>
      </c>
    </row>
    <row r="2707" spans="1:20" x14ac:dyDescent="0.25">
      <c r="A2707" s="1265">
        <v>42150</v>
      </c>
      <c r="B2707" s="545">
        <v>22281</v>
      </c>
      <c r="C2707" s="1952" t="s">
        <v>3680</v>
      </c>
      <c r="D2707" s="2097">
        <v>1466.5</v>
      </c>
      <c r="E2707" s="781">
        <v>42150</v>
      </c>
      <c r="F2707" s="2116">
        <v>1466.5</v>
      </c>
      <c r="G2707" s="1267">
        <f t="shared" si="159"/>
        <v>0</v>
      </c>
      <c r="H2707" s="1655" t="s">
        <v>773</v>
      </c>
      <c r="I2707" s="32"/>
      <c r="J2707" s="2024"/>
      <c r="K2707" s="32"/>
      <c r="M2707" s="1265">
        <v>42143</v>
      </c>
      <c r="N2707" s="545">
        <v>21542</v>
      </c>
      <c r="O2707" s="1952" t="s">
        <v>2955</v>
      </c>
      <c r="P2707" s="2097">
        <v>75.599999999999994</v>
      </c>
      <c r="Q2707" s="724">
        <v>42143</v>
      </c>
      <c r="R2707" s="2117">
        <v>75.599999999999994</v>
      </c>
      <c r="S2707" s="1267">
        <f t="shared" si="160"/>
        <v>0</v>
      </c>
      <c r="T2707" s="1197" t="s">
        <v>773</v>
      </c>
    </row>
    <row r="2708" spans="1:20" x14ac:dyDescent="0.25">
      <c r="A2708" s="1265">
        <v>42150</v>
      </c>
      <c r="B2708" s="545">
        <v>22282</v>
      </c>
      <c r="C2708" s="1952" t="s">
        <v>2867</v>
      </c>
      <c r="D2708" s="2097">
        <v>2549.8000000000002</v>
      </c>
      <c r="E2708" s="781">
        <v>42150</v>
      </c>
      <c r="F2708" s="2116">
        <v>2549.8000000000002</v>
      </c>
      <c r="G2708" s="1267">
        <f t="shared" si="159"/>
        <v>0</v>
      </c>
      <c r="H2708" s="1655" t="s">
        <v>2804</v>
      </c>
      <c r="I2708" s="32"/>
      <c r="J2708" s="2024"/>
      <c r="K2708" s="32"/>
      <c r="M2708" s="1265">
        <v>42147</v>
      </c>
      <c r="N2708" s="545">
        <v>22006</v>
      </c>
      <c r="O2708" s="1952" t="s">
        <v>2955</v>
      </c>
      <c r="P2708" s="2097">
        <v>84.6</v>
      </c>
      <c r="Q2708" s="781">
        <v>42147</v>
      </c>
      <c r="R2708" s="2116">
        <v>84.6</v>
      </c>
      <c r="S2708" s="1267">
        <f t="shared" si="160"/>
        <v>0</v>
      </c>
      <c r="T2708" s="1655" t="s">
        <v>773</v>
      </c>
    </row>
    <row r="2709" spans="1:20" x14ac:dyDescent="0.25">
      <c r="A2709" s="1265">
        <v>42150</v>
      </c>
      <c r="B2709" s="545">
        <v>22283</v>
      </c>
      <c r="C2709" s="1952" t="s">
        <v>2812</v>
      </c>
      <c r="D2709" s="2097">
        <v>1156.5</v>
      </c>
      <c r="E2709" s="781">
        <v>42150</v>
      </c>
      <c r="F2709" s="2116">
        <v>1156.5</v>
      </c>
      <c r="G2709" s="1267">
        <f t="shared" si="159"/>
        <v>0</v>
      </c>
      <c r="H2709" s="1655" t="s">
        <v>773</v>
      </c>
      <c r="I2709" s="32"/>
      <c r="J2709" s="2024"/>
      <c r="K2709" s="32"/>
      <c r="M2709" s="1265">
        <v>42148</v>
      </c>
      <c r="N2709" s="545">
        <v>22081</v>
      </c>
      <c r="O2709" s="1952" t="s">
        <v>2955</v>
      </c>
      <c r="P2709" s="2097">
        <v>600</v>
      </c>
      <c r="Q2709" s="781">
        <v>42148</v>
      </c>
      <c r="R2709" s="2116">
        <v>600</v>
      </c>
      <c r="S2709" s="1267">
        <f t="shared" si="160"/>
        <v>0</v>
      </c>
      <c r="T2709" s="1655" t="s">
        <v>773</v>
      </c>
    </row>
    <row r="2710" spans="1:20" x14ac:dyDescent="0.25">
      <c r="A2710" s="1265">
        <v>42150</v>
      </c>
      <c r="B2710" s="545">
        <v>22284</v>
      </c>
      <c r="C2710" s="1952" t="s">
        <v>2811</v>
      </c>
      <c r="D2710" s="2097">
        <v>7246.1</v>
      </c>
      <c r="E2710" s="781">
        <v>42151</v>
      </c>
      <c r="F2710" s="2116">
        <v>7246.1</v>
      </c>
      <c r="G2710" s="1267">
        <f t="shared" si="159"/>
        <v>0</v>
      </c>
      <c r="H2710" s="1655" t="s">
        <v>2776</v>
      </c>
      <c r="I2710" s="32"/>
      <c r="J2710" s="2024"/>
      <c r="K2710" s="32"/>
      <c r="M2710" s="1265">
        <v>42154</v>
      </c>
      <c r="N2710" s="545">
        <v>22702</v>
      </c>
      <c r="O2710" s="1952" t="s">
        <v>2955</v>
      </c>
      <c r="P2710" s="2097">
        <v>756</v>
      </c>
      <c r="Q2710" s="724">
        <v>42154</v>
      </c>
      <c r="R2710" s="2116">
        <v>756</v>
      </c>
      <c r="S2710" s="1267">
        <f t="shared" si="160"/>
        <v>0</v>
      </c>
      <c r="T2710" s="1655" t="s">
        <v>773</v>
      </c>
    </row>
    <row r="2711" spans="1:20" x14ac:dyDescent="0.25">
      <c r="A2711" s="1265">
        <v>42150</v>
      </c>
      <c r="B2711" s="545">
        <v>22285</v>
      </c>
      <c r="C2711" s="1952" t="s">
        <v>2893</v>
      </c>
      <c r="D2711" s="2097">
        <v>3131.7</v>
      </c>
      <c r="E2711" s="781">
        <v>42150</v>
      </c>
      <c r="F2711" s="2116">
        <v>3131.7</v>
      </c>
      <c r="G2711" s="1267">
        <f t="shared" si="159"/>
        <v>0</v>
      </c>
      <c r="H2711" s="1655" t="s">
        <v>773</v>
      </c>
      <c r="I2711" s="32"/>
      <c r="J2711" s="2024"/>
      <c r="K2711" s="32"/>
      <c r="M2711" s="1265">
        <v>42154</v>
      </c>
      <c r="N2711" s="545">
        <v>22774</v>
      </c>
      <c r="O2711" s="1952" t="s">
        <v>2955</v>
      </c>
      <c r="P2711" s="2097">
        <v>428.2</v>
      </c>
      <c r="Q2711" s="724">
        <v>42154</v>
      </c>
      <c r="R2711" s="2116">
        <v>428.2</v>
      </c>
      <c r="S2711" s="1267">
        <f t="shared" si="160"/>
        <v>0</v>
      </c>
      <c r="T2711" s="1655" t="s">
        <v>2822</v>
      </c>
    </row>
    <row r="2712" spans="1:20" x14ac:dyDescent="0.25">
      <c r="A2712" s="1265">
        <v>42150</v>
      </c>
      <c r="B2712" s="545">
        <v>22286</v>
      </c>
      <c r="C2712" s="1952" t="s">
        <v>2946</v>
      </c>
      <c r="D2712" s="2097">
        <v>202.2</v>
      </c>
      <c r="E2712" s="781">
        <v>42150</v>
      </c>
      <c r="F2712" s="2116">
        <v>202.2</v>
      </c>
      <c r="G2712" s="1267">
        <f t="shared" si="159"/>
        <v>0</v>
      </c>
      <c r="H2712" s="1655" t="s">
        <v>773</v>
      </c>
      <c r="I2712" s="32"/>
      <c r="J2712" s="2024"/>
      <c r="K2712" s="32"/>
      <c r="M2712" s="1265">
        <v>42126</v>
      </c>
      <c r="N2712" s="545">
        <v>19781</v>
      </c>
      <c r="O2712" s="2054" t="s">
        <v>2876</v>
      </c>
      <c r="P2712" s="2097">
        <v>2041.2</v>
      </c>
      <c r="Q2712" s="724">
        <v>42136</v>
      </c>
      <c r="R2712" s="2116">
        <v>2041.2</v>
      </c>
      <c r="S2712" s="1267">
        <f t="shared" si="160"/>
        <v>0</v>
      </c>
      <c r="T2712" s="217" t="s">
        <v>773</v>
      </c>
    </row>
    <row r="2713" spans="1:20" x14ac:dyDescent="0.25">
      <c r="A2713" s="1265">
        <v>42150</v>
      </c>
      <c r="B2713" s="545">
        <v>22287</v>
      </c>
      <c r="C2713" s="1952" t="s">
        <v>958</v>
      </c>
      <c r="D2713" s="2097">
        <v>4092</v>
      </c>
      <c r="E2713" s="781">
        <v>42150</v>
      </c>
      <c r="F2713" s="2116">
        <v>4092</v>
      </c>
      <c r="G2713" s="1267">
        <f t="shared" si="159"/>
        <v>0</v>
      </c>
      <c r="H2713" s="1655" t="s">
        <v>2804</v>
      </c>
      <c r="I2713" s="32"/>
      <c r="J2713" s="2024"/>
      <c r="K2713" s="32"/>
      <c r="M2713" s="1265">
        <v>42126</v>
      </c>
      <c r="N2713" s="545">
        <v>19782</v>
      </c>
      <c r="O2713" s="2054" t="s">
        <v>2876</v>
      </c>
      <c r="P2713" s="2097">
        <v>760</v>
      </c>
      <c r="Q2713" s="724">
        <v>42126</v>
      </c>
      <c r="R2713" s="2116">
        <v>760</v>
      </c>
      <c r="S2713" s="1267">
        <f t="shared" si="160"/>
        <v>0</v>
      </c>
      <c r="T2713" s="217" t="s">
        <v>773</v>
      </c>
    </row>
    <row r="2714" spans="1:20" x14ac:dyDescent="0.25">
      <c r="A2714" s="1265">
        <v>42150</v>
      </c>
      <c r="B2714" s="545">
        <v>22288</v>
      </c>
      <c r="C2714" s="1952" t="s">
        <v>2893</v>
      </c>
      <c r="D2714" s="2097">
        <v>80</v>
      </c>
      <c r="E2714" s="781">
        <v>42150</v>
      </c>
      <c r="F2714" s="2116">
        <v>80</v>
      </c>
      <c r="G2714" s="1267">
        <f t="shared" si="159"/>
        <v>0</v>
      </c>
      <c r="H2714" s="1655" t="s">
        <v>773</v>
      </c>
      <c r="I2714" s="32"/>
      <c r="J2714" s="2024"/>
      <c r="K2714" s="32"/>
      <c r="M2714" s="1265">
        <v>42129</v>
      </c>
      <c r="N2714" s="545">
        <v>20096</v>
      </c>
      <c r="O2714" s="1952" t="s">
        <v>2876</v>
      </c>
      <c r="P2714" s="2097">
        <v>3645.6</v>
      </c>
      <c r="Q2714" s="724">
        <v>42136</v>
      </c>
      <c r="R2714" s="2116">
        <v>3645.6</v>
      </c>
      <c r="S2714" s="1267">
        <f t="shared" si="160"/>
        <v>0</v>
      </c>
      <c r="T2714" s="1655" t="s">
        <v>2822</v>
      </c>
    </row>
    <row r="2715" spans="1:20" x14ac:dyDescent="0.25">
      <c r="A2715" s="1265">
        <v>42150</v>
      </c>
      <c r="B2715" s="545">
        <v>22289</v>
      </c>
      <c r="C2715" s="1952" t="s">
        <v>2835</v>
      </c>
      <c r="D2715" s="2097">
        <v>1535.2</v>
      </c>
      <c r="E2715" s="781">
        <v>42151</v>
      </c>
      <c r="F2715" s="2116">
        <v>1535.2</v>
      </c>
      <c r="G2715" s="1267">
        <f t="shared" si="159"/>
        <v>0</v>
      </c>
      <c r="H2715" s="1655" t="s">
        <v>2822</v>
      </c>
      <c r="I2715" s="32"/>
      <c r="J2715" s="2024"/>
      <c r="K2715" s="32"/>
      <c r="M2715" s="1265">
        <v>42131</v>
      </c>
      <c r="N2715" s="545">
        <v>20243</v>
      </c>
      <c r="O2715" s="1952" t="s">
        <v>2876</v>
      </c>
      <c r="P2715" s="2097">
        <v>4228</v>
      </c>
      <c r="Q2715" s="724">
        <v>42136</v>
      </c>
      <c r="R2715" s="2116">
        <v>4228</v>
      </c>
      <c r="S2715" s="1267">
        <f t="shared" si="160"/>
        <v>0</v>
      </c>
      <c r="T2715" s="1804" t="s">
        <v>2804</v>
      </c>
    </row>
    <row r="2716" spans="1:20" x14ac:dyDescent="0.25">
      <c r="A2716" s="1265">
        <v>42150</v>
      </c>
      <c r="B2716" s="545">
        <v>22290</v>
      </c>
      <c r="C2716" s="1952" t="s">
        <v>3681</v>
      </c>
      <c r="D2716" s="2097">
        <v>6097.4</v>
      </c>
      <c r="E2716" s="781">
        <v>42150</v>
      </c>
      <c r="F2716" s="2116">
        <v>6097.4</v>
      </c>
      <c r="G2716" s="1267">
        <f t="shared" si="159"/>
        <v>0</v>
      </c>
      <c r="H2716" s="1655" t="s">
        <v>2804</v>
      </c>
      <c r="I2716" s="32"/>
      <c r="J2716" s="2024"/>
      <c r="K2716" s="32"/>
      <c r="M2716" s="1265">
        <v>42132</v>
      </c>
      <c r="N2716" s="545">
        <v>20384</v>
      </c>
      <c r="O2716" s="1952" t="s">
        <v>2876</v>
      </c>
      <c r="P2716" s="2097">
        <v>564</v>
      </c>
      <c r="Q2716" s="724">
        <v>42144</v>
      </c>
      <c r="R2716" s="2116">
        <v>564</v>
      </c>
      <c r="S2716" s="1267">
        <f t="shared" si="160"/>
        <v>0</v>
      </c>
      <c r="T2716" s="1804" t="s">
        <v>2804</v>
      </c>
    </row>
    <row r="2717" spans="1:20" x14ac:dyDescent="0.25">
      <c r="A2717" s="1265">
        <v>42150</v>
      </c>
      <c r="B2717" s="545">
        <v>22291</v>
      </c>
      <c r="C2717" s="1952" t="s">
        <v>377</v>
      </c>
      <c r="D2717" s="2097">
        <v>1548</v>
      </c>
      <c r="E2717" s="781">
        <v>42150</v>
      </c>
      <c r="F2717" s="2116">
        <v>1548</v>
      </c>
      <c r="G2717" s="1267">
        <f t="shared" si="159"/>
        <v>0</v>
      </c>
      <c r="H2717" s="1655" t="s">
        <v>773</v>
      </c>
      <c r="I2717" s="32"/>
      <c r="J2717" s="2024"/>
      <c r="K2717" s="32"/>
      <c r="M2717" s="1265">
        <v>42132</v>
      </c>
      <c r="N2717" s="545">
        <v>20422</v>
      </c>
      <c r="O2717" s="1952" t="s">
        <v>2876</v>
      </c>
      <c r="P2717" s="2097">
        <v>954.2</v>
      </c>
      <c r="Q2717" s="724">
        <v>42132</v>
      </c>
      <c r="R2717" s="2116">
        <v>954.2</v>
      </c>
      <c r="S2717" s="1267">
        <f t="shared" si="160"/>
        <v>0</v>
      </c>
      <c r="T2717" s="1804" t="s">
        <v>773</v>
      </c>
    </row>
    <row r="2718" spans="1:20" x14ac:dyDescent="0.25">
      <c r="A2718" s="1265">
        <v>42150</v>
      </c>
      <c r="B2718" s="545">
        <v>22292</v>
      </c>
      <c r="C2718" s="1952" t="s">
        <v>2873</v>
      </c>
      <c r="D2718" s="2097">
        <v>434</v>
      </c>
      <c r="E2718" s="781">
        <v>42150</v>
      </c>
      <c r="F2718" s="2116">
        <v>434</v>
      </c>
      <c r="G2718" s="1267">
        <f t="shared" si="159"/>
        <v>0</v>
      </c>
      <c r="H2718" s="1655" t="s">
        <v>2804</v>
      </c>
      <c r="I2718" s="32"/>
      <c r="J2718" s="2024"/>
      <c r="K2718" s="32"/>
      <c r="M2718" s="1265">
        <v>42133</v>
      </c>
      <c r="N2718" s="545">
        <v>20513</v>
      </c>
      <c r="O2718" s="1952" t="s">
        <v>2876</v>
      </c>
      <c r="P2718" s="2097">
        <v>6182.6</v>
      </c>
      <c r="Q2718" s="724">
        <v>42144</v>
      </c>
      <c r="R2718" s="2116">
        <v>6182.6</v>
      </c>
      <c r="S2718" s="1267">
        <f t="shared" si="160"/>
        <v>0</v>
      </c>
      <c r="T2718" s="1804" t="s">
        <v>2804</v>
      </c>
    </row>
    <row r="2719" spans="1:20" x14ac:dyDescent="0.25">
      <c r="A2719" s="1265">
        <v>42150</v>
      </c>
      <c r="B2719" s="545">
        <v>22293</v>
      </c>
      <c r="C2719" s="1952" t="s">
        <v>2832</v>
      </c>
      <c r="D2719" s="2097">
        <v>5253</v>
      </c>
      <c r="E2719" s="781">
        <v>42151</v>
      </c>
      <c r="F2719" s="2116">
        <v>5253</v>
      </c>
      <c r="G2719" s="1267">
        <f t="shared" si="159"/>
        <v>0</v>
      </c>
      <c r="H2719" s="1655" t="s">
        <v>773</v>
      </c>
      <c r="I2719" s="32"/>
      <c r="J2719" s="2024"/>
      <c r="K2719" s="32"/>
      <c r="M2719" s="1265">
        <v>42136</v>
      </c>
      <c r="N2719" s="545">
        <v>20811</v>
      </c>
      <c r="O2719" s="1952" t="s">
        <v>2876</v>
      </c>
      <c r="P2719" s="2097">
        <v>18504</v>
      </c>
      <c r="Q2719" s="724">
        <v>42144</v>
      </c>
      <c r="R2719" s="2116">
        <v>18504</v>
      </c>
      <c r="S2719" s="1267">
        <f t="shared" si="160"/>
        <v>0</v>
      </c>
      <c r="T2719" s="1655" t="s">
        <v>773</v>
      </c>
    </row>
    <row r="2720" spans="1:20" x14ac:dyDescent="0.25">
      <c r="A2720" s="1265">
        <v>42150</v>
      </c>
      <c r="B2720" s="545">
        <v>22294</v>
      </c>
      <c r="C2720" s="1952" t="s">
        <v>21</v>
      </c>
      <c r="D2720" s="2097">
        <v>36013.199999999997</v>
      </c>
      <c r="E2720" s="781">
        <v>42151</v>
      </c>
      <c r="F2720" s="2116">
        <v>36013.199999999997</v>
      </c>
      <c r="G2720" s="1267">
        <f t="shared" si="159"/>
        <v>0</v>
      </c>
      <c r="H2720" s="1655" t="s">
        <v>2815</v>
      </c>
      <c r="I2720" s="32"/>
      <c r="J2720" s="2024"/>
      <c r="K2720" s="32"/>
      <c r="M2720" s="1265">
        <v>42138</v>
      </c>
      <c r="N2720" s="545">
        <v>21006</v>
      </c>
      <c r="O2720" s="1952" t="s">
        <v>2876</v>
      </c>
      <c r="P2720" s="2097">
        <v>2149.1999999999998</v>
      </c>
      <c r="Q2720" s="724">
        <v>42138</v>
      </c>
      <c r="R2720" s="2116">
        <v>2149.1999999999998</v>
      </c>
      <c r="S2720" s="1817">
        <f t="shared" si="160"/>
        <v>0</v>
      </c>
      <c r="T2720" s="1804" t="s">
        <v>2804</v>
      </c>
    </row>
    <row r="2721" spans="1:20" x14ac:dyDescent="0.25">
      <c r="A2721" s="1265">
        <v>42150</v>
      </c>
      <c r="B2721" s="545">
        <v>22295</v>
      </c>
      <c r="C2721" s="1952" t="s">
        <v>2880</v>
      </c>
      <c r="D2721" s="2097">
        <v>6678</v>
      </c>
      <c r="E2721" s="781">
        <v>42151</v>
      </c>
      <c r="F2721" s="2116">
        <v>6678</v>
      </c>
      <c r="G2721" s="1267">
        <f t="shared" si="159"/>
        <v>0</v>
      </c>
      <c r="H2721" s="1655" t="s">
        <v>2822</v>
      </c>
      <c r="I2721" s="32"/>
      <c r="J2721" s="2024"/>
      <c r="K2721" s="32"/>
      <c r="M2721" s="1265">
        <v>42138</v>
      </c>
      <c r="N2721" s="545">
        <v>21009</v>
      </c>
      <c r="O2721" s="1952" t="s">
        <v>2876</v>
      </c>
      <c r="P2721" s="2097">
        <v>2578.4</v>
      </c>
      <c r="Q2721" s="724"/>
      <c r="R2721" s="2116"/>
      <c r="S2721" s="1817">
        <f t="shared" si="160"/>
        <v>2578.4</v>
      </c>
      <c r="T2721" s="1804" t="s">
        <v>2804</v>
      </c>
    </row>
    <row r="2722" spans="1:20" x14ac:dyDescent="0.25">
      <c r="A2722" s="1265">
        <v>42150</v>
      </c>
      <c r="B2722" s="545">
        <v>22296</v>
      </c>
      <c r="C2722" s="1952" t="s">
        <v>2868</v>
      </c>
      <c r="D2722" s="2097">
        <v>2851.2</v>
      </c>
      <c r="E2722" s="781">
        <v>42150</v>
      </c>
      <c r="F2722" s="2116">
        <v>2851.2</v>
      </c>
      <c r="G2722" s="1267">
        <f t="shared" si="159"/>
        <v>0</v>
      </c>
      <c r="H2722" s="1655" t="s">
        <v>2776</v>
      </c>
      <c r="I2722" s="32"/>
      <c r="J2722" s="2024"/>
      <c r="K2722" s="32"/>
      <c r="M2722" s="1265">
        <v>42140</v>
      </c>
      <c r="N2722" s="545">
        <v>21249</v>
      </c>
      <c r="O2722" s="1952" t="s">
        <v>2876</v>
      </c>
      <c r="P2722" s="2097">
        <v>11315.6</v>
      </c>
      <c r="Q2722" s="724"/>
      <c r="R2722" s="2116"/>
      <c r="S2722" s="1817">
        <f t="shared" si="160"/>
        <v>11315.6</v>
      </c>
      <c r="T2722" s="1804" t="s">
        <v>2804</v>
      </c>
    </row>
    <row r="2723" spans="1:20" x14ac:dyDescent="0.25">
      <c r="A2723" s="1265">
        <v>42150</v>
      </c>
      <c r="B2723" s="545">
        <v>22297</v>
      </c>
      <c r="C2723" s="1952" t="s">
        <v>2787</v>
      </c>
      <c r="D2723" s="2097">
        <v>3029</v>
      </c>
      <c r="E2723" s="781">
        <v>42150</v>
      </c>
      <c r="F2723" s="2116">
        <v>3029</v>
      </c>
      <c r="G2723" s="1267">
        <f t="shared" si="159"/>
        <v>0</v>
      </c>
      <c r="H2723" s="1655" t="s">
        <v>2780</v>
      </c>
      <c r="I2723" s="32"/>
      <c r="J2723" s="2024"/>
      <c r="K2723" s="32"/>
      <c r="M2723" s="1265">
        <v>42143</v>
      </c>
      <c r="N2723" s="545">
        <v>21576</v>
      </c>
      <c r="O2723" s="1952" t="s">
        <v>2876</v>
      </c>
      <c r="P2723" s="2097">
        <v>2010.9</v>
      </c>
      <c r="Q2723" s="724">
        <v>42143</v>
      </c>
      <c r="R2723" s="2117">
        <v>2010.9</v>
      </c>
      <c r="S2723" s="1267">
        <f t="shared" si="160"/>
        <v>0</v>
      </c>
      <c r="T2723" s="1197" t="s">
        <v>2804</v>
      </c>
    </row>
    <row r="2724" spans="1:20" x14ac:dyDescent="0.25">
      <c r="A2724" s="1265">
        <v>42150</v>
      </c>
      <c r="B2724" s="545">
        <v>22298</v>
      </c>
      <c r="C2724" s="1952" t="s">
        <v>2862</v>
      </c>
      <c r="D2724" s="2097">
        <v>66.7</v>
      </c>
      <c r="E2724" s="781">
        <v>42150</v>
      </c>
      <c r="F2724" s="2116">
        <v>66.7</v>
      </c>
      <c r="G2724" s="1267">
        <f t="shared" si="159"/>
        <v>0</v>
      </c>
      <c r="H2724" s="1655" t="s">
        <v>773</v>
      </c>
      <c r="I2724" s="32"/>
      <c r="J2724" s="2024"/>
      <c r="K2724" s="32"/>
      <c r="M2724" s="1265">
        <v>42144</v>
      </c>
      <c r="N2724" s="545">
        <v>21701</v>
      </c>
      <c r="O2724" s="1952" t="s">
        <v>2876</v>
      </c>
      <c r="P2724" s="2097">
        <v>11050.4</v>
      </c>
      <c r="Q2724" s="724"/>
      <c r="R2724" s="2116"/>
      <c r="S2724" s="1267">
        <f t="shared" si="160"/>
        <v>11050.4</v>
      </c>
      <c r="T2724" s="1655" t="s">
        <v>2799</v>
      </c>
    </row>
    <row r="2725" spans="1:20" x14ac:dyDescent="0.25">
      <c r="A2725" s="1265">
        <v>42150</v>
      </c>
      <c r="B2725" s="545">
        <v>22299</v>
      </c>
      <c r="C2725" s="1952" t="s">
        <v>701</v>
      </c>
      <c r="D2725" s="2097">
        <v>11311.6</v>
      </c>
      <c r="E2725" s="781">
        <v>42150</v>
      </c>
      <c r="F2725" s="2116">
        <v>11311.6</v>
      </c>
      <c r="G2725" s="1267">
        <f t="shared" si="159"/>
        <v>0</v>
      </c>
      <c r="H2725" s="1655" t="s">
        <v>2780</v>
      </c>
      <c r="I2725" s="32"/>
      <c r="J2725" s="2024"/>
      <c r="K2725" s="32"/>
      <c r="M2725" s="1265">
        <v>42146</v>
      </c>
      <c r="N2725" s="545">
        <v>21864</v>
      </c>
      <c r="O2725" s="1952" t="s">
        <v>2876</v>
      </c>
      <c r="P2725" s="2097">
        <v>1443.2</v>
      </c>
      <c r="Q2725" s="724"/>
      <c r="R2725" s="2116"/>
      <c r="S2725" s="1267">
        <f t="shared" si="160"/>
        <v>1443.2</v>
      </c>
      <c r="T2725" s="1655" t="s">
        <v>2804</v>
      </c>
    </row>
    <row r="2726" spans="1:20" x14ac:dyDescent="0.25">
      <c r="A2726" s="1265">
        <v>42150</v>
      </c>
      <c r="B2726" s="545">
        <v>22300</v>
      </c>
      <c r="C2726" s="1952" t="s">
        <v>2942</v>
      </c>
      <c r="D2726" s="2097">
        <v>4776.8</v>
      </c>
      <c r="E2726" s="781">
        <v>42150</v>
      </c>
      <c r="F2726" s="2116">
        <v>4776.8</v>
      </c>
      <c r="G2726" s="1267">
        <f t="shared" ref="G2726:G2789" si="161">D2726-F2726</f>
        <v>0</v>
      </c>
      <c r="H2726" s="1655" t="s">
        <v>2776</v>
      </c>
      <c r="I2726" s="32"/>
      <c r="J2726" s="2024"/>
      <c r="K2726" s="32"/>
      <c r="M2726" s="1265">
        <v>42151</v>
      </c>
      <c r="N2726" s="545">
        <v>22378</v>
      </c>
      <c r="O2726" s="1952" t="s">
        <v>2876</v>
      </c>
      <c r="P2726" s="2097">
        <v>9194.6</v>
      </c>
      <c r="Q2726" s="724"/>
      <c r="R2726" s="2116"/>
      <c r="S2726" s="1267">
        <f t="shared" si="160"/>
        <v>9194.6</v>
      </c>
      <c r="T2726" s="1655" t="s">
        <v>2780</v>
      </c>
    </row>
    <row r="2727" spans="1:20" x14ac:dyDescent="0.25">
      <c r="A2727" s="1265">
        <v>42150</v>
      </c>
      <c r="B2727" s="545">
        <v>22301</v>
      </c>
      <c r="C2727" s="1952" t="s">
        <v>10</v>
      </c>
      <c r="D2727" s="2097">
        <v>7614</v>
      </c>
      <c r="E2727" s="781">
        <v>42151</v>
      </c>
      <c r="F2727" s="2116">
        <v>7614</v>
      </c>
      <c r="G2727" s="1267">
        <f t="shared" si="161"/>
        <v>0</v>
      </c>
      <c r="H2727" s="1655" t="s">
        <v>773</v>
      </c>
      <c r="I2727" s="32"/>
      <c r="J2727" s="2024"/>
      <c r="K2727" s="32"/>
      <c r="M2727" s="1265">
        <v>42154</v>
      </c>
      <c r="N2727" s="545">
        <v>22730</v>
      </c>
      <c r="O2727" s="1952" t="s">
        <v>2876</v>
      </c>
      <c r="P2727" s="2097">
        <v>2956.8</v>
      </c>
      <c r="Q2727" s="724"/>
      <c r="R2727" s="2116"/>
      <c r="S2727" s="1267">
        <f t="shared" si="160"/>
        <v>2956.8</v>
      </c>
      <c r="T2727" s="1655" t="s">
        <v>2804</v>
      </c>
    </row>
    <row r="2728" spans="1:20" x14ac:dyDescent="0.25">
      <c r="A2728" s="1265">
        <v>42150</v>
      </c>
      <c r="B2728" s="545">
        <v>22302</v>
      </c>
      <c r="C2728" s="1952" t="s">
        <v>2860</v>
      </c>
      <c r="D2728" s="2097">
        <v>3161.4</v>
      </c>
      <c r="E2728" s="781">
        <v>42150</v>
      </c>
      <c r="F2728" s="2116">
        <v>3161.4</v>
      </c>
      <c r="G2728" s="1267">
        <f t="shared" si="161"/>
        <v>0</v>
      </c>
      <c r="H2728" s="1655" t="s">
        <v>773</v>
      </c>
      <c r="I2728" s="32"/>
      <c r="J2728" s="2024"/>
      <c r="K2728" s="32"/>
      <c r="M2728" s="1265">
        <v>42126</v>
      </c>
      <c r="N2728" s="545">
        <v>19746</v>
      </c>
      <c r="O2728" s="2054" t="s">
        <v>2804</v>
      </c>
      <c r="P2728" s="2097">
        <v>40.200000000000003</v>
      </c>
      <c r="Q2728" s="724">
        <v>42128</v>
      </c>
      <c r="R2728" s="2116">
        <v>40.200000000000003</v>
      </c>
      <c r="S2728" s="459">
        <f t="shared" si="160"/>
        <v>0</v>
      </c>
      <c r="T2728" s="217" t="s">
        <v>773</v>
      </c>
    </row>
    <row r="2729" spans="1:20" x14ac:dyDescent="0.25">
      <c r="A2729" s="1265">
        <v>42150</v>
      </c>
      <c r="B2729" s="545">
        <v>22303</v>
      </c>
      <c r="C2729" s="1952" t="s">
        <v>2813</v>
      </c>
      <c r="D2729" s="2097">
        <v>1303.4000000000001</v>
      </c>
      <c r="E2729" s="781">
        <v>42152</v>
      </c>
      <c r="F2729" s="2116">
        <v>1303.4000000000001</v>
      </c>
      <c r="G2729" s="1267">
        <f t="shared" si="161"/>
        <v>0</v>
      </c>
      <c r="H2729" s="1655" t="s">
        <v>2938</v>
      </c>
      <c r="I2729" s="32"/>
      <c r="J2729" s="2024"/>
      <c r="K2729" s="32"/>
      <c r="M2729" s="1265">
        <v>42128</v>
      </c>
      <c r="N2729" s="545">
        <v>20008</v>
      </c>
      <c r="O2729" s="1952" t="s">
        <v>2804</v>
      </c>
      <c r="P2729" s="2097">
        <v>80</v>
      </c>
      <c r="Q2729" s="724">
        <v>42128</v>
      </c>
      <c r="R2729" s="2116">
        <v>80</v>
      </c>
      <c r="S2729" s="1267">
        <f t="shared" si="160"/>
        <v>0</v>
      </c>
      <c r="T2729" s="1804" t="s">
        <v>773</v>
      </c>
    </row>
    <row r="2730" spans="1:20" x14ac:dyDescent="0.25">
      <c r="A2730" s="1265">
        <v>42150</v>
      </c>
      <c r="B2730" s="545">
        <v>22304</v>
      </c>
      <c r="C2730" s="1952" t="s">
        <v>2864</v>
      </c>
      <c r="D2730" s="2097">
        <v>6049.6</v>
      </c>
      <c r="E2730" s="781">
        <v>42152</v>
      </c>
      <c r="F2730" s="2116">
        <v>6049.6</v>
      </c>
      <c r="G2730" s="1267">
        <f t="shared" si="161"/>
        <v>0</v>
      </c>
      <c r="H2730" s="1655" t="s">
        <v>2822</v>
      </c>
      <c r="I2730" s="32"/>
      <c r="J2730" s="2024"/>
      <c r="K2730" s="32"/>
      <c r="M2730" s="1265">
        <v>42132</v>
      </c>
      <c r="N2730" s="545">
        <v>20408</v>
      </c>
      <c r="O2730" s="1952" t="s">
        <v>2804</v>
      </c>
      <c r="P2730" s="2097">
        <v>4553.2</v>
      </c>
      <c r="Q2730" s="724">
        <v>42133</v>
      </c>
      <c r="R2730" s="2116">
        <v>4553.2</v>
      </c>
      <c r="S2730" s="1267">
        <f t="shared" si="160"/>
        <v>0</v>
      </c>
      <c r="T2730" s="1804" t="s">
        <v>2780</v>
      </c>
    </row>
    <row r="2731" spans="1:20" x14ac:dyDescent="0.25">
      <c r="A2731" s="1265">
        <v>42150</v>
      </c>
      <c r="B2731" s="545">
        <v>22305</v>
      </c>
      <c r="C2731" s="2143" t="s">
        <v>2304</v>
      </c>
      <c r="D2731" s="2097">
        <v>100838.39999999999</v>
      </c>
      <c r="E2731" s="781"/>
      <c r="F2731" s="2116"/>
      <c r="G2731" s="1267">
        <f t="shared" si="161"/>
        <v>100838.39999999999</v>
      </c>
      <c r="H2731" s="1655" t="s">
        <v>818</v>
      </c>
      <c r="I2731" s="32"/>
      <c r="J2731" s="2024"/>
      <c r="K2731" s="32"/>
      <c r="M2731" s="1265">
        <v>42133</v>
      </c>
      <c r="N2731" s="545">
        <v>20581</v>
      </c>
      <c r="O2731" s="1952" t="s">
        <v>2804</v>
      </c>
      <c r="P2731" s="2097">
        <v>138.6</v>
      </c>
      <c r="Q2731" s="724">
        <v>42135</v>
      </c>
      <c r="R2731" s="2116">
        <v>138.6</v>
      </c>
      <c r="S2731" s="1267">
        <f t="shared" si="160"/>
        <v>0</v>
      </c>
      <c r="T2731" s="1655" t="s">
        <v>773</v>
      </c>
    </row>
    <row r="2732" spans="1:20" x14ac:dyDescent="0.25">
      <c r="A2732" s="1265">
        <v>42150</v>
      </c>
      <c r="B2732" s="545">
        <v>22306</v>
      </c>
      <c r="C2732" s="1952" t="s">
        <v>711</v>
      </c>
      <c r="D2732" s="2097">
        <v>25379</v>
      </c>
      <c r="E2732" s="781">
        <v>42150</v>
      </c>
      <c r="F2732" s="2116">
        <v>25379</v>
      </c>
      <c r="G2732" s="1267">
        <f t="shared" si="161"/>
        <v>0</v>
      </c>
      <c r="H2732" s="1655" t="s">
        <v>773</v>
      </c>
      <c r="I2732" s="32"/>
      <c r="J2732" s="2024"/>
      <c r="K2732" s="32"/>
      <c r="M2732" s="1265">
        <v>42138</v>
      </c>
      <c r="N2732" s="545">
        <v>21073</v>
      </c>
      <c r="O2732" s="1952" t="s">
        <v>2804</v>
      </c>
      <c r="P2732" s="2097">
        <v>88.4</v>
      </c>
      <c r="Q2732" s="724">
        <v>42138</v>
      </c>
      <c r="R2732" s="2116">
        <v>88.4</v>
      </c>
      <c r="S2732" s="1817">
        <f t="shared" si="160"/>
        <v>0</v>
      </c>
      <c r="T2732" s="1655" t="s">
        <v>773</v>
      </c>
    </row>
    <row r="2733" spans="1:20" x14ac:dyDescent="0.25">
      <c r="A2733" s="1265">
        <v>42150</v>
      </c>
      <c r="B2733" s="545">
        <v>22307</v>
      </c>
      <c r="C2733" s="1952" t="s">
        <v>2828</v>
      </c>
      <c r="D2733" s="2097">
        <v>1219.8</v>
      </c>
      <c r="E2733" s="781">
        <v>42151</v>
      </c>
      <c r="F2733" s="2116">
        <v>1219.8</v>
      </c>
      <c r="G2733" s="1267">
        <f t="shared" si="161"/>
        <v>0</v>
      </c>
      <c r="H2733" s="1655" t="s">
        <v>2822</v>
      </c>
      <c r="I2733" s="32"/>
      <c r="J2733" s="2024"/>
      <c r="K2733" s="32"/>
      <c r="M2733" s="1265">
        <v>42143</v>
      </c>
      <c r="N2733" s="545">
        <v>21611</v>
      </c>
      <c r="O2733" s="1952" t="s">
        <v>2804</v>
      </c>
      <c r="P2733" s="2097">
        <v>134.4</v>
      </c>
      <c r="Q2733" s="724">
        <v>42146</v>
      </c>
      <c r="R2733" s="2117">
        <v>134.4</v>
      </c>
      <c r="S2733" s="1267">
        <f t="shared" si="160"/>
        <v>0</v>
      </c>
      <c r="T2733" s="1197" t="s">
        <v>2804</v>
      </c>
    </row>
    <row r="2734" spans="1:20" x14ac:dyDescent="0.25">
      <c r="A2734" s="1265">
        <v>42150</v>
      </c>
      <c r="B2734" s="545">
        <v>22308</v>
      </c>
      <c r="C2734" s="1952" t="s">
        <v>2818</v>
      </c>
      <c r="D2734" s="2097">
        <v>3694.8</v>
      </c>
      <c r="E2734" s="781">
        <v>42150</v>
      </c>
      <c r="F2734" s="2116">
        <v>3694.8</v>
      </c>
      <c r="G2734" s="1267">
        <f t="shared" si="161"/>
        <v>0</v>
      </c>
      <c r="H2734" s="1655" t="s">
        <v>773</v>
      </c>
      <c r="I2734" s="32"/>
      <c r="J2734" s="2024"/>
      <c r="K2734" s="32"/>
      <c r="M2734" s="1265">
        <v>42151</v>
      </c>
      <c r="N2734" s="545">
        <v>22398</v>
      </c>
      <c r="O2734" s="1952" t="s">
        <v>2804</v>
      </c>
      <c r="P2734" s="2097">
        <v>154</v>
      </c>
      <c r="Q2734" s="724"/>
      <c r="R2734" s="2116"/>
      <c r="S2734" s="1267">
        <f t="shared" si="160"/>
        <v>154</v>
      </c>
      <c r="T2734" s="1655" t="s">
        <v>2780</v>
      </c>
    </row>
    <row r="2735" spans="1:20" x14ac:dyDescent="0.25">
      <c r="A2735" s="1265">
        <v>42150</v>
      </c>
      <c r="B2735" s="545">
        <v>22309</v>
      </c>
      <c r="C2735" s="1952" t="s">
        <v>2950</v>
      </c>
      <c r="D2735" s="2097">
        <v>1365</v>
      </c>
      <c r="E2735" s="781">
        <v>42150</v>
      </c>
      <c r="F2735" s="2116">
        <v>1365</v>
      </c>
      <c r="G2735" s="1267">
        <f t="shared" si="161"/>
        <v>0</v>
      </c>
      <c r="H2735" s="1655" t="s">
        <v>773</v>
      </c>
      <c r="I2735" s="32"/>
      <c r="J2735" s="2024"/>
      <c r="K2735" s="32"/>
      <c r="M2735" s="1265">
        <v>42152</v>
      </c>
      <c r="N2735" s="545">
        <v>22459</v>
      </c>
      <c r="O2735" s="1952" t="s">
        <v>2804</v>
      </c>
      <c r="P2735" s="2097">
        <v>8940.4</v>
      </c>
      <c r="Q2735" s="724"/>
      <c r="R2735" s="2116"/>
      <c r="S2735" s="1267">
        <f t="shared" si="160"/>
        <v>8940.4</v>
      </c>
      <c r="T2735" s="1655" t="s">
        <v>773</v>
      </c>
    </row>
    <row r="2736" spans="1:20" x14ac:dyDescent="0.25">
      <c r="A2736" s="1265">
        <v>42150</v>
      </c>
      <c r="B2736" s="545">
        <v>22310</v>
      </c>
      <c r="C2736" s="1952" t="s">
        <v>2957</v>
      </c>
      <c r="D2736" s="2097">
        <v>18144</v>
      </c>
      <c r="E2736" s="781">
        <v>42150</v>
      </c>
      <c r="F2736" s="2116">
        <v>18144</v>
      </c>
      <c r="G2736" s="1267">
        <f t="shared" si="161"/>
        <v>0</v>
      </c>
      <c r="H2736" s="1655" t="s">
        <v>2982</v>
      </c>
      <c r="I2736" s="32"/>
      <c r="J2736" s="2024"/>
      <c r="K2736" s="32"/>
      <c r="M2736" s="1265">
        <v>42153</v>
      </c>
      <c r="N2736" s="545">
        <v>22655</v>
      </c>
      <c r="O2736" s="1952" t="s">
        <v>2804</v>
      </c>
      <c r="P2736" s="2097">
        <v>1390.8</v>
      </c>
      <c r="Q2736" s="724">
        <v>42154</v>
      </c>
      <c r="R2736" s="2116">
        <v>1390.8</v>
      </c>
      <c r="S2736" s="1267">
        <f t="shared" si="160"/>
        <v>0</v>
      </c>
      <c r="T2736" s="1655" t="s">
        <v>773</v>
      </c>
    </row>
    <row r="2737" spans="1:20" x14ac:dyDescent="0.25">
      <c r="A2737" s="1265">
        <v>42150</v>
      </c>
      <c r="B2737" s="545">
        <v>22311</v>
      </c>
      <c r="C2737" s="1952" t="s">
        <v>2802</v>
      </c>
      <c r="D2737" s="2097">
        <v>13737.6</v>
      </c>
      <c r="E2737" s="781">
        <v>42150</v>
      </c>
      <c r="F2737" s="2116">
        <v>13737.6</v>
      </c>
      <c r="G2737" s="1267">
        <f t="shared" si="161"/>
        <v>0</v>
      </c>
      <c r="H2737" s="1655" t="s">
        <v>2982</v>
      </c>
      <c r="I2737" s="32"/>
      <c r="J2737" s="2024"/>
      <c r="K2737" s="32"/>
      <c r="M2737" s="1265">
        <v>42155</v>
      </c>
      <c r="N2737" s="545">
        <v>22853</v>
      </c>
      <c r="O2737" s="1952" t="s">
        <v>2804</v>
      </c>
      <c r="P2737" s="2097">
        <v>196</v>
      </c>
      <c r="Q2737" s="724">
        <v>42155</v>
      </c>
      <c r="R2737" s="2116">
        <v>196</v>
      </c>
      <c r="S2737" s="1267">
        <f t="shared" si="160"/>
        <v>0</v>
      </c>
      <c r="T2737" s="1655" t="s">
        <v>773</v>
      </c>
    </row>
    <row r="2738" spans="1:20" x14ac:dyDescent="0.25">
      <c r="A2738" s="1265">
        <v>42150</v>
      </c>
      <c r="B2738" s="545">
        <v>22312</v>
      </c>
      <c r="C2738" s="1952" t="s">
        <v>2827</v>
      </c>
      <c r="D2738" s="2097">
        <v>2743.8</v>
      </c>
      <c r="E2738" s="781">
        <v>42150</v>
      </c>
      <c r="F2738" s="2116">
        <v>2743.8</v>
      </c>
      <c r="G2738" s="1267">
        <f t="shared" si="161"/>
        <v>0</v>
      </c>
      <c r="H2738" s="1655" t="s">
        <v>773</v>
      </c>
      <c r="I2738" s="32"/>
      <c r="J2738" s="2024"/>
      <c r="K2738" s="32"/>
      <c r="M2738" s="1265">
        <v>42125</v>
      </c>
      <c r="N2738" s="545">
        <v>19633</v>
      </c>
      <c r="O2738" s="1952" t="s">
        <v>2817</v>
      </c>
      <c r="P2738" s="2097">
        <v>29019.1</v>
      </c>
      <c r="Q2738" s="724">
        <v>42125</v>
      </c>
      <c r="R2738" s="2116">
        <v>29019.1</v>
      </c>
      <c r="S2738" s="459">
        <f t="shared" si="160"/>
        <v>0</v>
      </c>
      <c r="T2738" s="1804" t="s">
        <v>773</v>
      </c>
    </row>
    <row r="2739" spans="1:20" x14ac:dyDescent="0.25">
      <c r="A2739" s="1265">
        <v>42150</v>
      </c>
      <c r="B2739" s="545">
        <v>22313</v>
      </c>
      <c r="C2739" s="1952" t="s">
        <v>3668</v>
      </c>
      <c r="D2739" s="2097">
        <v>21605.5</v>
      </c>
      <c r="E2739" s="781">
        <v>42151</v>
      </c>
      <c r="F2739" s="2116">
        <v>21605.5</v>
      </c>
      <c r="G2739" s="1267">
        <f t="shared" si="161"/>
        <v>0</v>
      </c>
      <c r="H2739" s="1655" t="s">
        <v>2938</v>
      </c>
      <c r="I2739" s="32"/>
      <c r="J2739" s="2024"/>
      <c r="K2739" s="32"/>
      <c r="M2739" s="1265">
        <v>42125</v>
      </c>
      <c r="N2739" s="545">
        <v>19635</v>
      </c>
      <c r="O2739" s="1952" t="s">
        <v>2817</v>
      </c>
      <c r="P2739" s="2097">
        <v>4537.2</v>
      </c>
      <c r="Q2739" s="724">
        <v>42125</v>
      </c>
      <c r="R2739" s="2116">
        <v>4537.2</v>
      </c>
      <c r="S2739" s="459">
        <f t="shared" si="160"/>
        <v>0</v>
      </c>
      <c r="T2739" s="1804" t="s">
        <v>773</v>
      </c>
    </row>
    <row r="2740" spans="1:20" x14ac:dyDescent="0.25">
      <c r="A2740" s="1265">
        <v>42150</v>
      </c>
      <c r="B2740" s="545">
        <v>22314</v>
      </c>
      <c r="C2740" s="1952" t="s">
        <v>2814</v>
      </c>
      <c r="D2740" s="2097">
        <v>28982</v>
      </c>
      <c r="E2740" s="781">
        <v>42153</v>
      </c>
      <c r="F2740" s="2116">
        <v>28982</v>
      </c>
      <c r="G2740" s="1267">
        <f t="shared" si="161"/>
        <v>0</v>
      </c>
      <c r="H2740" s="1655" t="s">
        <v>2799</v>
      </c>
      <c r="I2740" s="32"/>
      <c r="J2740" s="2024"/>
      <c r="K2740" s="32"/>
      <c r="M2740" s="1265">
        <v>42126</v>
      </c>
      <c r="N2740" s="545">
        <v>19754</v>
      </c>
      <c r="O2740" s="2054" t="s">
        <v>2817</v>
      </c>
      <c r="P2740" s="2097">
        <v>2942.45</v>
      </c>
      <c r="Q2740" s="724">
        <v>42126</v>
      </c>
      <c r="R2740" s="2116">
        <v>2942.45</v>
      </c>
      <c r="S2740" s="459">
        <f t="shared" si="160"/>
        <v>0</v>
      </c>
      <c r="T2740" s="217" t="s">
        <v>773</v>
      </c>
    </row>
    <row r="2741" spans="1:20" x14ac:dyDescent="0.25">
      <c r="A2741" s="1265">
        <v>42150</v>
      </c>
      <c r="B2741" s="545">
        <v>22315</v>
      </c>
      <c r="C2741" s="1952" t="s">
        <v>967</v>
      </c>
      <c r="D2741" s="2097">
        <v>15249</v>
      </c>
      <c r="E2741" s="781">
        <v>42150</v>
      </c>
      <c r="F2741" s="2116">
        <v>15249</v>
      </c>
      <c r="G2741" s="1267">
        <f t="shared" si="161"/>
        <v>0</v>
      </c>
      <c r="H2741" s="1655" t="s">
        <v>773</v>
      </c>
      <c r="I2741" s="32"/>
      <c r="J2741" s="2024"/>
      <c r="K2741" s="32"/>
      <c r="M2741" s="1265">
        <v>42131</v>
      </c>
      <c r="N2741" s="545">
        <v>20259</v>
      </c>
      <c r="O2741" s="1952" t="s">
        <v>2817</v>
      </c>
      <c r="P2741" s="2097">
        <v>7986</v>
      </c>
      <c r="Q2741" s="724">
        <v>42131</v>
      </c>
      <c r="R2741" s="2116">
        <v>7986</v>
      </c>
      <c r="S2741" s="1267">
        <f t="shared" si="160"/>
        <v>0</v>
      </c>
      <c r="T2741" s="1804" t="s">
        <v>773</v>
      </c>
    </row>
    <row r="2742" spans="1:20" x14ac:dyDescent="0.25">
      <c r="A2742" s="1265">
        <v>42150</v>
      </c>
      <c r="B2742" s="545">
        <v>22316</v>
      </c>
      <c r="C2742" s="1952" t="s">
        <v>524</v>
      </c>
      <c r="D2742" s="2097">
        <v>3015.8</v>
      </c>
      <c r="E2742" s="781">
        <v>42150</v>
      </c>
      <c r="F2742" s="2116">
        <v>3015.8</v>
      </c>
      <c r="G2742" s="1267">
        <f t="shared" si="161"/>
        <v>0</v>
      </c>
      <c r="H2742" s="1655" t="s">
        <v>773</v>
      </c>
      <c r="I2742" s="32"/>
      <c r="J2742" s="2024"/>
      <c r="K2742" s="32"/>
      <c r="M2742" s="1265">
        <v>42132</v>
      </c>
      <c r="N2742" s="545">
        <v>20387</v>
      </c>
      <c r="O2742" s="1952" t="s">
        <v>2817</v>
      </c>
      <c r="P2742" s="2097">
        <v>33158.050000000003</v>
      </c>
      <c r="Q2742" s="724">
        <v>42132</v>
      </c>
      <c r="R2742" s="2116">
        <v>33158.050000000003</v>
      </c>
      <c r="S2742" s="1267">
        <f t="shared" si="160"/>
        <v>0</v>
      </c>
      <c r="T2742" s="1804" t="s">
        <v>773</v>
      </c>
    </row>
    <row r="2743" spans="1:20" x14ac:dyDescent="0.25">
      <c r="A2743" s="1265">
        <v>42150</v>
      </c>
      <c r="B2743" s="545">
        <v>22317</v>
      </c>
      <c r="C2743" s="1952" t="s">
        <v>403</v>
      </c>
      <c r="D2743" s="2097">
        <v>26372.6</v>
      </c>
      <c r="E2743" s="781"/>
      <c r="F2743" s="2116"/>
      <c r="G2743" s="1267">
        <f t="shared" si="161"/>
        <v>26372.6</v>
      </c>
      <c r="H2743" s="1655" t="s">
        <v>773</v>
      </c>
      <c r="I2743" s="32"/>
      <c r="J2743" s="2024"/>
      <c r="K2743" s="32"/>
      <c r="M2743" s="1265">
        <v>42139</v>
      </c>
      <c r="N2743" s="545">
        <v>21153</v>
      </c>
      <c r="O2743" s="1952" t="s">
        <v>2817</v>
      </c>
      <c r="P2743" s="2097">
        <v>1328.4</v>
      </c>
      <c r="Q2743" s="724">
        <v>42139</v>
      </c>
      <c r="R2743" s="2116">
        <v>1328.4</v>
      </c>
      <c r="S2743" s="1817">
        <f t="shared" si="160"/>
        <v>0</v>
      </c>
      <c r="T2743" s="1655" t="s">
        <v>773</v>
      </c>
    </row>
    <row r="2744" spans="1:20" x14ac:dyDescent="0.25">
      <c r="A2744" s="1265">
        <v>42150</v>
      </c>
      <c r="B2744" s="545">
        <v>22318</v>
      </c>
      <c r="C2744" s="1952" t="s">
        <v>2794</v>
      </c>
      <c r="D2744" s="2097">
        <v>1683.6</v>
      </c>
      <c r="E2744" s="781">
        <v>42151</v>
      </c>
      <c r="F2744" s="2116">
        <v>1683.6</v>
      </c>
      <c r="G2744" s="1267">
        <f t="shared" si="161"/>
        <v>0</v>
      </c>
      <c r="H2744" s="1655" t="s">
        <v>2938</v>
      </c>
      <c r="I2744" s="32"/>
      <c r="J2744" s="2024"/>
      <c r="K2744" s="32"/>
      <c r="M2744" s="1265">
        <v>42146</v>
      </c>
      <c r="N2744" s="545">
        <v>21884</v>
      </c>
      <c r="O2744" s="1952" t="s">
        <v>2817</v>
      </c>
      <c r="P2744" s="2097">
        <v>36840.339999999997</v>
      </c>
      <c r="Q2744" s="724">
        <v>42146</v>
      </c>
      <c r="R2744" s="2116">
        <v>36840.339999999997</v>
      </c>
      <c r="S2744" s="1267">
        <f t="shared" si="160"/>
        <v>0</v>
      </c>
      <c r="T2744" s="1655" t="s">
        <v>773</v>
      </c>
    </row>
    <row r="2745" spans="1:20" x14ac:dyDescent="0.25">
      <c r="A2745" s="1265">
        <v>42150</v>
      </c>
      <c r="B2745" s="545">
        <v>22319</v>
      </c>
      <c r="C2745" s="1952" t="s">
        <v>2914</v>
      </c>
      <c r="D2745" s="2097">
        <v>5350.8</v>
      </c>
      <c r="E2745" s="781">
        <v>42150</v>
      </c>
      <c r="F2745" s="2116">
        <v>5350.8</v>
      </c>
      <c r="G2745" s="1267">
        <f t="shared" si="161"/>
        <v>0</v>
      </c>
      <c r="H2745" s="1655" t="s">
        <v>773</v>
      </c>
      <c r="I2745" s="32"/>
      <c r="J2745" s="2024"/>
      <c r="K2745" s="32"/>
      <c r="M2745" s="1265">
        <v>42146</v>
      </c>
      <c r="N2745" s="545">
        <v>21885</v>
      </c>
      <c r="O2745" s="1952" t="s">
        <v>2817</v>
      </c>
      <c r="P2745" s="2097">
        <v>5283.82</v>
      </c>
      <c r="Q2745" s="724">
        <v>42146</v>
      </c>
      <c r="R2745" s="2116">
        <v>5283.82</v>
      </c>
      <c r="S2745" s="1267">
        <f t="shared" si="160"/>
        <v>0</v>
      </c>
      <c r="T2745" s="1655" t="s">
        <v>773</v>
      </c>
    </row>
    <row r="2746" spans="1:20" x14ac:dyDescent="0.25">
      <c r="A2746" s="1265">
        <v>42150</v>
      </c>
      <c r="B2746" s="545">
        <v>22320</v>
      </c>
      <c r="C2746" s="1952" t="s">
        <v>2099</v>
      </c>
      <c r="D2746" s="2097">
        <v>13455.2</v>
      </c>
      <c r="E2746" s="781"/>
      <c r="F2746" s="2116"/>
      <c r="G2746" s="1267">
        <f t="shared" si="161"/>
        <v>13455.2</v>
      </c>
      <c r="H2746" s="1655" t="s">
        <v>2799</v>
      </c>
      <c r="I2746" s="32"/>
      <c r="J2746" s="2024"/>
      <c r="K2746" s="32"/>
      <c r="M2746" s="1265">
        <v>42147</v>
      </c>
      <c r="N2746" s="545">
        <v>22020</v>
      </c>
      <c r="O2746" s="1952" t="s">
        <v>2817</v>
      </c>
      <c r="P2746" s="2097">
        <v>343.2</v>
      </c>
      <c r="Q2746" s="781">
        <v>42147</v>
      </c>
      <c r="R2746" s="2116">
        <v>343.2</v>
      </c>
      <c r="S2746" s="1267">
        <f t="shared" si="160"/>
        <v>0</v>
      </c>
      <c r="T2746" s="1655" t="s">
        <v>2804</v>
      </c>
    </row>
    <row r="2747" spans="1:20" x14ac:dyDescent="0.25">
      <c r="A2747" s="1265">
        <v>42150</v>
      </c>
      <c r="B2747" s="545">
        <v>22321</v>
      </c>
      <c r="C2747" s="1952" t="s">
        <v>2795</v>
      </c>
      <c r="D2747" s="2097">
        <v>58520.4</v>
      </c>
      <c r="E2747" s="781"/>
      <c r="F2747" s="2116"/>
      <c r="G2747" s="1267">
        <f t="shared" si="161"/>
        <v>58520.4</v>
      </c>
      <c r="H2747" s="1655" t="s">
        <v>818</v>
      </c>
      <c r="I2747" s="32"/>
      <c r="J2747" s="2024"/>
      <c r="K2747" s="32"/>
      <c r="M2747" s="1265">
        <v>42153</v>
      </c>
      <c r="N2747" s="545">
        <v>22593</v>
      </c>
      <c r="O2747" s="1952" t="s">
        <v>2817</v>
      </c>
      <c r="P2747" s="2097">
        <v>36930.720000000001</v>
      </c>
      <c r="Q2747" s="724">
        <v>42153</v>
      </c>
      <c r="R2747" s="2116">
        <v>36930.720000000001</v>
      </c>
      <c r="S2747" s="1267">
        <f t="shared" si="160"/>
        <v>0</v>
      </c>
      <c r="T2747" s="1655" t="s">
        <v>773</v>
      </c>
    </row>
    <row r="2748" spans="1:20" x14ac:dyDescent="0.25">
      <c r="A2748" s="1265">
        <v>42150</v>
      </c>
      <c r="B2748" s="545">
        <v>22322</v>
      </c>
      <c r="C2748" s="1952" t="s">
        <v>2795</v>
      </c>
      <c r="D2748" s="2097">
        <v>202131.42</v>
      </c>
      <c r="E2748" s="781"/>
      <c r="F2748" s="2116"/>
      <c r="G2748" s="1267">
        <f t="shared" si="161"/>
        <v>202131.42</v>
      </c>
      <c r="H2748" s="1655" t="s">
        <v>818</v>
      </c>
      <c r="I2748" s="32"/>
      <c r="J2748" s="2024"/>
      <c r="K2748" s="32"/>
      <c r="M2748" s="1265">
        <v>42132</v>
      </c>
      <c r="N2748" s="545">
        <v>20357</v>
      </c>
      <c r="O2748" s="1952" t="s">
        <v>2976</v>
      </c>
      <c r="P2748" s="2097">
        <v>5511.6</v>
      </c>
      <c r="Q2748" s="724">
        <v>42132</v>
      </c>
      <c r="R2748" s="2116">
        <v>5511.6</v>
      </c>
      <c r="S2748" s="1267">
        <f t="shared" si="160"/>
        <v>0</v>
      </c>
      <c r="T2748" s="1804" t="s">
        <v>773</v>
      </c>
    </row>
    <row r="2749" spans="1:20" x14ac:dyDescent="0.25">
      <c r="A2749" s="1265">
        <v>42150</v>
      </c>
      <c r="B2749" s="545">
        <v>22323</v>
      </c>
      <c r="C2749" s="1952" t="s">
        <v>28</v>
      </c>
      <c r="D2749" s="2097">
        <v>24137.49</v>
      </c>
      <c r="E2749" s="781">
        <v>42151</v>
      </c>
      <c r="F2749" s="2116">
        <v>24137.49</v>
      </c>
      <c r="G2749" s="1267">
        <f t="shared" si="161"/>
        <v>0</v>
      </c>
      <c r="H2749" s="1655" t="s">
        <v>2776</v>
      </c>
      <c r="I2749" s="32"/>
      <c r="J2749" s="2024"/>
      <c r="K2749" s="32"/>
      <c r="M2749" s="1265">
        <v>42132</v>
      </c>
      <c r="N2749" s="545">
        <v>20360</v>
      </c>
      <c r="O2749" s="1952" t="s">
        <v>2976</v>
      </c>
      <c r="P2749" s="2097">
        <v>3067.4</v>
      </c>
      <c r="Q2749" s="724">
        <v>42132</v>
      </c>
      <c r="R2749" s="2116">
        <v>3067.4</v>
      </c>
      <c r="S2749" s="1267">
        <f t="shared" si="160"/>
        <v>0</v>
      </c>
      <c r="T2749" s="1804" t="s">
        <v>773</v>
      </c>
    </row>
    <row r="2750" spans="1:20" x14ac:dyDescent="0.25">
      <c r="A2750" s="1265">
        <v>42150</v>
      </c>
      <c r="B2750" s="545">
        <v>22324</v>
      </c>
      <c r="C2750" s="1952" t="s">
        <v>969</v>
      </c>
      <c r="D2750" s="2097">
        <v>134822</v>
      </c>
      <c r="E2750" s="781">
        <v>42152</v>
      </c>
      <c r="F2750" s="2116">
        <v>134822</v>
      </c>
      <c r="G2750" s="1267">
        <f t="shared" si="161"/>
        <v>0</v>
      </c>
      <c r="H2750" s="1655" t="s">
        <v>773</v>
      </c>
      <c r="I2750" s="32"/>
      <c r="J2750" s="2024"/>
      <c r="K2750" s="32"/>
      <c r="M2750" s="1265">
        <v>42138</v>
      </c>
      <c r="N2750" s="545">
        <v>20987</v>
      </c>
      <c r="O2750" s="1952" t="s">
        <v>2976</v>
      </c>
      <c r="P2750" s="2097">
        <v>7113.8</v>
      </c>
      <c r="Q2750" s="724">
        <v>42138</v>
      </c>
      <c r="R2750" s="2116">
        <v>7113.8</v>
      </c>
      <c r="S2750" s="1267">
        <f t="shared" si="160"/>
        <v>0</v>
      </c>
      <c r="T2750" s="1804" t="s">
        <v>773</v>
      </c>
    </row>
    <row r="2751" spans="1:20" x14ac:dyDescent="0.25">
      <c r="A2751" s="1265">
        <v>42150</v>
      </c>
      <c r="B2751" s="545">
        <v>22325</v>
      </c>
      <c r="C2751" s="1952" t="s">
        <v>2903</v>
      </c>
      <c r="D2751" s="2097">
        <v>896.7</v>
      </c>
      <c r="E2751" s="781">
        <v>42150</v>
      </c>
      <c r="F2751" s="2116">
        <v>896.7</v>
      </c>
      <c r="G2751" s="1267">
        <f t="shared" si="161"/>
        <v>0</v>
      </c>
      <c r="H2751" s="1655" t="s">
        <v>773</v>
      </c>
      <c r="I2751" s="32"/>
      <c r="J2751" s="2024"/>
      <c r="K2751" s="32"/>
      <c r="M2751" s="1265">
        <v>42125</v>
      </c>
      <c r="N2751" s="545">
        <v>19624</v>
      </c>
      <c r="O2751" s="1952" t="s">
        <v>2811</v>
      </c>
      <c r="P2751" s="2097">
        <v>7477.4</v>
      </c>
      <c r="Q2751" s="724">
        <v>42125</v>
      </c>
      <c r="R2751" s="2116">
        <v>7477.4</v>
      </c>
      <c r="S2751" s="459">
        <f t="shared" si="160"/>
        <v>0</v>
      </c>
      <c r="T2751" s="1804" t="s">
        <v>2776</v>
      </c>
    </row>
    <row r="2752" spans="1:20" x14ac:dyDescent="0.25">
      <c r="A2752" s="1265">
        <v>42150</v>
      </c>
      <c r="B2752" s="545">
        <v>22326</v>
      </c>
      <c r="C2752" s="1952" t="s">
        <v>3003</v>
      </c>
      <c r="D2752" s="2097">
        <v>69365.2</v>
      </c>
      <c r="E2752" s="781">
        <v>42153</v>
      </c>
      <c r="F2752" s="2116">
        <v>69365.2</v>
      </c>
      <c r="G2752" s="1267">
        <f t="shared" si="161"/>
        <v>0</v>
      </c>
      <c r="H2752" s="1655" t="s">
        <v>2780</v>
      </c>
      <c r="I2752" s="32"/>
      <c r="J2752" s="2024"/>
      <c r="K2752" s="32"/>
      <c r="M2752" s="1265">
        <v>42126</v>
      </c>
      <c r="N2752" s="545">
        <v>19749</v>
      </c>
      <c r="O2752" s="2054" t="s">
        <v>2811</v>
      </c>
      <c r="P2752" s="2097">
        <v>9649.25</v>
      </c>
      <c r="Q2752" s="724">
        <v>42126</v>
      </c>
      <c r="R2752" s="2116">
        <v>9649.25</v>
      </c>
      <c r="S2752" s="459">
        <f t="shared" si="160"/>
        <v>0</v>
      </c>
      <c r="T2752" s="217" t="s">
        <v>2776</v>
      </c>
    </row>
    <row r="2753" spans="1:20" x14ac:dyDescent="0.25">
      <c r="A2753" s="1265">
        <v>42150</v>
      </c>
      <c r="B2753" s="545">
        <v>22327</v>
      </c>
      <c r="C2753" s="2205" t="s">
        <v>403</v>
      </c>
      <c r="D2753" s="2097">
        <v>24409.88</v>
      </c>
      <c r="E2753" s="781"/>
      <c r="F2753" s="2116"/>
      <c r="G2753" s="1267">
        <f t="shared" si="161"/>
        <v>24409.88</v>
      </c>
      <c r="H2753" s="1655" t="s">
        <v>773</v>
      </c>
      <c r="I2753" s="32"/>
      <c r="J2753" s="2024"/>
      <c r="K2753" s="32"/>
      <c r="M2753" s="1265">
        <v>42127</v>
      </c>
      <c r="N2753" s="545">
        <v>19828</v>
      </c>
      <c r="O2753" s="2054" t="s">
        <v>2811</v>
      </c>
      <c r="P2753" s="2097">
        <v>5625.8</v>
      </c>
      <c r="Q2753" s="724">
        <v>42128</v>
      </c>
      <c r="R2753" s="2116">
        <v>5625.8</v>
      </c>
      <c r="S2753" s="1267">
        <f t="shared" si="160"/>
        <v>0</v>
      </c>
      <c r="T2753" s="217" t="s">
        <v>2776</v>
      </c>
    </row>
    <row r="2754" spans="1:20" x14ac:dyDescent="0.25">
      <c r="A2754" s="1265">
        <v>42150</v>
      </c>
      <c r="B2754" s="545">
        <v>22328</v>
      </c>
      <c r="C2754" s="1952" t="s">
        <v>2897</v>
      </c>
      <c r="D2754" s="2097">
        <v>1961</v>
      </c>
      <c r="E2754" s="781">
        <v>42152</v>
      </c>
      <c r="F2754" s="2116">
        <v>1961</v>
      </c>
      <c r="G2754" s="1267">
        <f t="shared" si="161"/>
        <v>0</v>
      </c>
      <c r="H2754" s="1655" t="s">
        <v>2804</v>
      </c>
      <c r="I2754" s="32"/>
      <c r="J2754" s="2024"/>
      <c r="K2754" s="32"/>
      <c r="M2754" s="1265">
        <v>42127</v>
      </c>
      <c r="N2754" s="545">
        <v>19863</v>
      </c>
      <c r="O2754" s="2054" t="s">
        <v>2811</v>
      </c>
      <c r="P2754" s="2097">
        <v>7620</v>
      </c>
      <c r="Q2754" s="724">
        <v>42127</v>
      </c>
      <c r="R2754" s="2116">
        <v>7620</v>
      </c>
      <c r="S2754" s="1267">
        <f t="shared" si="160"/>
        <v>0</v>
      </c>
      <c r="T2754" s="217" t="s">
        <v>773</v>
      </c>
    </row>
    <row r="2755" spans="1:20" x14ac:dyDescent="0.25">
      <c r="A2755" s="1265">
        <v>42151</v>
      </c>
      <c r="B2755" s="545">
        <v>22329</v>
      </c>
      <c r="C2755" s="1952" t="s">
        <v>2979</v>
      </c>
      <c r="D2755" s="2097">
        <v>75207.360000000001</v>
      </c>
      <c r="E2755" s="781">
        <v>42153</v>
      </c>
      <c r="F2755" s="2116">
        <v>75207.360000000001</v>
      </c>
      <c r="G2755" s="1267">
        <f t="shared" si="161"/>
        <v>0</v>
      </c>
      <c r="H2755" s="1655" t="s">
        <v>2799</v>
      </c>
      <c r="I2755" s="32"/>
      <c r="J2755" s="2024"/>
      <c r="K2755" s="32"/>
      <c r="M2755" s="1265">
        <v>42128</v>
      </c>
      <c r="N2755" s="545">
        <v>19939</v>
      </c>
      <c r="O2755" s="1952" t="s">
        <v>2811</v>
      </c>
      <c r="P2755" s="2097">
        <v>7477.2</v>
      </c>
      <c r="Q2755" s="724">
        <v>42128</v>
      </c>
      <c r="R2755" s="2116">
        <v>7477.2</v>
      </c>
      <c r="S2755" s="1267">
        <f t="shared" ref="S2755:S2818" si="162">P2755-R2755</f>
        <v>0</v>
      </c>
      <c r="T2755" s="1804" t="s">
        <v>2776</v>
      </c>
    </row>
    <row r="2756" spans="1:20" x14ac:dyDescent="0.25">
      <c r="A2756" s="1265">
        <v>42151</v>
      </c>
      <c r="B2756" s="545">
        <v>22330</v>
      </c>
      <c r="C2756" s="1952" t="s">
        <v>2775</v>
      </c>
      <c r="D2756" s="2097">
        <v>4314.2</v>
      </c>
      <c r="E2756" s="781">
        <v>42151</v>
      </c>
      <c r="F2756" s="2116">
        <v>4314.2</v>
      </c>
      <c r="G2756" s="1267">
        <f t="shared" si="161"/>
        <v>0</v>
      </c>
      <c r="H2756" s="1655" t="s">
        <v>2776</v>
      </c>
      <c r="I2756" s="32"/>
      <c r="J2756" s="2024"/>
      <c r="K2756" s="32"/>
      <c r="M2756" s="1265">
        <v>42128</v>
      </c>
      <c r="N2756" s="545">
        <v>19966</v>
      </c>
      <c r="O2756" s="1952" t="s">
        <v>2811</v>
      </c>
      <c r="P2756" s="2097">
        <v>11829.9</v>
      </c>
      <c r="Q2756" s="724">
        <v>42131</v>
      </c>
      <c r="R2756" s="2116">
        <v>11829.9</v>
      </c>
      <c r="S2756" s="1267">
        <f t="shared" si="162"/>
        <v>0</v>
      </c>
      <c r="T2756" s="1804" t="s">
        <v>2799</v>
      </c>
    </row>
    <row r="2757" spans="1:20" x14ac:dyDescent="0.25">
      <c r="A2757" s="1265">
        <v>42151</v>
      </c>
      <c r="B2757" s="545">
        <v>22331</v>
      </c>
      <c r="C2757" s="1952" t="s">
        <v>1472</v>
      </c>
      <c r="D2757" s="2097">
        <v>3337.4</v>
      </c>
      <c r="E2757" s="781">
        <v>42151</v>
      </c>
      <c r="F2757" s="2116">
        <v>3337.4</v>
      </c>
      <c r="G2757" s="1267">
        <f t="shared" si="161"/>
        <v>0</v>
      </c>
      <c r="H2757" s="1655" t="s">
        <v>773</v>
      </c>
      <c r="I2757" s="32"/>
      <c r="J2757" s="2024"/>
      <c r="K2757" s="32"/>
      <c r="M2757" s="1265">
        <v>42129</v>
      </c>
      <c r="N2757" s="545">
        <v>20074</v>
      </c>
      <c r="O2757" s="1952" t="s">
        <v>2811</v>
      </c>
      <c r="P2757" s="2097">
        <v>4670.3999999999996</v>
      </c>
      <c r="Q2757" s="724">
        <v>42129</v>
      </c>
      <c r="R2757" s="2116">
        <v>4670.3999999999996</v>
      </c>
      <c r="S2757" s="1267">
        <f t="shared" si="162"/>
        <v>0</v>
      </c>
      <c r="T2757" s="1655" t="s">
        <v>2776</v>
      </c>
    </row>
    <row r="2758" spans="1:20" x14ac:dyDescent="0.25">
      <c r="A2758" s="1265">
        <v>42151</v>
      </c>
      <c r="B2758" s="545">
        <v>22332</v>
      </c>
      <c r="C2758" s="1952" t="s">
        <v>2852</v>
      </c>
      <c r="D2758" s="2097">
        <v>25972.7</v>
      </c>
      <c r="E2758" s="781">
        <v>42153</v>
      </c>
      <c r="F2758" s="2116">
        <v>25972.7</v>
      </c>
      <c r="G2758" s="1267">
        <f t="shared" si="161"/>
        <v>0</v>
      </c>
      <c r="H2758" s="1655" t="s">
        <v>2793</v>
      </c>
      <c r="I2758" s="32"/>
      <c r="J2758" s="2024"/>
      <c r="K2758" s="32"/>
      <c r="M2758" s="1265">
        <v>42130</v>
      </c>
      <c r="N2758" s="545">
        <v>20156</v>
      </c>
      <c r="O2758" s="1952" t="s">
        <v>2811</v>
      </c>
      <c r="P2758" s="2097">
        <v>9296.4</v>
      </c>
      <c r="Q2758" s="724">
        <v>42130</v>
      </c>
      <c r="R2758" s="2116">
        <v>9296.4</v>
      </c>
      <c r="S2758" s="1267">
        <f t="shared" si="162"/>
        <v>0</v>
      </c>
      <c r="T2758" s="1655" t="s">
        <v>2815</v>
      </c>
    </row>
    <row r="2759" spans="1:20" x14ac:dyDescent="0.25">
      <c r="A2759" s="1265">
        <v>42151</v>
      </c>
      <c r="B2759" s="545">
        <v>22333</v>
      </c>
      <c r="C2759" s="2143" t="s">
        <v>45</v>
      </c>
      <c r="D2759" s="2097">
        <v>4256</v>
      </c>
      <c r="E2759" s="781">
        <v>42151</v>
      </c>
      <c r="F2759" s="2116">
        <v>4256</v>
      </c>
      <c r="G2759" s="1267">
        <f t="shared" si="161"/>
        <v>0</v>
      </c>
      <c r="H2759" s="1655" t="s">
        <v>773</v>
      </c>
      <c r="I2759" s="32"/>
      <c r="J2759" s="2024"/>
      <c r="K2759" s="32"/>
      <c r="M2759" s="1265">
        <v>42131</v>
      </c>
      <c r="N2759" s="545">
        <v>20266</v>
      </c>
      <c r="O2759" s="1952" t="s">
        <v>2811</v>
      </c>
      <c r="P2759" s="2097">
        <v>9573.7999999999993</v>
      </c>
      <c r="Q2759" s="724">
        <v>42132</v>
      </c>
      <c r="R2759" s="2116">
        <v>9573.7999999999993</v>
      </c>
      <c r="S2759" s="1267">
        <f t="shared" si="162"/>
        <v>0</v>
      </c>
      <c r="T2759" s="1804" t="s">
        <v>2776</v>
      </c>
    </row>
    <row r="2760" spans="1:20" x14ac:dyDescent="0.25">
      <c r="A2760" s="1265">
        <v>42151</v>
      </c>
      <c r="B2760" s="545">
        <v>22334</v>
      </c>
      <c r="C2760" s="1952" t="s">
        <v>2805</v>
      </c>
      <c r="D2760" s="2097">
        <v>3162</v>
      </c>
      <c r="E2760" s="781">
        <v>42151</v>
      </c>
      <c r="F2760" s="2116">
        <v>3162</v>
      </c>
      <c r="G2760" s="1267">
        <f t="shared" si="161"/>
        <v>0</v>
      </c>
      <c r="H2760" s="1655" t="s">
        <v>773</v>
      </c>
      <c r="I2760" s="32"/>
      <c r="J2760" s="2024"/>
      <c r="K2760" s="32"/>
      <c r="M2760" s="1265">
        <v>42131</v>
      </c>
      <c r="N2760" s="545">
        <v>20269</v>
      </c>
      <c r="O2760" s="1952" t="s">
        <v>2811</v>
      </c>
      <c r="P2760" s="2097">
        <v>380.9</v>
      </c>
      <c r="Q2760" s="724">
        <v>42131</v>
      </c>
      <c r="R2760" s="2116">
        <v>380.9</v>
      </c>
      <c r="S2760" s="1267">
        <f t="shared" si="162"/>
        <v>0</v>
      </c>
      <c r="T2760" s="1804" t="s">
        <v>2776</v>
      </c>
    </row>
    <row r="2761" spans="1:20" x14ac:dyDescent="0.25">
      <c r="A2761" s="1265">
        <v>42151</v>
      </c>
      <c r="B2761" s="545">
        <v>22335</v>
      </c>
      <c r="C2761" s="1952" t="s">
        <v>2858</v>
      </c>
      <c r="D2761" s="2097">
        <v>2558.4</v>
      </c>
      <c r="E2761" s="781">
        <v>42151</v>
      </c>
      <c r="F2761" s="2116">
        <v>2558.4</v>
      </c>
      <c r="G2761" s="1267">
        <f t="shared" si="161"/>
        <v>0</v>
      </c>
      <c r="H2761" s="1655" t="s">
        <v>773</v>
      </c>
      <c r="I2761" s="32"/>
      <c r="J2761" s="2024"/>
      <c r="K2761" s="32"/>
      <c r="M2761" s="1265">
        <v>42132</v>
      </c>
      <c r="N2761" s="545">
        <v>20390</v>
      </c>
      <c r="O2761" s="1952" t="s">
        <v>2811</v>
      </c>
      <c r="P2761" s="2097">
        <v>14252.45</v>
      </c>
      <c r="Q2761" s="724">
        <v>42135</v>
      </c>
      <c r="R2761" s="2116">
        <v>14252.45</v>
      </c>
      <c r="S2761" s="1267">
        <f t="shared" si="162"/>
        <v>0</v>
      </c>
      <c r="T2761" s="1804" t="s">
        <v>2776</v>
      </c>
    </row>
    <row r="2762" spans="1:20" x14ac:dyDescent="0.25">
      <c r="A2762" s="1265">
        <v>42151</v>
      </c>
      <c r="B2762" s="545">
        <v>22336</v>
      </c>
      <c r="C2762" s="1952" t="s">
        <v>2845</v>
      </c>
      <c r="D2762" s="2097">
        <v>10784.8</v>
      </c>
      <c r="E2762" s="781">
        <v>42151</v>
      </c>
      <c r="F2762" s="2116">
        <v>10784.8</v>
      </c>
      <c r="G2762" s="1267">
        <f t="shared" si="161"/>
        <v>0</v>
      </c>
      <c r="H2762" s="1655" t="s">
        <v>773</v>
      </c>
      <c r="I2762" s="32"/>
      <c r="J2762" s="2024"/>
      <c r="K2762" s="32"/>
      <c r="M2762" s="1265">
        <v>42133</v>
      </c>
      <c r="N2762" s="545">
        <v>20529</v>
      </c>
      <c r="O2762" s="1952" t="s">
        <v>2811</v>
      </c>
      <c r="P2762" s="2097">
        <v>11405.7</v>
      </c>
      <c r="Q2762" s="724">
        <v>42133</v>
      </c>
      <c r="R2762" s="2116">
        <v>11405.7</v>
      </c>
      <c r="S2762" s="1267">
        <f t="shared" si="162"/>
        <v>0</v>
      </c>
      <c r="T2762" s="1804" t="s">
        <v>773</v>
      </c>
    </row>
    <row r="2763" spans="1:20" x14ac:dyDescent="0.25">
      <c r="A2763" s="1265">
        <v>42151</v>
      </c>
      <c r="B2763" s="545">
        <v>22337</v>
      </c>
      <c r="C2763" s="1952" t="s">
        <v>2782</v>
      </c>
      <c r="D2763" s="2097">
        <v>2629.1</v>
      </c>
      <c r="E2763" s="781">
        <v>42151</v>
      </c>
      <c r="F2763" s="2116">
        <v>2629.1</v>
      </c>
      <c r="G2763" s="1267">
        <f t="shared" si="161"/>
        <v>0</v>
      </c>
      <c r="H2763" s="1655" t="s">
        <v>773</v>
      </c>
      <c r="I2763" s="32"/>
      <c r="J2763" s="2024"/>
      <c r="K2763" s="32"/>
      <c r="M2763" s="1265">
        <v>42134</v>
      </c>
      <c r="N2763" s="545">
        <v>20614</v>
      </c>
      <c r="O2763" s="1952" t="s">
        <v>2811</v>
      </c>
      <c r="P2763" s="2097">
        <v>9980.7000000000007</v>
      </c>
      <c r="Q2763" s="724">
        <v>42135</v>
      </c>
      <c r="R2763" s="2117">
        <v>9980.7000000000007</v>
      </c>
      <c r="S2763" s="1267">
        <f t="shared" si="162"/>
        <v>0</v>
      </c>
      <c r="T2763" s="1197" t="s">
        <v>2776</v>
      </c>
    </row>
    <row r="2764" spans="1:20" x14ac:dyDescent="0.25">
      <c r="A2764" s="1265">
        <v>42151</v>
      </c>
      <c r="B2764" s="545">
        <v>22338</v>
      </c>
      <c r="C2764" s="1952" t="s">
        <v>2800</v>
      </c>
      <c r="D2764" s="2097">
        <v>7872.48</v>
      </c>
      <c r="E2764" s="781">
        <v>42151</v>
      </c>
      <c r="F2764" s="2116">
        <v>7872.48</v>
      </c>
      <c r="G2764" s="1267">
        <f t="shared" si="161"/>
        <v>0</v>
      </c>
      <c r="H2764" s="1655" t="s">
        <v>2982</v>
      </c>
      <c r="I2764" s="32"/>
      <c r="J2764" s="2024"/>
      <c r="K2764" s="32"/>
      <c r="M2764" s="1265">
        <v>42135</v>
      </c>
      <c r="N2764" s="545">
        <v>20709</v>
      </c>
      <c r="O2764" s="1952" t="s">
        <v>2811</v>
      </c>
      <c r="P2764" s="2097">
        <v>7503.45</v>
      </c>
      <c r="Q2764" s="724">
        <v>42136</v>
      </c>
      <c r="R2764" s="2116">
        <v>7503.45</v>
      </c>
      <c r="S2764" s="1267">
        <f t="shared" si="162"/>
        <v>0</v>
      </c>
      <c r="T2764" s="1804" t="s">
        <v>2776</v>
      </c>
    </row>
    <row r="2765" spans="1:20" x14ac:dyDescent="0.25">
      <c r="A2765" s="1265">
        <v>42151</v>
      </c>
      <c r="B2765" s="545">
        <v>22339</v>
      </c>
      <c r="C2765" s="1952" t="s">
        <v>2975</v>
      </c>
      <c r="D2765" s="2097">
        <v>13360.2</v>
      </c>
      <c r="E2765" s="781">
        <v>42151</v>
      </c>
      <c r="F2765" s="2116">
        <v>13360.2</v>
      </c>
      <c r="G2765" s="1267">
        <f t="shared" si="161"/>
        <v>0</v>
      </c>
      <c r="H2765" s="1655" t="s">
        <v>2982</v>
      </c>
      <c r="I2765" s="32"/>
      <c r="J2765" s="2024"/>
      <c r="K2765" s="32"/>
      <c r="M2765" s="1265">
        <v>42136</v>
      </c>
      <c r="N2765" s="545">
        <v>20835</v>
      </c>
      <c r="O2765" s="1952" t="s">
        <v>2811</v>
      </c>
      <c r="P2765" s="2097">
        <v>5324</v>
      </c>
      <c r="Q2765" s="724">
        <v>42139</v>
      </c>
      <c r="R2765" s="2116">
        <v>5324</v>
      </c>
      <c r="S2765" s="1267">
        <f t="shared" si="162"/>
        <v>0</v>
      </c>
      <c r="T2765" s="1655" t="s">
        <v>2776</v>
      </c>
    </row>
    <row r="2766" spans="1:20" x14ac:dyDescent="0.25">
      <c r="A2766" s="1265">
        <v>42151</v>
      </c>
      <c r="B2766" s="545">
        <v>22340</v>
      </c>
      <c r="C2766" s="1952" t="s">
        <v>2802</v>
      </c>
      <c r="D2766" s="2097">
        <v>7005.2</v>
      </c>
      <c r="E2766" s="781">
        <v>42151</v>
      </c>
      <c r="F2766" s="2116">
        <v>7005.2</v>
      </c>
      <c r="G2766" s="1267">
        <f t="shared" si="161"/>
        <v>0</v>
      </c>
      <c r="H2766" s="1655" t="s">
        <v>2982</v>
      </c>
      <c r="I2766" s="32"/>
      <c r="J2766" s="2024"/>
      <c r="K2766" s="32"/>
      <c r="M2766" s="1265">
        <v>42137</v>
      </c>
      <c r="N2766" s="545">
        <v>20930</v>
      </c>
      <c r="O2766" s="1952" t="s">
        <v>2811</v>
      </c>
      <c r="P2766" s="2097">
        <v>2697.2</v>
      </c>
      <c r="Q2766" s="724">
        <v>42137</v>
      </c>
      <c r="R2766" s="2116">
        <v>2697.2</v>
      </c>
      <c r="S2766" s="1267">
        <f t="shared" si="162"/>
        <v>0</v>
      </c>
      <c r="T2766" s="1804" t="s">
        <v>773</v>
      </c>
    </row>
    <row r="2767" spans="1:20" x14ac:dyDescent="0.25">
      <c r="A2767" s="1265">
        <v>42151</v>
      </c>
      <c r="B2767" s="545">
        <v>22341</v>
      </c>
      <c r="C2767" s="1952" t="s">
        <v>3685</v>
      </c>
      <c r="D2767" s="2097">
        <v>1112.4000000000001</v>
      </c>
      <c r="E2767" s="781">
        <v>42151</v>
      </c>
      <c r="F2767" s="2116">
        <v>1112.4000000000001</v>
      </c>
      <c r="G2767" s="1267">
        <f t="shared" si="161"/>
        <v>0</v>
      </c>
      <c r="H2767" s="1655" t="s">
        <v>773</v>
      </c>
      <c r="I2767" s="32"/>
      <c r="J2767" s="2024"/>
      <c r="K2767" s="32"/>
      <c r="M2767" s="1265">
        <v>42138</v>
      </c>
      <c r="N2767" s="545">
        <v>21019</v>
      </c>
      <c r="O2767" s="1952" t="s">
        <v>2811</v>
      </c>
      <c r="P2767" s="2097">
        <v>7765.8</v>
      </c>
      <c r="Q2767" s="724">
        <v>42139</v>
      </c>
      <c r="R2767" s="2116">
        <v>7765.8</v>
      </c>
      <c r="S2767" s="1817">
        <f t="shared" si="162"/>
        <v>0</v>
      </c>
      <c r="T2767" s="1655" t="s">
        <v>2776</v>
      </c>
    </row>
    <row r="2768" spans="1:20" x14ac:dyDescent="0.25">
      <c r="A2768" s="1265">
        <v>42151</v>
      </c>
      <c r="B2768" s="545">
        <v>22342</v>
      </c>
      <c r="C2768" s="1952" t="s">
        <v>3655</v>
      </c>
      <c r="D2768" s="2097">
        <v>5867</v>
      </c>
      <c r="E2768" s="781">
        <v>42152</v>
      </c>
      <c r="F2768" s="2116">
        <v>5867</v>
      </c>
      <c r="G2768" s="1267">
        <f t="shared" si="161"/>
        <v>0</v>
      </c>
      <c r="H2768" s="1655" t="s">
        <v>773</v>
      </c>
      <c r="I2768" s="32"/>
      <c r="J2768" s="2024"/>
      <c r="K2768" s="32"/>
      <c r="M2768" s="1265">
        <v>42139</v>
      </c>
      <c r="N2768" s="545">
        <v>21149</v>
      </c>
      <c r="O2768" s="1952" t="s">
        <v>2811</v>
      </c>
      <c r="P2768" s="2097">
        <v>8291.7999999999993</v>
      </c>
      <c r="Q2768" s="724">
        <v>42141</v>
      </c>
      <c r="R2768" s="2116">
        <v>8291.7999999999993</v>
      </c>
      <c r="S2768" s="1817">
        <f t="shared" si="162"/>
        <v>0</v>
      </c>
      <c r="T2768" s="1655" t="s">
        <v>773</v>
      </c>
    </row>
    <row r="2769" spans="1:20" x14ac:dyDescent="0.25">
      <c r="A2769" s="1265">
        <v>42151</v>
      </c>
      <c r="B2769" s="545">
        <v>22343</v>
      </c>
      <c r="C2769" s="2164" t="s">
        <v>2251</v>
      </c>
      <c r="D2769" s="2194">
        <v>0</v>
      </c>
      <c r="E2769" s="781"/>
      <c r="F2769" s="2116"/>
      <c r="G2769" s="1267">
        <f t="shared" si="161"/>
        <v>0</v>
      </c>
      <c r="H2769" s="1655" t="s">
        <v>773</v>
      </c>
      <c r="I2769" s="32"/>
      <c r="J2769" s="2024"/>
      <c r="K2769" s="32"/>
      <c r="M2769" s="1265">
        <v>42140</v>
      </c>
      <c r="N2769" s="545">
        <v>21262</v>
      </c>
      <c r="O2769" s="1952" t="s">
        <v>2811</v>
      </c>
      <c r="P2769" s="2097">
        <v>14525.3</v>
      </c>
      <c r="Q2769" s="724">
        <v>42142</v>
      </c>
      <c r="R2769" s="2116">
        <v>14525.3</v>
      </c>
      <c r="S2769" s="1267">
        <f t="shared" si="162"/>
        <v>0</v>
      </c>
      <c r="T2769" s="716" t="s">
        <v>2776</v>
      </c>
    </row>
    <row r="2770" spans="1:20" x14ac:dyDescent="0.25">
      <c r="A2770" s="1265">
        <v>42151</v>
      </c>
      <c r="B2770" s="545">
        <v>22344</v>
      </c>
      <c r="C2770" s="1952" t="s">
        <v>1521</v>
      </c>
      <c r="D2770" s="2097">
        <v>2635.2</v>
      </c>
      <c r="E2770" s="781">
        <v>42151</v>
      </c>
      <c r="F2770" s="2116">
        <v>2635.2</v>
      </c>
      <c r="G2770" s="1267">
        <f t="shared" si="161"/>
        <v>0</v>
      </c>
      <c r="H2770" s="1655" t="s">
        <v>773</v>
      </c>
      <c r="I2770" s="32"/>
      <c r="J2770" s="2024"/>
      <c r="K2770" s="32"/>
      <c r="M2770" s="1265">
        <v>42141</v>
      </c>
      <c r="N2770" s="545">
        <v>21356</v>
      </c>
      <c r="O2770" s="1952" t="s">
        <v>2811</v>
      </c>
      <c r="P2770" s="2097">
        <v>20805.599999999999</v>
      </c>
      <c r="Q2770" s="724">
        <v>42143</v>
      </c>
      <c r="R2770" s="2117">
        <v>20805.599999999999</v>
      </c>
      <c r="S2770" s="1267">
        <f t="shared" si="162"/>
        <v>0</v>
      </c>
      <c r="T2770" s="716" t="s">
        <v>2804</v>
      </c>
    </row>
    <row r="2771" spans="1:20" x14ac:dyDescent="0.25">
      <c r="A2771" s="1265">
        <v>42151</v>
      </c>
      <c r="B2771" s="545">
        <v>22345</v>
      </c>
      <c r="C2771" s="1952" t="s">
        <v>2957</v>
      </c>
      <c r="D2771" s="2097">
        <v>13414.4</v>
      </c>
      <c r="E2771" s="781">
        <v>42151</v>
      </c>
      <c r="F2771" s="2116">
        <v>13414.4</v>
      </c>
      <c r="G2771" s="1267">
        <f t="shared" si="161"/>
        <v>0</v>
      </c>
      <c r="H2771" s="1655" t="s">
        <v>773</v>
      </c>
      <c r="I2771" s="32"/>
      <c r="J2771" s="2024"/>
      <c r="K2771" s="32"/>
      <c r="M2771" s="1265">
        <v>42142</v>
      </c>
      <c r="N2771" s="545">
        <v>21422</v>
      </c>
      <c r="O2771" s="1952" t="s">
        <v>2811</v>
      </c>
      <c r="P2771" s="2097">
        <v>12021.2</v>
      </c>
      <c r="Q2771" s="724">
        <v>42142</v>
      </c>
      <c r="R2771" s="2117">
        <v>12021.2</v>
      </c>
      <c r="S2771" s="1267">
        <f t="shared" si="162"/>
        <v>0</v>
      </c>
      <c r="T2771" s="1197" t="s">
        <v>2776</v>
      </c>
    </row>
    <row r="2772" spans="1:20" x14ac:dyDescent="0.25">
      <c r="A2772" s="1265">
        <v>42151</v>
      </c>
      <c r="B2772" s="545">
        <v>22346</v>
      </c>
      <c r="C2772" s="1952" t="s">
        <v>2784</v>
      </c>
      <c r="D2772" s="2097">
        <v>1373.4</v>
      </c>
      <c r="E2772" s="781">
        <v>42151</v>
      </c>
      <c r="F2772" s="2116">
        <v>1373.4</v>
      </c>
      <c r="G2772" s="1267">
        <f t="shared" si="161"/>
        <v>0</v>
      </c>
      <c r="H2772" s="1655" t="s">
        <v>2799</v>
      </c>
      <c r="I2772" s="32"/>
      <c r="J2772" s="2024"/>
      <c r="K2772" s="32"/>
      <c r="M2772" s="1265">
        <v>42143</v>
      </c>
      <c r="N2772" s="545">
        <v>21583</v>
      </c>
      <c r="O2772" s="1952" t="s">
        <v>2811</v>
      </c>
      <c r="P2772" s="2097">
        <v>7328.4</v>
      </c>
      <c r="Q2772" s="724">
        <v>42145</v>
      </c>
      <c r="R2772" s="2116">
        <v>7328.4</v>
      </c>
      <c r="S2772" s="1267">
        <f t="shared" si="162"/>
        <v>0</v>
      </c>
      <c r="T2772" s="1197" t="s">
        <v>2815</v>
      </c>
    </row>
    <row r="2773" spans="1:20" x14ac:dyDescent="0.25">
      <c r="A2773" s="1265">
        <v>42151</v>
      </c>
      <c r="B2773" s="545">
        <v>22347</v>
      </c>
      <c r="C2773" s="1952" t="s">
        <v>2861</v>
      </c>
      <c r="D2773" s="2097">
        <v>31593.95</v>
      </c>
      <c r="E2773" s="781">
        <v>42151</v>
      </c>
      <c r="F2773" s="2116">
        <v>31593.95</v>
      </c>
      <c r="G2773" s="1267">
        <f t="shared" si="161"/>
        <v>0</v>
      </c>
      <c r="H2773" s="1655" t="s">
        <v>2938</v>
      </c>
      <c r="I2773" s="32"/>
      <c r="J2773" s="2024"/>
      <c r="K2773" s="32"/>
      <c r="M2773" s="1265">
        <v>42144</v>
      </c>
      <c r="N2773" s="545">
        <v>21673</v>
      </c>
      <c r="O2773" s="1952" t="s">
        <v>2811</v>
      </c>
      <c r="P2773" s="2097">
        <v>5294.8</v>
      </c>
      <c r="Q2773" s="724">
        <v>42145</v>
      </c>
      <c r="R2773" s="2117">
        <v>5294.8</v>
      </c>
      <c r="S2773" s="1267">
        <f t="shared" si="162"/>
        <v>0</v>
      </c>
      <c r="T2773" s="716" t="s">
        <v>2776</v>
      </c>
    </row>
    <row r="2774" spans="1:20" x14ac:dyDescent="0.25">
      <c r="A2774" s="1265">
        <v>42151</v>
      </c>
      <c r="B2774" s="545">
        <v>22348</v>
      </c>
      <c r="C2774" s="1952" t="s">
        <v>2899</v>
      </c>
      <c r="D2774" s="2097">
        <v>13600</v>
      </c>
      <c r="E2774" s="781">
        <v>42151</v>
      </c>
      <c r="F2774" s="2116">
        <v>13600</v>
      </c>
      <c r="G2774" s="1267">
        <f t="shared" si="161"/>
        <v>0</v>
      </c>
      <c r="H2774" s="1655" t="s">
        <v>773</v>
      </c>
      <c r="I2774" s="32"/>
      <c r="J2774" s="2024"/>
      <c r="K2774" s="32"/>
      <c r="M2774" s="1265">
        <v>42145</v>
      </c>
      <c r="N2774" s="545">
        <v>21765</v>
      </c>
      <c r="O2774" s="2030" t="s">
        <v>2811</v>
      </c>
      <c r="P2774" s="2113">
        <v>11017.8</v>
      </c>
      <c r="Q2774" s="724">
        <v>42149</v>
      </c>
      <c r="R2774" s="2117">
        <v>11017.8</v>
      </c>
      <c r="S2774" s="1267">
        <f t="shared" si="162"/>
        <v>0</v>
      </c>
      <c r="T2774" s="582" t="s">
        <v>773</v>
      </c>
    </row>
    <row r="2775" spans="1:20" x14ac:dyDescent="0.25">
      <c r="A2775" s="1265">
        <v>42151</v>
      </c>
      <c r="B2775" s="545">
        <v>22349</v>
      </c>
      <c r="C2775" s="1952" t="s">
        <v>2809</v>
      </c>
      <c r="D2775" s="2097">
        <v>2916</v>
      </c>
      <c r="E2775" s="781">
        <v>42151</v>
      </c>
      <c r="F2775" s="2116">
        <v>2916</v>
      </c>
      <c r="G2775" s="1267">
        <f t="shared" si="161"/>
        <v>0</v>
      </c>
      <c r="H2775" s="1655" t="s">
        <v>773</v>
      </c>
      <c r="I2775" s="32"/>
      <c r="J2775" s="2024"/>
      <c r="K2775" s="32"/>
      <c r="M2775" s="1265">
        <v>42146</v>
      </c>
      <c r="N2775" s="545">
        <v>21863</v>
      </c>
      <c r="O2775" s="1952" t="s">
        <v>2811</v>
      </c>
      <c r="P2775" s="2097">
        <v>4867.5</v>
      </c>
      <c r="Q2775" s="724">
        <v>42147</v>
      </c>
      <c r="R2775" s="2116">
        <v>4867.5</v>
      </c>
      <c r="S2775" s="1267">
        <f t="shared" si="162"/>
        <v>0</v>
      </c>
      <c r="T2775" s="1655" t="s">
        <v>2776</v>
      </c>
    </row>
    <row r="2776" spans="1:20" x14ac:dyDescent="0.25">
      <c r="A2776" s="1265">
        <v>42151</v>
      </c>
      <c r="B2776" s="545">
        <v>22350</v>
      </c>
      <c r="C2776" s="1952" t="s">
        <v>2859</v>
      </c>
      <c r="D2776" s="2097">
        <v>24232.799999999999</v>
      </c>
      <c r="E2776" s="781">
        <v>42151</v>
      </c>
      <c r="F2776" s="2116">
        <v>24232.799999999999</v>
      </c>
      <c r="G2776" s="1267">
        <f t="shared" si="161"/>
        <v>0</v>
      </c>
      <c r="H2776" s="1655" t="s">
        <v>2938</v>
      </c>
      <c r="I2776" s="32"/>
      <c r="J2776" s="2024"/>
      <c r="K2776" s="32"/>
      <c r="M2776" s="1265">
        <v>42147</v>
      </c>
      <c r="N2776" s="545">
        <v>22007</v>
      </c>
      <c r="O2776" s="1952" t="s">
        <v>2811</v>
      </c>
      <c r="P2776" s="2097">
        <v>11966.15</v>
      </c>
      <c r="Q2776" s="781">
        <v>42148</v>
      </c>
      <c r="R2776" s="2116">
        <v>11966.15</v>
      </c>
      <c r="S2776" s="1267">
        <f t="shared" si="162"/>
        <v>0</v>
      </c>
      <c r="T2776" s="1655" t="s">
        <v>2776</v>
      </c>
    </row>
    <row r="2777" spans="1:20" x14ac:dyDescent="0.25">
      <c r="A2777" s="1265">
        <v>42151</v>
      </c>
      <c r="B2777" s="545">
        <v>22351</v>
      </c>
      <c r="C2777" s="1952" t="s">
        <v>665</v>
      </c>
      <c r="D2777" s="2097">
        <v>3709.2</v>
      </c>
      <c r="E2777" s="781">
        <v>42151</v>
      </c>
      <c r="F2777" s="2116">
        <v>3709.2</v>
      </c>
      <c r="G2777" s="1267">
        <f t="shared" si="161"/>
        <v>0</v>
      </c>
      <c r="H2777" s="1655" t="s">
        <v>773</v>
      </c>
      <c r="I2777" s="32"/>
      <c r="J2777" s="2024"/>
      <c r="K2777" s="32"/>
      <c r="M2777" s="1265">
        <v>42147</v>
      </c>
      <c r="N2777" s="545">
        <v>22054</v>
      </c>
      <c r="O2777" s="1952" t="s">
        <v>2811</v>
      </c>
      <c r="P2777" s="2097">
        <v>2082</v>
      </c>
      <c r="Q2777" s="781">
        <v>42147</v>
      </c>
      <c r="R2777" s="2116">
        <v>2082</v>
      </c>
      <c r="S2777" s="1267">
        <f t="shared" si="162"/>
        <v>0</v>
      </c>
      <c r="T2777" s="1655" t="s">
        <v>773</v>
      </c>
    </row>
    <row r="2778" spans="1:20" x14ac:dyDescent="0.25">
      <c r="A2778" s="1265">
        <v>42151</v>
      </c>
      <c r="B2778" s="545">
        <v>22352</v>
      </c>
      <c r="C2778" s="1952" t="s">
        <v>2788</v>
      </c>
      <c r="D2778" s="2097">
        <v>14348.8</v>
      </c>
      <c r="E2778" s="781">
        <v>42151</v>
      </c>
      <c r="F2778" s="2116">
        <v>13348.8</v>
      </c>
      <c r="G2778" s="1267">
        <f t="shared" si="161"/>
        <v>1000</v>
      </c>
      <c r="H2778" s="1655" t="s">
        <v>773</v>
      </c>
      <c r="I2778" s="32"/>
      <c r="J2778" s="2024"/>
      <c r="K2778" s="32"/>
      <c r="M2778" s="1265">
        <v>42147</v>
      </c>
      <c r="N2778" s="545">
        <v>22063</v>
      </c>
      <c r="O2778" s="1952" t="s">
        <v>2811</v>
      </c>
      <c r="P2778" s="2097">
        <v>1734</v>
      </c>
      <c r="Q2778" s="781">
        <v>42147</v>
      </c>
      <c r="R2778" s="2116">
        <v>1734</v>
      </c>
      <c r="S2778" s="1267">
        <f t="shared" si="162"/>
        <v>0</v>
      </c>
      <c r="T2778" s="1655" t="s">
        <v>773</v>
      </c>
    </row>
    <row r="2779" spans="1:20" x14ac:dyDescent="0.25">
      <c r="A2779" s="1265">
        <v>42151</v>
      </c>
      <c r="B2779" s="545">
        <v>22353</v>
      </c>
      <c r="C2779" s="1952" t="s">
        <v>2852</v>
      </c>
      <c r="D2779" s="2097">
        <v>256830.8</v>
      </c>
      <c r="E2779" s="781"/>
      <c r="F2779" s="2116"/>
      <c r="G2779" s="1267">
        <f t="shared" si="161"/>
        <v>256830.8</v>
      </c>
      <c r="H2779" s="1655" t="s">
        <v>773</v>
      </c>
      <c r="I2779" s="32"/>
      <c r="J2779" s="2024"/>
      <c r="K2779" s="32"/>
      <c r="M2779" s="1265">
        <v>42148</v>
      </c>
      <c r="N2779" s="545">
        <v>22110</v>
      </c>
      <c r="O2779" s="1952" t="s">
        <v>2811</v>
      </c>
      <c r="P2779" s="2097">
        <v>13860.3</v>
      </c>
      <c r="Q2779" s="781">
        <v>42149</v>
      </c>
      <c r="R2779" s="2116">
        <v>13860.3</v>
      </c>
      <c r="S2779" s="1267">
        <f t="shared" si="162"/>
        <v>0</v>
      </c>
      <c r="T2779" s="1655" t="s">
        <v>773</v>
      </c>
    </row>
    <row r="2780" spans="1:20" x14ac:dyDescent="0.25">
      <c r="A2780" s="1265">
        <v>42151</v>
      </c>
      <c r="B2780" s="545">
        <v>22354</v>
      </c>
      <c r="C2780" s="1952" t="s">
        <v>3679</v>
      </c>
      <c r="D2780" s="2097">
        <v>6223.8</v>
      </c>
      <c r="E2780" s="781">
        <v>42151</v>
      </c>
      <c r="F2780" s="2116">
        <v>6223.8</v>
      </c>
      <c r="G2780" s="1267">
        <f t="shared" si="161"/>
        <v>0</v>
      </c>
      <c r="H2780" s="1655" t="s">
        <v>773</v>
      </c>
      <c r="I2780" s="32"/>
      <c r="J2780" s="2024"/>
      <c r="K2780" s="32"/>
      <c r="M2780" s="1265">
        <v>42149</v>
      </c>
      <c r="N2780" s="545">
        <v>22179</v>
      </c>
      <c r="O2780" s="1952" t="s">
        <v>2811</v>
      </c>
      <c r="P2780" s="2097">
        <v>7518</v>
      </c>
      <c r="Q2780" s="781">
        <v>42150</v>
      </c>
      <c r="R2780" s="2116">
        <v>7518</v>
      </c>
      <c r="S2780" s="1267">
        <f t="shared" si="162"/>
        <v>0</v>
      </c>
      <c r="T2780" s="1655" t="s">
        <v>2776</v>
      </c>
    </row>
    <row r="2781" spans="1:20" x14ac:dyDescent="0.25">
      <c r="A2781" s="1265">
        <v>42151</v>
      </c>
      <c r="B2781" s="545">
        <v>22355</v>
      </c>
      <c r="C2781" s="1952" t="s">
        <v>3686</v>
      </c>
      <c r="D2781" s="2097">
        <v>3221.3</v>
      </c>
      <c r="E2781" s="781">
        <v>42151</v>
      </c>
      <c r="F2781" s="2116">
        <v>3221.3</v>
      </c>
      <c r="G2781" s="1267">
        <f t="shared" si="161"/>
        <v>0</v>
      </c>
      <c r="H2781" s="1655" t="s">
        <v>773</v>
      </c>
      <c r="I2781" s="32"/>
      <c r="J2781" s="2024"/>
      <c r="K2781" s="32"/>
      <c r="M2781" s="1265">
        <v>42150</v>
      </c>
      <c r="N2781" s="545">
        <v>22284</v>
      </c>
      <c r="O2781" s="1952" t="s">
        <v>2811</v>
      </c>
      <c r="P2781" s="2097">
        <v>7246.1</v>
      </c>
      <c r="Q2781" s="781">
        <v>42151</v>
      </c>
      <c r="R2781" s="2116">
        <v>7246.1</v>
      </c>
      <c r="S2781" s="1267">
        <f t="shared" si="162"/>
        <v>0</v>
      </c>
      <c r="T2781" s="1655" t="s">
        <v>2776</v>
      </c>
    </row>
    <row r="2782" spans="1:20" x14ac:dyDescent="0.25">
      <c r="A2782" s="1265">
        <v>42151</v>
      </c>
      <c r="B2782" s="545">
        <v>22356</v>
      </c>
      <c r="C2782" s="1952" t="s">
        <v>2795</v>
      </c>
      <c r="D2782" s="2097">
        <v>9051.6</v>
      </c>
      <c r="E2782" s="781"/>
      <c r="F2782" s="2116"/>
      <c r="G2782" s="1267">
        <f t="shared" si="161"/>
        <v>9051.6</v>
      </c>
      <c r="H2782" s="1655" t="s">
        <v>2780</v>
      </c>
      <c r="I2782" s="32"/>
      <c r="J2782" s="2024"/>
      <c r="K2782" s="32"/>
      <c r="M2782" s="1265">
        <v>42151</v>
      </c>
      <c r="N2782" s="545">
        <v>22359</v>
      </c>
      <c r="O2782" s="1952" t="s">
        <v>2811</v>
      </c>
      <c r="P2782" s="2097">
        <v>17364.599999999999</v>
      </c>
      <c r="Q2782" s="781">
        <v>42152</v>
      </c>
      <c r="R2782" s="2116">
        <v>17364.599999999999</v>
      </c>
      <c r="S2782" s="1267">
        <f t="shared" si="162"/>
        <v>0</v>
      </c>
      <c r="T2782" s="1655" t="s">
        <v>2776</v>
      </c>
    </row>
    <row r="2783" spans="1:20" x14ac:dyDescent="0.25">
      <c r="A2783" s="1265">
        <v>42151</v>
      </c>
      <c r="B2783" s="545">
        <v>22357</v>
      </c>
      <c r="C2783" s="1952" t="s">
        <v>2852</v>
      </c>
      <c r="D2783" s="2097">
        <v>266021.84000000003</v>
      </c>
      <c r="E2783" s="781"/>
      <c r="F2783" s="2116"/>
      <c r="G2783" s="1267">
        <f t="shared" si="161"/>
        <v>266021.84000000003</v>
      </c>
      <c r="H2783" s="1655" t="s">
        <v>773</v>
      </c>
      <c r="I2783" s="32"/>
      <c r="J2783" s="2024"/>
      <c r="K2783" s="32"/>
      <c r="M2783" s="1265">
        <v>42152</v>
      </c>
      <c r="N2783" s="545">
        <v>22476</v>
      </c>
      <c r="O2783" s="1952" t="s">
        <v>2811</v>
      </c>
      <c r="P2783" s="2097">
        <v>11131.6</v>
      </c>
      <c r="Q2783" s="724"/>
      <c r="R2783" s="2116"/>
      <c r="S2783" s="1267">
        <f t="shared" si="162"/>
        <v>11131.6</v>
      </c>
      <c r="T2783" s="1655" t="s">
        <v>773</v>
      </c>
    </row>
    <row r="2784" spans="1:20" x14ac:dyDescent="0.25">
      <c r="A2784" s="1265">
        <v>42151</v>
      </c>
      <c r="B2784" s="545">
        <v>22358</v>
      </c>
      <c r="C2784" s="1952" t="s">
        <v>2832</v>
      </c>
      <c r="D2784" s="2097">
        <v>6470</v>
      </c>
      <c r="E2784" s="781">
        <v>42151</v>
      </c>
      <c r="F2784" s="2116">
        <v>6470</v>
      </c>
      <c r="G2784" s="1267">
        <f t="shared" si="161"/>
        <v>0</v>
      </c>
      <c r="H2784" s="1655" t="s">
        <v>773</v>
      </c>
      <c r="I2784" s="32"/>
      <c r="J2784" s="2024"/>
      <c r="K2784" s="32"/>
      <c r="M2784" s="1265">
        <v>42153</v>
      </c>
      <c r="N2784" s="545">
        <v>22597</v>
      </c>
      <c r="O2784" s="1952" t="s">
        <v>2811</v>
      </c>
      <c r="P2784" s="2097">
        <v>14965.1</v>
      </c>
      <c r="Q2784" s="724"/>
      <c r="R2784" s="2116"/>
      <c r="S2784" s="1267">
        <f t="shared" si="162"/>
        <v>14965.1</v>
      </c>
      <c r="T2784" s="1655" t="s">
        <v>773</v>
      </c>
    </row>
    <row r="2785" spans="1:20" x14ac:dyDescent="0.25">
      <c r="A2785" s="1265">
        <v>42151</v>
      </c>
      <c r="B2785" s="545">
        <v>22359</v>
      </c>
      <c r="C2785" s="1952" t="s">
        <v>2811</v>
      </c>
      <c r="D2785" s="2097">
        <v>17364.599999999999</v>
      </c>
      <c r="E2785" s="781">
        <v>42152</v>
      </c>
      <c r="F2785" s="2116">
        <v>17364.599999999999</v>
      </c>
      <c r="G2785" s="1267">
        <f t="shared" si="161"/>
        <v>0</v>
      </c>
      <c r="H2785" s="1655" t="s">
        <v>2776</v>
      </c>
      <c r="I2785" s="32"/>
      <c r="J2785" s="2024"/>
      <c r="K2785" s="32"/>
      <c r="M2785" s="1265">
        <v>42154</v>
      </c>
      <c r="N2785" s="545">
        <v>22732</v>
      </c>
      <c r="O2785" s="1952" t="s">
        <v>2811</v>
      </c>
      <c r="P2785" s="2097">
        <v>15005.8</v>
      </c>
      <c r="Q2785" s="724">
        <v>42154</v>
      </c>
      <c r="R2785" s="2116">
        <v>15005.8</v>
      </c>
      <c r="S2785" s="1267">
        <f t="shared" si="162"/>
        <v>0</v>
      </c>
      <c r="T2785" s="1655" t="s">
        <v>2776</v>
      </c>
    </row>
    <row r="2786" spans="1:20" x14ac:dyDescent="0.25">
      <c r="A2786" s="1265">
        <v>42151</v>
      </c>
      <c r="B2786" s="545">
        <v>22360</v>
      </c>
      <c r="C2786" s="1952" t="s">
        <v>2813</v>
      </c>
      <c r="D2786" s="2097">
        <v>5678</v>
      </c>
      <c r="E2786" s="781">
        <v>42152</v>
      </c>
      <c r="F2786" s="2116">
        <v>5678</v>
      </c>
      <c r="G2786" s="1267">
        <f t="shared" si="161"/>
        <v>0</v>
      </c>
      <c r="H2786" s="1655" t="s">
        <v>2776</v>
      </c>
      <c r="I2786" s="32"/>
      <c r="J2786" s="2024"/>
      <c r="K2786" s="32"/>
      <c r="M2786" s="1265">
        <v>42155</v>
      </c>
      <c r="N2786" s="545">
        <v>22822</v>
      </c>
      <c r="O2786" s="1952" t="s">
        <v>2811</v>
      </c>
      <c r="P2786" s="2097">
        <v>8225.4</v>
      </c>
      <c r="Q2786" s="724">
        <v>42155</v>
      </c>
      <c r="R2786" s="2116">
        <v>8225.4</v>
      </c>
      <c r="S2786" s="1267">
        <f t="shared" si="162"/>
        <v>0</v>
      </c>
      <c r="T2786" s="1655" t="s">
        <v>2776</v>
      </c>
    </row>
    <row r="2787" spans="1:20" x14ac:dyDescent="0.25">
      <c r="A2787" s="1265">
        <v>42151</v>
      </c>
      <c r="B2787" s="545">
        <v>22361</v>
      </c>
      <c r="C2787" s="1952" t="s">
        <v>2868</v>
      </c>
      <c r="D2787" s="2097">
        <v>2640</v>
      </c>
      <c r="E2787" s="781">
        <v>42151</v>
      </c>
      <c r="F2787" s="2116">
        <v>2640</v>
      </c>
      <c r="G2787" s="1267">
        <f t="shared" si="161"/>
        <v>0</v>
      </c>
      <c r="H2787" s="1655" t="s">
        <v>2776</v>
      </c>
      <c r="I2787" s="32"/>
      <c r="J2787" s="2024"/>
      <c r="K2787" s="32"/>
      <c r="M2787" s="1265">
        <v>42155</v>
      </c>
      <c r="N2787" s="545">
        <v>22840</v>
      </c>
      <c r="O2787" s="1952" t="s">
        <v>2811</v>
      </c>
      <c r="P2787" s="2097">
        <v>5122</v>
      </c>
      <c r="Q2787" s="724">
        <v>42155</v>
      </c>
      <c r="R2787" s="2116">
        <v>5122</v>
      </c>
      <c r="S2787" s="1267">
        <f t="shared" si="162"/>
        <v>0</v>
      </c>
      <c r="T2787" s="1655" t="s">
        <v>2776</v>
      </c>
    </row>
    <row r="2788" spans="1:20" x14ac:dyDescent="0.25">
      <c r="A2788" s="1265">
        <v>42151</v>
      </c>
      <c r="B2788" s="545">
        <v>22362</v>
      </c>
      <c r="C2788" s="1952" t="s">
        <v>45</v>
      </c>
      <c r="D2788" s="2097">
        <v>13721.08</v>
      </c>
      <c r="E2788" s="781">
        <v>42151</v>
      </c>
      <c r="F2788" s="2116">
        <v>13721.08</v>
      </c>
      <c r="G2788" s="1267">
        <f t="shared" si="161"/>
        <v>0</v>
      </c>
      <c r="H2788" s="1655" t="s">
        <v>2815</v>
      </c>
      <c r="I2788" s="32"/>
      <c r="J2788" s="2024"/>
      <c r="K2788" s="32"/>
      <c r="M2788" s="1265">
        <v>42126</v>
      </c>
      <c r="N2788" s="545">
        <v>19808</v>
      </c>
      <c r="O2788" s="2054" t="s">
        <v>2884</v>
      </c>
      <c r="P2788" s="2097">
        <v>10444.5</v>
      </c>
      <c r="Q2788" s="724">
        <v>42126</v>
      </c>
      <c r="R2788" s="2116">
        <v>10444.5</v>
      </c>
      <c r="S2788" s="1267">
        <f t="shared" si="162"/>
        <v>0</v>
      </c>
      <c r="T2788" s="217" t="s">
        <v>773</v>
      </c>
    </row>
    <row r="2789" spans="1:20" x14ac:dyDescent="0.25">
      <c r="A2789" s="1265">
        <v>42151</v>
      </c>
      <c r="B2789" s="545">
        <v>22363</v>
      </c>
      <c r="C2789" s="1952" t="s">
        <v>3602</v>
      </c>
      <c r="D2789" s="2097">
        <v>2697</v>
      </c>
      <c r="E2789" s="781"/>
      <c r="F2789" s="2116"/>
      <c r="G2789" s="1267">
        <f t="shared" si="161"/>
        <v>2697</v>
      </c>
      <c r="H2789" s="1655" t="s">
        <v>773</v>
      </c>
      <c r="I2789" s="32"/>
      <c r="J2789" s="2024"/>
      <c r="K2789" s="32"/>
      <c r="M2789" s="1265">
        <v>42130</v>
      </c>
      <c r="N2789" s="545">
        <v>20109</v>
      </c>
      <c r="O2789" s="1952" t="s">
        <v>2884</v>
      </c>
      <c r="P2789" s="2097">
        <v>6795.7</v>
      </c>
      <c r="Q2789" s="724">
        <v>42130</v>
      </c>
      <c r="R2789" s="2116">
        <v>6795.7</v>
      </c>
      <c r="S2789" s="1267">
        <f t="shared" si="162"/>
        <v>0</v>
      </c>
      <c r="T2789" s="1655" t="s">
        <v>773</v>
      </c>
    </row>
    <row r="2790" spans="1:20" x14ac:dyDescent="0.25">
      <c r="A2790" s="1265">
        <v>42151</v>
      </c>
      <c r="B2790" s="545">
        <v>22364</v>
      </c>
      <c r="C2790" s="1952" t="s">
        <v>1525</v>
      </c>
      <c r="D2790" s="2097">
        <v>5109.8</v>
      </c>
      <c r="E2790" s="781">
        <v>42151</v>
      </c>
      <c r="F2790" s="2116">
        <v>5109.8</v>
      </c>
      <c r="G2790" s="1267">
        <f t="shared" ref="G2790:G2853" si="163">D2790-F2790</f>
        <v>0</v>
      </c>
      <c r="H2790" s="1655" t="s">
        <v>773</v>
      </c>
      <c r="I2790" s="32"/>
      <c r="J2790" s="2024"/>
      <c r="K2790" s="32"/>
      <c r="M2790" s="1265">
        <v>42133</v>
      </c>
      <c r="N2790" s="545">
        <v>20573</v>
      </c>
      <c r="O2790" s="1952" t="s">
        <v>2884</v>
      </c>
      <c r="P2790" s="2097">
        <v>13827</v>
      </c>
      <c r="Q2790" s="724">
        <v>42133</v>
      </c>
      <c r="R2790" s="2116">
        <v>13827</v>
      </c>
      <c r="S2790" s="1267">
        <f t="shared" si="162"/>
        <v>0</v>
      </c>
      <c r="T2790" s="1804" t="s">
        <v>773</v>
      </c>
    </row>
    <row r="2791" spans="1:20" x14ac:dyDescent="0.25">
      <c r="A2791" s="1265">
        <v>42151</v>
      </c>
      <c r="B2791" s="545">
        <v>22365</v>
      </c>
      <c r="C2791" s="1952" t="s">
        <v>3664</v>
      </c>
      <c r="D2791" s="2097">
        <v>1197.2</v>
      </c>
      <c r="E2791" s="781">
        <v>42151</v>
      </c>
      <c r="F2791" s="2116">
        <v>1197.2</v>
      </c>
      <c r="G2791" s="1267">
        <f t="shared" si="163"/>
        <v>0</v>
      </c>
      <c r="H2791" s="1655" t="s">
        <v>773</v>
      </c>
      <c r="I2791" s="32"/>
      <c r="J2791" s="2024"/>
      <c r="K2791" s="32"/>
      <c r="M2791" s="1265">
        <v>42133</v>
      </c>
      <c r="N2791" s="545">
        <v>20578</v>
      </c>
      <c r="O2791" s="1952" t="s">
        <v>2884</v>
      </c>
      <c r="P2791" s="2097">
        <v>534.6</v>
      </c>
      <c r="Q2791" s="724">
        <v>42133</v>
      </c>
      <c r="R2791" s="2116">
        <v>534.6</v>
      </c>
      <c r="S2791" s="1267">
        <f t="shared" si="162"/>
        <v>0</v>
      </c>
      <c r="T2791" s="1804" t="s">
        <v>773</v>
      </c>
    </row>
    <row r="2792" spans="1:20" x14ac:dyDescent="0.25">
      <c r="A2792" s="1265">
        <v>42151</v>
      </c>
      <c r="B2792" s="545">
        <v>22366</v>
      </c>
      <c r="C2792" s="1952" t="s">
        <v>1434</v>
      </c>
      <c r="D2792" s="2097">
        <v>1576.4</v>
      </c>
      <c r="E2792" s="781">
        <v>42152</v>
      </c>
      <c r="F2792" s="2116">
        <v>1576.4</v>
      </c>
      <c r="G2792" s="1267">
        <f t="shared" si="163"/>
        <v>0</v>
      </c>
      <c r="H2792" s="1655" t="s">
        <v>773</v>
      </c>
      <c r="I2792" s="32"/>
      <c r="J2792" s="2024"/>
      <c r="K2792" s="32"/>
      <c r="M2792" s="1265">
        <v>42140</v>
      </c>
      <c r="N2792" s="545">
        <v>21257</v>
      </c>
      <c r="O2792" s="1952" t="s">
        <v>2884</v>
      </c>
      <c r="P2792" s="2097">
        <v>16350.6</v>
      </c>
      <c r="Q2792" s="724">
        <v>42140</v>
      </c>
      <c r="R2792" s="2116">
        <v>16350.6</v>
      </c>
      <c r="S2792" s="1267">
        <f t="shared" si="162"/>
        <v>0</v>
      </c>
      <c r="T2792" s="716" t="s">
        <v>773</v>
      </c>
    </row>
    <row r="2793" spans="1:20" x14ac:dyDescent="0.25">
      <c r="A2793" s="1265">
        <v>42151</v>
      </c>
      <c r="B2793" s="545">
        <v>22367</v>
      </c>
      <c r="C2793" s="1952" t="s">
        <v>25</v>
      </c>
      <c r="D2793" s="2097">
        <v>6557.28</v>
      </c>
      <c r="E2793" s="781">
        <v>42151</v>
      </c>
      <c r="F2793" s="2116">
        <v>6557.28</v>
      </c>
      <c r="G2793" s="1267">
        <f t="shared" si="163"/>
        <v>0</v>
      </c>
      <c r="H2793" s="1655" t="s">
        <v>773</v>
      </c>
      <c r="I2793" s="32"/>
      <c r="J2793" s="2024"/>
      <c r="K2793" s="32"/>
      <c r="M2793" s="1265">
        <v>42141</v>
      </c>
      <c r="N2793" s="545">
        <v>21380</v>
      </c>
      <c r="O2793" s="1952" t="s">
        <v>2884</v>
      </c>
      <c r="P2793" s="2097">
        <v>1026</v>
      </c>
      <c r="Q2793" s="724">
        <v>42141</v>
      </c>
      <c r="R2793" s="2117">
        <v>1026</v>
      </c>
      <c r="S2793" s="1267">
        <f t="shared" si="162"/>
        <v>0</v>
      </c>
      <c r="T2793" s="1197" t="s">
        <v>773</v>
      </c>
    </row>
    <row r="2794" spans="1:20" x14ac:dyDescent="0.25">
      <c r="A2794" s="1265">
        <v>42151</v>
      </c>
      <c r="B2794" s="545">
        <v>22368</v>
      </c>
      <c r="C2794" s="1952" t="s">
        <v>2979</v>
      </c>
      <c r="D2794" s="2097">
        <v>3326.4</v>
      </c>
      <c r="E2794" s="781">
        <v>42153</v>
      </c>
      <c r="F2794" s="2116">
        <v>3326.4</v>
      </c>
      <c r="G2794" s="1267">
        <f t="shared" si="163"/>
        <v>0</v>
      </c>
      <c r="H2794" s="1655" t="s">
        <v>773</v>
      </c>
      <c r="I2794" s="32"/>
      <c r="J2794" s="2024"/>
      <c r="K2794" s="32"/>
      <c r="M2794" s="1265">
        <v>42148</v>
      </c>
      <c r="N2794" s="545">
        <v>22120</v>
      </c>
      <c r="O2794" s="1952" t="s">
        <v>2884</v>
      </c>
      <c r="P2794" s="2097">
        <v>11382</v>
      </c>
      <c r="Q2794" s="781">
        <v>42148</v>
      </c>
      <c r="R2794" s="2116">
        <v>11382</v>
      </c>
      <c r="S2794" s="1267">
        <f t="shared" si="162"/>
        <v>0</v>
      </c>
      <c r="T2794" s="1655" t="s">
        <v>773</v>
      </c>
    </row>
    <row r="2795" spans="1:20" x14ac:dyDescent="0.25">
      <c r="A2795" s="1265">
        <v>42151</v>
      </c>
      <c r="B2795" s="545">
        <v>22369</v>
      </c>
      <c r="C2795" s="1952" t="s">
        <v>2946</v>
      </c>
      <c r="D2795" s="2097">
        <v>356.9</v>
      </c>
      <c r="E2795" s="781">
        <v>42151</v>
      </c>
      <c r="F2795" s="2116">
        <v>356.9</v>
      </c>
      <c r="G2795" s="1267">
        <f t="shared" si="163"/>
        <v>0</v>
      </c>
      <c r="H2795" s="1655" t="s">
        <v>773</v>
      </c>
      <c r="I2795" s="32"/>
      <c r="J2795" s="2024"/>
      <c r="K2795" s="32"/>
      <c r="M2795" s="1265">
        <v>42154</v>
      </c>
      <c r="N2795" s="545">
        <v>22710</v>
      </c>
      <c r="O2795" s="1952" t="s">
        <v>2884</v>
      </c>
      <c r="P2795" s="2097">
        <v>11780.8</v>
      </c>
      <c r="Q2795" s="724">
        <v>42154</v>
      </c>
      <c r="R2795" s="2116">
        <v>11780.8</v>
      </c>
      <c r="S2795" s="1267">
        <f t="shared" si="162"/>
        <v>0</v>
      </c>
      <c r="T2795" s="1655" t="s">
        <v>773</v>
      </c>
    </row>
    <row r="2796" spans="1:20" x14ac:dyDescent="0.25">
      <c r="A2796" s="1265">
        <v>42151</v>
      </c>
      <c r="B2796" s="545">
        <v>22370</v>
      </c>
      <c r="C2796" s="1952" t="s">
        <v>982</v>
      </c>
      <c r="D2796" s="2097">
        <v>5649.6</v>
      </c>
      <c r="E2796" s="781">
        <v>42151</v>
      </c>
      <c r="F2796" s="2116">
        <v>5649.6</v>
      </c>
      <c r="G2796" s="1267">
        <f t="shared" si="163"/>
        <v>0</v>
      </c>
      <c r="H2796" s="1655" t="s">
        <v>773</v>
      </c>
      <c r="I2796" s="32"/>
      <c r="J2796" s="2024"/>
      <c r="K2796" s="32"/>
      <c r="M2796" s="1265">
        <v>42125</v>
      </c>
      <c r="N2796" s="545">
        <v>19603</v>
      </c>
      <c r="O2796" s="1952" t="s">
        <v>2797</v>
      </c>
      <c r="P2796" s="2097">
        <v>11810.2</v>
      </c>
      <c r="Q2796" s="724">
        <v>42125</v>
      </c>
      <c r="R2796" s="2116">
        <v>11810.2</v>
      </c>
      <c r="S2796" s="459">
        <f t="shared" si="162"/>
        <v>0</v>
      </c>
      <c r="T2796" s="1804" t="s">
        <v>773</v>
      </c>
    </row>
    <row r="2797" spans="1:20" x14ac:dyDescent="0.25">
      <c r="A2797" s="1265">
        <v>42151</v>
      </c>
      <c r="B2797" s="545">
        <v>22371</v>
      </c>
      <c r="C2797" s="1952" t="s">
        <v>2098</v>
      </c>
      <c r="D2797" s="2097">
        <v>1200</v>
      </c>
      <c r="E2797" s="781">
        <v>42151</v>
      </c>
      <c r="F2797" s="2116">
        <v>1200</v>
      </c>
      <c r="G2797" s="1267">
        <f t="shared" si="163"/>
        <v>0</v>
      </c>
      <c r="H2797" s="1655" t="s">
        <v>2776</v>
      </c>
      <c r="I2797" s="32"/>
      <c r="J2797" s="2024"/>
      <c r="K2797" s="32"/>
      <c r="M2797" s="1265">
        <v>42127</v>
      </c>
      <c r="N2797" s="545">
        <v>19826</v>
      </c>
      <c r="O2797" s="2054" t="s">
        <v>2797</v>
      </c>
      <c r="P2797" s="2097">
        <v>9310.7000000000007</v>
      </c>
      <c r="Q2797" s="724">
        <v>42127</v>
      </c>
      <c r="R2797" s="2116">
        <v>9310.7000000000007</v>
      </c>
      <c r="S2797" s="1267">
        <f t="shared" si="162"/>
        <v>0</v>
      </c>
      <c r="T2797" s="217" t="s">
        <v>773</v>
      </c>
    </row>
    <row r="2798" spans="1:20" x14ac:dyDescent="0.25">
      <c r="A2798" s="1265">
        <v>42151</v>
      </c>
      <c r="B2798" s="545">
        <v>22372</v>
      </c>
      <c r="C2798" s="2143" t="s">
        <v>2128</v>
      </c>
      <c r="D2798" s="2097">
        <v>1238.8</v>
      </c>
      <c r="E2798" s="781">
        <v>42151</v>
      </c>
      <c r="F2798" s="2116">
        <v>1238.8</v>
      </c>
      <c r="G2798" s="1267">
        <f t="shared" si="163"/>
        <v>0</v>
      </c>
      <c r="H2798" s="1655" t="s">
        <v>2776</v>
      </c>
      <c r="I2798" s="32"/>
      <c r="J2798" s="2024"/>
      <c r="K2798" s="32"/>
      <c r="M2798" s="1265">
        <v>42129</v>
      </c>
      <c r="N2798" s="545">
        <v>20045</v>
      </c>
      <c r="O2798" s="1952" t="s">
        <v>2797</v>
      </c>
      <c r="P2798" s="2097">
        <v>8203</v>
      </c>
      <c r="Q2798" s="724">
        <v>42129</v>
      </c>
      <c r="R2798" s="2116">
        <v>8203</v>
      </c>
      <c r="S2798" s="1267">
        <f t="shared" si="162"/>
        <v>0</v>
      </c>
      <c r="T2798" s="1655" t="s">
        <v>773</v>
      </c>
    </row>
    <row r="2799" spans="1:20" x14ac:dyDescent="0.25">
      <c r="A2799" s="1265">
        <v>42151</v>
      </c>
      <c r="B2799" s="545">
        <v>22373</v>
      </c>
      <c r="C2799" s="1952" t="s">
        <v>2960</v>
      </c>
      <c r="D2799" s="2097">
        <v>1528.8</v>
      </c>
      <c r="E2799" s="781">
        <v>42151</v>
      </c>
      <c r="F2799" s="2116">
        <v>1528.8</v>
      </c>
      <c r="G2799" s="1267">
        <f t="shared" si="163"/>
        <v>0</v>
      </c>
      <c r="H2799" s="1655" t="s">
        <v>2796</v>
      </c>
      <c r="I2799" s="32"/>
      <c r="J2799" s="2024"/>
      <c r="K2799" s="32"/>
      <c r="M2799" s="1265">
        <v>42133</v>
      </c>
      <c r="N2799" s="545">
        <v>20471</v>
      </c>
      <c r="O2799" s="1952" t="s">
        <v>2797</v>
      </c>
      <c r="P2799" s="2097">
        <v>8525.2999999999993</v>
      </c>
      <c r="Q2799" s="724">
        <v>42133</v>
      </c>
      <c r="R2799" s="2116">
        <v>8525.2999999999993</v>
      </c>
      <c r="S2799" s="1267">
        <f t="shared" si="162"/>
        <v>0</v>
      </c>
      <c r="T2799" s="1655" t="s">
        <v>773</v>
      </c>
    </row>
    <row r="2800" spans="1:20" x14ac:dyDescent="0.25">
      <c r="A2800" s="1265">
        <v>42151</v>
      </c>
      <c r="B2800" s="545">
        <v>22374</v>
      </c>
      <c r="C2800" s="1952" t="s">
        <v>662</v>
      </c>
      <c r="D2800" s="2097">
        <v>2200.8000000000002</v>
      </c>
      <c r="E2800" s="781">
        <v>42151</v>
      </c>
      <c r="F2800" s="2116">
        <v>2200.8000000000002</v>
      </c>
      <c r="G2800" s="1267">
        <f t="shared" si="163"/>
        <v>0</v>
      </c>
      <c r="H2800" s="1655" t="s">
        <v>2776</v>
      </c>
      <c r="I2800" s="32"/>
      <c r="J2800" s="2024"/>
      <c r="K2800" s="32"/>
      <c r="M2800" s="1265">
        <v>42134</v>
      </c>
      <c r="N2800" s="545">
        <v>20644</v>
      </c>
      <c r="O2800" s="1952" t="s">
        <v>2797</v>
      </c>
      <c r="P2800" s="2097">
        <v>5350</v>
      </c>
      <c r="Q2800" s="724">
        <v>42134</v>
      </c>
      <c r="R2800" s="2116">
        <v>5350</v>
      </c>
      <c r="S2800" s="1267">
        <f t="shared" si="162"/>
        <v>0</v>
      </c>
      <c r="T2800" s="1655" t="s">
        <v>773</v>
      </c>
    </row>
    <row r="2801" spans="1:20" x14ac:dyDescent="0.25">
      <c r="A2801" s="1265">
        <v>42151</v>
      </c>
      <c r="B2801" s="545">
        <v>22375</v>
      </c>
      <c r="C2801" s="1952" t="s">
        <v>2872</v>
      </c>
      <c r="D2801" s="2097">
        <v>429.6</v>
      </c>
      <c r="E2801" s="724">
        <v>42151</v>
      </c>
      <c r="F2801" s="2116">
        <v>429.6</v>
      </c>
      <c r="G2801" s="1267">
        <f t="shared" si="163"/>
        <v>0</v>
      </c>
      <c r="H2801" s="1655" t="s">
        <v>2776</v>
      </c>
      <c r="I2801" s="32"/>
      <c r="J2801" s="2024"/>
      <c r="K2801" s="32"/>
      <c r="M2801" s="1265">
        <v>42134</v>
      </c>
      <c r="N2801" s="545">
        <v>20645</v>
      </c>
      <c r="O2801" s="1952" t="s">
        <v>2797</v>
      </c>
      <c r="P2801" s="2097">
        <v>390</v>
      </c>
      <c r="Q2801" s="724">
        <v>42134</v>
      </c>
      <c r="R2801" s="2116">
        <v>390</v>
      </c>
      <c r="S2801" s="1267">
        <f t="shared" si="162"/>
        <v>0</v>
      </c>
      <c r="T2801" s="1655" t="s">
        <v>773</v>
      </c>
    </row>
    <row r="2802" spans="1:20" x14ac:dyDescent="0.25">
      <c r="A2802" s="1265">
        <v>42151</v>
      </c>
      <c r="B2802" s="545">
        <v>22376</v>
      </c>
      <c r="C2802" s="1952" t="s">
        <v>2873</v>
      </c>
      <c r="D2802" s="2097">
        <v>1094.4000000000001</v>
      </c>
      <c r="E2802" s="724">
        <v>42151</v>
      </c>
      <c r="F2802" s="2116">
        <v>1094.4000000000001</v>
      </c>
      <c r="G2802" s="1267">
        <f t="shared" si="163"/>
        <v>0</v>
      </c>
      <c r="H2802" s="1655" t="s">
        <v>2780</v>
      </c>
      <c r="I2802" s="32"/>
      <c r="J2802" s="2024"/>
      <c r="K2802" s="32"/>
      <c r="M2802" s="1265">
        <v>42137</v>
      </c>
      <c r="N2802" s="545">
        <v>20871</v>
      </c>
      <c r="O2802" s="1952" t="s">
        <v>2797</v>
      </c>
      <c r="P2802" s="2097">
        <v>3819</v>
      </c>
      <c r="Q2802" s="724">
        <v>42137</v>
      </c>
      <c r="R2802" s="2116">
        <v>3819</v>
      </c>
      <c r="S2802" s="1267">
        <f t="shared" si="162"/>
        <v>0</v>
      </c>
      <c r="T2802" s="1655" t="s">
        <v>773</v>
      </c>
    </row>
    <row r="2803" spans="1:20" x14ac:dyDescent="0.25">
      <c r="A2803" s="1265">
        <v>42151</v>
      </c>
      <c r="B2803" s="545">
        <v>22377</v>
      </c>
      <c r="C2803" s="1952" t="s">
        <v>2862</v>
      </c>
      <c r="D2803" s="2112">
        <v>2805.7</v>
      </c>
      <c r="E2803" s="724">
        <v>42151</v>
      </c>
      <c r="F2803" s="2116">
        <v>2805.7</v>
      </c>
      <c r="G2803" s="1267">
        <f t="shared" si="163"/>
        <v>0</v>
      </c>
      <c r="H2803" s="1841" t="s">
        <v>2776</v>
      </c>
      <c r="I2803" s="32"/>
      <c r="J2803" s="2024"/>
      <c r="K2803" s="32"/>
      <c r="M2803" s="1265">
        <v>42139</v>
      </c>
      <c r="N2803" s="545">
        <v>21109</v>
      </c>
      <c r="O2803" s="1952" t="s">
        <v>2797</v>
      </c>
      <c r="P2803" s="2112">
        <v>5771</v>
      </c>
      <c r="Q2803" s="724">
        <v>42139</v>
      </c>
      <c r="R2803" s="2116">
        <v>5771</v>
      </c>
      <c r="S2803" s="1817">
        <f t="shared" si="162"/>
        <v>0</v>
      </c>
      <c r="T2803" s="1841" t="s">
        <v>773</v>
      </c>
    </row>
    <row r="2804" spans="1:20" x14ac:dyDescent="0.25">
      <c r="A2804" s="1265">
        <v>42151</v>
      </c>
      <c r="B2804" s="545">
        <v>22378</v>
      </c>
      <c r="C2804" s="1952" t="s">
        <v>2876</v>
      </c>
      <c r="D2804" s="2112">
        <v>9194.6</v>
      </c>
      <c r="E2804" s="724"/>
      <c r="F2804" s="2116"/>
      <c r="G2804" s="1267">
        <f t="shared" si="163"/>
        <v>9194.6</v>
      </c>
      <c r="H2804" s="1841" t="s">
        <v>2780</v>
      </c>
      <c r="I2804" s="32"/>
      <c r="J2804" s="2024"/>
      <c r="K2804" s="32"/>
      <c r="M2804" s="1265">
        <v>42141</v>
      </c>
      <c r="N2804" s="545">
        <v>21330</v>
      </c>
      <c r="O2804" s="1952" t="s">
        <v>2797</v>
      </c>
      <c r="P2804" s="2112">
        <v>3561.2</v>
      </c>
      <c r="Q2804" s="724">
        <v>42141</v>
      </c>
      <c r="R2804" s="2117">
        <v>3561.2</v>
      </c>
      <c r="S2804" s="1267">
        <f t="shared" si="162"/>
        <v>0</v>
      </c>
      <c r="T2804" s="352" t="s">
        <v>773</v>
      </c>
    </row>
    <row r="2805" spans="1:20" x14ac:dyDescent="0.25">
      <c r="A2805" s="1265">
        <v>42151</v>
      </c>
      <c r="B2805" s="545">
        <v>22379</v>
      </c>
      <c r="C2805" s="1952" t="s">
        <v>2825</v>
      </c>
      <c r="D2805" s="2112">
        <v>358.4</v>
      </c>
      <c r="E2805" s="724">
        <v>42151</v>
      </c>
      <c r="F2805" s="2116">
        <v>358.4</v>
      </c>
      <c r="G2805" s="1267">
        <f t="shared" si="163"/>
        <v>0</v>
      </c>
      <c r="H2805" s="1841" t="s">
        <v>773</v>
      </c>
      <c r="I2805" s="32"/>
      <c r="J2805" s="2024"/>
      <c r="K2805" s="32"/>
      <c r="M2805" s="1265">
        <v>42143</v>
      </c>
      <c r="N2805" s="545">
        <v>21536</v>
      </c>
      <c r="O2805" s="1952" t="s">
        <v>2797</v>
      </c>
      <c r="P2805" s="2112">
        <v>8718.7999999999993</v>
      </c>
      <c r="Q2805" s="724">
        <v>42143</v>
      </c>
      <c r="R2805" s="2117">
        <v>8718.7999999999993</v>
      </c>
      <c r="S2805" s="1267">
        <f t="shared" si="162"/>
        <v>0</v>
      </c>
      <c r="T2805" s="519" t="s">
        <v>773</v>
      </c>
    </row>
    <row r="2806" spans="1:20" x14ac:dyDescent="0.25">
      <c r="A2806" s="1265">
        <v>42151</v>
      </c>
      <c r="B2806" s="545">
        <v>22380</v>
      </c>
      <c r="C2806" s="1952" t="s">
        <v>2794</v>
      </c>
      <c r="D2806" s="2112">
        <v>810.35</v>
      </c>
      <c r="E2806" s="724">
        <v>42151</v>
      </c>
      <c r="F2806" s="2116">
        <v>810.35</v>
      </c>
      <c r="G2806" s="1267">
        <f t="shared" si="163"/>
        <v>0</v>
      </c>
      <c r="H2806" s="1841" t="s">
        <v>818</v>
      </c>
      <c r="I2806" s="32"/>
      <c r="J2806" s="2024"/>
      <c r="K2806" s="32"/>
      <c r="M2806" s="1265">
        <v>42146</v>
      </c>
      <c r="N2806" s="545">
        <v>21839</v>
      </c>
      <c r="O2806" s="2030" t="s">
        <v>2797</v>
      </c>
      <c r="P2806" s="2107">
        <v>8845.5</v>
      </c>
      <c r="Q2806" s="724">
        <v>42146</v>
      </c>
      <c r="R2806" s="2117">
        <v>8845.5</v>
      </c>
      <c r="S2806" s="1267">
        <f t="shared" si="162"/>
        <v>0</v>
      </c>
      <c r="T2806" s="139" t="s">
        <v>773</v>
      </c>
    </row>
    <row r="2807" spans="1:20" x14ac:dyDescent="0.25">
      <c r="A2807" s="1265">
        <v>42151</v>
      </c>
      <c r="B2807" s="545">
        <v>22381</v>
      </c>
      <c r="C2807" s="1952" t="s">
        <v>72</v>
      </c>
      <c r="D2807" s="2112">
        <v>56792.03</v>
      </c>
      <c r="E2807" s="724">
        <v>42151</v>
      </c>
      <c r="F2807" s="2116">
        <v>56792.03</v>
      </c>
      <c r="G2807" s="1267">
        <f t="shared" si="163"/>
        <v>0</v>
      </c>
      <c r="H2807" s="1841" t="s">
        <v>773</v>
      </c>
      <c r="I2807" s="32"/>
      <c r="J2807" s="2024"/>
      <c r="K2807" s="32"/>
      <c r="M2807" s="1265">
        <v>42148</v>
      </c>
      <c r="N2807" s="545">
        <v>22075</v>
      </c>
      <c r="O2807" s="1952" t="s">
        <v>2797</v>
      </c>
      <c r="P2807" s="2112">
        <v>12153.2</v>
      </c>
      <c r="Q2807" s="781">
        <v>42148</v>
      </c>
      <c r="R2807" s="2116">
        <v>12153.2</v>
      </c>
      <c r="S2807" s="1267">
        <f t="shared" si="162"/>
        <v>0</v>
      </c>
      <c r="T2807" s="1841" t="s">
        <v>773</v>
      </c>
    </row>
    <row r="2808" spans="1:20" x14ac:dyDescent="0.25">
      <c r="A2808" s="1265">
        <v>42151</v>
      </c>
      <c r="B2808" s="545">
        <v>22382</v>
      </c>
      <c r="C2808" s="1952" t="s">
        <v>2099</v>
      </c>
      <c r="D2808" s="2112">
        <v>48778.54</v>
      </c>
      <c r="E2808" s="724"/>
      <c r="F2808" s="2116"/>
      <c r="G2808" s="1267">
        <f t="shared" si="163"/>
        <v>48778.54</v>
      </c>
      <c r="H2808" s="1841" t="s">
        <v>2815</v>
      </c>
      <c r="I2808" s="32"/>
      <c r="J2808" s="2024"/>
      <c r="K2808" s="32"/>
      <c r="M2808" s="1265">
        <v>42152</v>
      </c>
      <c r="N2808" s="545">
        <v>22426</v>
      </c>
      <c r="O2808" s="1952" t="s">
        <v>2797</v>
      </c>
      <c r="P2808" s="2112">
        <v>9210</v>
      </c>
      <c r="Q2808" s="724">
        <v>42152</v>
      </c>
      <c r="R2808" s="2116">
        <v>9210</v>
      </c>
      <c r="S2808" s="1267">
        <f t="shared" si="162"/>
        <v>0</v>
      </c>
      <c r="T2808" s="1841" t="s">
        <v>773</v>
      </c>
    </row>
    <row r="2809" spans="1:20" x14ac:dyDescent="0.25">
      <c r="A2809" s="1265">
        <v>42151</v>
      </c>
      <c r="B2809" s="545">
        <v>22383</v>
      </c>
      <c r="C2809" s="1952" t="s">
        <v>2899</v>
      </c>
      <c r="D2809" s="2112">
        <v>4032.8</v>
      </c>
      <c r="E2809" s="724">
        <v>42151</v>
      </c>
      <c r="F2809" s="2116">
        <v>4032.8</v>
      </c>
      <c r="G2809" s="1267">
        <f t="shared" si="163"/>
        <v>0</v>
      </c>
      <c r="H2809" s="1841" t="s">
        <v>2799</v>
      </c>
      <c r="I2809" s="32"/>
      <c r="J2809" s="2024"/>
      <c r="K2809" s="32"/>
      <c r="M2809" s="1265">
        <v>42154</v>
      </c>
      <c r="N2809" s="545">
        <v>22740</v>
      </c>
      <c r="O2809" s="1952" t="s">
        <v>2797</v>
      </c>
      <c r="P2809" s="2112">
        <v>977.6</v>
      </c>
      <c r="Q2809" s="724">
        <v>42154</v>
      </c>
      <c r="R2809" s="2116">
        <v>977.6</v>
      </c>
      <c r="S2809" s="1267">
        <f t="shared" si="162"/>
        <v>0</v>
      </c>
      <c r="T2809" s="1841" t="s">
        <v>773</v>
      </c>
    </row>
    <row r="2810" spans="1:20" x14ac:dyDescent="0.25">
      <c r="A2810" s="1265">
        <v>42151</v>
      </c>
      <c r="B2810" s="545">
        <v>22384</v>
      </c>
      <c r="C2810" s="1952" t="s">
        <v>3543</v>
      </c>
      <c r="D2810" s="2112">
        <v>3127.41</v>
      </c>
      <c r="E2810" s="724"/>
      <c r="F2810" s="2116"/>
      <c r="G2810" s="1267">
        <f t="shared" si="163"/>
        <v>3127.41</v>
      </c>
      <c r="H2810" s="1841" t="s">
        <v>773</v>
      </c>
      <c r="I2810" s="32"/>
      <c r="J2810" s="2024"/>
      <c r="K2810" s="32"/>
      <c r="M2810" s="1265">
        <v>42155</v>
      </c>
      <c r="N2810" s="545">
        <v>22799</v>
      </c>
      <c r="O2810" s="1952" t="s">
        <v>2797</v>
      </c>
      <c r="P2810" s="2112">
        <v>9814.2000000000007</v>
      </c>
      <c r="Q2810" s="724">
        <v>42155</v>
      </c>
      <c r="R2810" s="2116">
        <v>9814.2000000000007</v>
      </c>
      <c r="S2810" s="1267">
        <f t="shared" si="162"/>
        <v>0</v>
      </c>
      <c r="T2810" s="1841" t="s">
        <v>773</v>
      </c>
    </row>
    <row r="2811" spans="1:20" x14ac:dyDescent="0.25">
      <c r="A2811" s="1265">
        <v>42151</v>
      </c>
      <c r="B2811" s="545">
        <v>22385</v>
      </c>
      <c r="C2811" s="1952" t="s">
        <v>2910</v>
      </c>
      <c r="D2811" s="2112">
        <v>582.4</v>
      </c>
      <c r="E2811" s="724">
        <v>42151</v>
      </c>
      <c r="F2811" s="2116">
        <v>582.4</v>
      </c>
      <c r="G2811" s="1267">
        <f t="shared" si="163"/>
        <v>0</v>
      </c>
      <c r="H2811" s="1841" t="s">
        <v>773</v>
      </c>
      <c r="I2811" s="32"/>
      <c r="J2811" s="2024"/>
      <c r="K2811" s="32"/>
      <c r="M2811" s="1265">
        <v>42128</v>
      </c>
      <c r="N2811" s="545">
        <v>19917</v>
      </c>
      <c r="O2811" s="1952" t="s">
        <v>2904</v>
      </c>
      <c r="P2811" s="2112">
        <v>11962.4</v>
      </c>
      <c r="Q2811" s="724">
        <v>42128</v>
      </c>
      <c r="R2811" s="2116">
        <v>11962.4</v>
      </c>
      <c r="S2811" s="1267">
        <f t="shared" si="162"/>
        <v>0</v>
      </c>
      <c r="T2811" s="1857" t="s">
        <v>2780</v>
      </c>
    </row>
    <row r="2812" spans="1:20" x14ac:dyDescent="0.25">
      <c r="A2812" s="1265">
        <v>42151</v>
      </c>
      <c r="B2812" s="545">
        <v>22386</v>
      </c>
      <c r="C2812" s="1952" t="s">
        <v>2823</v>
      </c>
      <c r="D2812" s="2112">
        <v>6653.4</v>
      </c>
      <c r="E2812" s="724">
        <v>42152</v>
      </c>
      <c r="F2812" s="2116">
        <v>6653.4</v>
      </c>
      <c r="G2812" s="1267">
        <f t="shared" si="163"/>
        <v>0</v>
      </c>
      <c r="H2812" s="1841" t="s">
        <v>2822</v>
      </c>
      <c r="I2812" s="32"/>
      <c r="J2812" s="2024"/>
      <c r="K2812" s="32"/>
      <c r="M2812" s="1265">
        <v>42130</v>
      </c>
      <c r="N2812" s="545">
        <v>20174</v>
      </c>
      <c r="O2812" s="1952" t="s">
        <v>2904</v>
      </c>
      <c r="P2812" s="2112">
        <v>5349.45</v>
      </c>
      <c r="Q2812" s="724">
        <v>42131</v>
      </c>
      <c r="R2812" s="2116">
        <v>5349.45</v>
      </c>
      <c r="S2812" s="1267">
        <f t="shared" si="162"/>
        <v>0</v>
      </c>
      <c r="T2812" s="1841" t="s">
        <v>773</v>
      </c>
    </row>
    <row r="2813" spans="1:20" x14ac:dyDescent="0.25">
      <c r="A2813" s="1265">
        <v>42151</v>
      </c>
      <c r="B2813" s="545">
        <v>22387</v>
      </c>
      <c r="C2813" s="1952" t="s">
        <v>2824</v>
      </c>
      <c r="D2813" s="2112">
        <v>3578.4</v>
      </c>
      <c r="E2813" s="724">
        <v>42152</v>
      </c>
      <c r="F2813" s="2116">
        <v>3578.4</v>
      </c>
      <c r="G2813" s="1267">
        <f t="shared" si="163"/>
        <v>0</v>
      </c>
      <c r="H2813" s="1841" t="s">
        <v>2822</v>
      </c>
      <c r="I2813" s="32"/>
      <c r="J2813" s="2024"/>
      <c r="K2813" s="32"/>
      <c r="M2813" s="1265">
        <v>42135</v>
      </c>
      <c r="N2813" s="545">
        <v>20695</v>
      </c>
      <c r="O2813" s="1952" t="s">
        <v>2904</v>
      </c>
      <c r="P2813" s="2112">
        <v>13474</v>
      </c>
      <c r="Q2813" s="724">
        <v>42136</v>
      </c>
      <c r="R2813" s="2116">
        <v>13474</v>
      </c>
      <c r="S2813" s="1267">
        <f t="shared" si="162"/>
        <v>0</v>
      </c>
      <c r="T2813" s="1841" t="s">
        <v>2780</v>
      </c>
    </row>
    <row r="2814" spans="1:20" x14ac:dyDescent="0.25">
      <c r="A2814" s="1265">
        <v>42151</v>
      </c>
      <c r="B2814" s="545">
        <v>22388</v>
      </c>
      <c r="C2814" s="1952" t="s">
        <v>2818</v>
      </c>
      <c r="D2814" s="2112">
        <v>2343.4</v>
      </c>
      <c r="E2814" s="724">
        <v>42151</v>
      </c>
      <c r="F2814" s="2116">
        <v>2343.4</v>
      </c>
      <c r="G2814" s="1267">
        <f t="shared" si="163"/>
        <v>0</v>
      </c>
      <c r="H2814" s="1841" t="s">
        <v>773</v>
      </c>
      <c r="I2814" s="32"/>
      <c r="J2814" s="2024"/>
      <c r="K2814" s="32"/>
      <c r="M2814" s="1265">
        <v>42140</v>
      </c>
      <c r="N2814" s="545">
        <v>21284</v>
      </c>
      <c r="O2814" s="1952" t="s">
        <v>2904</v>
      </c>
      <c r="P2814" s="2112">
        <v>15448</v>
      </c>
      <c r="Q2814" s="724">
        <v>42141</v>
      </c>
      <c r="R2814" s="2117">
        <v>15448</v>
      </c>
      <c r="S2814" s="1267">
        <f t="shared" si="162"/>
        <v>0</v>
      </c>
      <c r="T2814" s="352" t="s">
        <v>2780</v>
      </c>
    </row>
    <row r="2815" spans="1:20" x14ac:dyDescent="0.25">
      <c r="A2815" s="1265">
        <v>42151</v>
      </c>
      <c r="B2815" s="545">
        <v>22389</v>
      </c>
      <c r="C2815" s="1952" t="s">
        <v>2821</v>
      </c>
      <c r="D2815" s="2112">
        <v>4742.3999999999996</v>
      </c>
      <c r="E2815" s="724">
        <v>42152</v>
      </c>
      <c r="F2815" s="2116">
        <v>4742.3999999999996</v>
      </c>
      <c r="G2815" s="1267">
        <f t="shared" si="163"/>
        <v>0</v>
      </c>
      <c r="H2815" s="1841" t="s">
        <v>2822</v>
      </c>
      <c r="I2815" s="32"/>
      <c r="J2815" s="2024"/>
      <c r="K2815" s="32"/>
      <c r="M2815" s="1265">
        <v>42145</v>
      </c>
      <c r="N2815" s="545">
        <v>21763</v>
      </c>
      <c r="O2815" s="2030" t="s">
        <v>2904</v>
      </c>
      <c r="P2815" s="2107">
        <v>17411</v>
      </c>
      <c r="Q2815" s="724">
        <v>42146</v>
      </c>
      <c r="R2815" s="2117">
        <v>17411</v>
      </c>
      <c r="S2815" s="1267">
        <f t="shared" si="162"/>
        <v>0</v>
      </c>
      <c r="T2815" s="139" t="s">
        <v>2780</v>
      </c>
    </row>
    <row r="2816" spans="1:20" x14ac:dyDescent="0.25">
      <c r="A2816" s="1265">
        <v>42151</v>
      </c>
      <c r="B2816" s="545">
        <v>22390</v>
      </c>
      <c r="C2816" s="1952" t="s">
        <v>2865</v>
      </c>
      <c r="D2816" s="2112">
        <v>12995.2</v>
      </c>
      <c r="E2816" s="724">
        <v>42152</v>
      </c>
      <c r="F2816" s="2116">
        <v>12995.2</v>
      </c>
      <c r="G2816" s="1267">
        <f t="shared" si="163"/>
        <v>0</v>
      </c>
      <c r="H2816" s="1841" t="s">
        <v>2780</v>
      </c>
      <c r="I2816" s="32"/>
      <c r="J2816" s="2024"/>
      <c r="K2816" s="32"/>
      <c r="M2816" s="1265">
        <v>42151</v>
      </c>
      <c r="N2816" s="545">
        <v>22397</v>
      </c>
      <c r="O2816" s="1952" t="s">
        <v>2904</v>
      </c>
      <c r="P2816" s="2112">
        <v>15961.2</v>
      </c>
      <c r="Q2816" s="724">
        <v>42152</v>
      </c>
      <c r="R2816" s="2116">
        <v>15961.2</v>
      </c>
      <c r="S2816" s="1267">
        <f t="shared" si="162"/>
        <v>0</v>
      </c>
      <c r="T2816" s="1841" t="s">
        <v>2780</v>
      </c>
    </row>
    <row r="2817" spans="1:20" x14ac:dyDescent="0.25">
      <c r="A2817" s="1265">
        <v>42151</v>
      </c>
      <c r="B2817" s="545">
        <v>22391</v>
      </c>
      <c r="C2817" s="1952" t="s">
        <v>2787</v>
      </c>
      <c r="D2817" s="2112">
        <v>4992.6000000000004</v>
      </c>
      <c r="E2817" s="724">
        <v>42152</v>
      </c>
      <c r="F2817" s="2116">
        <v>4992.6000000000004</v>
      </c>
      <c r="G2817" s="1267">
        <f t="shared" si="163"/>
        <v>0</v>
      </c>
      <c r="H2817" s="1841" t="s">
        <v>2780</v>
      </c>
      <c r="I2817" s="32"/>
      <c r="J2817" s="2024"/>
      <c r="K2817" s="32"/>
      <c r="M2817" s="1265">
        <v>42125</v>
      </c>
      <c r="N2817" s="545">
        <v>19689</v>
      </c>
      <c r="O2817" s="1952" t="s">
        <v>28</v>
      </c>
      <c r="P2817" s="2112">
        <v>23730.57</v>
      </c>
      <c r="Q2817" s="724">
        <v>42126</v>
      </c>
      <c r="R2817" s="2116">
        <v>23730.57</v>
      </c>
      <c r="S2817" s="459">
        <f t="shared" si="162"/>
        <v>0</v>
      </c>
      <c r="T2817" s="1841" t="s">
        <v>2780</v>
      </c>
    </row>
    <row r="2818" spans="1:20" x14ac:dyDescent="0.25">
      <c r="A2818" s="1265">
        <v>42151</v>
      </c>
      <c r="B2818" s="545">
        <v>22392</v>
      </c>
      <c r="C2818" s="1952" t="s">
        <v>947</v>
      </c>
      <c r="D2818" s="2112">
        <v>16650.400000000001</v>
      </c>
      <c r="E2818" s="724">
        <v>42152</v>
      </c>
      <c r="F2818" s="2116">
        <v>16650.400000000001</v>
      </c>
      <c r="G2818" s="1267">
        <f t="shared" si="163"/>
        <v>0</v>
      </c>
      <c r="H2818" s="1841" t="s">
        <v>2822</v>
      </c>
      <c r="I2818" s="32"/>
      <c r="J2818" s="2024"/>
      <c r="K2818" s="32"/>
      <c r="M2818" s="1265">
        <v>42126</v>
      </c>
      <c r="N2818" s="545">
        <v>19739</v>
      </c>
      <c r="O2818" s="2054" t="s">
        <v>28</v>
      </c>
      <c r="P2818" s="2112">
        <v>25007.4</v>
      </c>
      <c r="Q2818" s="724">
        <v>42126</v>
      </c>
      <c r="R2818" s="2116">
        <v>25007.4</v>
      </c>
      <c r="S2818" s="459">
        <f t="shared" si="162"/>
        <v>0</v>
      </c>
      <c r="T2818" s="76" t="s">
        <v>2780</v>
      </c>
    </row>
    <row r="2819" spans="1:20" x14ac:dyDescent="0.25">
      <c r="A2819" s="1265">
        <v>42151</v>
      </c>
      <c r="B2819" s="545">
        <v>22393</v>
      </c>
      <c r="C2819" s="1952" t="s">
        <v>3596</v>
      </c>
      <c r="D2819" s="2112">
        <v>8800</v>
      </c>
      <c r="E2819" s="724">
        <v>42152</v>
      </c>
      <c r="F2819" s="2116">
        <v>8800</v>
      </c>
      <c r="G2819" s="1267">
        <f t="shared" si="163"/>
        <v>0</v>
      </c>
      <c r="H2819" s="1841" t="s">
        <v>2822</v>
      </c>
      <c r="I2819" s="32"/>
      <c r="J2819" s="2024"/>
      <c r="K2819" s="32"/>
      <c r="M2819" s="1265">
        <v>42127</v>
      </c>
      <c r="N2819" s="545">
        <v>19868</v>
      </c>
      <c r="O2819" s="1952" t="s">
        <v>28</v>
      </c>
      <c r="P2819" s="2112">
        <v>24880.85</v>
      </c>
      <c r="Q2819" s="724">
        <v>42127</v>
      </c>
      <c r="R2819" s="2116">
        <v>24880.85</v>
      </c>
      <c r="S2819" s="1267">
        <f t="shared" ref="S2819:S2882" si="164">P2819-R2819</f>
        <v>0</v>
      </c>
      <c r="T2819" s="1857" t="s">
        <v>2780</v>
      </c>
    </row>
    <row r="2820" spans="1:20" x14ac:dyDescent="0.25">
      <c r="A2820" s="1265">
        <v>42151</v>
      </c>
      <c r="B2820" s="545">
        <v>22394</v>
      </c>
      <c r="C2820" s="1952" t="s">
        <v>2894</v>
      </c>
      <c r="D2820" s="2112">
        <v>1616.5</v>
      </c>
      <c r="E2820" s="724">
        <v>42151</v>
      </c>
      <c r="F2820" s="2116">
        <v>1616.5</v>
      </c>
      <c r="G2820" s="1267">
        <f t="shared" si="163"/>
        <v>0</v>
      </c>
      <c r="H2820" s="1841" t="s">
        <v>773</v>
      </c>
      <c r="I2820" s="32"/>
      <c r="J2820" s="2024"/>
      <c r="K2820" s="32"/>
      <c r="M2820" s="1265">
        <v>42127</v>
      </c>
      <c r="N2820" s="545">
        <v>19869</v>
      </c>
      <c r="O2820" s="1952" t="s">
        <v>28</v>
      </c>
      <c r="P2820" s="2112">
        <v>252</v>
      </c>
      <c r="Q2820" s="724">
        <v>42127</v>
      </c>
      <c r="R2820" s="2116">
        <v>252</v>
      </c>
      <c r="S2820" s="1267">
        <f t="shared" si="164"/>
        <v>0</v>
      </c>
      <c r="T2820" s="1857" t="s">
        <v>2822</v>
      </c>
    </row>
    <row r="2821" spans="1:20" x14ac:dyDescent="0.25">
      <c r="A2821" s="1265">
        <v>42151</v>
      </c>
      <c r="B2821" s="545">
        <v>22395</v>
      </c>
      <c r="C2821" s="1952" t="s">
        <v>447</v>
      </c>
      <c r="D2821" s="2112">
        <v>17234.400000000001</v>
      </c>
      <c r="E2821" s="724">
        <v>42152</v>
      </c>
      <c r="F2821" s="2116">
        <v>17234.400000000001</v>
      </c>
      <c r="G2821" s="1267">
        <f t="shared" si="163"/>
        <v>0</v>
      </c>
      <c r="H2821" s="1841" t="s">
        <v>2780</v>
      </c>
      <c r="I2821" s="32"/>
      <c r="J2821" s="2024"/>
      <c r="K2821" s="32"/>
      <c r="M2821" s="1265">
        <v>42128</v>
      </c>
      <c r="N2821" s="545">
        <v>19916</v>
      </c>
      <c r="O2821" s="1952" t="s">
        <v>28</v>
      </c>
      <c r="P2821" s="2112">
        <v>24496.6</v>
      </c>
      <c r="Q2821" s="724">
        <v>42128</v>
      </c>
      <c r="R2821" s="2116">
        <v>24496.6</v>
      </c>
      <c r="S2821" s="1267">
        <f t="shared" si="164"/>
        <v>0</v>
      </c>
      <c r="T2821" s="1857" t="s">
        <v>2780</v>
      </c>
    </row>
    <row r="2822" spans="1:20" x14ac:dyDescent="0.25">
      <c r="A2822" s="1265">
        <v>42151</v>
      </c>
      <c r="B2822" s="545">
        <v>22396</v>
      </c>
      <c r="C2822" s="1952" t="s">
        <v>67</v>
      </c>
      <c r="D2822" s="2112">
        <v>21998.1</v>
      </c>
      <c r="E2822" s="724"/>
      <c r="F2822" s="2116"/>
      <c r="G2822" s="1267">
        <f t="shared" si="163"/>
        <v>21998.1</v>
      </c>
      <c r="H2822" s="1841" t="s">
        <v>2822</v>
      </c>
      <c r="I2822" s="32"/>
      <c r="J2822" s="2024"/>
      <c r="K2822" s="32"/>
      <c r="M2822" s="1265">
        <v>42130</v>
      </c>
      <c r="N2822" s="545">
        <v>20173</v>
      </c>
      <c r="O2822" s="1952" t="s">
        <v>28</v>
      </c>
      <c r="P2822" s="2112">
        <v>25223.4</v>
      </c>
      <c r="Q2822" s="724">
        <v>42131</v>
      </c>
      <c r="R2822" s="2116">
        <v>25223.4</v>
      </c>
      <c r="S2822" s="1267">
        <f t="shared" si="164"/>
        <v>0</v>
      </c>
      <c r="T2822" s="1841" t="s">
        <v>2780</v>
      </c>
    </row>
    <row r="2823" spans="1:20" x14ac:dyDescent="0.25">
      <c r="A2823" s="1265">
        <v>42151</v>
      </c>
      <c r="B2823" s="545">
        <v>22397</v>
      </c>
      <c r="C2823" s="1952" t="s">
        <v>2904</v>
      </c>
      <c r="D2823" s="2112">
        <v>15961.2</v>
      </c>
      <c r="E2823" s="724">
        <v>42152</v>
      </c>
      <c r="F2823" s="2116">
        <v>15961.2</v>
      </c>
      <c r="G2823" s="1267">
        <f t="shared" si="163"/>
        <v>0</v>
      </c>
      <c r="H2823" s="1841" t="s">
        <v>2780</v>
      </c>
      <c r="I2823" s="32"/>
      <c r="J2823" s="2024"/>
      <c r="K2823" s="32"/>
      <c r="M2823" s="1265">
        <v>42131</v>
      </c>
      <c r="N2823" s="545">
        <v>20271</v>
      </c>
      <c r="O2823" s="1952" t="s">
        <v>28</v>
      </c>
      <c r="P2823" s="2112">
        <v>23435.27</v>
      </c>
      <c r="Q2823" s="724">
        <v>42131</v>
      </c>
      <c r="R2823" s="2116">
        <v>23435.27</v>
      </c>
      <c r="S2823" s="1267">
        <f t="shared" si="164"/>
        <v>0</v>
      </c>
      <c r="T2823" s="1857" t="s">
        <v>2815</v>
      </c>
    </row>
    <row r="2824" spans="1:20" x14ac:dyDescent="0.25">
      <c r="A2824" s="1265">
        <v>42151</v>
      </c>
      <c r="B2824" s="545">
        <v>22398</v>
      </c>
      <c r="C2824" s="1952" t="s">
        <v>2804</v>
      </c>
      <c r="D2824" s="2112">
        <v>154</v>
      </c>
      <c r="E2824" s="724"/>
      <c r="F2824" s="2116"/>
      <c r="G2824" s="1267">
        <f t="shared" si="163"/>
        <v>154</v>
      </c>
      <c r="H2824" s="1841" t="s">
        <v>2780</v>
      </c>
      <c r="I2824" s="32"/>
      <c r="J2824" s="2024"/>
      <c r="K2824" s="32"/>
      <c r="M2824" s="1265">
        <v>42132</v>
      </c>
      <c r="N2824" s="545">
        <v>20407</v>
      </c>
      <c r="O2824" s="1952" t="s">
        <v>28</v>
      </c>
      <c r="P2824" s="2112">
        <v>24817.15</v>
      </c>
      <c r="Q2824" s="724">
        <v>42133</v>
      </c>
      <c r="R2824" s="2116">
        <v>24817.15</v>
      </c>
      <c r="S2824" s="1267">
        <f t="shared" si="164"/>
        <v>0</v>
      </c>
      <c r="T2824" s="1857" t="s">
        <v>2780</v>
      </c>
    </row>
    <row r="2825" spans="1:20" x14ac:dyDescent="0.25">
      <c r="A2825" s="1265">
        <v>42151</v>
      </c>
      <c r="B2825" s="545">
        <v>22399</v>
      </c>
      <c r="C2825" s="1952" t="s">
        <v>1176</v>
      </c>
      <c r="D2825" s="2112">
        <v>2604.4</v>
      </c>
      <c r="E2825" s="724">
        <v>42151</v>
      </c>
      <c r="F2825" s="2116">
        <v>2604.4</v>
      </c>
      <c r="G2825" s="1267">
        <f t="shared" si="163"/>
        <v>0</v>
      </c>
      <c r="H2825" s="1841" t="s">
        <v>773</v>
      </c>
      <c r="I2825" s="32"/>
      <c r="J2825" s="2024"/>
      <c r="K2825" s="32"/>
      <c r="M2825" s="1265">
        <v>42133</v>
      </c>
      <c r="N2825" s="545">
        <v>20514</v>
      </c>
      <c r="O2825" s="1952" t="s">
        <v>28</v>
      </c>
      <c r="P2825" s="2112">
        <v>24088.5</v>
      </c>
      <c r="Q2825" s="724">
        <v>42133</v>
      </c>
      <c r="R2825" s="2116">
        <v>24088.5</v>
      </c>
      <c r="S2825" s="1267">
        <f t="shared" si="164"/>
        <v>0</v>
      </c>
      <c r="T2825" s="1857" t="s">
        <v>2780</v>
      </c>
    </row>
    <row r="2826" spans="1:20" x14ac:dyDescent="0.25">
      <c r="A2826" s="1265">
        <v>42151</v>
      </c>
      <c r="B2826" s="545">
        <v>22400</v>
      </c>
      <c r="C2826" s="1952" t="s">
        <v>640</v>
      </c>
      <c r="D2826" s="2112">
        <v>19363.5</v>
      </c>
      <c r="E2826" s="724">
        <v>42152</v>
      </c>
      <c r="F2826" s="2116">
        <v>19363.5</v>
      </c>
      <c r="G2826" s="1267">
        <f t="shared" si="163"/>
        <v>0</v>
      </c>
      <c r="H2826" s="1841" t="s">
        <v>2822</v>
      </c>
      <c r="I2826" s="32"/>
      <c r="J2826" s="2024"/>
      <c r="K2826" s="32"/>
      <c r="M2826" s="1265">
        <v>42133</v>
      </c>
      <c r="N2826" s="545">
        <v>20515</v>
      </c>
      <c r="O2826" s="1952" t="s">
        <v>28</v>
      </c>
      <c r="P2826" s="2112">
        <v>525</v>
      </c>
      <c r="Q2826" s="724">
        <v>42133</v>
      </c>
      <c r="R2826" s="2116">
        <v>525</v>
      </c>
      <c r="S2826" s="1267">
        <f t="shared" si="164"/>
        <v>0</v>
      </c>
      <c r="T2826" s="1857" t="s">
        <v>2780</v>
      </c>
    </row>
    <row r="2827" spans="1:20" x14ac:dyDescent="0.25">
      <c r="A2827" s="1265">
        <v>42151</v>
      </c>
      <c r="B2827" s="545">
        <v>22401</v>
      </c>
      <c r="C2827" s="1952" t="s">
        <v>525</v>
      </c>
      <c r="D2827" s="2112">
        <v>6421.8</v>
      </c>
      <c r="E2827" s="724"/>
      <c r="F2827" s="2116"/>
      <c r="G2827" s="1267">
        <f t="shared" si="163"/>
        <v>6421.8</v>
      </c>
      <c r="H2827" s="1841" t="s">
        <v>2822</v>
      </c>
      <c r="I2827" s="32"/>
      <c r="J2827" s="2024"/>
      <c r="K2827" s="32"/>
      <c r="M2827" s="1265">
        <v>42133</v>
      </c>
      <c r="N2827" s="545">
        <v>20583</v>
      </c>
      <c r="O2827" s="1952" t="s">
        <v>28</v>
      </c>
      <c r="P2827" s="2112">
        <v>25597</v>
      </c>
      <c r="Q2827" s="724">
        <v>42134</v>
      </c>
      <c r="R2827" s="2116">
        <v>25597</v>
      </c>
      <c r="S2827" s="1267">
        <f t="shared" si="164"/>
        <v>0</v>
      </c>
      <c r="T2827" s="1841" t="s">
        <v>2780</v>
      </c>
    </row>
    <row r="2828" spans="1:20" x14ac:dyDescent="0.25">
      <c r="A2828" s="1265">
        <v>42151</v>
      </c>
      <c r="B2828" s="545">
        <v>22402</v>
      </c>
      <c r="C2828" s="2164" t="s">
        <v>2251</v>
      </c>
      <c r="D2828" s="2207">
        <v>0</v>
      </c>
      <c r="E2828" s="724"/>
      <c r="F2828" s="2116"/>
      <c r="G2828" s="1267">
        <f t="shared" si="163"/>
        <v>0</v>
      </c>
      <c r="H2828" s="1841" t="s">
        <v>135</v>
      </c>
      <c r="I2828" s="32"/>
      <c r="J2828" s="2024"/>
      <c r="K2828" s="32"/>
      <c r="M2828" s="1265">
        <v>42134</v>
      </c>
      <c r="N2828" s="545">
        <v>20641</v>
      </c>
      <c r="O2828" s="1952" t="s">
        <v>28</v>
      </c>
      <c r="P2828" s="2112">
        <v>25470.5</v>
      </c>
      <c r="Q2828" s="724">
        <v>42135</v>
      </c>
      <c r="R2828" s="2116">
        <v>25470.5</v>
      </c>
      <c r="S2828" s="1267">
        <f t="shared" si="164"/>
        <v>0</v>
      </c>
      <c r="T2828" s="1841" t="s">
        <v>773</v>
      </c>
    </row>
    <row r="2829" spans="1:20" x14ac:dyDescent="0.25">
      <c r="A2829" s="1265">
        <v>42151</v>
      </c>
      <c r="B2829" s="545">
        <v>22403</v>
      </c>
      <c r="C2829" s="1952" t="s">
        <v>3596</v>
      </c>
      <c r="D2829" s="2112">
        <v>5974.8</v>
      </c>
      <c r="E2829" s="724">
        <v>42152</v>
      </c>
      <c r="F2829" s="2116">
        <v>5974.8</v>
      </c>
      <c r="G2829" s="1267">
        <f t="shared" si="163"/>
        <v>0</v>
      </c>
      <c r="H2829" s="1841" t="s">
        <v>2822</v>
      </c>
      <c r="I2829" s="32"/>
      <c r="J2829" s="2024"/>
      <c r="K2829" s="32"/>
      <c r="M2829" s="1265">
        <v>42134</v>
      </c>
      <c r="N2829" s="545">
        <v>20654</v>
      </c>
      <c r="O2829" s="1952" t="s">
        <v>28</v>
      </c>
      <c r="P2829" s="2112">
        <v>180</v>
      </c>
      <c r="Q2829" s="724">
        <v>42134</v>
      </c>
      <c r="R2829" s="2116">
        <v>180</v>
      </c>
      <c r="S2829" s="1267">
        <f t="shared" si="164"/>
        <v>0</v>
      </c>
      <c r="T2829" s="1841" t="s">
        <v>773</v>
      </c>
    </row>
    <row r="2830" spans="1:20" x14ac:dyDescent="0.25">
      <c r="A2830" s="1265">
        <v>42151</v>
      </c>
      <c r="B2830" s="545">
        <v>22404</v>
      </c>
      <c r="C2830" s="1952" t="s">
        <v>2837</v>
      </c>
      <c r="D2830" s="2112">
        <v>9032.08</v>
      </c>
      <c r="E2830" s="724">
        <v>42152</v>
      </c>
      <c r="F2830" s="2116">
        <v>9032.08</v>
      </c>
      <c r="G2830" s="1267">
        <f t="shared" si="163"/>
        <v>0</v>
      </c>
      <c r="H2830" s="1841" t="s">
        <v>2822</v>
      </c>
      <c r="I2830" s="32"/>
      <c r="J2830" s="2024"/>
      <c r="K2830" s="32"/>
      <c r="M2830" s="1265">
        <v>42137</v>
      </c>
      <c r="N2830" s="545">
        <v>20907</v>
      </c>
      <c r="O2830" s="1952" t="s">
        <v>28</v>
      </c>
      <c r="P2830" s="2112">
        <v>24459.87</v>
      </c>
      <c r="Q2830" s="724">
        <v>42137</v>
      </c>
      <c r="R2830" s="2116">
        <v>24459.87</v>
      </c>
      <c r="S2830" s="1267">
        <f t="shared" si="164"/>
        <v>0</v>
      </c>
      <c r="T2830" s="1857" t="s">
        <v>2815</v>
      </c>
    </row>
    <row r="2831" spans="1:20" x14ac:dyDescent="0.25">
      <c r="A2831" s="1265">
        <v>42151</v>
      </c>
      <c r="B2831" s="545">
        <v>22405</v>
      </c>
      <c r="C2831" s="2143" t="s">
        <v>2823</v>
      </c>
      <c r="D2831" s="2112">
        <v>978.9</v>
      </c>
      <c r="E2831" s="724">
        <v>42152</v>
      </c>
      <c r="F2831" s="2116">
        <v>978.9</v>
      </c>
      <c r="G2831" s="1267">
        <f t="shared" si="163"/>
        <v>0</v>
      </c>
      <c r="H2831" s="1841" t="s">
        <v>2822</v>
      </c>
      <c r="I2831" s="32"/>
      <c r="J2831" s="2024"/>
      <c r="K2831" s="32"/>
      <c r="M2831" s="1265">
        <v>42138</v>
      </c>
      <c r="N2831" s="545">
        <v>21026</v>
      </c>
      <c r="O2831" s="1952" t="s">
        <v>28</v>
      </c>
      <c r="P2831" s="2112">
        <v>23072.5</v>
      </c>
      <c r="Q2831" s="724">
        <v>42139</v>
      </c>
      <c r="R2831" s="2116">
        <v>23072.5</v>
      </c>
      <c r="S2831" s="1817">
        <f t="shared" si="164"/>
        <v>0</v>
      </c>
      <c r="T2831" s="1841" t="s">
        <v>2822</v>
      </c>
    </row>
    <row r="2832" spans="1:20" x14ac:dyDescent="0.25">
      <c r="A2832" s="1265">
        <v>42151</v>
      </c>
      <c r="B2832" s="545">
        <v>22406</v>
      </c>
      <c r="C2832" s="1952" t="s">
        <v>525</v>
      </c>
      <c r="D2832" s="2112">
        <v>60</v>
      </c>
      <c r="E2832" s="724"/>
      <c r="F2832" s="2116"/>
      <c r="G2832" s="1267">
        <f t="shared" si="163"/>
        <v>60</v>
      </c>
      <c r="H2832" s="1841" t="s">
        <v>2822</v>
      </c>
      <c r="I2832" s="32"/>
      <c r="J2832" s="2024"/>
      <c r="K2832" s="32"/>
      <c r="M2832" s="1265">
        <v>42140</v>
      </c>
      <c r="N2832" s="545">
        <v>21253</v>
      </c>
      <c r="O2832" s="1952" t="s">
        <v>28</v>
      </c>
      <c r="P2832" s="2112">
        <v>25984</v>
      </c>
      <c r="Q2832" s="724">
        <v>42140</v>
      </c>
      <c r="R2832" s="2116">
        <v>25984</v>
      </c>
      <c r="S2832" s="1267">
        <f t="shared" si="164"/>
        <v>0</v>
      </c>
      <c r="T2832" s="1857" t="s">
        <v>2780</v>
      </c>
    </row>
    <row r="2833" spans="1:20" x14ac:dyDescent="0.25">
      <c r="A2833" s="1265">
        <v>42151</v>
      </c>
      <c r="B2833" s="545">
        <v>22407</v>
      </c>
      <c r="C2833" s="1952" t="s">
        <v>2809</v>
      </c>
      <c r="D2833" s="2112">
        <v>2948.4</v>
      </c>
      <c r="E2833" s="724">
        <v>42151</v>
      </c>
      <c r="F2833" s="2116">
        <v>2948.4</v>
      </c>
      <c r="G2833" s="1267">
        <f t="shared" si="163"/>
        <v>0</v>
      </c>
      <c r="H2833" s="1841" t="s">
        <v>773</v>
      </c>
      <c r="I2833" s="32"/>
      <c r="J2833" s="2024"/>
      <c r="K2833" s="32"/>
      <c r="M2833" s="1265">
        <v>42141</v>
      </c>
      <c r="N2833" s="545">
        <v>21347</v>
      </c>
      <c r="O2833" s="1952" t="s">
        <v>28</v>
      </c>
      <c r="P2833" s="2112">
        <v>25782.400000000001</v>
      </c>
      <c r="Q2833" s="724">
        <v>42142</v>
      </c>
      <c r="R2833" s="2117">
        <v>25782.400000000001</v>
      </c>
      <c r="S2833" s="1267">
        <f t="shared" si="164"/>
        <v>0</v>
      </c>
      <c r="T2833" s="352" t="s">
        <v>2780</v>
      </c>
    </row>
    <row r="2834" spans="1:20" x14ac:dyDescent="0.25">
      <c r="A2834" s="1265">
        <v>42151</v>
      </c>
      <c r="B2834" s="545">
        <v>22408</v>
      </c>
      <c r="C2834" s="1952" t="s">
        <v>2814</v>
      </c>
      <c r="D2834" s="2112">
        <v>26360.1</v>
      </c>
      <c r="E2834" s="724"/>
      <c r="F2834" s="2116"/>
      <c r="G2834" s="1267">
        <f t="shared" si="163"/>
        <v>26360.1</v>
      </c>
      <c r="H2834" s="1841" t="s">
        <v>2799</v>
      </c>
      <c r="I2834" s="32"/>
      <c r="J2834" s="2024"/>
      <c r="K2834" s="32"/>
      <c r="M2834" s="1265">
        <v>42142</v>
      </c>
      <c r="N2834" s="545">
        <v>21498</v>
      </c>
      <c r="O2834" s="1952" t="s">
        <v>28</v>
      </c>
      <c r="P2834" s="2112">
        <v>26656.05</v>
      </c>
      <c r="Q2834" s="724">
        <v>42143</v>
      </c>
      <c r="R2834" s="2116">
        <v>26656.05</v>
      </c>
      <c r="S2834" s="1267">
        <f t="shared" si="164"/>
        <v>0</v>
      </c>
      <c r="T2834" s="1857" t="s">
        <v>2780</v>
      </c>
    </row>
    <row r="2835" spans="1:20" x14ac:dyDescent="0.25">
      <c r="A2835" s="1265">
        <v>42151</v>
      </c>
      <c r="B2835" s="545">
        <v>22409</v>
      </c>
      <c r="C2835" s="1952" t="s">
        <v>967</v>
      </c>
      <c r="D2835" s="2112">
        <v>12113.4</v>
      </c>
      <c r="E2835" s="724">
        <v>42151</v>
      </c>
      <c r="F2835" s="2116">
        <v>12113.4</v>
      </c>
      <c r="G2835" s="1267">
        <f t="shared" si="163"/>
        <v>0</v>
      </c>
      <c r="H2835" s="1841" t="s">
        <v>773</v>
      </c>
      <c r="I2835" s="32"/>
      <c r="J2835" s="2024"/>
      <c r="K2835" s="32"/>
      <c r="M2835" s="1265">
        <v>42143</v>
      </c>
      <c r="N2835" s="545">
        <v>21596</v>
      </c>
      <c r="O2835" s="1952" t="s">
        <v>28</v>
      </c>
      <c r="P2835" s="2112">
        <v>584.20000000000005</v>
      </c>
      <c r="Q2835" s="724">
        <v>42145</v>
      </c>
      <c r="R2835" s="2117">
        <v>584.20000000000005</v>
      </c>
      <c r="S2835" s="1267">
        <f t="shared" si="164"/>
        <v>0</v>
      </c>
      <c r="T2835" s="519" t="s">
        <v>2776</v>
      </c>
    </row>
    <row r="2836" spans="1:20" x14ac:dyDescent="0.25">
      <c r="A2836" s="1265">
        <v>42151</v>
      </c>
      <c r="B2836" s="545">
        <v>22410</v>
      </c>
      <c r="C2836" s="1952" t="s">
        <v>28</v>
      </c>
      <c r="D2836" s="2112">
        <v>400</v>
      </c>
      <c r="E2836" s="724">
        <v>42151</v>
      </c>
      <c r="F2836" s="2116">
        <v>400</v>
      </c>
      <c r="G2836" s="1267">
        <f t="shared" si="163"/>
        <v>0</v>
      </c>
      <c r="H2836" s="1841" t="s">
        <v>773</v>
      </c>
      <c r="I2836" s="32"/>
      <c r="J2836" s="2024"/>
      <c r="K2836" s="32"/>
      <c r="M2836" s="1265">
        <v>42144</v>
      </c>
      <c r="N2836" s="545">
        <v>21637</v>
      </c>
      <c r="O2836" s="1952" t="s">
        <v>28</v>
      </c>
      <c r="P2836" s="2112">
        <v>25553.1</v>
      </c>
      <c r="Q2836" s="724">
        <v>42145</v>
      </c>
      <c r="R2836" s="2117">
        <v>25553.1</v>
      </c>
      <c r="S2836" s="1267">
        <f t="shared" si="164"/>
        <v>0</v>
      </c>
      <c r="T2836" s="352" t="s">
        <v>2780</v>
      </c>
    </row>
    <row r="2837" spans="1:20" x14ac:dyDescent="0.25">
      <c r="A2837" s="1265">
        <v>42151</v>
      </c>
      <c r="B2837" s="545">
        <v>22411</v>
      </c>
      <c r="C2837" s="1952" t="s">
        <v>3687</v>
      </c>
      <c r="D2837" s="2112">
        <v>29422</v>
      </c>
      <c r="E2837" s="724">
        <v>42152</v>
      </c>
      <c r="F2837" s="2116">
        <v>29422</v>
      </c>
      <c r="G2837" s="1267">
        <f t="shared" si="163"/>
        <v>0</v>
      </c>
      <c r="H2837" s="1841" t="s">
        <v>2938</v>
      </c>
      <c r="I2837" s="32"/>
      <c r="J2837" s="2024"/>
      <c r="K2837" s="32"/>
      <c r="M2837" s="1265">
        <v>42145</v>
      </c>
      <c r="N2837" s="545">
        <v>21754</v>
      </c>
      <c r="O2837" s="2030" t="s">
        <v>28</v>
      </c>
      <c r="P2837" s="2107">
        <v>27008.15</v>
      </c>
      <c r="Q2837" s="724">
        <v>42146</v>
      </c>
      <c r="R2837" s="2117">
        <v>27008.15</v>
      </c>
      <c r="S2837" s="1267">
        <f t="shared" si="164"/>
        <v>0</v>
      </c>
      <c r="T2837" s="139" t="s">
        <v>2780</v>
      </c>
    </row>
    <row r="2838" spans="1:20" x14ac:dyDescent="0.25">
      <c r="A2838" s="1265">
        <v>42151</v>
      </c>
      <c r="B2838" s="545">
        <v>22412</v>
      </c>
      <c r="C2838" s="1952" t="s">
        <v>2833</v>
      </c>
      <c r="D2838" s="2112">
        <v>2485.9</v>
      </c>
      <c r="E2838" s="724">
        <v>42152</v>
      </c>
      <c r="F2838" s="2116">
        <v>2485.9</v>
      </c>
      <c r="G2838" s="1267">
        <f t="shared" si="163"/>
        <v>0</v>
      </c>
      <c r="H2838" s="1841" t="s">
        <v>2938</v>
      </c>
      <c r="I2838" s="32"/>
      <c r="J2838" s="2024"/>
      <c r="K2838" s="32"/>
      <c r="M2838" s="1265">
        <v>42146</v>
      </c>
      <c r="N2838" s="545">
        <v>21920</v>
      </c>
      <c r="O2838" s="1952" t="s">
        <v>28</v>
      </c>
      <c r="P2838" s="2112">
        <v>26543.7</v>
      </c>
      <c r="Q2838" s="724">
        <v>42147</v>
      </c>
      <c r="R2838" s="2116">
        <v>26543.7</v>
      </c>
      <c r="S2838" s="1267">
        <f t="shared" si="164"/>
        <v>0</v>
      </c>
      <c r="T2838" s="1841" t="s">
        <v>2776</v>
      </c>
    </row>
    <row r="2839" spans="1:20" x14ac:dyDescent="0.25">
      <c r="A2839" s="1265">
        <v>42151</v>
      </c>
      <c r="B2839" s="545">
        <v>22413</v>
      </c>
      <c r="C2839" s="1952" t="s">
        <v>2852</v>
      </c>
      <c r="D2839" s="2112">
        <v>14033.6</v>
      </c>
      <c r="E2839" s="724"/>
      <c r="F2839" s="2116"/>
      <c r="G2839" s="1267">
        <f t="shared" si="163"/>
        <v>14033.6</v>
      </c>
      <c r="H2839" s="1841" t="s">
        <v>2412</v>
      </c>
      <c r="I2839" s="32"/>
      <c r="J2839" s="2024"/>
      <c r="K2839" s="32"/>
      <c r="M2839" s="1265">
        <v>42147</v>
      </c>
      <c r="N2839" s="545">
        <v>22049</v>
      </c>
      <c r="O2839" s="1952" t="s">
        <v>28</v>
      </c>
      <c r="P2839" s="2112">
        <v>27544.2</v>
      </c>
      <c r="Q2839" s="781">
        <v>42148</v>
      </c>
      <c r="R2839" s="2116">
        <v>27544.2</v>
      </c>
      <c r="S2839" s="1267">
        <f t="shared" si="164"/>
        <v>0</v>
      </c>
      <c r="T2839" s="1841" t="s">
        <v>2780</v>
      </c>
    </row>
    <row r="2840" spans="1:20" x14ac:dyDescent="0.25">
      <c r="A2840" s="1265">
        <v>42151</v>
      </c>
      <c r="B2840" s="545">
        <v>22414</v>
      </c>
      <c r="C2840" s="1952" t="s">
        <v>2878</v>
      </c>
      <c r="D2840" s="2112">
        <v>858.9</v>
      </c>
      <c r="E2840" s="724">
        <v>42151</v>
      </c>
      <c r="F2840" s="2116">
        <v>858.9</v>
      </c>
      <c r="G2840" s="1267">
        <f t="shared" si="163"/>
        <v>0</v>
      </c>
      <c r="H2840" s="1841" t="s">
        <v>773</v>
      </c>
      <c r="I2840" s="32"/>
      <c r="J2840" s="2024"/>
      <c r="K2840" s="32"/>
      <c r="M2840" s="1265">
        <v>42148</v>
      </c>
      <c r="N2840" s="545">
        <v>22108</v>
      </c>
      <c r="O2840" s="1952" t="s">
        <v>28</v>
      </c>
      <c r="P2840" s="2112">
        <v>2590</v>
      </c>
      <c r="Q2840" s="781">
        <v>42148</v>
      </c>
      <c r="R2840" s="2116">
        <v>2590</v>
      </c>
      <c r="S2840" s="1267">
        <f t="shared" si="164"/>
        <v>0</v>
      </c>
      <c r="T2840" s="1841" t="s">
        <v>2780</v>
      </c>
    </row>
    <row r="2841" spans="1:20" x14ac:dyDescent="0.25">
      <c r="A2841" s="1265">
        <v>42151</v>
      </c>
      <c r="B2841" s="545">
        <v>22415</v>
      </c>
      <c r="C2841" s="1952" t="s">
        <v>403</v>
      </c>
      <c r="D2841" s="2112">
        <v>23058.49</v>
      </c>
      <c r="E2841" s="724"/>
      <c r="F2841" s="2116"/>
      <c r="G2841" s="1267">
        <f t="shared" si="163"/>
        <v>23058.49</v>
      </c>
      <c r="H2841" s="1841" t="s">
        <v>773</v>
      </c>
      <c r="I2841" s="32"/>
      <c r="J2841" s="2024"/>
      <c r="K2841" s="32"/>
      <c r="M2841" s="1265">
        <v>42149</v>
      </c>
      <c r="N2841" s="545">
        <v>22187</v>
      </c>
      <c r="O2841" s="1952" t="s">
        <v>28</v>
      </c>
      <c r="P2841" s="2112">
        <v>28314.1</v>
      </c>
      <c r="Q2841" s="781">
        <v>42149</v>
      </c>
      <c r="R2841" s="2116">
        <v>28314.1</v>
      </c>
      <c r="S2841" s="1267">
        <f t="shared" si="164"/>
        <v>0</v>
      </c>
      <c r="T2841" s="1841" t="s">
        <v>2780</v>
      </c>
    </row>
    <row r="2842" spans="1:20" x14ac:dyDescent="0.25">
      <c r="A2842" s="1265">
        <v>42151</v>
      </c>
      <c r="B2842" s="545">
        <v>22416</v>
      </c>
      <c r="C2842" s="1952" t="s">
        <v>2304</v>
      </c>
      <c r="D2842" s="2112">
        <v>200225.6</v>
      </c>
      <c r="E2842" s="724"/>
      <c r="F2842" s="2116"/>
      <c r="G2842" s="1267">
        <f t="shared" si="163"/>
        <v>200225.6</v>
      </c>
      <c r="H2842" s="1841" t="s">
        <v>2902</v>
      </c>
      <c r="I2842" s="32"/>
      <c r="J2842" s="2024"/>
      <c r="K2842" s="32"/>
      <c r="M2842" s="1265">
        <v>42149</v>
      </c>
      <c r="N2842" s="545">
        <v>22188</v>
      </c>
      <c r="O2842" s="1952" t="s">
        <v>28</v>
      </c>
      <c r="P2842" s="2112">
        <v>1980</v>
      </c>
      <c r="Q2842" s="781">
        <v>42149</v>
      </c>
      <c r="R2842" s="2116">
        <v>1980</v>
      </c>
      <c r="S2842" s="1267">
        <f t="shared" si="164"/>
        <v>0</v>
      </c>
      <c r="T2842" s="1841" t="s">
        <v>2780</v>
      </c>
    </row>
    <row r="2843" spans="1:20" x14ac:dyDescent="0.25">
      <c r="A2843" s="1265">
        <v>42151</v>
      </c>
      <c r="B2843" s="545">
        <v>22417</v>
      </c>
      <c r="C2843" s="1952" t="s">
        <v>1478</v>
      </c>
      <c r="D2843" s="2112">
        <v>28547.4</v>
      </c>
      <c r="E2843" s="724">
        <v>42151</v>
      </c>
      <c r="F2843" s="2116">
        <v>28547.4</v>
      </c>
      <c r="G2843" s="1267">
        <f t="shared" si="163"/>
        <v>0</v>
      </c>
      <c r="H2843" s="1841" t="s">
        <v>773</v>
      </c>
      <c r="I2843" s="32"/>
      <c r="J2843" s="2024"/>
      <c r="K2843" s="32"/>
      <c r="M2843" s="1265">
        <v>42150</v>
      </c>
      <c r="N2843" s="545">
        <v>22323</v>
      </c>
      <c r="O2843" s="1952" t="s">
        <v>28</v>
      </c>
      <c r="P2843" s="2112">
        <v>24137.49</v>
      </c>
      <c r="Q2843" s="781">
        <v>42151</v>
      </c>
      <c r="R2843" s="2116">
        <v>24137.49</v>
      </c>
      <c r="S2843" s="1267">
        <f t="shared" si="164"/>
        <v>0</v>
      </c>
      <c r="T2843" s="1841" t="s">
        <v>2776</v>
      </c>
    </row>
    <row r="2844" spans="1:20" x14ac:dyDescent="0.25">
      <c r="A2844" s="1265">
        <v>42151</v>
      </c>
      <c r="B2844" s="545">
        <v>22418</v>
      </c>
      <c r="C2844" s="1952" t="s">
        <v>969</v>
      </c>
      <c r="D2844" s="2112">
        <v>146080</v>
      </c>
      <c r="E2844" s="724">
        <v>42153</v>
      </c>
      <c r="F2844" s="2116">
        <v>146080</v>
      </c>
      <c r="G2844" s="1267">
        <f t="shared" si="163"/>
        <v>0</v>
      </c>
      <c r="H2844" s="1841" t="s">
        <v>773</v>
      </c>
      <c r="I2844" s="32"/>
      <c r="J2844" s="2024"/>
      <c r="K2844" s="32"/>
      <c r="M2844" s="1265">
        <v>42151</v>
      </c>
      <c r="N2844" s="545">
        <v>22410</v>
      </c>
      <c r="O2844" s="1952" t="s">
        <v>28</v>
      </c>
      <c r="P2844" s="2112">
        <v>400</v>
      </c>
      <c r="Q2844" s="724">
        <v>42151</v>
      </c>
      <c r="R2844" s="2116">
        <v>400</v>
      </c>
      <c r="S2844" s="1267">
        <f t="shared" si="164"/>
        <v>0</v>
      </c>
      <c r="T2844" s="1841" t="s">
        <v>773</v>
      </c>
    </row>
    <row r="2845" spans="1:20" x14ac:dyDescent="0.25">
      <c r="A2845" s="1265">
        <v>42151</v>
      </c>
      <c r="B2845" s="545">
        <v>22419</v>
      </c>
      <c r="C2845" s="1952" t="s">
        <v>403</v>
      </c>
      <c r="D2845" s="2112">
        <v>22218.31</v>
      </c>
      <c r="E2845" s="724"/>
      <c r="F2845" s="2116"/>
      <c r="G2845" s="1267">
        <f t="shared" si="163"/>
        <v>22218.31</v>
      </c>
      <c r="H2845" s="1841" t="s">
        <v>773</v>
      </c>
      <c r="I2845" s="32"/>
      <c r="J2845" s="2024"/>
      <c r="K2845" s="32"/>
      <c r="M2845" s="1265">
        <v>42153</v>
      </c>
      <c r="N2845" s="545">
        <v>22647</v>
      </c>
      <c r="O2845" s="1952" t="s">
        <v>28</v>
      </c>
      <c r="P2845" s="2112">
        <v>26624.9</v>
      </c>
      <c r="Q2845" s="724">
        <v>42154</v>
      </c>
      <c r="R2845" s="2116">
        <v>26624.9</v>
      </c>
      <c r="S2845" s="1267">
        <f t="shared" si="164"/>
        <v>0</v>
      </c>
      <c r="T2845" s="1841" t="s">
        <v>2780</v>
      </c>
    </row>
    <row r="2846" spans="1:20" x14ac:dyDescent="0.25">
      <c r="A2846" s="1265">
        <v>42151</v>
      </c>
      <c r="B2846" s="545">
        <v>22420</v>
      </c>
      <c r="C2846" s="1952" t="s">
        <v>2852</v>
      </c>
      <c r="D2846" s="2112">
        <v>39440.550000000003</v>
      </c>
      <c r="E2846" s="724">
        <v>42153</v>
      </c>
      <c r="F2846" s="2189">
        <f>11897.89+2950</f>
        <v>14847.89</v>
      </c>
      <c r="G2846" s="2190">
        <f t="shared" si="163"/>
        <v>24592.660000000003</v>
      </c>
      <c r="H2846" s="1841" t="s">
        <v>773</v>
      </c>
      <c r="I2846" s="32"/>
      <c r="J2846" s="2024"/>
      <c r="K2846" s="32"/>
      <c r="M2846" s="1265">
        <v>42154</v>
      </c>
      <c r="N2846" s="545">
        <v>22681</v>
      </c>
      <c r="O2846" s="1952" t="s">
        <v>28</v>
      </c>
      <c r="P2846" s="2112">
        <v>27518.1</v>
      </c>
      <c r="Q2846" s="724">
        <v>42154</v>
      </c>
      <c r="R2846" s="2116">
        <v>27518.1</v>
      </c>
      <c r="S2846" s="1267">
        <f t="shared" si="164"/>
        <v>0</v>
      </c>
      <c r="T2846" s="1841" t="s">
        <v>2780</v>
      </c>
    </row>
    <row r="2847" spans="1:20" x14ac:dyDescent="0.25">
      <c r="A2847" s="1265">
        <v>42151</v>
      </c>
      <c r="B2847" s="545">
        <v>22421</v>
      </c>
      <c r="C2847" s="1952" t="s">
        <v>969</v>
      </c>
      <c r="D2847" s="2112">
        <v>147784.95999999999</v>
      </c>
      <c r="E2847" s="724">
        <v>42152</v>
      </c>
      <c r="F2847" s="2116">
        <v>147784.95999999999</v>
      </c>
      <c r="G2847" s="1267">
        <f t="shared" si="163"/>
        <v>0</v>
      </c>
      <c r="H2847" s="1841" t="s">
        <v>2799</v>
      </c>
      <c r="I2847" s="32"/>
      <c r="J2847" s="2024"/>
      <c r="K2847" s="32"/>
      <c r="M2847" s="1265">
        <v>42155</v>
      </c>
      <c r="N2847" s="545">
        <v>22804</v>
      </c>
      <c r="O2847" s="1952" t="s">
        <v>28</v>
      </c>
      <c r="P2847" s="2112">
        <v>28181.35</v>
      </c>
      <c r="Q2847" s="724">
        <v>42155</v>
      </c>
      <c r="R2847" s="2116">
        <v>28181.35</v>
      </c>
      <c r="S2847" s="1267">
        <f t="shared" si="164"/>
        <v>0</v>
      </c>
      <c r="T2847" s="1841" t="s">
        <v>2780</v>
      </c>
    </row>
    <row r="2848" spans="1:20" x14ac:dyDescent="0.25">
      <c r="A2848" s="1265">
        <v>42151</v>
      </c>
      <c r="B2848" s="545">
        <v>22422</v>
      </c>
      <c r="C2848" s="1952" t="s">
        <v>595</v>
      </c>
      <c r="D2848" s="2112">
        <v>2360.4</v>
      </c>
      <c r="E2848" s="724">
        <v>42152</v>
      </c>
      <c r="F2848" s="2116">
        <v>2360.4</v>
      </c>
      <c r="G2848" s="1267">
        <f t="shared" si="163"/>
        <v>0</v>
      </c>
      <c r="H2848" s="1841" t="s">
        <v>2776</v>
      </c>
      <c r="I2848" s="32"/>
      <c r="J2848" s="2024"/>
      <c r="K2848" s="32"/>
      <c r="M2848" s="1265">
        <v>42126</v>
      </c>
      <c r="N2848" s="545">
        <v>19753</v>
      </c>
      <c r="O2848" s="2054" t="s">
        <v>2868</v>
      </c>
      <c r="P2848" s="2112">
        <v>2277</v>
      </c>
      <c r="Q2848" s="724">
        <v>42126</v>
      </c>
      <c r="R2848" s="2116">
        <v>2277</v>
      </c>
      <c r="S2848" s="459">
        <f t="shared" si="164"/>
        <v>0</v>
      </c>
      <c r="T2848" s="76" t="s">
        <v>2776</v>
      </c>
    </row>
    <row r="2849" spans="1:20" x14ac:dyDescent="0.25">
      <c r="A2849" s="1265">
        <v>42151</v>
      </c>
      <c r="B2849" s="545">
        <v>22423</v>
      </c>
      <c r="C2849" s="1952" t="s">
        <v>2795</v>
      </c>
      <c r="D2849" s="2112">
        <v>34758.339999999997</v>
      </c>
      <c r="E2849" s="724"/>
      <c r="F2849" s="2116"/>
      <c r="G2849" s="1267">
        <f t="shared" si="163"/>
        <v>34758.339999999997</v>
      </c>
      <c r="H2849" s="1841" t="s">
        <v>773</v>
      </c>
      <c r="I2849" s="32"/>
      <c r="J2849" s="2024"/>
      <c r="K2849" s="32"/>
      <c r="M2849" s="1265">
        <v>42129</v>
      </c>
      <c r="N2849" s="545">
        <v>20073</v>
      </c>
      <c r="O2849" s="1952" t="s">
        <v>2868</v>
      </c>
      <c r="P2849" s="2112">
        <v>2077.6</v>
      </c>
      <c r="Q2849" s="724">
        <v>42129</v>
      </c>
      <c r="R2849" s="2116">
        <v>2077.6</v>
      </c>
      <c r="S2849" s="1267">
        <f t="shared" si="164"/>
        <v>0</v>
      </c>
      <c r="T2849" s="1841" t="s">
        <v>2776</v>
      </c>
    </row>
    <row r="2850" spans="1:20" x14ac:dyDescent="0.25">
      <c r="A2850" s="1265">
        <v>42152</v>
      </c>
      <c r="B2850" s="545">
        <v>22424</v>
      </c>
      <c r="C2850" s="2143" t="s">
        <v>3000</v>
      </c>
      <c r="D2850" s="2112">
        <v>1154.5999999999999</v>
      </c>
      <c r="E2850" s="724">
        <v>42152</v>
      </c>
      <c r="F2850" s="2116">
        <v>1154.5999999999999</v>
      </c>
      <c r="G2850" s="1267">
        <f t="shared" si="163"/>
        <v>0</v>
      </c>
      <c r="H2850" s="1841" t="s">
        <v>773</v>
      </c>
      <c r="I2850" s="32"/>
      <c r="J2850" s="2024"/>
      <c r="K2850" s="32"/>
      <c r="M2850" s="1265">
        <v>42130</v>
      </c>
      <c r="N2850" s="545">
        <v>20162</v>
      </c>
      <c r="O2850" s="1952" t="s">
        <v>2868</v>
      </c>
      <c r="P2850" s="2112">
        <v>2704.8</v>
      </c>
      <c r="Q2850" s="724">
        <v>42130</v>
      </c>
      <c r="R2850" s="2116">
        <v>2704.8</v>
      </c>
      <c r="S2850" s="1267">
        <f t="shared" si="164"/>
        <v>0</v>
      </c>
      <c r="T2850" s="1841" t="s">
        <v>2815</v>
      </c>
    </row>
    <row r="2851" spans="1:20" x14ac:dyDescent="0.25">
      <c r="A2851" s="1265">
        <v>42152</v>
      </c>
      <c r="B2851" s="545">
        <v>22425</v>
      </c>
      <c r="C2851" s="1952" t="s">
        <v>2845</v>
      </c>
      <c r="D2851" s="2112">
        <v>8577</v>
      </c>
      <c r="E2851" s="724">
        <v>42152</v>
      </c>
      <c r="F2851" s="2116">
        <v>8577</v>
      </c>
      <c r="G2851" s="1267">
        <f t="shared" si="163"/>
        <v>0</v>
      </c>
      <c r="H2851" s="1841" t="s">
        <v>773</v>
      </c>
      <c r="I2851" s="32"/>
      <c r="J2851" s="2024"/>
      <c r="K2851" s="32"/>
      <c r="M2851" s="1265">
        <v>42131</v>
      </c>
      <c r="N2851" s="545">
        <v>20264</v>
      </c>
      <c r="O2851" s="1952" t="s">
        <v>2868</v>
      </c>
      <c r="P2851" s="2112">
        <v>2346.4</v>
      </c>
      <c r="Q2851" s="724">
        <v>42131</v>
      </c>
      <c r="R2851" s="2116">
        <v>2346.4</v>
      </c>
      <c r="S2851" s="1267">
        <f t="shared" si="164"/>
        <v>0</v>
      </c>
      <c r="T2851" s="1857" t="s">
        <v>2776</v>
      </c>
    </row>
    <row r="2852" spans="1:20" x14ac:dyDescent="0.25">
      <c r="A2852" s="1265">
        <v>42152</v>
      </c>
      <c r="B2852" s="545">
        <v>22426</v>
      </c>
      <c r="C2852" s="1952" t="s">
        <v>2797</v>
      </c>
      <c r="D2852" s="2112">
        <v>9210</v>
      </c>
      <c r="E2852" s="724">
        <v>42152</v>
      </c>
      <c r="F2852" s="2116">
        <v>9210</v>
      </c>
      <c r="G2852" s="1267">
        <f t="shared" si="163"/>
        <v>0</v>
      </c>
      <c r="H2852" s="1841" t="s">
        <v>773</v>
      </c>
      <c r="I2852" s="32"/>
      <c r="J2852" s="2024"/>
      <c r="K2852" s="32"/>
      <c r="M2852" s="1265">
        <v>42134</v>
      </c>
      <c r="N2852" s="545">
        <v>20615</v>
      </c>
      <c r="O2852" s="1952" t="s">
        <v>2868</v>
      </c>
      <c r="P2852" s="2112">
        <v>2394</v>
      </c>
      <c r="Q2852" s="724">
        <v>42135</v>
      </c>
      <c r="R2852" s="2117">
        <v>2394</v>
      </c>
      <c r="S2852" s="1267">
        <f t="shared" si="164"/>
        <v>0</v>
      </c>
      <c r="T2852" s="519" t="s">
        <v>2776</v>
      </c>
    </row>
    <row r="2853" spans="1:20" x14ac:dyDescent="0.25">
      <c r="A2853" s="1265">
        <v>42152</v>
      </c>
      <c r="B2853" s="545">
        <v>22427</v>
      </c>
      <c r="C2853" s="1952" t="s">
        <v>1472</v>
      </c>
      <c r="D2853" s="2112">
        <v>5293.2</v>
      </c>
      <c r="E2853" s="724">
        <v>42152</v>
      </c>
      <c r="F2853" s="2116">
        <v>5293.2</v>
      </c>
      <c r="G2853" s="1267">
        <f t="shared" si="163"/>
        <v>0</v>
      </c>
      <c r="H2853" s="1841" t="s">
        <v>773</v>
      </c>
      <c r="I2853" s="32"/>
      <c r="J2853" s="2024"/>
      <c r="K2853" s="32"/>
      <c r="M2853" s="1265">
        <v>42137</v>
      </c>
      <c r="N2853" s="545">
        <v>20912</v>
      </c>
      <c r="O2853" s="1952" t="s">
        <v>2868</v>
      </c>
      <c r="P2853" s="2112">
        <v>2516.35</v>
      </c>
      <c r="Q2853" s="724">
        <v>42137</v>
      </c>
      <c r="R2853" s="2116">
        <v>2516.35</v>
      </c>
      <c r="S2853" s="1267">
        <f t="shared" si="164"/>
        <v>0</v>
      </c>
      <c r="T2853" s="1857" t="s">
        <v>2776</v>
      </c>
    </row>
    <row r="2854" spans="1:20" x14ac:dyDescent="0.25">
      <c r="A2854" s="1265">
        <v>42152</v>
      </c>
      <c r="B2854" s="545">
        <v>22428</v>
      </c>
      <c r="C2854" s="1952" t="s">
        <v>2775</v>
      </c>
      <c r="D2854" s="2112">
        <v>5029.6000000000004</v>
      </c>
      <c r="E2854" s="724">
        <v>42152</v>
      </c>
      <c r="F2854" s="2116">
        <v>5029.6000000000004</v>
      </c>
      <c r="G2854" s="1267">
        <f t="shared" ref="G2854:G2917" si="165">D2854-F2854</f>
        <v>0</v>
      </c>
      <c r="H2854" s="1841" t="s">
        <v>773</v>
      </c>
      <c r="I2854" s="32"/>
      <c r="J2854" s="2024"/>
      <c r="K2854" s="32"/>
      <c r="M2854" s="1265">
        <v>42138</v>
      </c>
      <c r="N2854" s="545">
        <v>21020</v>
      </c>
      <c r="O2854" s="1952" t="s">
        <v>2868</v>
      </c>
      <c r="P2854" s="2112">
        <v>2336.4</v>
      </c>
      <c r="Q2854" s="724">
        <v>42138</v>
      </c>
      <c r="R2854" s="2116">
        <v>2336.4</v>
      </c>
      <c r="S2854" s="1817">
        <f t="shared" si="164"/>
        <v>0</v>
      </c>
      <c r="T2854" s="1841" t="s">
        <v>2776</v>
      </c>
    </row>
    <row r="2855" spans="1:20" x14ac:dyDescent="0.25">
      <c r="A2855" s="1265">
        <v>42152</v>
      </c>
      <c r="B2855" s="545">
        <v>22429</v>
      </c>
      <c r="C2855" s="1952" t="s">
        <v>2855</v>
      </c>
      <c r="D2855" s="2112">
        <v>127859.4</v>
      </c>
      <c r="E2855" s="724"/>
      <c r="F2855" s="2116"/>
      <c r="G2855" s="1267">
        <f t="shared" si="165"/>
        <v>127859.4</v>
      </c>
      <c r="H2855" s="1841" t="s">
        <v>773</v>
      </c>
      <c r="I2855" s="32"/>
      <c r="J2855" s="2024"/>
      <c r="K2855" s="32"/>
      <c r="M2855" s="1265">
        <v>42141</v>
      </c>
      <c r="N2855" s="545">
        <v>21357</v>
      </c>
      <c r="O2855" s="1952" t="s">
        <v>2868</v>
      </c>
      <c r="P2855" s="2112">
        <v>2271.5</v>
      </c>
      <c r="Q2855" s="724">
        <v>42142</v>
      </c>
      <c r="R2855" s="2117">
        <v>2271.5</v>
      </c>
      <c r="S2855" s="1267">
        <f t="shared" si="164"/>
        <v>0</v>
      </c>
      <c r="T2855" s="352" t="s">
        <v>2776</v>
      </c>
    </row>
    <row r="2856" spans="1:20" x14ac:dyDescent="0.25">
      <c r="A2856" s="1265">
        <v>42152</v>
      </c>
      <c r="B2856" s="545">
        <v>22430</v>
      </c>
      <c r="C2856" s="1952" t="s">
        <v>45</v>
      </c>
      <c r="D2856" s="2112">
        <v>4459</v>
      </c>
      <c r="E2856" s="724">
        <v>42154</v>
      </c>
      <c r="F2856" s="2116">
        <v>4459</v>
      </c>
      <c r="G2856" s="1267">
        <f t="shared" si="165"/>
        <v>0</v>
      </c>
      <c r="H2856" s="1841" t="s">
        <v>818</v>
      </c>
      <c r="I2856" s="32"/>
      <c r="J2856" s="2024"/>
      <c r="K2856" s="32"/>
      <c r="M2856" s="1265">
        <v>42142</v>
      </c>
      <c r="N2856" s="545">
        <v>21424</v>
      </c>
      <c r="O2856" s="1952" t="s">
        <v>2868</v>
      </c>
      <c r="P2856" s="2112">
        <v>25514</v>
      </c>
      <c r="Q2856" s="724">
        <v>42142</v>
      </c>
      <c r="R2856" s="2117">
        <v>2514</v>
      </c>
      <c r="S2856" s="1267">
        <f t="shared" si="164"/>
        <v>23000</v>
      </c>
      <c r="T2856" s="519" t="s">
        <v>2776</v>
      </c>
    </row>
    <row r="2857" spans="1:20" x14ac:dyDescent="0.25">
      <c r="A2857" s="1265">
        <v>42152</v>
      </c>
      <c r="B2857" s="545">
        <v>22431</v>
      </c>
      <c r="C2857" s="1952" t="s">
        <v>2852</v>
      </c>
      <c r="D2857" s="2112">
        <v>17250.599999999999</v>
      </c>
      <c r="E2857" s="724"/>
      <c r="F2857" s="2116"/>
      <c r="G2857" s="1267">
        <f t="shared" si="165"/>
        <v>17250.599999999999</v>
      </c>
      <c r="H2857" s="1841" t="s">
        <v>773</v>
      </c>
      <c r="I2857" s="32"/>
      <c r="J2857" s="2024"/>
      <c r="K2857" s="32"/>
      <c r="M2857" s="1265">
        <v>42147</v>
      </c>
      <c r="N2857" s="545">
        <v>22003</v>
      </c>
      <c r="O2857" s="1952" t="s">
        <v>2868</v>
      </c>
      <c r="P2857" s="2112">
        <v>2412.9</v>
      </c>
      <c r="Q2857" s="781">
        <v>42147</v>
      </c>
      <c r="R2857" s="2116">
        <v>2412.9</v>
      </c>
      <c r="S2857" s="1267">
        <f t="shared" si="164"/>
        <v>0</v>
      </c>
      <c r="T2857" s="1841" t="s">
        <v>773</v>
      </c>
    </row>
    <row r="2858" spans="1:20" x14ac:dyDescent="0.25">
      <c r="A2858" s="1265">
        <v>42152</v>
      </c>
      <c r="B2858" s="545">
        <v>22432</v>
      </c>
      <c r="C2858" s="1952" t="s">
        <v>592</v>
      </c>
      <c r="D2858" s="2112">
        <v>2708</v>
      </c>
      <c r="E2858" s="724">
        <v>42152</v>
      </c>
      <c r="F2858" s="2116">
        <v>2708</v>
      </c>
      <c r="G2858" s="1267">
        <f t="shared" si="165"/>
        <v>0</v>
      </c>
      <c r="H2858" s="1841" t="s">
        <v>773</v>
      </c>
      <c r="I2858" s="32"/>
      <c r="J2858" s="2024"/>
      <c r="K2858" s="32"/>
      <c r="M2858" s="1265">
        <v>42148</v>
      </c>
      <c r="N2858" s="545">
        <v>22103</v>
      </c>
      <c r="O2858" s="1952" t="s">
        <v>2868</v>
      </c>
      <c r="P2858" s="2112">
        <v>2683.8</v>
      </c>
      <c r="Q2858" s="781">
        <v>42149</v>
      </c>
      <c r="R2858" s="2116">
        <v>2683.8</v>
      </c>
      <c r="S2858" s="1267">
        <f t="shared" si="164"/>
        <v>0</v>
      </c>
      <c r="T2858" s="1841" t="s">
        <v>2780</v>
      </c>
    </row>
    <row r="2859" spans="1:20" x14ac:dyDescent="0.25">
      <c r="A2859" s="1265">
        <v>42152</v>
      </c>
      <c r="B2859" s="545">
        <v>22433</v>
      </c>
      <c r="C2859" s="1952" t="s">
        <v>2795</v>
      </c>
      <c r="D2859" s="2112">
        <v>62658</v>
      </c>
      <c r="E2859" s="724"/>
      <c r="F2859" s="2116"/>
      <c r="G2859" s="1267">
        <f t="shared" si="165"/>
        <v>62658</v>
      </c>
      <c r="H2859" s="1841" t="s">
        <v>773</v>
      </c>
      <c r="I2859" s="32"/>
      <c r="J2859" s="2024"/>
      <c r="K2859" s="32"/>
      <c r="M2859" s="1265">
        <v>42149</v>
      </c>
      <c r="N2859" s="545">
        <v>22182</v>
      </c>
      <c r="O2859" s="1952" t="s">
        <v>2868</v>
      </c>
      <c r="P2859" s="2112">
        <v>2442</v>
      </c>
      <c r="Q2859" s="781">
        <v>42149</v>
      </c>
      <c r="R2859" s="2116">
        <v>2442</v>
      </c>
      <c r="S2859" s="1267">
        <f t="shared" si="164"/>
        <v>0</v>
      </c>
      <c r="T2859" s="1841" t="s">
        <v>2776</v>
      </c>
    </row>
    <row r="2860" spans="1:20" x14ac:dyDescent="0.25">
      <c r="A2860" s="1265">
        <v>42152</v>
      </c>
      <c r="B2860" s="545">
        <v>22434</v>
      </c>
      <c r="C2860" s="1952" t="s">
        <v>1521</v>
      </c>
      <c r="D2860" s="2112">
        <v>2781.6</v>
      </c>
      <c r="E2860" s="724">
        <v>42152</v>
      </c>
      <c r="F2860" s="2116">
        <v>2781.6</v>
      </c>
      <c r="G2860" s="1267">
        <f t="shared" si="165"/>
        <v>0</v>
      </c>
      <c r="H2860" s="1841" t="s">
        <v>773</v>
      </c>
      <c r="I2860" s="32"/>
      <c r="J2860" s="2024"/>
      <c r="K2860" s="32"/>
      <c r="M2860" s="1265">
        <v>42150</v>
      </c>
      <c r="N2860" s="545">
        <v>22296</v>
      </c>
      <c r="O2860" s="1952" t="s">
        <v>2868</v>
      </c>
      <c r="P2860" s="2112">
        <v>2851.2</v>
      </c>
      <c r="Q2860" s="781">
        <v>42150</v>
      </c>
      <c r="R2860" s="2116">
        <v>2851.2</v>
      </c>
      <c r="S2860" s="1267">
        <f t="shared" si="164"/>
        <v>0</v>
      </c>
      <c r="T2860" s="1841" t="s">
        <v>2776</v>
      </c>
    </row>
    <row r="2861" spans="1:20" x14ac:dyDescent="0.25">
      <c r="A2861" s="1265">
        <v>42152</v>
      </c>
      <c r="B2861" s="545">
        <v>22435</v>
      </c>
      <c r="C2861" s="1952" t="s">
        <v>3655</v>
      </c>
      <c r="D2861" s="2112">
        <v>6765.4</v>
      </c>
      <c r="E2861" s="724">
        <v>42153</v>
      </c>
      <c r="F2861" s="2116">
        <v>6765.4</v>
      </c>
      <c r="G2861" s="1267">
        <f t="shared" si="165"/>
        <v>0</v>
      </c>
      <c r="H2861" s="1841" t="s">
        <v>773</v>
      </c>
      <c r="I2861" s="32"/>
      <c r="J2861" s="2024"/>
      <c r="K2861" s="32"/>
      <c r="M2861" s="1265">
        <v>42151</v>
      </c>
      <c r="N2861" s="545">
        <v>22361</v>
      </c>
      <c r="O2861" s="1952" t="s">
        <v>2868</v>
      </c>
      <c r="P2861" s="2112">
        <v>2640</v>
      </c>
      <c r="Q2861" s="781">
        <v>42151</v>
      </c>
      <c r="R2861" s="2116">
        <v>2640</v>
      </c>
      <c r="S2861" s="1267">
        <f t="shared" si="164"/>
        <v>0</v>
      </c>
      <c r="T2861" s="1841" t="s">
        <v>2776</v>
      </c>
    </row>
    <row r="2862" spans="1:20" x14ac:dyDescent="0.25">
      <c r="A2862" s="1265">
        <v>42152</v>
      </c>
      <c r="B2862" s="545">
        <v>22436</v>
      </c>
      <c r="C2862" s="1952" t="s">
        <v>377</v>
      </c>
      <c r="D2862" s="2112">
        <v>4716</v>
      </c>
      <c r="E2862" s="724">
        <v>42152</v>
      </c>
      <c r="F2862" s="2116">
        <v>4716</v>
      </c>
      <c r="G2862" s="1267">
        <f t="shared" si="165"/>
        <v>0</v>
      </c>
      <c r="H2862" s="1841" t="s">
        <v>773</v>
      </c>
      <c r="I2862" s="32"/>
      <c r="J2862" s="2024"/>
      <c r="K2862" s="32"/>
      <c r="M2862" s="1265">
        <v>42155</v>
      </c>
      <c r="N2862" s="545">
        <v>22824</v>
      </c>
      <c r="O2862" s="1952" t="s">
        <v>2868</v>
      </c>
      <c r="P2862" s="2112">
        <v>2597.6</v>
      </c>
      <c r="Q2862" s="724">
        <v>42155</v>
      </c>
      <c r="R2862" s="2116">
        <v>2597.6</v>
      </c>
      <c r="S2862" s="1267">
        <f t="shared" si="164"/>
        <v>0</v>
      </c>
      <c r="T2862" s="1841" t="s">
        <v>2776</v>
      </c>
    </row>
    <row r="2863" spans="1:20" x14ac:dyDescent="0.25">
      <c r="A2863" s="1265">
        <v>42152</v>
      </c>
      <c r="B2863" s="545">
        <v>22437</v>
      </c>
      <c r="C2863" s="1952" t="s">
        <v>3689</v>
      </c>
      <c r="D2863" s="2112">
        <v>2437.1999999999998</v>
      </c>
      <c r="E2863" s="724">
        <v>42152</v>
      </c>
      <c r="F2863" s="2116">
        <v>2437.1999999999998</v>
      </c>
      <c r="G2863" s="1267">
        <f t="shared" si="165"/>
        <v>0</v>
      </c>
      <c r="H2863" s="1841" t="s">
        <v>773</v>
      </c>
      <c r="I2863" s="32"/>
      <c r="J2863" s="2024"/>
      <c r="K2863" s="32"/>
      <c r="M2863" s="1265">
        <v>42127</v>
      </c>
      <c r="N2863" s="545">
        <v>19834</v>
      </c>
      <c r="O2863" s="2137" t="s">
        <v>2892</v>
      </c>
      <c r="P2863" s="2112">
        <v>2222</v>
      </c>
      <c r="Q2863" s="724">
        <v>42127</v>
      </c>
      <c r="R2863" s="2116">
        <v>2222</v>
      </c>
      <c r="S2863" s="1267">
        <f t="shared" si="164"/>
        <v>0</v>
      </c>
      <c r="T2863" s="76" t="s">
        <v>2776</v>
      </c>
    </row>
    <row r="2864" spans="1:20" x14ac:dyDescent="0.25">
      <c r="A2864" s="1265">
        <v>42152</v>
      </c>
      <c r="B2864" s="545">
        <v>22438</v>
      </c>
      <c r="C2864" s="1952" t="s">
        <v>2957</v>
      </c>
      <c r="D2864" s="2112">
        <v>5875.2</v>
      </c>
      <c r="E2864" s="724">
        <v>42153</v>
      </c>
      <c r="F2864" s="2116">
        <v>5875.2</v>
      </c>
      <c r="G2864" s="1267">
        <f t="shared" si="165"/>
        <v>0</v>
      </c>
      <c r="H2864" s="1841" t="s">
        <v>2982</v>
      </c>
      <c r="I2864" s="32"/>
      <c r="J2864" s="2024"/>
      <c r="K2864" s="32"/>
      <c r="M2864" s="1265">
        <v>42128</v>
      </c>
      <c r="N2864" s="545">
        <v>19942</v>
      </c>
      <c r="O2864" s="1952" t="s">
        <v>2892</v>
      </c>
      <c r="P2864" s="2112">
        <v>2388.4</v>
      </c>
      <c r="Q2864" s="724">
        <v>42128</v>
      </c>
      <c r="R2864" s="2116">
        <v>2388.4</v>
      </c>
      <c r="S2864" s="1267">
        <f t="shared" si="164"/>
        <v>0</v>
      </c>
      <c r="T2864" s="1857" t="s">
        <v>2776</v>
      </c>
    </row>
    <row r="2865" spans="1:20" x14ac:dyDescent="0.25">
      <c r="A2865" s="1265">
        <v>42152</v>
      </c>
      <c r="B2865" s="545">
        <v>22439</v>
      </c>
      <c r="C2865" s="1952" t="s">
        <v>713</v>
      </c>
      <c r="D2865" s="2112">
        <v>2656</v>
      </c>
      <c r="E2865" s="724">
        <v>42153</v>
      </c>
      <c r="F2865" s="2116">
        <v>2656</v>
      </c>
      <c r="G2865" s="1267">
        <f t="shared" si="165"/>
        <v>0</v>
      </c>
      <c r="H2865" s="1841" t="s">
        <v>2982</v>
      </c>
      <c r="I2865" s="32"/>
      <c r="J2865" s="2024"/>
      <c r="K2865" s="32"/>
      <c r="M2865" s="1265">
        <v>42133</v>
      </c>
      <c r="N2865" s="545">
        <v>20532</v>
      </c>
      <c r="O2865" s="1952" t="s">
        <v>2994</v>
      </c>
      <c r="P2865" s="2112">
        <v>1938</v>
      </c>
      <c r="Q2865" s="724">
        <v>42133</v>
      </c>
      <c r="R2865" s="2116">
        <v>1938</v>
      </c>
      <c r="S2865" s="1267">
        <f t="shared" si="164"/>
        <v>0</v>
      </c>
      <c r="T2865" s="1857" t="s">
        <v>773</v>
      </c>
    </row>
    <row r="2866" spans="1:20" x14ac:dyDescent="0.25">
      <c r="A2866" s="1265">
        <v>42152</v>
      </c>
      <c r="B2866" s="545">
        <v>22440</v>
      </c>
      <c r="C2866" s="1952" t="s">
        <v>2881</v>
      </c>
      <c r="D2866" s="2112">
        <v>2912</v>
      </c>
      <c r="E2866" s="724">
        <v>42153</v>
      </c>
      <c r="F2866" s="2116">
        <v>2912</v>
      </c>
      <c r="G2866" s="1267">
        <f t="shared" si="165"/>
        <v>0</v>
      </c>
      <c r="H2866" s="1841" t="s">
        <v>2982</v>
      </c>
      <c r="I2866" s="32"/>
      <c r="J2866" s="2024"/>
      <c r="K2866" s="32"/>
      <c r="M2866" s="1265">
        <v>42140</v>
      </c>
      <c r="N2866" s="545">
        <v>21263</v>
      </c>
      <c r="O2866" s="1952" t="s">
        <v>2994</v>
      </c>
      <c r="P2866" s="2112">
        <v>2354.1</v>
      </c>
      <c r="Q2866" s="724">
        <v>42142</v>
      </c>
      <c r="R2866" s="2116">
        <v>2354.1</v>
      </c>
      <c r="S2866" s="1267">
        <f t="shared" si="164"/>
        <v>0</v>
      </c>
      <c r="T2866" s="352" t="s">
        <v>773</v>
      </c>
    </row>
    <row r="2867" spans="1:20" x14ac:dyDescent="0.25">
      <c r="A2867" s="1265">
        <v>42152</v>
      </c>
      <c r="B2867" s="545">
        <v>22441</v>
      </c>
      <c r="C2867" s="1952" t="s">
        <v>2801</v>
      </c>
      <c r="D2867" s="2112">
        <v>2950.4</v>
      </c>
      <c r="E2867" s="724">
        <v>42153</v>
      </c>
      <c r="F2867" s="2116">
        <v>2950.4</v>
      </c>
      <c r="G2867" s="1267">
        <f t="shared" si="165"/>
        <v>0</v>
      </c>
      <c r="H2867" s="1841" t="s">
        <v>2982</v>
      </c>
      <c r="I2867" s="32"/>
      <c r="J2867" s="2024"/>
      <c r="K2867" s="32"/>
      <c r="M2867" s="1265">
        <v>42144</v>
      </c>
      <c r="N2867" s="545">
        <v>21677</v>
      </c>
      <c r="O2867" s="1952" t="s">
        <v>2994</v>
      </c>
      <c r="P2867" s="2112">
        <v>2299.6999999999998</v>
      </c>
      <c r="Q2867" s="724">
        <v>42145</v>
      </c>
      <c r="R2867" s="2117">
        <v>2299.6999999999998</v>
      </c>
      <c r="S2867" s="1267">
        <f t="shared" si="164"/>
        <v>0</v>
      </c>
      <c r="T2867" s="352" t="s">
        <v>2776</v>
      </c>
    </row>
    <row r="2868" spans="1:20" x14ac:dyDescent="0.25">
      <c r="A2868" s="1265">
        <v>42152</v>
      </c>
      <c r="B2868" s="545">
        <v>22442</v>
      </c>
      <c r="C2868" s="1952" t="s">
        <v>2800</v>
      </c>
      <c r="D2868" s="2112">
        <v>1196.8</v>
      </c>
      <c r="E2868" s="724">
        <v>42153</v>
      </c>
      <c r="F2868" s="2116">
        <v>1196.8</v>
      </c>
      <c r="G2868" s="1267">
        <f t="shared" si="165"/>
        <v>0</v>
      </c>
      <c r="H2868" s="1841" t="s">
        <v>2982</v>
      </c>
      <c r="I2868" s="32"/>
      <c r="J2868" s="2024"/>
      <c r="K2868" s="32"/>
      <c r="M2868" s="1265">
        <v>42145</v>
      </c>
      <c r="N2868" s="545">
        <v>21771</v>
      </c>
      <c r="O2868" s="2030" t="s">
        <v>2994</v>
      </c>
      <c r="P2868" s="2107">
        <v>2433.9</v>
      </c>
      <c r="Q2868" s="724">
        <v>42145</v>
      </c>
      <c r="R2868" s="2117">
        <v>2433.9</v>
      </c>
      <c r="S2868" s="1267">
        <f t="shared" si="164"/>
        <v>0</v>
      </c>
      <c r="T2868" s="139" t="s">
        <v>2776</v>
      </c>
    </row>
    <row r="2869" spans="1:20" x14ac:dyDescent="0.25">
      <c r="A2869" s="1265">
        <v>42152</v>
      </c>
      <c r="B2869" s="545">
        <v>22443</v>
      </c>
      <c r="C2869" s="1952" t="s">
        <v>2814</v>
      </c>
      <c r="D2869" s="2112">
        <v>30947.119999999999</v>
      </c>
      <c r="E2869" s="724"/>
      <c r="F2869" s="2116"/>
      <c r="G2869" s="1267">
        <f t="shared" si="165"/>
        <v>30947.119999999999</v>
      </c>
      <c r="H2869" s="1841" t="s">
        <v>2938</v>
      </c>
      <c r="I2869" s="32"/>
      <c r="J2869" s="2024"/>
      <c r="K2869" s="32"/>
      <c r="M2869" s="1265">
        <v>42130</v>
      </c>
      <c r="N2869" s="545">
        <v>20145</v>
      </c>
      <c r="O2869" s="1952" t="s">
        <v>2946</v>
      </c>
      <c r="P2869" s="2112">
        <v>316</v>
      </c>
      <c r="Q2869" s="724">
        <v>42130</v>
      </c>
      <c r="R2869" s="2116">
        <v>316</v>
      </c>
      <c r="S2869" s="1267">
        <f t="shared" si="164"/>
        <v>0</v>
      </c>
      <c r="T2869" s="1841" t="s">
        <v>773</v>
      </c>
    </row>
    <row r="2870" spans="1:20" x14ac:dyDescent="0.25">
      <c r="A2870" s="1265">
        <v>42152</v>
      </c>
      <c r="B2870" s="545">
        <v>22444</v>
      </c>
      <c r="C2870" s="1952" t="s">
        <v>2814</v>
      </c>
      <c r="D2870" s="2112">
        <v>3714.8</v>
      </c>
      <c r="E2870" s="724"/>
      <c r="F2870" s="2116"/>
      <c r="G2870" s="1267">
        <f t="shared" si="165"/>
        <v>3714.8</v>
      </c>
      <c r="H2870" s="1841" t="s">
        <v>2938</v>
      </c>
      <c r="I2870" s="32"/>
      <c r="J2870" s="2024"/>
      <c r="K2870" s="32"/>
      <c r="M2870" s="1265">
        <v>42133</v>
      </c>
      <c r="N2870" s="545">
        <v>20536</v>
      </c>
      <c r="O2870" s="1952" t="s">
        <v>2946</v>
      </c>
      <c r="P2870" s="2112">
        <v>407.4</v>
      </c>
      <c r="Q2870" s="724">
        <v>42133</v>
      </c>
      <c r="R2870" s="2116">
        <v>407.4</v>
      </c>
      <c r="S2870" s="1267">
        <f t="shared" si="164"/>
        <v>0</v>
      </c>
      <c r="T2870" s="1857" t="s">
        <v>773</v>
      </c>
    </row>
    <row r="2871" spans="1:20" x14ac:dyDescent="0.25">
      <c r="A2871" s="1265">
        <v>42152</v>
      </c>
      <c r="B2871" s="545">
        <v>22445</v>
      </c>
      <c r="C2871" s="1952" t="s">
        <v>2800</v>
      </c>
      <c r="D2871" s="2112">
        <v>3393.6</v>
      </c>
      <c r="E2871" s="724">
        <v>42153</v>
      </c>
      <c r="F2871" s="2116">
        <v>3393.6</v>
      </c>
      <c r="G2871" s="1267">
        <f t="shared" si="165"/>
        <v>0</v>
      </c>
      <c r="H2871" s="1841" t="s">
        <v>2982</v>
      </c>
      <c r="I2871" s="32"/>
      <c r="J2871" s="2024"/>
      <c r="K2871" s="32"/>
      <c r="M2871" s="1265">
        <v>42137</v>
      </c>
      <c r="N2871" s="545">
        <v>20924</v>
      </c>
      <c r="O2871" s="1952" t="s">
        <v>2946</v>
      </c>
      <c r="P2871" s="2112">
        <v>324</v>
      </c>
      <c r="Q2871" s="724">
        <v>42137</v>
      </c>
      <c r="R2871" s="2116">
        <v>324</v>
      </c>
      <c r="S2871" s="1267">
        <f t="shared" si="164"/>
        <v>0</v>
      </c>
      <c r="T2871" s="1857" t="s">
        <v>773</v>
      </c>
    </row>
    <row r="2872" spans="1:20" x14ac:dyDescent="0.25">
      <c r="A2872" s="1265">
        <v>42152</v>
      </c>
      <c r="B2872" s="545">
        <v>22446</v>
      </c>
      <c r="C2872" s="1952" t="s">
        <v>2899</v>
      </c>
      <c r="D2872" s="2112">
        <v>10242.200000000001</v>
      </c>
      <c r="E2872" s="724">
        <v>42152</v>
      </c>
      <c r="F2872" s="2116">
        <v>10242.200000000001</v>
      </c>
      <c r="G2872" s="1267">
        <f t="shared" si="165"/>
        <v>0</v>
      </c>
      <c r="H2872" s="1841" t="s">
        <v>2799</v>
      </c>
      <c r="I2872" s="32"/>
      <c r="J2872" s="2024"/>
      <c r="K2872" s="32"/>
      <c r="M2872" s="1265">
        <v>42138</v>
      </c>
      <c r="N2872" s="545">
        <v>21003</v>
      </c>
      <c r="O2872" s="1952" t="s">
        <v>2946</v>
      </c>
      <c r="P2872" s="2112">
        <v>463</v>
      </c>
      <c r="Q2872" s="724">
        <v>42138</v>
      </c>
      <c r="R2872" s="2116">
        <v>463</v>
      </c>
      <c r="S2872" s="1817">
        <f t="shared" si="164"/>
        <v>0</v>
      </c>
      <c r="T2872" s="1857" t="s">
        <v>773</v>
      </c>
    </row>
    <row r="2873" spans="1:20" x14ac:dyDescent="0.25">
      <c r="A2873" s="1265">
        <v>42152</v>
      </c>
      <c r="B2873" s="545">
        <v>22447</v>
      </c>
      <c r="C2873" s="1952" t="s">
        <v>2825</v>
      </c>
      <c r="D2873" s="2112">
        <v>2356</v>
      </c>
      <c r="E2873" s="724">
        <v>42152</v>
      </c>
      <c r="F2873" s="2116">
        <v>2356</v>
      </c>
      <c r="G2873" s="1267">
        <f t="shared" si="165"/>
        <v>0</v>
      </c>
      <c r="H2873" s="1841" t="s">
        <v>2822</v>
      </c>
      <c r="I2873" s="32"/>
      <c r="J2873" s="2024"/>
      <c r="K2873" s="32"/>
      <c r="M2873" s="1265">
        <v>42142</v>
      </c>
      <c r="N2873" s="545">
        <v>21448</v>
      </c>
      <c r="O2873" s="1952" t="s">
        <v>2946</v>
      </c>
      <c r="P2873" s="2112">
        <v>378</v>
      </c>
      <c r="Q2873" s="781">
        <v>42142</v>
      </c>
      <c r="R2873" s="2116">
        <v>378</v>
      </c>
      <c r="S2873" s="1267">
        <f t="shared" si="164"/>
        <v>0</v>
      </c>
      <c r="T2873" s="1857" t="s">
        <v>773</v>
      </c>
    </row>
    <row r="2874" spans="1:20" x14ac:dyDescent="0.25">
      <c r="A2874" s="1265">
        <v>42152</v>
      </c>
      <c r="B2874" s="545">
        <v>22448</v>
      </c>
      <c r="C2874" s="1952" t="s">
        <v>2788</v>
      </c>
      <c r="D2874" s="2112">
        <v>14374.4</v>
      </c>
      <c r="E2874" s="724"/>
      <c r="F2874" s="2116"/>
      <c r="G2874" s="1267">
        <f t="shared" si="165"/>
        <v>14374.4</v>
      </c>
      <c r="H2874" s="1841" t="s">
        <v>2799</v>
      </c>
      <c r="I2874" s="32"/>
      <c r="J2874" s="2024"/>
      <c r="K2874" s="32"/>
      <c r="M2874" s="1265">
        <v>42143</v>
      </c>
      <c r="N2874" s="545">
        <v>21577</v>
      </c>
      <c r="O2874" s="1952" t="s">
        <v>2946</v>
      </c>
      <c r="P2874" s="2112">
        <v>114</v>
      </c>
      <c r="Q2874" s="724">
        <v>42143</v>
      </c>
      <c r="R2874" s="2116">
        <v>114</v>
      </c>
      <c r="S2874" s="1267">
        <f t="shared" si="164"/>
        <v>0</v>
      </c>
      <c r="T2874" s="519" t="s">
        <v>773</v>
      </c>
    </row>
    <row r="2875" spans="1:20" x14ac:dyDescent="0.25">
      <c r="A2875" s="1265">
        <v>42152</v>
      </c>
      <c r="B2875" s="545">
        <v>22449</v>
      </c>
      <c r="C2875" s="1952" t="s">
        <v>2864</v>
      </c>
      <c r="D2875" s="2112">
        <v>1341.4</v>
      </c>
      <c r="E2875" s="724">
        <v>42152</v>
      </c>
      <c r="F2875" s="2116">
        <v>1341.4</v>
      </c>
      <c r="G2875" s="1267">
        <f t="shared" si="165"/>
        <v>0</v>
      </c>
      <c r="H2875" s="1841" t="s">
        <v>773</v>
      </c>
      <c r="I2875" s="32"/>
      <c r="J2875" s="2024"/>
      <c r="K2875" s="32"/>
      <c r="M2875" s="1265">
        <v>42146</v>
      </c>
      <c r="N2875" s="545">
        <v>21897</v>
      </c>
      <c r="O2875" s="1952" t="s">
        <v>2946</v>
      </c>
      <c r="P2875" s="2112">
        <v>496.8</v>
      </c>
      <c r="Q2875" s="724">
        <v>42146</v>
      </c>
      <c r="R2875" s="2116">
        <v>496.8</v>
      </c>
      <c r="S2875" s="1267">
        <f t="shared" si="164"/>
        <v>0</v>
      </c>
      <c r="T2875" s="1841" t="s">
        <v>773</v>
      </c>
    </row>
    <row r="2876" spans="1:20" x14ac:dyDescent="0.25">
      <c r="A2876" s="1265">
        <v>42152</v>
      </c>
      <c r="B2876" s="545">
        <v>22450</v>
      </c>
      <c r="C2876" s="1952" t="s">
        <v>3690</v>
      </c>
      <c r="D2876" s="2112">
        <v>2961.4</v>
      </c>
      <c r="E2876" s="724">
        <v>42152</v>
      </c>
      <c r="F2876" s="2116">
        <v>2961.4</v>
      </c>
      <c r="G2876" s="1267">
        <f t="shared" si="165"/>
        <v>0</v>
      </c>
      <c r="H2876" s="1841" t="s">
        <v>773</v>
      </c>
      <c r="I2876" s="32"/>
      <c r="J2876" s="2024"/>
      <c r="K2876" s="32"/>
      <c r="M2876" s="1265">
        <v>42150</v>
      </c>
      <c r="N2876" s="545">
        <v>22286</v>
      </c>
      <c r="O2876" s="1952" t="s">
        <v>2946</v>
      </c>
      <c r="P2876" s="2112">
        <v>202.2</v>
      </c>
      <c r="Q2876" s="781">
        <v>42150</v>
      </c>
      <c r="R2876" s="2116">
        <v>202.2</v>
      </c>
      <c r="S2876" s="1267">
        <f t="shared" si="164"/>
        <v>0</v>
      </c>
      <c r="T2876" s="1841" t="s">
        <v>773</v>
      </c>
    </row>
    <row r="2877" spans="1:20" x14ac:dyDescent="0.25">
      <c r="A2877" s="1265">
        <v>42152</v>
      </c>
      <c r="B2877" s="545">
        <v>22451</v>
      </c>
      <c r="C2877" s="1952" t="s">
        <v>665</v>
      </c>
      <c r="D2877" s="2112">
        <v>4529.6000000000004</v>
      </c>
      <c r="E2877" s="724">
        <v>42152</v>
      </c>
      <c r="F2877" s="2116">
        <v>4529.6000000000004</v>
      </c>
      <c r="G2877" s="1267">
        <f t="shared" si="165"/>
        <v>0</v>
      </c>
      <c r="H2877" s="1841" t="s">
        <v>773</v>
      </c>
      <c r="I2877" s="32"/>
      <c r="J2877" s="2024"/>
      <c r="K2877" s="32"/>
      <c r="M2877" s="1265">
        <v>42151</v>
      </c>
      <c r="N2877" s="545">
        <v>22369</v>
      </c>
      <c r="O2877" s="1952" t="s">
        <v>2946</v>
      </c>
      <c r="P2877" s="2112">
        <v>356.9</v>
      </c>
      <c r="Q2877" s="781">
        <v>42151</v>
      </c>
      <c r="R2877" s="2116">
        <v>356.9</v>
      </c>
      <c r="S2877" s="1267">
        <f t="shared" si="164"/>
        <v>0</v>
      </c>
      <c r="T2877" s="1841" t="s">
        <v>773</v>
      </c>
    </row>
    <row r="2878" spans="1:20" x14ac:dyDescent="0.25">
      <c r="A2878" s="1265">
        <v>42152</v>
      </c>
      <c r="B2878" s="545">
        <v>22452</v>
      </c>
      <c r="C2878" s="1952" t="s">
        <v>48</v>
      </c>
      <c r="D2878" s="2112">
        <v>30073.200000000001</v>
      </c>
      <c r="E2878" s="724"/>
      <c r="F2878" s="2116"/>
      <c r="G2878" s="1267">
        <f t="shared" si="165"/>
        <v>30073.200000000001</v>
      </c>
      <c r="H2878" s="1841" t="s">
        <v>2780</v>
      </c>
      <c r="I2878" s="32"/>
      <c r="J2878" s="2024"/>
      <c r="K2878" s="32"/>
      <c r="M2878" s="1265">
        <v>42154</v>
      </c>
      <c r="N2878" s="545">
        <v>22744</v>
      </c>
      <c r="O2878" s="1952" t="s">
        <v>2946</v>
      </c>
      <c r="P2878" s="2112">
        <v>142.80000000000001</v>
      </c>
      <c r="Q2878" s="724">
        <v>42154</v>
      </c>
      <c r="R2878" s="2116">
        <v>142.80000000000001</v>
      </c>
      <c r="S2878" s="1267">
        <f t="shared" si="164"/>
        <v>0</v>
      </c>
      <c r="T2878" s="1841" t="s">
        <v>773</v>
      </c>
    </row>
    <row r="2879" spans="1:20" x14ac:dyDescent="0.25">
      <c r="A2879" s="1265">
        <v>42152</v>
      </c>
      <c r="B2879" s="545">
        <v>22453</v>
      </c>
      <c r="C2879" s="1952" t="s">
        <v>701</v>
      </c>
      <c r="D2879" s="2112">
        <v>14656.8</v>
      </c>
      <c r="E2879" s="724">
        <v>42152</v>
      </c>
      <c r="F2879" s="2116">
        <v>14656.8</v>
      </c>
      <c r="G2879" s="1267">
        <f t="shared" si="165"/>
        <v>0</v>
      </c>
      <c r="H2879" s="1841" t="s">
        <v>2780</v>
      </c>
      <c r="I2879" s="32"/>
      <c r="J2879" s="2024"/>
      <c r="K2879" s="32"/>
      <c r="M2879" s="1265">
        <v>42130</v>
      </c>
      <c r="N2879" s="545">
        <v>20134</v>
      </c>
      <c r="O2879" s="1952" t="s">
        <v>2945</v>
      </c>
      <c r="P2879" s="2112">
        <v>277.39999999999998</v>
      </c>
      <c r="Q2879" s="724">
        <v>42130</v>
      </c>
      <c r="R2879" s="2116">
        <v>277.39999999999998</v>
      </c>
      <c r="S2879" s="1267">
        <f t="shared" si="164"/>
        <v>0</v>
      </c>
      <c r="T2879" s="1841" t="s">
        <v>773</v>
      </c>
    </row>
    <row r="2880" spans="1:20" x14ac:dyDescent="0.25">
      <c r="A2880" s="1265">
        <v>42152</v>
      </c>
      <c r="B2880" s="545">
        <v>22454</v>
      </c>
      <c r="C2880" s="1952" t="s">
        <v>2805</v>
      </c>
      <c r="D2880" s="2112">
        <v>1619</v>
      </c>
      <c r="E2880" s="724">
        <v>42152</v>
      </c>
      <c r="F2880" s="2116">
        <v>1619</v>
      </c>
      <c r="G2880" s="1267">
        <f t="shared" si="165"/>
        <v>0</v>
      </c>
      <c r="H2880" s="1841" t="s">
        <v>773</v>
      </c>
      <c r="I2880" s="32"/>
      <c r="J2880" s="2024"/>
      <c r="K2880" s="32"/>
      <c r="M2880" s="1265">
        <v>42132</v>
      </c>
      <c r="N2880" s="545">
        <v>20355</v>
      </c>
      <c r="O2880" s="1952" t="s">
        <v>2945</v>
      </c>
      <c r="P2880" s="2112">
        <v>253</v>
      </c>
      <c r="Q2880" s="724">
        <v>42132</v>
      </c>
      <c r="R2880" s="2116">
        <v>253</v>
      </c>
      <c r="S2880" s="1267">
        <f t="shared" si="164"/>
        <v>0</v>
      </c>
      <c r="T2880" s="1857" t="s">
        <v>773</v>
      </c>
    </row>
    <row r="2881" spans="1:20" x14ac:dyDescent="0.25">
      <c r="A2881" s="1265">
        <v>42152</v>
      </c>
      <c r="B2881" s="545">
        <v>22455</v>
      </c>
      <c r="C2881" s="1952" t="s">
        <v>2895</v>
      </c>
      <c r="D2881" s="2112">
        <v>5873.04</v>
      </c>
      <c r="E2881" s="724">
        <v>42152</v>
      </c>
      <c r="F2881" s="2116">
        <v>5873.04</v>
      </c>
      <c r="G2881" s="1267">
        <f t="shared" si="165"/>
        <v>0</v>
      </c>
      <c r="H2881" s="1841" t="s">
        <v>773</v>
      </c>
      <c r="I2881" s="32"/>
      <c r="J2881" s="2024"/>
      <c r="K2881" s="32"/>
      <c r="M2881" s="1265">
        <v>42133</v>
      </c>
      <c r="N2881" s="545">
        <v>20478</v>
      </c>
      <c r="O2881" s="1952" t="s">
        <v>2945</v>
      </c>
      <c r="P2881" s="2112">
        <v>4189.2</v>
      </c>
      <c r="Q2881" s="724">
        <v>42133</v>
      </c>
      <c r="R2881" s="2116">
        <v>4189.2</v>
      </c>
      <c r="S2881" s="1267">
        <f t="shared" si="164"/>
        <v>0</v>
      </c>
      <c r="T2881" s="1841" t="s">
        <v>773</v>
      </c>
    </row>
    <row r="2882" spans="1:20" x14ac:dyDescent="0.25">
      <c r="A2882" s="1265">
        <v>42152</v>
      </c>
      <c r="B2882" s="545">
        <v>22456</v>
      </c>
      <c r="C2882" s="1952" t="s">
        <v>2981</v>
      </c>
      <c r="D2882" s="2112">
        <v>2111.4</v>
      </c>
      <c r="E2882" s="724">
        <v>42152</v>
      </c>
      <c r="F2882" s="2116">
        <v>2111.4</v>
      </c>
      <c r="G2882" s="1267">
        <f t="shared" si="165"/>
        <v>0</v>
      </c>
      <c r="H2882" s="1841" t="s">
        <v>773</v>
      </c>
      <c r="I2882" s="32"/>
      <c r="J2882" s="2024"/>
      <c r="K2882" s="32"/>
      <c r="M2882" s="1265">
        <v>42133</v>
      </c>
      <c r="N2882" s="545">
        <v>20480</v>
      </c>
      <c r="O2882" s="1952" t="s">
        <v>2945</v>
      </c>
      <c r="P2882" s="2112">
        <v>519.20000000000005</v>
      </c>
      <c r="Q2882" s="724">
        <v>42133</v>
      </c>
      <c r="R2882" s="2116">
        <v>519.20000000000005</v>
      </c>
      <c r="S2882" s="1267">
        <f t="shared" si="164"/>
        <v>0</v>
      </c>
      <c r="T2882" s="1841" t="s">
        <v>773</v>
      </c>
    </row>
    <row r="2883" spans="1:20" x14ac:dyDescent="0.25">
      <c r="A2883" s="1265">
        <v>42152</v>
      </c>
      <c r="B2883" s="545">
        <v>22457</v>
      </c>
      <c r="C2883" s="1952" t="s">
        <v>1434</v>
      </c>
      <c r="D2883" s="2112">
        <v>2472.4</v>
      </c>
      <c r="E2883" s="724">
        <v>42154</v>
      </c>
      <c r="F2883" s="2116">
        <v>2472.4</v>
      </c>
      <c r="G2883" s="1267">
        <f t="shared" si="165"/>
        <v>0</v>
      </c>
      <c r="H2883" s="1841" t="s">
        <v>773</v>
      </c>
      <c r="I2883" s="32"/>
      <c r="J2883" s="2024"/>
      <c r="K2883" s="32"/>
      <c r="M2883" s="1265">
        <v>42140</v>
      </c>
      <c r="N2883" s="545">
        <v>21236</v>
      </c>
      <c r="O2883" s="1952" t="s">
        <v>2945</v>
      </c>
      <c r="P2883" s="2112">
        <v>4727.8</v>
      </c>
      <c r="Q2883" s="724">
        <v>42140</v>
      </c>
      <c r="R2883" s="2116">
        <v>4727.8</v>
      </c>
      <c r="S2883" s="1817">
        <f t="shared" ref="S2883:S2946" si="166">P2883-R2883</f>
        <v>0</v>
      </c>
      <c r="T2883" s="1841" t="s">
        <v>773</v>
      </c>
    </row>
    <row r="2884" spans="1:20" x14ac:dyDescent="0.25">
      <c r="A2884" s="1265">
        <v>42152</v>
      </c>
      <c r="B2884" s="545">
        <v>22458</v>
      </c>
      <c r="C2884" s="1952" t="s">
        <v>2860</v>
      </c>
      <c r="D2884" s="2112">
        <v>3003</v>
      </c>
      <c r="E2884" s="724">
        <v>42152</v>
      </c>
      <c r="F2884" s="2116">
        <v>3003</v>
      </c>
      <c r="G2884" s="1267">
        <f t="shared" si="165"/>
        <v>0</v>
      </c>
      <c r="H2884" s="1841" t="s">
        <v>773</v>
      </c>
      <c r="I2884" s="32"/>
      <c r="J2884" s="2024"/>
      <c r="K2884" s="32"/>
      <c r="M2884" s="1265">
        <v>42141</v>
      </c>
      <c r="N2884" s="545">
        <v>21324</v>
      </c>
      <c r="O2884" s="1952" t="s">
        <v>2945</v>
      </c>
      <c r="P2884" s="2112">
        <v>1378.55</v>
      </c>
      <c r="Q2884" s="724">
        <v>42141</v>
      </c>
      <c r="R2884" s="2117">
        <v>1378.55</v>
      </c>
      <c r="S2884" s="1267">
        <f t="shared" si="166"/>
        <v>0</v>
      </c>
      <c r="T2884" s="352" t="s">
        <v>773</v>
      </c>
    </row>
    <row r="2885" spans="1:20" x14ac:dyDescent="0.25">
      <c r="A2885" s="1265">
        <v>42152</v>
      </c>
      <c r="B2885" s="545">
        <v>22459</v>
      </c>
      <c r="C2885" s="1952" t="s">
        <v>2804</v>
      </c>
      <c r="D2885" s="2112">
        <v>8940.4</v>
      </c>
      <c r="E2885" s="724"/>
      <c r="F2885" s="2116"/>
      <c r="G2885" s="1267">
        <f t="shared" si="165"/>
        <v>8940.4</v>
      </c>
      <c r="H2885" s="1841" t="s">
        <v>773</v>
      </c>
      <c r="I2885" s="32"/>
      <c r="J2885" s="2024"/>
      <c r="K2885" s="32"/>
      <c r="M2885" s="1265">
        <v>42147</v>
      </c>
      <c r="N2885" s="545">
        <v>21983</v>
      </c>
      <c r="O2885" s="1952" t="s">
        <v>2945</v>
      </c>
      <c r="P2885" s="2112">
        <v>3895.2</v>
      </c>
      <c r="Q2885" s="781">
        <v>42147</v>
      </c>
      <c r="R2885" s="2116">
        <v>3895.2</v>
      </c>
      <c r="S2885" s="1267">
        <f t="shared" si="166"/>
        <v>0</v>
      </c>
      <c r="T2885" s="1841" t="s">
        <v>773</v>
      </c>
    </row>
    <row r="2886" spans="1:20" x14ac:dyDescent="0.25">
      <c r="A2886" s="1265">
        <v>42152</v>
      </c>
      <c r="B2886" s="545">
        <v>22460</v>
      </c>
      <c r="C2886" s="1952" t="s">
        <v>786</v>
      </c>
      <c r="D2886" s="2112">
        <v>886.2</v>
      </c>
      <c r="E2886" s="724">
        <v>42152</v>
      </c>
      <c r="F2886" s="2116">
        <v>886.2</v>
      </c>
      <c r="G2886" s="1267">
        <f t="shared" si="165"/>
        <v>0</v>
      </c>
      <c r="H2886" s="1841" t="s">
        <v>2804</v>
      </c>
      <c r="I2886" s="32"/>
      <c r="J2886" s="2024"/>
      <c r="K2886" s="32"/>
      <c r="M2886" s="1265">
        <v>42154</v>
      </c>
      <c r="N2886" s="545">
        <v>22692</v>
      </c>
      <c r="O2886" s="1952" t="s">
        <v>2945</v>
      </c>
      <c r="P2886" s="2112">
        <v>6252.8</v>
      </c>
      <c r="Q2886" s="724">
        <v>42154</v>
      </c>
      <c r="R2886" s="2116">
        <v>6252.8</v>
      </c>
      <c r="S2886" s="1267">
        <f t="shared" si="166"/>
        <v>0</v>
      </c>
      <c r="T2886" s="1841" t="s">
        <v>773</v>
      </c>
    </row>
    <row r="2887" spans="1:20" x14ac:dyDescent="0.25">
      <c r="A2887" s="1265">
        <v>42152</v>
      </c>
      <c r="B2887" s="545">
        <v>22461</v>
      </c>
      <c r="C2887" s="1952" t="s">
        <v>2890</v>
      </c>
      <c r="D2887" s="2112">
        <v>6119.2</v>
      </c>
      <c r="E2887" s="724">
        <v>42152</v>
      </c>
      <c r="F2887" s="2116">
        <v>6119.2</v>
      </c>
      <c r="G2887" s="1267">
        <f t="shared" si="165"/>
        <v>0</v>
      </c>
      <c r="H2887" s="1841" t="s">
        <v>773</v>
      </c>
      <c r="I2887" s="32"/>
      <c r="J2887" s="2024"/>
      <c r="K2887" s="32"/>
      <c r="M2887" s="1265">
        <v>42154</v>
      </c>
      <c r="N2887" s="545">
        <v>22700</v>
      </c>
      <c r="O2887" s="1952" t="s">
        <v>2945</v>
      </c>
      <c r="P2887" s="2112">
        <v>278.39999999999998</v>
      </c>
      <c r="Q2887" s="724">
        <v>42154</v>
      </c>
      <c r="R2887" s="2116">
        <v>278.39999999999998</v>
      </c>
      <c r="S2887" s="1267">
        <f t="shared" si="166"/>
        <v>0</v>
      </c>
      <c r="T2887" s="1841" t="s">
        <v>773</v>
      </c>
    </row>
    <row r="2888" spans="1:20" x14ac:dyDescent="0.25">
      <c r="A2888" s="1265">
        <v>42152</v>
      </c>
      <c r="B2888" s="545">
        <v>22462</v>
      </c>
      <c r="C2888" s="1952" t="s">
        <v>2895</v>
      </c>
      <c r="D2888" s="2112">
        <v>1395</v>
      </c>
      <c r="E2888" s="724">
        <v>42152</v>
      </c>
      <c r="F2888" s="2116">
        <v>1395</v>
      </c>
      <c r="G2888" s="1267">
        <f t="shared" si="165"/>
        <v>0</v>
      </c>
      <c r="H2888" s="1841" t="s">
        <v>773</v>
      </c>
      <c r="I2888" s="32"/>
      <c r="J2888" s="2024"/>
      <c r="K2888" s="32"/>
      <c r="M2888" s="1265">
        <v>42154</v>
      </c>
      <c r="N2888" s="545">
        <v>22742</v>
      </c>
      <c r="O2888" s="1952" t="s">
        <v>2945</v>
      </c>
      <c r="P2888" s="2112">
        <v>2665.6</v>
      </c>
      <c r="Q2888" s="724">
        <v>42154</v>
      </c>
      <c r="R2888" s="2116">
        <v>2665.6</v>
      </c>
      <c r="S2888" s="1267">
        <f t="shared" si="166"/>
        <v>0</v>
      </c>
      <c r="T2888" s="1841" t="s">
        <v>2776</v>
      </c>
    </row>
    <row r="2889" spans="1:20" x14ac:dyDescent="0.25">
      <c r="A2889" s="1265">
        <v>42152</v>
      </c>
      <c r="B2889" s="545">
        <v>22463</v>
      </c>
      <c r="C2889" s="1952" t="s">
        <v>2795</v>
      </c>
      <c r="D2889" s="2112">
        <v>33576.5</v>
      </c>
      <c r="E2889" s="724"/>
      <c r="F2889" s="2116"/>
      <c r="G2889" s="1267">
        <f t="shared" si="165"/>
        <v>33576.5</v>
      </c>
      <c r="H2889" s="1841" t="s">
        <v>773</v>
      </c>
      <c r="I2889" s="32"/>
      <c r="J2889" s="2024"/>
      <c r="K2889" s="32"/>
      <c r="M2889" s="1265">
        <v>42145</v>
      </c>
      <c r="N2889" s="545">
        <v>21779</v>
      </c>
      <c r="O2889" s="2030" t="s">
        <v>1202</v>
      </c>
      <c r="P2889" s="2107">
        <v>4572</v>
      </c>
      <c r="Q2889" s="724">
        <v>42145</v>
      </c>
      <c r="R2889" s="2117">
        <v>4572</v>
      </c>
      <c r="S2889" s="1267">
        <f t="shared" si="166"/>
        <v>0</v>
      </c>
      <c r="T2889" s="139" t="s">
        <v>773</v>
      </c>
    </row>
    <row r="2890" spans="1:20" x14ac:dyDescent="0.25">
      <c r="A2890" s="1265">
        <v>42152</v>
      </c>
      <c r="B2890" s="545">
        <v>22464</v>
      </c>
      <c r="C2890" s="1952" t="s">
        <v>2128</v>
      </c>
      <c r="D2890" s="2112">
        <v>1254</v>
      </c>
      <c r="E2890" s="724">
        <v>42152</v>
      </c>
      <c r="F2890" s="2116">
        <v>1254</v>
      </c>
      <c r="G2890" s="1267">
        <f t="shared" si="165"/>
        <v>0</v>
      </c>
      <c r="H2890" s="1841" t="s">
        <v>2804</v>
      </c>
      <c r="I2890" s="32"/>
      <c r="J2890" s="2024"/>
      <c r="K2890" s="32"/>
      <c r="M2890" s="1265">
        <v>42152</v>
      </c>
      <c r="N2890" s="545">
        <v>22498</v>
      </c>
      <c r="O2890" s="1952" t="s">
        <v>3693</v>
      </c>
      <c r="P2890" s="2112">
        <v>280</v>
      </c>
      <c r="Q2890" s="724">
        <v>42152</v>
      </c>
      <c r="R2890" s="2116">
        <v>280</v>
      </c>
      <c r="S2890" s="1267">
        <f t="shared" si="166"/>
        <v>0</v>
      </c>
      <c r="T2890" s="1841" t="s">
        <v>2822</v>
      </c>
    </row>
    <row r="2891" spans="1:20" x14ac:dyDescent="0.25">
      <c r="A2891" s="1265">
        <v>42152</v>
      </c>
      <c r="B2891" s="545">
        <v>22465</v>
      </c>
      <c r="C2891" s="1952" t="s">
        <v>25</v>
      </c>
      <c r="D2891" s="2112">
        <v>5848.2</v>
      </c>
      <c r="E2891" s="724">
        <v>42152</v>
      </c>
      <c r="F2891" s="2116">
        <v>5848.2</v>
      </c>
      <c r="G2891" s="1267">
        <f t="shared" si="165"/>
        <v>0</v>
      </c>
      <c r="H2891" s="1841" t="s">
        <v>773</v>
      </c>
      <c r="I2891" s="32"/>
      <c r="J2891" s="2024"/>
      <c r="K2891" s="32"/>
      <c r="M2891" s="1265">
        <v>42128</v>
      </c>
      <c r="N2891" s="545">
        <v>19923</v>
      </c>
      <c r="O2891" s="1952" t="s">
        <v>2905</v>
      </c>
      <c r="P2891" s="2112">
        <v>2203.1999999999998</v>
      </c>
      <c r="Q2891" s="724">
        <v>42129</v>
      </c>
      <c r="R2891" s="2116">
        <v>2203.1999999999998</v>
      </c>
      <c r="S2891" s="1267">
        <f t="shared" si="166"/>
        <v>0</v>
      </c>
      <c r="T2891" s="1857" t="s">
        <v>2804</v>
      </c>
    </row>
    <row r="2892" spans="1:20" x14ac:dyDescent="0.25">
      <c r="A2892" s="1265">
        <v>42152</v>
      </c>
      <c r="B2892" s="545">
        <v>22466</v>
      </c>
      <c r="C2892" s="1952" t="s">
        <v>2098</v>
      </c>
      <c r="D2892" s="2112">
        <v>1400</v>
      </c>
      <c r="E2892" s="724">
        <v>42153</v>
      </c>
      <c r="F2892" s="2116">
        <v>1400</v>
      </c>
      <c r="G2892" s="1267">
        <f t="shared" si="165"/>
        <v>0</v>
      </c>
      <c r="H2892" s="1841" t="s">
        <v>2804</v>
      </c>
      <c r="I2892" s="32"/>
      <c r="J2892" s="2024"/>
      <c r="K2892" s="32"/>
      <c r="M2892" s="1265">
        <v>42130</v>
      </c>
      <c r="N2892" s="545">
        <v>20169</v>
      </c>
      <c r="O2892" s="1952" t="s">
        <v>2905</v>
      </c>
      <c r="P2892" s="2112">
        <v>1548</v>
      </c>
      <c r="Q2892" s="724">
        <v>42131</v>
      </c>
      <c r="R2892" s="2116">
        <v>1548</v>
      </c>
      <c r="S2892" s="1267">
        <f t="shared" si="166"/>
        <v>0</v>
      </c>
      <c r="T2892" s="1841" t="s">
        <v>2815</v>
      </c>
    </row>
    <row r="2893" spans="1:20" x14ac:dyDescent="0.25">
      <c r="A2893" s="1265">
        <v>42152</v>
      </c>
      <c r="B2893" s="545">
        <v>22467</v>
      </c>
      <c r="C2893" s="1952" t="s">
        <v>2862</v>
      </c>
      <c r="D2893" s="2112">
        <v>2534.4</v>
      </c>
      <c r="E2893" s="724">
        <v>42152</v>
      </c>
      <c r="F2893" s="2116">
        <v>2534.4</v>
      </c>
      <c r="G2893" s="1267">
        <f t="shared" si="165"/>
        <v>0</v>
      </c>
      <c r="H2893" s="1841" t="s">
        <v>773</v>
      </c>
      <c r="I2893" s="32"/>
      <c r="J2893" s="2024"/>
      <c r="K2893" s="32"/>
      <c r="M2893" s="1265">
        <v>42131</v>
      </c>
      <c r="N2893" s="545">
        <v>20248</v>
      </c>
      <c r="O2893" s="1952" t="s">
        <v>2905</v>
      </c>
      <c r="P2893" s="2112">
        <v>2322.1999999999998</v>
      </c>
      <c r="Q2893" s="724">
        <v>42131</v>
      </c>
      <c r="R2893" s="2116">
        <v>2322.1999999999998</v>
      </c>
      <c r="S2893" s="1267">
        <f t="shared" si="166"/>
        <v>0</v>
      </c>
      <c r="T2893" s="1857" t="s">
        <v>2804</v>
      </c>
    </row>
    <row r="2894" spans="1:20" x14ac:dyDescent="0.25">
      <c r="A2894" s="1265">
        <v>42152</v>
      </c>
      <c r="B2894" s="545">
        <v>22468</v>
      </c>
      <c r="C2894" s="1952" t="s">
        <v>3681</v>
      </c>
      <c r="D2894" s="2112">
        <v>6504.6</v>
      </c>
      <c r="E2894" s="724">
        <v>42152</v>
      </c>
      <c r="F2894" s="2116">
        <v>6504.6</v>
      </c>
      <c r="G2894" s="1267">
        <f t="shared" si="165"/>
        <v>0</v>
      </c>
      <c r="H2894" s="1841" t="s">
        <v>2804</v>
      </c>
      <c r="I2894" s="32"/>
      <c r="J2894" s="2024"/>
      <c r="K2894" s="32"/>
      <c r="M2894" s="1265">
        <v>42135</v>
      </c>
      <c r="N2894" s="545">
        <v>20703</v>
      </c>
      <c r="O2894" s="1952" t="s">
        <v>2905</v>
      </c>
      <c r="P2894" s="2112">
        <v>514.79999999999995</v>
      </c>
      <c r="Q2894" s="724">
        <v>42136</v>
      </c>
      <c r="R2894" s="2116">
        <v>514.79999999999995</v>
      </c>
      <c r="S2894" s="1267">
        <f t="shared" si="166"/>
        <v>0</v>
      </c>
      <c r="T2894" s="1841" t="s">
        <v>2804</v>
      </c>
    </row>
    <row r="2895" spans="1:20" x14ac:dyDescent="0.25">
      <c r="A2895" s="1265">
        <v>42152</v>
      </c>
      <c r="B2895" s="545">
        <v>22469</v>
      </c>
      <c r="C2895" s="1952" t="s">
        <v>58</v>
      </c>
      <c r="D2895" s="2112">
        <v>1953</v>
      </c>
      <c r="E2895" s="724">
        <v>42152</v>
      </c>
      <c r="F2895" s="2116">
        <v>1953</v>
      </c>
      <c r="G2895" s="1267">
        <f t="shared" si="165"/>
        <v>0</v>
      </c>
      <c r="H2895" s="1841" t="s">
        <v>2804</v>
      </c>
      <c r="I2895" s="32"/>
      <c r="J2895" s="2024"/>
      <c r="K2895" s="32"/>
      <c r="M2895" s="1265">
        <v>42136</v>
      </c>
      <c r="N2895" s="545">
        <v>20849</v>
      </c>
      <c r="O2895" s="1952" t="s">
        <v>2905</v>
      </c>
      <c r="P2895" s="2112">
        <v>2012.5</v>
      </c>
      <c r="Q2895" s="724">
        <v>42136</v>
      </c>
      <c r="R2895" s="2116">
        <v>2012.5</v>
      </c>
      <c r="S2895" s="1267">
        <f t="shared" si="166"/>
        <v>0</v>
      </c>
      <c r="T2895" s="1841" t="s">
        <v>773</v>
      </c>
    </row>
    <row r="2896" spans="1:20" x14ac:dyDescent="0.25">
      <c r="A2896" s="1265">
        <v>42152</v>
      </c>
      <c r="B2896" s="545">
        <v>22470</v>
      </c>
      <c r="C2896" s="1952" t="s">
        <v>2808</v>
      </c>
      <c r="D2896" s="2112">
        <v>1250.2</v>
      </c>
      <c r="E2896" s="724">
        <v>42152</v>
      </c>
      <c r="F2896" s="2116">
        <v>1250.2</v>
      </c>
      <c r="G2896" s="1267">
        <f t="shared" si="165"/>
        <v>0</v>
      </c>
      <c r="H2896" s="1841" t="s">
        <v>2804</v>
      </c>
      <c r="I2896" s="32"/>
      <c r="J2896" s="2024"/>
      <c r="K2896" s="32"/>
      <c r="M2896" s="1265">
        <v>42138</v>
      </c>
      <c r="N2896" s="545">
        <v>21005</v>
      </c>
      <c r="O2896" s="1952" t="s">
        <v>2905</v>
      </c>
      <c r="P2896" s="2112">
        <v>2243.5</v>
      </c>
      <c r="Q2896" s="724">
        <v>42139</v>
      </c>
      <c r="R2896" s="2116">
        <v>2243.5</v>
      </c>
      <c r="S2896" s="1817">
        <f t="shared" si="166"/>
        <v>0</v>
      </c>
      <c r="T2896" s="1857" t="s">
        <v>773</v>
      </c>
    </row>
    <row r="2897" spans="1:20" x14ac:dyDescent="0.25">
      <c r="A2897" s="1265">
        <v>42152</v>
      </c>
      <c r="B2897" s="545">
        <v>22471</v>
      </c>
      <c r="C2897" s="1952" t="s">
        <v>3691</v>
      </c>
      <c r="D2897" s="2112">
        <v>393.45</v>
      </c>
      <c r="E2897" s="724">
        <v>42152</v>
      </c>
      <c r="F2897" s="2116">
        <v>393.45</v>
      </c>
      <c r="G2897" s="1267">
        <f t="shared" si="165"/>
        <v>0</v>
      </c>
      <c r="H2897" s="1841" t="s">
        <v>773</v>
      </c>
      <c r="I2897" s="32"/>
      <c r="J2897" s="2024"/>
      <c r="K2897" s="32"/>
      <c r="M2897" s="1265">
        <v>42138</v>
      </c>
      <c r="N2897" s="545">
        <v>21010</v>
      </c>
      <c r="O2897" s="1952" t="s">
        <v>2905</v>
      </c>
      <c r="P2897" s="2112">
        <v>200</v>
      </c>
      <c r="Q2897" s="724">
        <v>42138</v>
      </c>
      <c r="R2897" s="2116">
        <v>200</v>
      </c>
      <c r="S2897" s="1817">
        <f t="shared" si="166"/>
        <v>0</v>
      </c>
      <c r="T2897" s="1857" t="s">
        <v>2804</v>
      </c>
    </row>
    <row r="2898" spans="1:20" x14ac:dyDescent="0.25">
      <c r="A2898" s="1265">
        <v>42152</v>
      </c>
      <c r="B2898" s="545">
        <v>22472</v>
      </c>
      <c r="C2898" s="1952" t="s">
        <v>2905</v>
      </c>
      <c r="D2898" s="2112">
        <v>2591.6</v>
      </c>
      <c r="E2898" s="724">
        <v>42153</v>
      </c>
      <c r="F2898" s="2116">
        <v>2591.6</v>
      </c>
      <c r="G2898" s="1267">
        <f t="shared" si="165"/>
        <v>0</v>
      </c>
      <c r="H2898" s="1841" t="s">
        <v>2804</v>
      </c>
      <c r="I2898" s="32"/>
      <c r="J2898" s="2024"/>
      <c r="K2898" s="32"/>
      <c r="M2898" s="1265">
        <v>42140</v>
      </c>
      <c r="N2898" s="545">
        <v>21231</v>
      </c>
      <c r="O2898" s="1952" t="s">
        <v>2905</v>
      </c>
      <c r="P2898" s="2112">
        <v>2299.5</v>
      </c>
      <c r="Q2898" s="724">
        <v>42140</v>
      </c>
      <c r="R2898" s="2116">
        <v>2299.5</v>
      </c>
      <c r="S2898" s="1817">
        <f t="shared" si="166"/>
        <v>0</v>
      </c>
      <c r="T2898" s="1841" t="s">
        <v>2804</v>
      </c>
    </row>
    <row r="2899" spans="1:20" x14ac:dyDescent="0.25">
      <c r="A2899" s="1265">
        <v>42152</v>
      </c>
      <c r="B2899" s="545">
        <v>22473</v>
      </c>
      <c r="C2899" s="1952" t="s">
        <v>2867</v>
      </c>
      <c r="D2899" s="2112">
        <v>2348.4</v>
      </c>
      <c r="E2899" s="724">
        <v>42152</v>
      </c>
      <c r="F2899" s="2116">
        <v>2348.4</v>
      </c>
      <c r="G2899" s="1267">
        <f t="shared" si="165"/>
        <v>0</v>
      </c>
      <c r="H2899" s="1841" t="s">
        <v>2804</v>
      </c>
      <c r="I2899" s="32"/>
      <c r="J2899" s="2024"/>
      <c r="K2899" s="32"/>
      <c r="M2899" s="1265">
        <v>42143</v>
      </c>
      <c r="N2899" s="545">
        <v>21563</v>
      </c>
      <c r="O2899" s="1952" t="s">
        <v>2905</v>
      </c>
      <c r="P2899" s="2112">
        <v>613.6</v>
      </c>
      <c r="Q2899" s="724">
        <v>42143</v>
      </c>
      <c r="R2899" s="2117">
        <v>613.6</v>
      </c>
      <c r="S2899" s="1267">
        <f t="shared" si="166"/>
        <v>0</v>
      </c>
      <c r="T2899" s="519" t="s">
        <v>2804</v>
      </c>
    </row>
    <row r="2900" spans="1:20" x14ac:dyDescent="0.25">
      <c r="A2900" s="1265">
        <v>42152</v>
      </c>
      <c r="B2900" s="545">
        <v>22474</v>
      </c>
      <c r="C2900" s="1952" t="s">
        <v>2906</v>
      </c>
      <c r="D2900" s="2112">
        <v>1545.6</v>
      </c>
      <c r="E2900" s="724">
        <v>42152</v>
      </c>
      <c r="F2900" s="2116">
        <v>1545.6</v>
      </c>
      <c r="G2900" s="1267">
        <f t="shared" si="165"/>
        <v>0</v>
      </c>
      <c r="H2900" s="1841" t="s">
        <v>2804</v>
      </c>
      <c r="I2900" s="32"/>
      <c r="J2900" s="2024"/>
      <c r="K2900" s="32"/>
      <c r="M2900" s="1265">
        <v>42144</v>
      </c>
      <c r="N2900" s="545">
        <v>21668</v>
      </c>
      <c r="O2900" s="1952" t="s">
        <v>2905</v>
      </c>
      <c r="P2900" s="2112">
        <v>2260.8000000000002</v>
      </c>
      <c r="Q2900" s="724">
        <v>42145</v>
      </c>
      <c r="R2900" s="2117">
        <v>2260.8000000000002</v>
      </c>
      <c r="S2900" s="1267">
        <f t="shared" si="166"/>
        <v>0</v>
      </c>
      <c r="T2900" s="352" t="s">
        <v>2776</v>
      </c>
    </row>
    <row r="2901" spans="1:20" x14ac:dyDescent="0.25">
      <c r="A2901" s="1265">
        <v>42152</v>
      </c>
      <c r="B2901" s="545">
        <v>22475</v>
      </c>
      <c r="C2901" s="1952" t="s">
        <v>2806</v>
      </c>
      <c r="D2901" s="2112">
        <v>1422.7</v>
      </c>
      <c r="E2901" s="724">
        <v>42152</v>
      </c>
      <c r="F2901" s="2116">
        <v>1422.7</v>
      </c>
      <c r="G2901" s="1267">
        <f t="shared" si="165"/>
        <v>0</v>
      </c>
      <c r="H2901" s="1841" t="s">
        <v>2804</v>
      </c>
      <c r="I2901" s="32"/>
      <c r="J2901" s="2024"/>
      <c r="K2901" s="32"/>
      <c r="M2901" s="1265">
        <v>42146</v>
      </c>
      <c r="N2901" s="545">
        <v>21871</v>
      </c>
      <c r="O2901" s="1952" t="s">
        <v>2905</v>
      </c>
      <c r="P2901" s="2112">
        <v>2430</v>
      </c>
      <c r="Q2901" s="724">
        <v>42147</v>
      </c>
      <c r="R2901" s="2116">
        <v>2430</v>
      </c>
      <c r="S2901" s="1267">
        <f t="shared" si="166"/>
        <v>0</v>
      </c>
      <c r="T2901" s="1841" t="s">
        <v>2804</v>
      </c>
    </row>
    <row r="2902" spans="1:20" x14ac:dyDescent="0.25">
      <c r="A2902" s="1265">
        <v>42152</v>
      </c>
      <c r="B2902" s="545">
        <v>22476</v>
      </c>
      <c r="C2902" s="1952" t="s">
        <v>2811</v>
      </c>
      <c r="D2902" s="2112">
        <v>11131.6</v>
      </c>
      <c r="E2902" s="724"/>
      <c r="F2902" s="2116"/>
      <c r="G2902" s="1267">
        <f t="shared" si="165"/>
        <v>11131.6</v>
      </c>
      <c r="H2902" s="1841" t="s">
        <v>773</v>
      </c>
      <c r="I2902" s="32"/>
      <c r="J2902" s="2024"/>
      <c r="K2902" s="32"/>
      <c r="M2902" s="1265">
        <v>42149</v>
      </c>
      <c r="N2902" s="545">
        <v>22146</v>
      </c>
      <c r="O2902" s="1952" t="s">
        <v>2905</v>
      </c>
      <c r="P2902" s="2112">
        <v>502.2</v>
      </c>
      <c r="Q2902" s="781">
        <v>42149</v>
      </c>
      <c r="R2902" s="2116">
        <v>502.2</v>
      </c>
      <c r="S2902" s="1267">
        <f t="shared" si="166"/>
        <v>0</v>
      </c>
      <c r="T2902" s="1841" t="s">
        <v>2804</v>
      </c>
    </row>
    <row r="2903" spans="1:20" x14ac:dyDescent="0.25">
      <c r="A2903" s="1265">
        <v>42152</v>
      </c>
      <c r="B2903" s="545">
        <v>22477</v>
      </c>
      <c r="C2903" s="1952" t="s">
        <v>2873</v>
      </c>
      <c r="D2903" s="2112">
        <v>314.64</v>
      </c>
      <c r="E2903" s="724">
        <v>42152</v>
      </c>
      <c r="F2903" s="2116">
        <v>314.64</v>
      </c>
      <c r="G2903" s="1267">
        <f t="shared" si="165"/>
        <v>0</v>
      </c>
      <c r="H2903" s="1841" t="s">
        <v>2804</v>
      </c>
      <c r="I2903" s="32"/>
      <c r="J2903" s="2024"/>
      <c r="K2903" s="32"/>
      <c r="M2903" s="1265">
        <v>42152</v>
      </c>
      <c r="N2903" s="545">
        <v>22472</v>
      </c>
      <c r="O2903" s="1952" t="s">
        <v>2905</v>
      </c>
      <c r="P2903" s="2112">
        <v>2591.6</v>
      </c>
      <c r="Q2903" s="724">
        <v>42153</v>
      </c>
      <c r="R2903" s="2116">
        <v>2591.6</v>
      </c>
      <c r="S2903" s="1267">
        <f t="shared" si="166"/>
        <v>0</v>
      </c>
      <c r="T2903" s="1841" t="s">
        <v>2804</v>
      </c>
    </row>
    <row r="2904" spans="1:20" x14ac:dyDescent="0.25">
      <c r="A2904" s="1265">
        <v>42152</v>
      </c>
      <c r="B2904" s="545">
        <v>22478</v>
      </c>
      <c r="C2904" s="1952" t="s">
        <v>2827</v>
      </c>
      <c r="D2904" s="2112">
        <v>722.7</v>
      </c>
      <c r="E2904" s="724">
        <v>42152</v>
      </c>
      <c r="F2904" s="2116">
        <v>722.7</v>
      </c>
      <c r="G2904" s="1267">
        <f t="shared" si="165"/>
        <v>0</v>
      </c>
      <c r="H2904" s="1841" t="s">
        <v>773</v>
      </c>
      <c r="I2904" s="32"/>
      <c r="J2904" s="2024"/>
      <c r="K2904" s="32"/>
      <c r="M2904" s="1265">
        <v>42155</v>
      </c>
      <c r="N2904" s="545">
        <v>22830</v>
      </c>
      <c r="O2904" s="1952" t="s">
        <v>2905</v>
      </c>
      <c r="P2904" s="2112">
        <v>1298.7</v>
      </c>
      <c r="Q2904" s="724">
        <v>42155</v>
      </c>
      <c r="R2904" s="2116">
        <v>1298.7</v>
      </c>
      <c r="S2904" s="1267">
        <f t="shared" si="166"/>
        <v>0</v>
      </c>
      <c r="T2904" s="1841" t="s">
        <v>2822</v>
      </c>
    </row>
    <row r="2905" spans="1:20" x14ac:dyDescent="0.25">
      <c r="A2905" s="1265">
        <v>42152</v>
      </c>
      <c r="B2905" s="545">
        <v>22479</v>
      </c>
      <c r="C2905" s="1952" t="s">
        <v>1041</v>
      </c>
      <c r="D2905" s="2112">
        <v>13212</v>
      </c>
      <c r="E2905" s="724">
        <v>42152</v>
      </c>
      <c r="F2905" s="2116">
        <v>13212</v>
      </c>
      <c r="G2905" s="1267">
        <f t="shared" si="165"/>
        <v>0</v>
      </c>
      <c r="H2905" s="1841" t="s">
        <v>2776</v>
      </c>
      <c r="I2905" s="32"/>
      <c r="J2905" s="2024"/>
      <c r="K2905" s="32"/>
      <c r="M2905" s="1265">
        <v>42128</v>
      </c>
      <c r="N2905" s="545">
        <v>19928</v>
      </c>
      <c r="O2905" s="1952" t="s">
        <v>2906</v>
      </c>
      <c r="P2905" s="2112">
        <v>768</v>
      </c>
      <c r="Q2905" s="724">
        <v>42128</v>
      </c>
      <c r="R2905" s="2116">
        <v>768</v>
      </c>
      <c r="S2905" s="1267">
        <f t="shared" si="166"/>
        <v>0</v>
      </c>
      <c r="T2905" s="1857" t="s">
        <v>2804</v>
      </c>
    </row>
    <row r="2906" spans="1:20" x14ac:dyDescent="0.25">
      <c r="A2906" s="1265">
        <v>42152</v>
      </c>
      <c r="B2906" s="545">
        <v>22480</v>
      </c>
      <c r="C2906" s="1952" t="s">
        <v>2813</v>
      </c>
      <c r="D2906" s="2112">
        <v>1892</v>
      </c>
      <c r="E2906" s="724">
        <v>42154</v>
      </c>
      <c r="F2906" s="2116">
        <v>1892</v>
      </c>
      <c r="G2906" s="1267">
        <f t="shared" si="165"/>
        <v>0</v>
      </c>
      <c r="H2906" s="1841" t="s">
        <v>2776</v>
      </c>
      <c r="I2906" s="32"/>
      <c r="J2906" s="2024"/>
      <c r="K2906" s="32"/>
      <c r="M2906" s="1265">
        <v>42129</v>
      </c>
      <c r="N2906" s="545">
        <v>20063</v>
      </c>
      <c r="O2906" s="1952" t="s">
        <v>2906</v>
      </c>
      <c r="P2906" s="2112">
        <v>1556</v>
      </c>
      <c r="Q2906" s="724">
        <v>42129</v>
      </c>
      <c r="R2906" s="2116">
        <v>1556</v>
      </c>
      <c r="S2906" s="1267">
        <f t="shared" si="166"/>
        <v>0</v>
      </c>
      <c r="T2906" s="1841" t="s">
        <v>2804</v>
      </c>
    </row>
    <row r="2907" spans="1:20" x14ac:dyDescent="0.25">
      <c r="A2907" s="1265">
        <v>42152</v>
      </c>
      <c r="B2907" s="545">
        <v>22481</v>
      </c>
      <c r="C2907" s="1952" t="s">
        <v>2820</v>
      </c>
      <c r="D2907" s="2112">
        <v>294</v>
      </c>
      <c r="E2907" s="724">
        <v>42152</v>
      </c>
      <c r="F2907" s="2116">
        <v>294</v>
      </c>
      <c r="G2907" s="1267">
        <f t="shared" si="165"/>
        <v>0</v>
      </c>
      <c r="H2907" s="1841" t="s">
        <v>773</v>
      </c>
      <c r="I2907" s="32"/>
      <c r="J2907" s="2024"/>
      <c r="K2907" s="32"/>
      <c r="M2907" s="1265">
        <v>42132</v>
      </c>
      <c r="N2907" s="545">
        <v>20379</v>
      </c>
      <c r="O2907" s="1952" t="s">
        <v>2906</v>
      </c>
      <c r="P2907" s="2112">
        <v>1404</v>
      </c>
      <c r="Q2907" s="724">
        <v>42133</v>
      </c>
      <c r="R2907" s="2116">
        <v>1404</v>
      </c>
      <c r="S2907" s="1817">
        <f t="shared" si="166"/>
        <v>0</v>
      </c>
      <c r="T2907" s="1857" t="s">
        <v>2804</v>
      </c>
    </row>
    <row r="2908" spans="1:20" x14ac:dyDescent="0.25">
      <c r="A2908" s="1265">
        <v>42152</v>
      </c>
      <c r="B2908" s="545">
        <v>22482</v>
      </c>
      <c r="C2908" s="1952" t="s">
        <v>2812</v>
      </c>
      <c r="D2908" s="2112">
        <v>1120.5</v>
      </c>
      <c r="E2908" s="724">
        <v>42152</v>
      </c>
      <c r="F2908" s="2116">
        <v>1120.5</v>
      </c>
      <c r="G2908" s="1267">
        <f t="shared" si="165"/>
        <v>0</v>
      </c>
      <c r="H2908" s="1841" t="s">
        <v>773</v>
      </c>
      <c r="I2908" s="32"/>
      <c r="J2908" s="2024"/>
      <c r="K2908" s="32"/>
      <c r="M2908" s="1265">
        <v>42136</v>
      </c>
      <c r="N2908" s="545">
        <v>20819</v>
      </c>
      <c r="O2908" s="1952" t="s">
        <v>2906</v>
      </c>
      <c r="P2908" s="2112">
        <v>2240</v>
      </c>
      <c r="Q2908" s="724">
        <v>42136</v>
      </c>
      <c r="R2908" s="2116">
        <v>2240</v>
      </c>
      <c r="S2908" s="1267">
        <f t="shared" si="166"/>
        <v>0</v>
      </c>
      <c r="T2908" s="1841" t="s">
        <v>2804</v>
      </c>
    </row>
    <row r="2909" spans="1:20" x14ac:dyDescent="0.25">
      <c r="A2909" s="1265">
        <v>42152</v>
      </c>
      <c r="B2909" s="545">
        <v>22483</v>
      </c>
      <c r="C2909" s="1952" t="s">
        <v>3692</v>
      </c>
      <c r="D2909" s="2112">
        <v>1862</v>
      </c>
      <c r="E2909" s="724">
        <v>42152</v>
      </c>
      <c r="F2909" s="2116">
        <v>1862</v>
      </c>
      <c r="G2909" s="1267">
        <f t="shared" si="165"/>
        <v>0</v>
      </c>
      <c r="H2909" s="1841" t="s">
        <v>2804</v>
      </c>
      <c r="I2909" s="32"/>
      <c r="J2909" s="2024"/>
      <c r="K2909" s="32"/>
      <c r="M2909" s="1265">
        <v>42152</v>
      </c>
      <c r="N2909" s="545">
        <v>22474</v>
      </c>
      <c r="O2909" s="1952" t="s">
        <v>2906</v>
      </c>
      <c r="P2909" s="2112">
        <v>1545.6</v>
      </c>
      <c r="Q2909" s="724">
        <v>42152</v>
      </c>
      <c r="R2909" s="2116">
        <v>1545.6</v>
      </c>
      <c r="S2909" s="1267">
        <f t="shared" si="166"/>
        <v>0</v>
      </c>
      <c r="T2909" s="1841" t="s">
        <v>2804</v>
      </c>
    </row>
    <row r="2910" spans="1:20" x14ac:dyDescent="0.25">
      <c r="A2910" s="1265">
        <v>42152</v>
      </c>
      <c r="B2910" s="545">
        <v>22484</v>
      </c>
      <c r="C2910" s="1952" t="s">
        <v>2979</v>
      </c>
      <c r="D2910" s="2112">
        <v>16957.66</v>
      </c>
      <c r="E2910" s="724">
        <v>42153</v>
      </c>
      <c r="F2910" s="2116">
        <v>16957.66</v>
      </c>
      <c r="G2910" s="1267">
        <f t="shared" si="165"/>
        <v>0</v>
      </c>
      <c r="H2910" s="1841" t="s">
        <v>2804</v>
      </c>
      <c r="I2910" s="32"/>
      <c r="J2910" s="2024"/>
      <c r="K2910" s="32"/>
      <c r="M2910" s="1265">
        <v>42125</v>
      </c>
      <c r="N2910" s="545">
        <v>19591</v>
      </c>
      <c r="O2910" s="1952" t="s">
        <v>2784</v>
      </c>
      <c r="P2910" s="2112">
        <v>1828</v>
      </c>
      <c r="Q2910" s="724">
        <v>42125</v>
      </c>
      <c r="R2910" s="2116">
        <v>1828</v>
      </c>
      <c r="S2910" s="459">
        <f t="shared" si="166"/>
        <v>0</v>
      </c>
      <c r="T2910" s="1857" t="s">
        <v>773</v>
      </c>
    </row>
    <row r="2911" spans="1:20" x14ac:dyDescent="0.25">
      <c r="A2911" s="1265">
        <v>42152</v>
      </c>
      <c r="B2911" s="545">
        <v>22485</v>
      </c>
      <c r="C2911" s="1952" t="s">
        <v>2843</v>
      </c>
      <c r="D2911" s="2112">
        <v>8196</v>
      </c>
      <c r="E2911" s="724">
        <v>42152</v>
      </c>
      <c r="F2911" s="2116">
        <v>8196</v>
      </c>
      <c r="G2911" s="1267">
        <f t="shared" si="165"/>
        <v>0</v>
      </c>
      <c r="H2911" s="1841" t="s">
        <v>773</v>
      </c>
      <c r="I2911" s="32"/>
      <c r="J2911" s="2024"/>
      <c r="K2911" s="32"/>
      <c r="M2911" s="1265">
        <v>42128</v>
      </c>
      <c r="N2911" s="545">
        <v>19937</v>
      </c>
      <c r="O2911" s="1952" t="s">
        <v>2784</v>
      </c>
      <c r="P2911" s="2112">
        <v>1260</v>
      </c>
      <c r="Q2911" s="724">
        <v>42128</v>
      </c>
      <c r="R2911" s="2116">
        <v>1260</v>
      </c>
      <c r="S2911" s="1267">
        <f t="shared" si="166"/>
        <v>0</v>
      </c>
      <c r="T2911" s="1857" t="s">
        <v>2796</v>
      </c>
    </row>
    <row r="2912" spans="1:20" x14ac:dyDescent="0.25">
      <c r="A2912" s="1265">
        <v>42152</v>
      </c>
      <c r="B2912" s="545">
        <v>22486</v>
      </c>
      <c r="C2912" s="1952" t="s">
        <v>2893</v>
      </c>
      <c r="D2912" s="2112">
        <v>393.45</v>
      </c>
      <c r="E2912" s="724">
        <v>42152</v>
      </c>
      <c r="F2912" s="2116">
        <v>393.45</v>
      </c>
      <c r="G2912" s="1267">
        <f t="shared" si="165"/>
        <v>0</v>
      </c>
      <c r="H2912" s="1841" t="s">
        <v>773</v>
      </c>
      <c r="I2912" s="32"/>
      <c r="J2912" s="2024"/>
      <c r="K2912" s="32"/>
      <c r="M2912" s="1265">
        <v>42131</v>
      </c>
      <c r="N2912" s="545">
        <v>20235</v>
      </c>
      <c r="O2912" s="1952" t="s">
        <v>2784</v>
      </c>
      <c r="P2912" s="2112">
        <v>1364</v>
      </c>
      <c r="Q2912" s="724">
        <v>42131</v>
      </c>
      <c r="R2912" s="2116">
        <v>1364</v>
      </c>
      <c r="S2912" s="1267">
        <f t="shared" si="166"/>
        <v>0</v>
      </c>
      <c r="T2912" s="1841" t="s">
        <v>2938</v>
      </c>
    </row>
    <row r="2913" spans="1:20" x14ac:dyDescent="0.25">
      <c r="A2913" s="1265">
        <v>42152</v>
      </c>
      <c r="B2913" s="545">
        <v>22487</v>
      </c>
      <c r="C2913" s="1952" t="s">
        <v>2950</v>
      </c>
      <c r="D2913" s="2112">
        <v>2291.6</v>
      </c>
      <c r="E2913" s="724">
        <v>42152</v>
      </c>
      <c r="F2913" s="2116">
        <v>2291.6</v>
      </c>
      <c r="G2913" s="1267">
        <f t="shared" si="165"/>
        <v>0</v>
      </c>
      <c r="H2913" s="1841" t="s">
        <v>773</v>
      </c>
      <c r="I2913" s="32"/>
      <c r="J2913" s="2024"/>
      <c r="K2913" s="32"/>
      <c r="M2913" s="1265">
        <v>42138</v>
      </c>
      <c r="N2913" s="545">
        <v>20978</v>
      </c>
      <c r="O2913" s="1952" t="s">
        <v>2784</v>
      </c>
      <c r="P2913" s="2112">
        <v>1976</v>
      </c>
      <c r="Q2913" s="724">
        <v>42138</v>
      </c>
      <c r="R2913" s="2116">
        <v>1976</v>
      </c>
      <c r="S2913" s="1267">
        <f t="shared" si="166"/>
        <v>0</v>
      </c>
      <c r="T2913" s="1857" t="s">
        <v>2799</v>
      </c>
    </row>
    <row r="2914" spans="1:20" x14ac:dyDescent="0.25">
      <c r="A2914" s="1265">
        <v>42152</v>
      </c>
      <c r="B2914" s="545">
        <v>22488</v>
      </c>
      <c r="C2914" s="1952" t="s">
        <v>2980</v>
      </c>
      <c r="D2914" s="2112">
        <v>6605.6</v>
      </c>
      <c r="E2914" s="724">
        <v>42153</v>
      </c>
      <c r="F2914" s="2116">
        <v>6605.6</v>
      </c>
      <c r="G2914" s="1267">
        <f t="shared" si="165"/>
        <v>0</v>
      </c>
      <c r="H2914" s="1841" t="s">
        <v>773</v>
      </c>
      <c r="I2914" s="32"/>
      <c r="J2914" s="2024"/>
      <c r="K2914" s="32"/>
      <c r="M2914" s="1265">
        <v>42139</v>
      </c>
      <c r="N2914" s="545">
        <v>21111</v>
      </c>
      <c r="O2914" s="1952" t="s">
        <v>2784</v>
      </c>
      <c r="P2914" s="2112">
        <v>1428</v>
      </c>
      <c r="Q2914" s="724">
        <v>42139</v>
      </c>
      <c r="R2914" s="2116">
        <v>1428</v>
      </c>
      <c r="S2914" s="1817">
        <f t="shared" si="166"/>
        <v>0</v>
      </c>
      <c r="T2914" s="1841" t="s">
        <v>2799</v>
      </c>
    </row>
    <row r="2915" spans="1:20" x14ac:dyDescent="0.25">
      <c r="A2915" s="1265">
        <v>42152</v>
      </c>
      <c r="B2915" s="545">
        <v>22489</v>
      </c>
      <c r="C2915" s="1952" t="s">
        <v>2818</v>
      </c>
      <c r="D2915" s="2112">
        <v>2164.6</v>
      </c>
      <c r="E2915" s="724">
        <v>42152</v>
      </c>
      <c r="F2915" s="2116">
        <v>2164.6</v>
      </c>
      <c r="G2915" s="1267">
        <f t="shared" si="165"/>
        <v>0</v>
      </c>
      <c r="H2915" s="1841" t="s">
        <v>773</v>
      </c>
      <c r="I2915" s="32"/>
      <c r="J2915" s="2024"/>
      <c r="K2915" s="32"/>
      <c r="M2915" s="1265">
        <v>42143</v>
      </c>
      <c r="N2915" s="545">
        <v>21558</v>
      </c>
      <c r="O2915" s="1952" t="s">
        <v>2784</v>
      </c>
      <c r="P2915" s="2112">
        <v>1402.2</v>
      </c>
      <c r="Q2915" s="724">
        <v>42143</v>
      </c>
      <c r="R2915" s="2117">
        <v>1402.2</v>
      </c>
      <c r="S2915" s="1267">
        <f t="shared" si="166"/>
        <v>0</v>
      </c>
      <c r="T2915" s="519" t="s">
        <v>2796</v>
      </c>
    </row>
    <row r="2916" spans="1:20" x14ac:dyDescent="0.25">
      <c r="A2916" s="1265">
        <v>42152</v>
      </c>
      <c r="B2916" s="545">
        <v>22490</v>
      </c>
      <c r="C2916" s="1952" t="s">
        <v>45</v>
      </c>
      <c r="D2916" s="2112">
        <v>29866</v>
      </c>
      <c r="E2916" s="724">
        <v>42153</v>
      </c>
      <c r="F2916" s="2116">
        <v>29866</v>
      </c>
      <c r="G2916" s="1267">
        <f t="shared" si="165"/>
        <v>0</v>
      </c>
      <c r="H2916" s="1841" t="s">
        <v>2799</v>
      </c>
      <c r="I2916" s="32"/>
      <c r="J2916" s="2024"/>
      <c r="K2916" s="32"/>
      <c r="M2916" s="1265">
        <v>42145</v>
      </c>
      <c r="N2916" s="545">
        <v>21783</v>
      </c>
      <c r="O2916" s="2030" t="s">
        <v>2784</v>
      </c>
      <c r="P2916" s="2107">
        <v>489.96</v>
      </c>
      <c r="Q2916" s="724">
        <v>42145</v>
      </c>
      <c r="R2916" s="2117">
        <v>489.96</v>
      </c>
      <c r="S2916" s="1267">
        <f t="shared" si="166"/>
        <v>0</v>
      </c>
      <c r="T2916" s="139" t="s">
        <v>2822</v>
      </c>
    </row>
    <row r="2917" spans="1:20" x14ac:dyDescent="0.25">
      <c r="A2917" s="1265">
        <v>42152</v>
      </c>
      <c r="B2917" s="545">
        <v>22491</v>
      </c>
      <c r="C2917" s="1952" t="s">
        <v>2831</v>
      </c>
      <c r="D2917" s="2112">
        <v>2945.6</v>
      </c>
      <c r="E2917" s="724">
        <v>42153</v>
      </c>
      <c r="F2917" s="2116">
        <v>2945.6</v>
      </c>
      <c r="G2917" s="1267">
        <f t="shared" si="165"/>
        <v>0</v>
      </c>
      <c r="H2917" s="1841" t="s">
        <v>2799</v>
      </c>
      <c r="I2917" s="32"/>
      <c r="J2917" s="2024"/>
      <c r="K2917" s="32"/>
      <c r="M2917" s="1265">
        <v>42146</v>
      </c>
      <c r="N2917" s="545">
        <v>21848</v>
      </c>
      <c r="O2917" s="1952" t="s">
        <v>2784</v>
      </c>
      <c r="P2917" s="2112">
        <v>1512</v>
      </c>
      <c r="Q2917" s="724">
        <v>42146</v>
      </c>
      <c r="R2917" s="2116">
        <v>1512</v>
      </c>
      <c r="S2917" s="1267">
        <f t="shared" si="166"/>
        <v>0</v>
      </c>
      <c r="T2917" s="1841" t="s">
        <v>2799</v>
      </c>
    </row>
    <row r="2918" spans="1:20" x14ac:dyDescent="0.25">
      <c r="A2918" s="1265">
        <v>42152</v>
      </c>
      <c r="B2918" s="545">
        <v>22492</v>
      </c>
      <c r="C2918" s="1952" t="s">
        <v>2788</v>
      </c>
      <c r="D2918" s="2112">
        <v>504</v>
      </c>
      <c r="E2918" s="724">
        <v>42153</v>
      </c>
      <c r="F2918" s="2116">
        <v>504</v>
      </c>
      <c r="G2918" s="1267">
        <f t="shared" ref="G2918:G2981" si="167">D2918-F2918</f>
        <v>0</v>
      </c>
      <c r="H2918" s="1841" t="s">
        <v>2799</v>
      </c>
      <c r="I2918" s="32"/>
      <c r="J2918" s="2024"/>
      <c r="K2918" s="32"/>
      <c r="M2918" s="1265">
        <v>42149</v>
      </c>
      <c r="N2918" s="545">
        <v>22212</v>
      </c>
      <c r="O2918" s="1952" t="s">
        <v>2784</v>
      </c>
      <c r="P2918" s="2112">
        <v>1495.2</v>
      </c>
      <c r="Q2918" s="781">
        <v>42150</v>
      </c>
      <c r="R2918" s="2116">
        <v>1495.2</v>
      </c>
      <c r="S2918" s="1267">
        <f t="shared" si="166"/>
        <v>0</v>
      </c>
      <c r="T2918" s="1841" t="s">
        <v>2799</v>
      </c>
    </row>
    <row r="2919" spans="1:20" x14ac:dyDescent="0.25">
      <c r="A2919" s="1265">
        <v>42152</v>
      </c>
      <c r="B2919" s="545">
        <v>22493</v>
      </c>
      <c r="C2919" s="1952" t="s">
        <v>2880</v>
      </c>
      <c r="D2919" s="2112">
        <v>1201.5</v>
      </c>
      <c r="E2919" s="724">
        <v>42153</v>
      </c>
      <c r="F2919" s="2116">
        <v>1201.5</v>
      </c>
      <c r="G2919" s="1267">
        <f t="shared" si="167"/>
        <v>0</v>
      </c>
      <c r="H2919" s="1841" t="s">
        <v>2799</v>
      </c>
      <c r="I2919" s="32"/>
      <c r="J2919" s="2024"/>
      <c r="K2919" s="32"/>
      <c r="M2919" s="1265">
        <v>42151</v>
      </c>
      <c r="N2919" s="545">
        <v>22346</v>
      </c>
      <c r="O2919" s="1952" t="s">
        <v>2784</v>
      </c>
      <c r="P2919" s="2112">
        <v>1373.4</v>
      </c>
      <c r="Q2919" s="781">
        <v>42151</v>
      </c>
      <c r="R2919" s="2116">
        <v>1373.4</v>
      </c>
      <c r="S2919" s="1267">
        <f t="shared" si="166"/>
        <v>0</v>
      </c>
      <c r="T2919" s="1841" t="s">
        <v>2799</v>
      </c>
    </row>
    <row r="2920" spans="1:20" x14ac:dyDescent="0.25">
      <c r="A2920" s="1265">
        <v>42152</v>
      </c>
      <c r="B2920" s="545">
        <v>22494</v>
      </c>
      <c r="C2920" s="1952" t="s">
        <v>2910</v>
      </c>
      <c r="D2920" s="2112">
        <v>188.5</v>
      </c>
      <c r="E2920" s="724">
        <v>42152</v>
      </c>
      <c r="F2920" s="2116">
        <v>188.5</v>
      </c>
      <c r="G2920" s="1267">
        <f t="shared" si="167"/>
        <v>0</v>
      </c>
      <c r="H2920" s="1841" t="s">
        <v>773</v>
      </c>
      <c r="I2920" s="32"/>
      <c r="J2920" s="2024"/>
      <c r="K2920" s="32"/>
      <c r="M2920" s="1265">
        <v>42154</v>
      </c>
      <c r="N2920" s="545">
        <v>22703</v>
      </c>
      <c r="O2920" s="1952" t="s">
        <v>2784</v>
      </c>
      <c r="P2920" s="2112">
        <v>1562.4</v>
      </c>
      <c r="Q2920" s="724">
        <v>42154</v>
      </c>
      <c r="R2920" s="2116">
        <v>1562.4</v>
      </c>
      <c r="S2920" s="1267">
        <f t="shared" si="166"/>
        <v>0</v>
      </c>
      <c r="T2920" s="1841" t="s">
        <v>2799</v>
      </c>
    </row>
    <row r="2921" spans="1:20" x14ac:dyDescent="0.25">
      <c r="A2921" s="1265">
        <v>42152</v>
      </c>
      <c r="B2921" s="545">
        <v>22495</v>
      </c>
      <c r="C2921" s="1952" t="s">
        <v>2845</v>
      </c>
      <c r="D2921" s="2112">
        <v>2932</v>
      </c>
      <c r="E2921" s="724">
        <v>42153</v>
      </c>
      <c r="F2921" s="2116">
        <v>2932</v>
      </c>
      <c r="G2921" s="1267">
        <f t="shared" si="167"/>
        <v>0</v>
      </c>
      <c r="H2921" s="1841" t="s">
        <v>2799</v>
      </c>
      <c r="I2921" s="32"/>
      <c r="J2921" s="2024"/>
      <c r="K2921" s="32"/>
      <c r="M2921" s="1265">
        <v>42125</v>
      </c>
      <c r="N2921" s="545">
        <v>19652</v>
      </c>
      <c r="O2921" s="1952" t="s">
        <v>2828</v>
      </c>
      <c r="P2921" s="2112">
        <v>1885.4</v>
      </c>
      <c r="Q2921" s="724">
        <v>42125</v>
      </c>
      <c r="R2921" s="2116">
        <v>1885.4</v>
      </c>
      <c r="S2921" s="459">
        <f t="shared" si="166"/>
        <v>0</v>
      </c>
      <c r="T2921" s="1857" t="s">
        <v>2822</v>
      </c>
    </row>
    <row r="2922" spans="1:20" x14ac:dyDescent="0.25">
      <c r="A2922" s="1265">
        <v>42152</v>
      </c>
      <c r="B2922" s="545">
        <v>22496</v>
      </c>
      <c r="C2922" s="1952" t="s">
        <v>2835</v>
      </c>
      <c r="D2922" s="2112">
        <v>1892.4</v>
      </c>
      <c r="E2922" s="724">
        <v>42153</v>
      </c>
      <c r="F2922" s="2116">
        <v>1892.4</v>
      </c>
      <c r="G2922" s="1267">
        <f t="shared" si="167"/>
        <v>0</v>
      </c>
      <c r="H2922" s="1841" t="s">
        <v>2938</v>
      </c>
      <c r="I2922" s="32"/>
      <c r="J2922" s="2024"/>
      <c r="K2922" s="32"/>
      <c r="M2922" s="1265">
        <v>42128</v>
      </c>
      <c r="N2922" s="545">
        <v>19935</v>
      </c>
      <c r="O2922" s="1952" t="s">
        <v>2828</v>
      </c>
      <c r="P2922" s="2112">
        <v>1220.5999999999999</v>
      </c>
      <c r="Q2922" s="724">
        <v>42128</v>
      </c>
      <c r="R2922" s="2116">
        <v>1220.5999999999999</v>
      </c>
      <c r="S2922" s="1267">
        <f t="shared" si="166"/>
        <v>0</v>
      </c>
      <c r="T2922" s="1857" t="s">
        <v>2796</v>
      </c>
    </row>
    <row r="2923" spans="1:20" x14ac:dyDescent="0.25">
      <c r="A2923" s="1265">
        <v>42152</v>
      </c>
      <c r="B2923" s="545">
        <v>22497</v>
      </c>
      <c r="C2923" s="1952" t="s">
        <v>2835</v>
      </c>
      <c r="D2923" s="2112">
        <v>3735.4</v>
      </c>
      <c r="E2923" s="724">
        <v>42153</v>
      </c>
      <c r="F2923" s="2116">
        <v>3735.4</v>
      </c>
      <c r="G2923" s="1267">
        <f t="shared" si="167"/>
        <v>0</v>
      </c>
      <c r="H2923" s="1841" t="s">
        <v>2799</v>
      </c>
      <c r="I2923" s="32"/>
      <c r="J2923" s="2024"/>
      <c r="K2923" s="32"/>
      <c r="M2923" s="1265">
        <v>42130</v>
      </c>
      <c r="N2923" s="545">
        <v>20157</v>
      </c>
      <c r="O2923" s="1952" t="s">
        <v>2828</v>
      </c>
      <c r="P2923" s="2112">
        <v>1315.8</v>
      </c>
      <c r="Q2923" s="724">
        <v>42131</v>
      </c>
      <c r="R2923" s="2116">
        <v>1315.8</v>
      </c>
      <c r="S2923" s="1267">
        <f t="shared" si="166"/>
        <v>0</v>
      </c>
      <c r="T2923" s="1841" t="s">
        <v>2810</v>
      </c>
    </row>
    <row r="2924" spans="1:20" x14ac:dyDescent="0.25">
      <c r="A2924" s="1265">
        <v>42152</v>
      </c>
      <c r="B2924" s="545">
        <v>22498</v>
      </c>
      <c r="C2924" s="1952" t="s">
        <v>3693</v>
      </c>
      <c r="D2924" s="2112">
        <v>280</v>
      </c>
      <c r="E2924" s="724">
        <v>42152</v>
      </c>
      <c r="F2924" s="2116">
        <v>280</v>
      </c>
      <c r="G2924" s="1267">
        <f t="shared" si="167"/>
        <v>0</v>
      </c>
      <c r="H2924" s="1841" t="s">
        <v>2822</v>
      </c>
      <c r="I2924" s="32"/>
      <c r="J2924" s="2024"/>
      <c r="K2924" s="32"/>
      <c r="M2924" s="1265">
        <v>42133</v>
      </c>
      <c r="N2924" s="545">
        <v>20506</v>
      </c>
      <c r="O2924" s="1952" t="s">
        <v>2828</v>
      </c>
      <c r="P2924" s="2112">
        <v>952</v>
      </c>
      <c r="Q2924" s="724">
        <v>42133</v>
      </c>
      <c r="R2924" s="2116">
        <v>952</v>
      </c>
      <c r="S2924" s="1267">
        <f t="shared" si="166"/>
        <v>0</v>
      </c>
      <c r="T2924" s="1857" t="s">
        <v>773</v>
      </c>
    </row>
    <row r="2925" spans="1:20" x14ac:dyDescent="0.25">
      <c r="A2925" s="1265">
        <v>42152</v>
      </c>
      <c r="B2925" s="545">
        <v>22499</v>
      </c>
      <c r="C2925" s="1952" t="s">
        <v>2795</v>
      </c>
      <c r="D2925" s="2112">
        <v>176348.1</v>
      </c>
      <c r="E2925" s="724"/>
      <c r="F2925" s="2116"/>
      <c r="G2925" s="1267">
        <f t="shared" si="167"/>
        <v>176348.1</v>
      </c>
      <c r="H2925" s="1841" t="s">
        <v>2412</v>
      </c>
      <c r="I2925" s="32"/>
      <c r="J2925" s="2024"/>
      <c r="K2925" s="32"/>
      <c r="M2925" s="1265">
        <v>42136</v>
      </c>
      <c r="N2925" s="545">
        <v>20837</v>
      </c>
      <c r="O2925" s="1952" t="s">
        <v>2828</v>
      </c>
      <c r="P2925" s="2112">
        <v>1116</v>
      </c>
      <c r="Q2925" s="2029">
        <v>42136</v>
      </c>
      <c r="R2925" s="2116">
        <v>1116</v>
      </c>
      <c r="S2925" s="1267">
        <f t="shared" si="166"/>
        <v>0</v>
      </c>
      <c r="T2925" s="1841" t="s">
        <v>2822</v>
      </c>
    </row>
    <row r="2926" spans="1:20" x14ac:dyDescent="0.25">
      <c r="A2926" s="1265">
        <v>42152</v>
      </c>
      <c r="B2926" s="545">
        <v>22500</v>
      </c>
      <c r="C2926" s="1952" t="s">
        <v>2862</v>
      </c>
      <c r="D2926" s="2112">
        <v>1503.6</v>
      </c>
      <c r="E2926" s="724">
        <v>42152</v>
      </c>
      <c r="F2926" s="2116">
        <v>1503.6</v>
      </c>
      <c r="G2926" s="1267">
        <f t="shared" si="167"/>
        <v>0</v>
      </c>
      <c r="H2926" s="1841" t="s">
        <v>773</v>
      </c>
      <c r="I2926" s="32"/>
      <c r="J2926" s="2024"/>
      <c r="K2926" s="32"/>
      <c r="M2926" s="1265">
        <v>42137</v>
      </c>
      <c r="N2926" s="545">
        <v>20900</v>
      </c>
      <c r="O2926" s="1952" t="s">
        <v>2828</v>
      </c>
      <c r="P2926" s="2112">
        <v>1098</v>
      </c>
      <c r="Q2926" s="724">
        <v>42137</v>
      </c>
      <c r="R2926" s="2116">
        <v>1098</v>
      </c>
      <c r="S2926" s="1267">
        <f t="shared" si="166"/>
        <v>0</v>
      </c>
      <c r="T2926" s="1857" t="s">
        <v>2796</v>
      </c>
    </row>
    <row r="2927" spans="1:20" x14ac:dyDescent="0.25">
      <c r="A2927" s="1265">
        <v>42152</v>
      </c>
      <c r="B2927" s="545">
        <v>22501</v>
      </c>
      <c r="C2927" s="1952" t="s">
        <v>2828</v>
      </c>
      <c r="D2927" s="2112">
        <v>1440.2</v>
      </c>
      <c r="E2927" s="724">
        <v>42152</v>
      </c>
      <c r="F2927" s="2116">
        <v>1440.2</v>
      </c>
      <c r="G2927" s="1267">
        <f t="shared" si="167"/>
        <v>0</v>
      </c>
      <c r="H2927" s="1841" t="s">
        <v>2822</v>
      </c>
      <c r="I2927" s="32"/>
      <c r="J2927" s="2024"/>
      <c r="K2927" s="32"/>
      <c r="M2927" s="1265">
        <v>42139</v>
      </c>
      <c r="N2927" s="545">
        <v>21127</v>
      </c>
      <c r="O2927" s="1952" t="s">
        <v>2828</v>
      </c>
      <c r="P2927" s="2112">
        <v>1123.5</v>
      </c>
      <c r="Q2927" s="724">
        <v>42142</v>
      </c>
      <c r="R2927" s="2116">
        <v>1123.5</v>
      </c>
      <c r="S2927" s="1817">
        <f t="shared" si="166"/>
        <v>0</v>
      </c>
      <c r="T2927" s="1841" t="s">
        <v>773</v>
      </c>
    </row>
    <row r="2928" spans="1:20" x14ac:dyDescent="0.25">
      <c r="A2928" s="1265">
        <v>42152</v>
      </c>
      <c r="B2928" s="545">
        <v>22502</v>
      </c>
      <c r="C2928" s="1952" t="s">
        <v>967</v>
      </c>
      <c r="D2928" s="2112">
        <v>20155.2</v>
      </c>
      <c r="E2928" s="724">
        <v>42152</v>
      </c>
      <c r="F2928" s="2116">
        <v>20155.2</v>
      </c>
      <c r="G2928" s="1267">
        <f t="shared" si="167"/>
        <v>0</v>
      </c>
      <c r="H2928" s="1841" t="s">
        <v>773</v>
      </c>
      <c r="I2928" s="32"/>
      <c r="J2928" s="2024"/>
      <c r="K2928" s="32"/>
      <c r="M2928" s="1265">
        <v>42142</v>
      </c>
      <c r="N2928" s="545">
        <v>21444</v>
      </c>
      <c r="O2928" s="1952" t="s">
        <v>2828</v>
      </c>
      <c r="P2928" s="2112">
        <v>1022</v>
      </c>
      <c r="Q2928" s="781">
        <v>42142</v>
      </c>
      <c r="R2928" s="2116">
        <v>1022</v>
      </c>
      <c r="S2928" s="1267">
        <f t="shared" si="166"/>
        <v>0</v>
      </c>
      <c r="T2928" s="1857" t="s">
        <v>2799</v>
      </c>
    </row>
    <row r="2929" spans="1:20" x14ac:dyDescent="0.25">
      <c r="A2929" s="1265">
        <v>42152</v>
      </c>
      <c r="B2929" s="545">
        <v>22503</v>
      </c>
      <c r="C2929" s="1952" t="s">
        <v>2903</v>
      </c>
      <c r="D2929" s="2112">
        <v>715.4</v>
      </c>
      <c r="E2929" s="724">
        <v>42152</v>
      </c>
      <c r="F2929" s="2116">
        <v>715.4</v>
      </c>
      <c r="G2929" s="1267">
        <f t="shared" si="167"/>
        <v>0</v>
      </c>
      <c r="H2929" s="1841" t="s">
        <v>773</v>
      </c>
      <c r="I2929" s="32"/>
      <c r="J2929" s="2024"/>
      <c r="K2929" s="32"/>
      <c r="M2929" s="1265">
        <v>42146</v>
      </c>
      <c r="N2929" s="545">
        <v>21846</v>
      </c>
      <c r="O2929" s="1952" t="s">
        <v>2828</v>
      </c>
      <c r="P2929" s="2112">
        <v>1084.0999999999999</v>
      </c>
      <c r="Q2929" s="724">
        <v>42146</v>
      </c>
      <c r="R2929" s="2116">
        <v>1084.0999999999999</v>
      </c>
      <c r="S2929" s="1267">
        <f t="shared" si="166"/>
        <v>0</v>
      </c>
      <c r="T2929" s="1841" t="s">
        <v>2799</v>
      </c>
    </row>
    <row r="2930" spans="1:20" x14ac:dyDescent="0.25">
      <c r="A2930" s="1265">
        <v>42152</v>
      </c>
      <c r="B2930" s="545">
        <v>22504</v>
      </c>
      <c r="C2930" s="1952" t="s">
        <v>3668</v>
      </c>
      <c r="D2930" s="2112">
        <v>74056.399999999994</v>
      </c>
      <c r="E2930" s="724"/>
      <c r="F2930" s="2116"/>
      <c r="G2930" s="1267">
        <f t="shared" si="167"/>
        <v>74056.399999999994</v>
      </c>
      <c r="H2930" s="1841" t="s">
        <v>2938</v>
      </c>
      <c r="I2930" s="32"/>
      <c r="J2930" s="2024"/>
      <c r="K2930" s="32"/>
      <c r="M2930" s="1265">
        <v>42147</v>
      </c>
      <c r="N2930" s="545">
        <v>22023</v>
      </c>
      <c r="O2930" s="1952" t="s">
        <v>2828</v>
      </c>
      <c r="P2930" s="2112">
        <v>1069.3</v>
      </c>
      <c r="Q2930" s="781">
        <v>42147</v>
      </c>
      <c r="R2930" s="2116">
        <v>1069.3</v>
      </c>
      <c r="S2930" s="1267">
        <f t="shared" si="166"/>
        <v>0</v>
      </c>
      <c r="T2930" s="1841" t="s">
        <v>2796</v>
      </c>
    </row>
    <row r="2931" spans="1:20" x14ac:dyDescent="0.25">
      <c r="A2931" s="1265">
        <v>42152</v>
      </c>
      <c r="B2931" s="545">
        <v>22505</v>
      </c>
      <c r="C2931" s="1952" t="s">
        <v>2809</v>
      </c>
      <c r="D2931" s="2112">
        <v>3138.4</v>
      </c>
      <c r="E2931" s="724">
        <v>42152</v>
      </c>
      <c r="F2931" s="2116">
        <v>3138.4</v>
      </c>
      <c r="G2931" s="1267">
        <f t="shared" si="167"/>
        <v>0</v>
      </c>
      <c r="H2931" s="1841" t="s">
        <v>773</v>
      </c>
      <c r="I2931" s="32"/>
      <c r="J2931" s="2024"/>
      <c r="K2931" s="32"/>
      <c r="M2931" s="1265">
        <v>42150</v>
      </c>
      <c r="N2931" s="545">
        <v>22307</v>
      </c>
      <c r="O2931" s="1952" t="s">
        <v>2828</v>
      </c>
      <c r="P2931" s="2112">
        <v>1219.8</v>
      </c>
      <c r="Q2931" s="781">
        <v>42151</v>
      </c>
      <c r="R2931" s="2116">
        <v>1219.8</v>
      </c>
      <c r="S2931" s="1267">
        <f t="shared" si="166"/>
        <v>0</v>
      </c>
      <c r="T2931" s="1841" t="s">
        <v>2822</v>
      </c>
    </row>
    <row r="2932" spans="1:20" x14ac:dyDescent="0.25">
      <c r="A2932" s="1265">
        <v>42152</v>
      </c>
      <c r="B2932" s="545">
        <v>22506</v>
      </c>
      <c r="C2932" s="1952" t="s">
        <v>2967</v>
      </c>
      <c r="D2932" s="2112">
        <v>3112</v>
      </c>
      <c r="E2932" s="724">
        <v>42152</v>
      </c>
      <c r="F2932" s="2116">
        <v>3112</v>
      </c>
      <c r="G2932" s="1267">
        <f t="shared" si="167"/>
        <v>0</v>
      </c>
      <c r="H2932" s="1841" t="s">
        <v>773</v>
      </c>
      <c r="I2932" s="32"/>
      <c r="J2932" s="2024"/>
      <c r="K2932" s="32"/>
      <c r="M2932" s="1265">
        <v>42152</v>
      </c>
      <c r="N2932" s="545">
        <v>22501</v>
      </c>
      <c r="O2932" s="1952" t="s">
        <v>2828</v>
      </c>
      <c r="P2932" s="2112">
        <v>1440.2</v>
      </c>
      <c r="Q2932" s="724">
        <v>42152</v>
      </c>
      <c r="R2932" s="2116">
        <v>1440.2</v>
      </c>
      <c r="S2932" s="1267">
        <f t="shared" si="166"/>
        <v>0</v>
      </c>
      <c r="T2932" s="1841" t="s">
        <v>2822</v>
      </c>
    </row>
    <row r="2933" spans="1:20" x14ac:dyDescent="0.25">
      <c r="A2933" s="1265">
        <v>42152</v>
      </c>
      <c r="B2933" s="545">
        <v>22507</v>
      </c>
      <c r="C2933" s="1952" t="s">
        <v>2967</v>
      </c>
      <c r="D2933" s="2112">
        <v>272</v>
      </c>
      <c r="E2933" s="724">
        <v>42152</v>
      </c>
      <c r="F2933" s="2116">
        <v>272</v>
      </c>
      <c r="G2933" s="1267">
        <f t="shared" si="167"/>
        <v>0</v>
      </c>
      <c r="H2933" s="1841" t="s">
        <v>773</v>
      </c>
      <c r="I2933" s="32"/>
      <c r="J2933" s="2024"/>
      <c r="K2933" s="32"/>
      <c r="M2933" s="1265">
        <v>42126</v>
      </c>
      <c r="N2933" s="545">
        <v>19752</v>
      </c>
      <c r="O2933" s="2054" t="s">
        <v>2867</v>
      </c>
      <c r="P2933" s="2112">
        <v>2359.6</v>
      </c>
      <c r="Q2933" s="724">
        <v>42126</v>
      </c>
      <c r="R2933" s="2116">
        <v>2359.6</v>
      </c>
      <c r="S2933" s="459">
        <f t="shared" si="166"/>
        <v>0</v>
      </c>
      <c r="T2933" s="76" t="s">
        <v>773</v>
      </c>
    </row>
    <row r="2934" spans="1:20" x14ac:dyDescent="0.25">
      <c r="A2934" s="1265">
        <v>42152</v>
      </c>
      <c r="B2934" s="545">
        <v>22508</v>
      </c>
      <c r="C2934" s="1952" t="s">
        <v>2957</v>
      </c>
      <c r="D2934" s="2112">
        <v>6702</v>
      </c>
      <c r="E2934" s="724">
        <v>42153</v>
      </c>
      <c r="F2934" s="2116">
        <v>6702</v>
      </c>
      <c r="G2934" s="1267">
        <f t="shared" si="167"/>
        <v>0</v>
      </c>
      <c r="H2934" s="1841" t="s">
        <v>2982</v>
      </c>
      <c r="I2934" s="32"/>
      <c r="J2934" s="2024"/>
      <c r="K2934" s="32"/>
      <c r="M2934" s="1265">
        <v>42128</v>
      </c>
      <c r="N2934" s="545">
        <v>19927</v>
      </c>
      <c r="O2934" s="1952" t="s">
        <v>2867</v>
      </c>
      <c r="P2934" s="2112">
        <v>1404</v>
      </c>
      <c r="Q2934" s="724">
        <v>42129</v>
      </c>
      <c r="R2934" s="2116">
        <v>1404</v>
      </c>
      <c r="S2934" s="1267">
        <f t="shared" si="166"/>
        <v>0</v>
      </c>
      <c r="T2934" s="1857" t="s">
        <v>2804</v>
      </c>
    </row>
    <row r="2935" spans="1:20" x14ac:dyDescent="0.25">
      <c r="A2935" s="1265">
        <v>42152</v>
      </c>
      <c r="B2935" s="545">
        <v>22509</v>
      </c>
      <c r="C2935" s="1952" t="s">
        <v>2787</v>
      </c>
      <c r="D2935" s="2112">
        <v>5908</v>
      </c>
      <c r="E2935" s="724">
        <v>42152</v>
      </c>
      <c r="F2935" s="2116">
        <v>5908</v>
      </c>
      <c r="G2935" s="1267">
        <f t="shared" si="167"/>
        <v>0</v>
      </c>
      <c r="H2935" s="1841" t="s">
        <v>2780</v>
      </c>
      <c r="I2935" s="32"/>
      <c r="J2935" s="2024"/>
      <c r="K2935" s="32"/>
      <c r="M2935" s="1265">
        <v>42129</v>
      </c>
      <c r="N2935" s="545">
        <v>20054</v>
      </c>
      <c r="O2935" s="1952" t="s">
        <v>2867</v>
      </c>
      <c r="P2935" s="2112">
        <v>2182.8000000000002</v>
      </c>
      <c r="Q2935" s="724">
        <v>42129</v>
      </c>
      <c r="R2935" s="2116">
        <v>2182.8000000000002</v>
      </c>
      <c r="S2935" s="1267">
        <f t="shared" si="166"/>
        <v>0</v>
      </c>
      <c r="T2935" s="1841" t="s">
        <v>2804</v>
      </c>
    </row>
    <row r="2936" spans="1:20" x14ac:dyDescent="0.25">
      <c r="A2936" s="1265">
        <v>42152</v>
      </c>
      <c r="B2936" s="545">
        <v>22510</v>
      </c>
      <c r="C2936" s="1952" t="s">
        <v>3694</v>
      </c>
      <c r="D2936" s="2112">
        <v>2777.8</v>
      </c>
      <c r="E2936" s="724">
        <v>42152</v>
      </c>
      <c r="F2936" s="2116">
        <v>2777.8</v>
      </c>
      <c r="G2936" s="1267">
        <f t="shared" si="167"/>
        <v>0</v>
      </c>
      <c r="H2936" s="1841" t="s">
        <v>2780</v>
      </c>
      <c r="I2936" s="32"/>
      <c r="J2936" s="2024"/>
      <c r="K2936" s="32"/>
      <c r="M2936" s="1265">
        <v>42131</v>
      </c>
      <c r="N2936" s="545">
        <v>20247</v>
      </c>
      <c r="O2936" s="1952" t="s">
        <v>2867</v>
      </c>
      <c r="P2936" s="2112">
        <v>1903</v>
      </c>
      <c r="Q2936" s="724">
        <v>42133</v>
      </c>
      <c r="R2936" s="2116">
        <v>1903</v>
      </c>
      <c r="S2936" s="1267">
        <f t="shared" si="166"/>
        <v>0</v>
      </c>
      <c r="T2936" s="1857" t="s">
        <v>2804</v>
      </c>
    </row>
    <row r="2937" spans="1:20" x14ac:dyDescent="0.25">
      <c r="A2937" s="1265">
        <v>42152</v>
      </c>
      <c r="B2937" s="545">
        <v>22511</v>
      </c>
      <c r="C2937" s="1952" t="s">
        <v>72</v>
      </c>
      <c r="D2937" s="2112">
        <v>18146.8</v>
      </c>
      <c r="E2937" s="724"/>
      <c r="F2937" s="2116"/>
      <c r="G2937" s="1267">
        <f t="shared" si="167"/>
        <v>18146.8</v>
      </c>
      <c r="H2937" s="1841" t="s">
        <v>2810</v>
      </c>
      <c r="I2937" s="32"/>
      <c r="J2937" s="2024"/>
      <c r="K2937" s="32"/>
      <c r="M2937" s="1265">
        <v>42132</v>
      </c>
      <c r="N2937" s="545">
        <v>20380</v>
      </c>
      <c r="O2937" s="1952" t="s">
        <v>2867</v>
      </c>
      <c r="P2937" s="2112">
        <v>2369.8000000000002</v>
      </c>
      <c r="Q2937" s="724">
        <v>42134</v>
      </c>
      <c r="R2937" s="2116">
        <v>2369.8000000000002</v>
      </c>
      <c r="S2937" s="1267">
        <f t="shared" si="166"/>
        <v>0</v>
      </c>
      <c r="T2937" s="1857" t="s">
        <v>2804</v>
      </c>
    </row>
    <row r="2938" spans="1:20" x14ac:dyDescent="0.25">
      <c r="A2938" s="1265">
        <v>42152</v>
      </c>
      <c r="B2938" s="545">
        <v>22512</v>
      </c>
      <c r="C2938" s="1952" t="s">
        <v>3695</v>
      </c>
      <c r="D2938" s="2112">
        <v>2503.1999999999998</v>
      </c>
      <c r="E2938" s="724">
        <v>42152</v>
      </c>
      <c r="F2938" s="2116">
        <v>2503.1999999999998</v>
      </c>
      <c r="G2938" s="1267">
        <f t="shared" si="167"/>
        <v>0</v>
      </c>
      <c r="H2938" s="1841" t="s">
        <v>773</v>
      </c>
      <c r="I2938" s="32"/>
      <c r="J2938" s="2024"/>
      <c r="K2938" s="32"/>
      <c r="M2938" s="1265">
        <v>42132</v>
      </c>
      <c r="N2938" s="545">
        <v>20428</v>
      </c>
      <c r="O2938" s="1952" t="s">
        <v>2867</v>
      </c>
      <c r="P2938" s="2112">
        <v>7402.4</v>
      </c>
      <c r="Q2938" s="724">
        <v>42135</v>
      </c>
      <c r="R2938" s="2116">
        <v>7402.4</v>
      </c>
      <c r="S2938" s="1267">
        <f t="shared" si="166"/>
        <v>0</v>
      </c>
      <c r="T2938" s="1857" t="s">
        <v>2796</v>
      </c>
    </row>
    <row r="2939" spans="1:20" x14ac:dyDescent="0.25">
      <c r="A2939" s="1265">
        <v>42152</v>
      </c>
      <c r="B2939" s="545">
        <v>22513</v>
      </c>
      <c r="C2939" s="1952" t="s">
        <v>3696</v>
      </c>
      <c r="D2939" s="2112">
        <v>40491.9</v>
      </c>
      <c r="E2939" s="724"/>
      <c r="F2939" s="2116"/>
      <c r="G2939" s="1267">
        <f t="shared" si="167"/>
        <v>40491.9</v>
      </c>
      <c r="H2939" s="1841" t="s">
        <v>2776</v>
      </c>
      <c r="I2939" s="32"/>
      <c r="J2939" s="2024"/>
      <c r="K2939" s="32"/>
      <c r="M2939" s="1265">
        <v>42133</v>
      </c>
      <c r="N2939" s="545">
        <v>20509</v>
      </c>
      <c r="O2939" s="1952" t="s">
        <v>2867</v>
      </c>
      <c r="P2939" s="2112">
        <v>693</v>
      </c>
      <c r="Q2939" s="724">
        <v>42134</v>
      </c>
      <c r="R2939" s="2116">
        <v>693</v>
      </c>
      <c r="S2939" s="1267">
        <f t="shared" si="166"/>
        <v>0</v>
      </c>
      <c r="T2939" s="1857" t="s">
        <v>2804</v>
      </c>
    </row>
    <row r="2940" spans="1:20" x14ac:dyDescent="0.25">
      <c r="A2940" s="1265">
        <v>42152</v>
      </c>
      <c r="B2940" s="545">
        <v>22514</v>
      </c>
      <c r="C2940" s="1952" t="s">
        <v>777</v>
      </c>
      <c r="D2940" s="2112">
        <v>17463.25</v>
      </c>
      <c r="E2940" s="724">
        <v>42153</v>
      </c>
      <c r="F2940" s="2116">
        <v>17463.25</v>
      </c>
      <c r="G2940" s="1267">
        <f t="shared" si="167"/>
        <v>0</v>
      </c>
      <c r="H2940" s="1841" t="s">
        <v>773</v>
      </c>
      <c r="I2940" s="32"/>
      <c r="J2940" s="2024"/>
      <c r="K2940" s="32"/>
      <c r="M2940" s="1265">
        <v>42135</v>
      </c>
      <c r="N2940" s="545">
        <v>20702</v>
      </c>
      <c r="O2940" s="1952" t="s">
        <v>2867</v>
      </c>
      <c r="P2940" s="2112">
        <v>1834.3</v>
      </c>
      <c r="Q2940" s="724">
        <v>42136</v>
      </c>
      <c r="R2940" s="2116">
        <v>1834.3</v>
      </c>
      <c r="S2940" s="1267">
        <f t="shared" si="166"/>
        <v>0</v>
      </c>
      <c r="T2940" s="1841" t="s">
        <v>2804</v>
      </c>
    </row>
    <row r="2941" spans="1:20" x14ac:dyDescent="0.25">
      <c r="A2941" s="1265">
        <v>42152</v>
      </c>
      <c r="B2941" s="545">
        <v>22515</v>
      </c>
      <c r="C2941" s="1952" t="s">
        <v>2968</v>
      </c>
      <c r="D2941" s="2112">
        <v>51504.3</v>
      </c>
      <c r="E2941" s="724"/>
      <c r="F2941" s="2116"/>
      <c r="G2941" s="1267">
        <f t="shared" si="167"/>
        <v>51504.3</v>
      </c>
      <c r="H2941" s="1841" t="s">
        <v>2902</v>
      </c>
      <c r="I2941" s="32"/>
      <c r="J2941" s="2024"/>
      <c r="K2941" s="32"/>
      <c r="M2941" s="1265">
        <v>42136</v>
      </c>
      <c r="N2941" s="545">
        <v>20800</v>
      </c>
      <c r="O2941" s="1952" t="s">
        <v>2867</v>
      </c>
      <c r="P2941" s="2112">
        <v>2114</v>
      </c>
      <c r="Q2941" s="724">
        <v>42136</v>
      </c>
      <c r="R2941" s="2116">
        <v>2114</v>
      </c>
      <c r="S2941" s="1267">
        <f t="shared" si="166"/>
        <v>0</v>
      </c>
      <c r="T2941" s="1841" t="s">
        <v>773</v>
      </c>
    </row>
    <row r="2942" spans="1:20" x14ac:dyDescent="0.25">
      <c r="A2942" s="1265">
        <v>42152</v>
      </c>
      <c r="B2942" s="545">
        <v>22516</v>
      </c>
      <c r="C2942" s="1952" t="s">
        <v>2820</v>
      </c>
      <c r="D2942" s="2112">
        <v>1008</v>
      </c>
      <c r="E2942" s="724">
        <v>42152</v>
      </c>
      <c r="F2942" s="2116">
        <v>1008</v>
      </c>
      <c r="G2942" s="1267">
        <f t="shared" si="167"/>
        <v>0</v>
      </c>
      <c r="H2942" s="1841" t="s">
        <v>773</v>
      </c>
      <c r="I2942" s="32"/>
      <c r="J2942" s="2024"/>
      <c r="K2942" s="32"/>
      <c r="M2942" s="1265">
        <v>42137</v>
      </c>
      <c r="N2942" s="545">
        <v>20893</v>
      </c>
      <c r="O2942" s="1952" t="s">
        <v>2867</v>
      </c>
      <c r="P2942" s="2112">
        <v>2226</v>
      </c>
      <c r="Q2942" s="724">
        <v>42137</v>
      </c>
      <c r="R2942" s="2116">
        <v>2226</v>
      </c>
      <c r="S2942" s="1267">
        <f t="shared" si="166"/>
        <v>0</v>
      </c>
      <c r="T2942" s="1857" t="s">
        <v>773</v>
      </c>
    </row>
    <row r="2943" spans="1:20" x14ac:dyDescent="0.25">
      <c r="A2943" s="1265">
        <v>42152</v>
      </c>
      <c r="B2943" s="545">
        <v>22517</v>
      </c>
      <c r="C2943" s="1952" t="s">
        <v>2970</v>
      </c>
      <c r="D2943" s="2112">
        <v>1678.8</v>
      </c>
      <c r="E2943" s="724">
        <v>42154</v>
      </c>
      <c r="F2943" s="2116">
        <v>1678.8</v>
      </c>
      <c r="G2943" s="1267">
        <f t="shared" si="167"/>
        <v>0</v>
      </c>
      <c r="H2943" s="1841" t="s">
        <v>2902</v>
      </c>
      <c r="I2943" s="32"/>
      <c r="J2943" s="2024"/>
      <c r="K2943" s="32"/>
      <c r="M2943" s="1265">
        <v>42139</v>
      </c>
      <c r="N2943" s="545">
        <v>21126</v>
      </c>
      <c r="O2943" s="1952" t="s">
        <v>2867</v>
      </c>
      <c r="P2943" s="2112">
        <v>2304.5</v>
      </c>
      <c r="Q2943" s="724">
        <v>42139</v>
      </c>
      <c r="R2943" s="2116">
        <v>2304.5</v>
      </c>
      <c r="S2943" s="1817">
        <f t="shared" si="166"/>
        <v>0</v>
      </c>
      <c r="T2943" s="1841" t="s">
        <v>2804</v>
      </c>
    </row>
    <row r="2944" spans="1:20" x14ac:dyDescent="0.25">
      <c r="A2944" s="1265">
        <v>42152</v>
      </c>
      <c r="B2944" s="545">
        <v>22518</v>
      </c>
      <c r="C2944" s="1952" t="s">
        <v>33</v>
      </c>
      <c r="D2944" s="2112">
        <v>9424.7999999999993</v>
      </c>
      <c r="E2944" s="724">
        <v>42152</v>
      </c>
      <c r="F2944" s="2116">
        <v>9424.7999999999993</v>
      </c>
      <c r="G2944" s="1267">
        <f t="shared" si="167"/>
        <v>0</v>
      </c>
      <c r="H2944" s="1841" t="s">
        <v>773</v>
      </c>
      <c r="I2944" s="32"/>
      <c r="J2944" s="2024"/>
      <c r="K2944" s="32"/>
      <c r="M2944" s="1265">
        <v>42140</v>
      </c>
      <c r="N2944" s="545">
        <v>21239</v>
      </c>
      <c r="O2944" s="1952" t="s">
        <v>2867</v>
      </c>
      <c r="P2944" s="2112">
        <v>1342.4</v>
      </c>
      <c r="Q2944" s="724">
        <v>42140</v>
      </c>
      <c r="R2944" s="2116">
        <v>1342.4</v>
      </c>
      <c r="S2944" s="1817">
        <f t="shared" si="166"/>
        <v>0</v>
      </c>
      <c r="T2944" s="1841" t="s">
        <v>2804</v>
      </c>
    </row>
    <row r="2945" spans="1:20" x14ac:dyDescent="0.25">
      <c r="A2945" s="1265">
        <v>42152</v>
      </c>
      <c r="B2945" s="545">
        <v>22519</v>
      </c>
      <c r="C2945" s="1952" t="s">
        <v>2922</v>
      </c>
      <c r="D2945" s="2112">
        <v>3894</v>
      </c>
      <c r="E2945" s="724">
        <v>42154</v>
      </c>
      <c r="F2945" s="2116">
        <v>3894</v>
      </c>
      <c r="G2945" s="1267">
        <f t="shared" si="167"/>
        <v>0</v>
      </c>
      <c r="H2945" s="1841" t="s">
        <v>2902</v>
      </c>
      <c r="I2945" s="32"/>
      <c r="J2945" s="2024"/>
      <c r="K2945" s="32"/>
      <c r="M2945" s="1265">
        <v>42142</v>
      </c>
      <c r="N2945" s="545">
        <v>21433</v>
      </c>
      <c r="O2945" s="1952" t="s">
        <v>2867</v>
      </c>
      <c r="P2945" s="2112">
        <v>2520</v>
      </c>
      <c r="Q2945" s="724">
        <v>42143</v>
      </c>
      <c r="R2945" s="2117">
        <v>2520</v>
      </c>
      <c r="S2945" s="1267">
        <f t="shared" si="166"/>
        <v>0</v>
      </c>
      <c r="T2945" s="519" t="s">
        <v>2804</v>
      </c>
    </row>
    <row r="2946" spans="1:20" x14ac:dyDescent="0.25">
      <c r="A2946" s="1265">
        <v>42152</v>
      </c>
      <c r="B2946" s="545">
        <v>22520</v>
      </c>
      <c r="C2946" s="1952" t="s">
        <v>2926</v>
      </c>
      <c r="D2946" s="2112">
        <v>8528.7000000000007</v>
      </c>
      <c r="E2946" s="724">
        <v>42154</v>
      </c>
      <c r="F2946" s="2116">
        <v>8528.7000000000007</v>
      </c>
      <c r="G2946" s="1267">
        <f t="shared" si="167"/>
        <v>0</v>
      </c>
      <c r="H2946" s="1841" t="s">
        <v>2902</v>
      </c>
      <c r="I2946" s="32"/>
      <c r="J2946" s="2024"/>
      <c r="K2946" s="32"/>
      <c r="M2946" s="1265">
        <v>42143</v>
      </c>
      <c r="N2946" s="545">
        <v>21551</v>
      </c>
      <c r="O2946" s="1952" t="s">
        <v>2867</v>
      </c>
      <c r="P2946" s="2112">
        <v>2397.6</v>
      </c>
      <c r="Q2946" s="724">
        <v>42143</v>
      </c>
      <c r="R2946" s="2117">
        <v>2397.6</v>
      </c>
      <c r="S2946" s="1267">
        <f t="shared" si="166"/>
        <v>0</v>
      </c>
      <c r="T2946" s="519" t="s">
        <v>2804</v>
      </c>
    </row>
    <row r="2947" spans="1:20" x14ac:dyDescent="0.25">
      <c r="A2947" s="1265">
        <v>42152</v>
      </c>
      <c r="B2947" s="545">
        <v>22521</v>
      </c>
      <c r="C2947" s="1952" t="s">
        <v>2933</v>
      </c>
      <c r="D2947" s="2112">
        <v>1798.8</v>
      </c>
      <c r="E2947" s="724">
        <v>42154</v>
      </c>
      <c r="F2947" s="2116">
        <v>1798.8</v>
      </c>
      <c r="G2947" s="1267">
        <f t="shared" si="167"/>
        <v>0</v>
      </c>
      <c r="H2947" s="1841" t="s">
        <v>2902</v>
      </c>
      <c r="I2947" s="32"/>
      <c r="J2947" s="2024"/>
      <c r="K2947" s="32"/>
      <c r="M2947" s="1265">
        <v>42145</v>
      </c>
      <c r="N2947" s="545">
        <v>21742</v>
      </c>
      <c r="O2947" s="2030" t="s">
        <v>2867</v>
      </c>
      <c r="P2947" s="2107">
        <v>3001.2</v>
      </c>
      <c r="Q2947" s="724">
        <v>42145</v>
      </c>
      <c r="R2947" s="2117">
        <v>3001.2</v>
      </c>
      <c r="S2947" s="1267">
        <f t="shared" ref="S2947:S3010" si="168">P2947-R2947</f>
        <v>0</v>
      </c>
      <c r="T2947" s="139" t="s">
        <v>2804</v>
      </c>
    </row>
    <row r="2948" spans="1:20" x14ac:dyDescent="0.25">
      <c r="A2948" s="1265">
        <v>42152</v>
      </c>
      <c r="B2948" s="545">
        <v>22522</v>
      </c>
      <c r="C2948" s="1952" t="s">
        <v>2932</v>
      </c>
      <c r="D2948" s="2112">
        <v>10970.4</v>
      </c>
      <c r="E2948" s="724">
        <v>42154</v>
      </c>
      <c r="F2948" s="2116">
        <v>10970.4</v>
      </c>
      <c r="G2948" s="1267">
        <f t="shared" si="167"/>
        <v>0</v>
      </c>
      <c r="H2948" s="1841" t="s">
        <v>2902</v>
      </c>
      <c r="I2948" s="32"/>
      <c r="J2948" s="2024"/>
      <c r="K2948" s="32"/>
      <c r="M2948" s="1265">
        <v>42147</v>
      </c>
      <c r="N2948" s="545">
        <v>21993</v>
      </c>
      <c r="O2948" s="1952" t="s">
        <v>2867</v>
      </c>
      <c r="P2948" s="2112">
        <v>3218.5</v>
      </c>
      <c r="Q2948" s="781">
        <v>42147</v>
      </c>
      <c r="R2948" s="2116">
        <v>3218.5</v>
      </c>
      <c r="S2948" s="1267">
        <f t="shared" si="168"/>
        <v>0</v>
      </c>
      <c r="T2948" s="1841" t="s">
        <v>2804</v>
      </c>
    </row>
    <row r="2949" spans="1:20" x14ac:dyDescent="0.25">
      <c r="A2949" s="1265">
        <v>42152</v>
      </c>
      <c r="B2949" s="545">
        <v>22523</v>
      </c>
      <c r="C2949" s="1952" t="s">
        <v>2933</v>
      </c>
      <c r="D2949" s="2112">
        <v>1484.1</v>
      </c>
      <c r="E2949" s="724">
        <v>42154</v>
      </c>
      <c r="F2949" s="2116">
        <v>1484.1</v>
      </c>
      <c r="G2949" s="1267">
        <f t="shared" si="167"/>
        <v>0</v>
      </c>
      <c r="H2949" s="1841" t="s">
        <v>2902</v>
      </c>
      <c r="I2949" s="32"/>
      <c r="J2949" s="2024"/>
      <c r="K2949" s="32"/>
      <c r="M2949" s="1265">
        <v>42149</v>
      </c>
      <c r="N2949" s="545">
        <v>22144</v>
      </c>
      <c r="O2949" s="1952" t="s">
        <v>2867</v>
      </c>
      <c r="P2949" s="2112">
        <v>1624.8</v>
      </c>
      <c r="Q2949" s="781">
        <v>42150</v>
      </c>
      <c r="R2949" s="2116">
        <v>1624.8</v>
      </c>
      <c r="S2949" s="1267">
        <f t="shared" si="168"/>
        <v>0</v>
      </c>
      <c r="T2949" s="1841" t="s">
        <v>2804</v>
      </c>
    </row>
    <row r="2950" spans="1:20" x14ac:dyDescent="0.25">
      <c r="A2950" s="1265">
        <v>42152</v>
      </c>
      <c r="B2950" s="545">
        <v>22524</v>
      </c>
      <c r="C2950" s="1952" t="s">
        <v>400</v>
      </c>
      <c r="D2950" s="2112">
        <v>141038.28</v>
      </c>
      <c r="E2950" s="1828" t="s">
        <v>4408</v>
      </c>
      <c r="F2950" s="2116">
        <v>141038.28</v>
      </c>
      <c r="G2950" s="1267">
        <f t="shared" si="167"/>
        <v>0</v>
      </c>
      <c r="H2950" s="1841" t="s">
        <v>2902</v>
      </c>
      <c r="I2950" s="32"/>
      <c r="J2950" s="2024"/>
      <c r="K2950" s="32"/>
      <c r="M2950" s="1265">
        <v>42150</v>
      </c>
      <c r="N2950" s="545">
        <v>22279</v>
      </c>
      <c r="O2950" s="2143" t="s">
        <v>2867</v>
      </c>
      <c r="P2950" s="2112">
        <v>6946.4</v>
      </c>
      <c r="Q2950" s="781">
        <v>42152</v>
      </c>
      <c r="R2950" s="2116">
        <v>6946.4</v>
      </c>
      <c r="S2950" s="1267">
        <f t="shared" si="168"/>
        <v>0</v>
      </c>
      <c r="T2950" s="1841" t="s">
        <v>2804</v>
      </c>
    </row>
    <row r="2951" spans="1:20" x14ac:dyDescent="0.25">
      <c r="A2951" s="1265">
        <v>42152</v>
      </c>
      <c r="B2951" s="545">
        <v>22525</v>
      </c>
      <c r="C2951" s="1952" t="s">
        <v>2805</v>
      </c>
      <c r="D2951" s="2112">
        <v>597.79999999999995</v>
      </c>
      <c r="E2951" s="724">
        <v>42152</v>
      </c>
      <c r="F2951" s="2116">
        <v>597.79999999999995</v>
      </c>
      <c r="G2951" s="1267">
        <f t="shared" si="167"/>
        <v>0</v>
      </c>
      <c r="H2951" s="1841" t="s">
        <v>773</v>
      </c>
      <c r="I2951" s="32"/>
      <c r="J2951" s="2024"/>
      <c r="K2951" s="32"/>
      <c r="M2951" s="1265">
        <v>42150</v>
      </c>
      <c r="N2951" s="545">
        <v>22282</v>
      </c>
      <c r="O2951" s="1952" t="s">
        <v>2867</v>
      </c>
      <c r="P2951" s="2112">
        <v>2549.8000000000002</v>
      </c>
      <c r="Q2951" s="781">
        <v>42150</v>
      </c>
      <c r="R2951" s="2116">
        <v>2549.8000000000002</v>
      </c>
      <c r="S2951" s="1267">
        <f t="shared" si="168"/>
        <v>0</v>
      </c>
      <c r="T2951" s="1841" t="s">
        <v>2804</v>
      </c>
    </row>
    <row r="2952" spans="1:20" x14ac:dyDescent="0.25">
      <c r="A2952" s="1265">
        <v>42152</v>
      </c>
      <c r="B2952" s="545">
        <v>22526</v>
      </c>
      <c r="C2952" s="1952" t="s">
        <v>400</v>
      </c>
      <c r="D2952" s="2112">
        <v>2439</v>
      </c>
      <c r="E2952" s="1828" t="s">
        <v>4408</v>
      </c>
      <c r="F2952" s="2116">
        <v>2439</v>
      </c>
      <c r="G2952" s="1267">
        <f t="shared" si="167"/>
        <v>0</v>
      </c>
      <c r="H2952" s="1841" t="s">
        <v>2902</v>
      </c>
      <c r="I2952" s="32"/>
      <c r="J2952" s="2024"/>
      <c r="K2952" s="32"/>
      <c r="M2952" s="1265">
        <v>42152</v>
      </c>
      <c r="N2952" s="545">
        <v>22473</v>
      </c>
      <c r="O2952" s="1952" t="s">
        <v>2867</v>
      </c>
      <c r="P2952" s="2112">
        <v>2348.4</v>
      </c>
      <c r="Q2952" s="724">
        <v>42152</v>
      </c>
      <c r="R2952" s="2116">
        <v>2348.4</v>
      </c>
      <c r="S2952" s="1267">
        <f t="shared" si="168"/>
        <v>0</v>
      </c>
      <c r="T2952" s="1841" t="s">
        <v>2804</v>
      </c>
    </row>
    <row r="2953" spans="1:20" x14ac:dyDescent="0.25">
      <c r="A2953" s="1265">
        <v>42152</v>
      </c>
      <c r="B2953" s="545">
        <v>22527</v>
      </c>
      <c r="C2953" s="1952" t="s">
        <v>2927</v>
      </c>
      <c r="D2953" s="2112">
        <v>31399.4</v>
      </c>
      <c r="E2953" s="724"/>
      <c r="F2953" s="2116"/>
      <c r="G2953" s="1267">
        <f t="shared" si="167"/>
        <v>31399.4</v>
      </c>
      <c r="H2953" s="1841" t="s">
        <v>2902</v>
      </c>
      <c r="I2953" s="32"/>
      <c r="J2953" s="2024"/>
      <c r="K2953" s="32"/>
      <c r="M2953" s="1265">
        <v>42154</v>
      </c>
      <c r="N2953" s="545">
        <v>22719</v>
      </c>
      <c r="O2953" s="1952" t="s">
        <v>2867</v>
      </c>
      <c r="P2953" s="2112">
        <v>1271.4000000000001</v>
      </c>
      <c r="Q2953" s="724">
        <v>42154</v>
      </c>
      <c r="R2953" s="2116">
        <v>1271.4000000000001</v>
      </c>
      <c r="S2953" s="1267">
        <f t="shared" si="168"/>
        <v>0</v>
      </c>
      <c r="T2953" s="1841" t="s">
        <v>2804</v>
      </c>
    </row>
    <row r="2954" spans="1:20" x14ac:dyDescent="0.25">
      <c r="A2954" s="1265">
        <v>42152</v>
      </c>
      <c r="B2954" s="545">
        <v>22528</v>
      </c>
      <c r="C2954" s="1952" t="s">
        <v>2930</v>
      </c>
      <c r="D2954" s="2112">
        <v>3999.6</v>
      </c>
      <c r="E2954" s="724">
        <v>42154</v>
      </c>
      <c r="F2954" s="2116">
        <v>3999.6</v>
      </c>
      <c r="G2954" s="1267">
        <f t="shared" si="167"/>
        <v>0</v>
      </c>
      <c r="H2954" s="1841" t="s">
        <v>2902</v>
      </c>
      <c r="I2954" s="32"/>
      <c r="J2954" s="2024"/>
      <c r="K2954" s="32"/>
      <c r="M2954" s="1265">
        <v>42126</v>
      </c>
      <c r="N2954" s="545">
        <v>19736</v>
      </c>
      <c r="O2954" s="2054" t="s">
        <v>2864</v>
      </c>
      <c r="P2954" s="2112">
        <v>664</v>
      </c>
      <c r="Q2954" s="724">
        <v>42126</v>
      </c>
      <c r="R2954" s="2116">
        <v>664</v>
      </c>
      <c r="S2954" s="459">
        <f t="shared" si="168"/>
        <v>0</v>
      </c>
      <c r="T2954" s="76" t="s">
        <v>2815</v>
      </c>
    </row>
    <row r="2955" spans="1:20" x14ac:dyDescent="0.25">
      <c r="A2955" s="1265">
        <v>42152</v>
      </c>
      <c r="B2955" s="545">
        <v>22529</v>
      </c>
      <c r="C2955" s="1952" t="s">
        <v>3532</v>
      </c>
      <c r="D2955" s="2112">
        <v>37455.800000000003</v>
      </c>
      <c r="E2955" s="724">
        <v>42154</v>
      </c>
      <c r="F2955" s="2116">
        <v>37455.800000000003</v>
      </c>
      <c r="G2955" s="1267">
        <f t="shared" si="167"/>
        <v>0</v>
      </c>
      <c r="H2955" s="1841" t="s">
        <v>2902</v>
      </c>
      <c r="I2955" s="32"/>
      <c r="J2955" s="2024"/>
      <c r="K2955" s="32"/>
      <c r="M2955" s="1265">
        <v>42129</v>
      </c>
      <c r="N2955" s="545">
        <v>20051</v>
      </c>
      <c r="O2955" s="1952" t="s">
        <v>2864</v>
      </c>
      <c r="P2955" s="2112">
        <v>2162.4</v>
      </c>
      <c r="Q2955" s="724">
        <v>42129</v>
      </c>
      <c r="R2955" s="2116">
        <v>2162.4</v>
      </c>
      <c r="S2955" s="1267">
        <f t="shared" si="168"/>
        <v>0</v>
      </c>
      <c r="T2955" s="1841" t="s">
        <v>773</v>
      </c>
    </row>
    <row r="2956" spans="1:20" x14ac:dyDescent="0.25">
      <c r="A2956" s="1265">
        <v>42152</v>
      </c>
      <c r="B2956" s="545">
        <v>22530</v>
      </c>
      <c r="C2956" s="1952" t="s">
        <v>2934</v>
      </c>
      <c r="D2956" s="2112">
        <v>15279</v>
      </c>
      <c r="E2956" s="724">
        <v>42154</v>
      </c>
      <c r="F2956" s="2116">
        <v>15279</v>
      </c>
      <c r="G2956" s="1267">
        <f t="shared" si="167"/>
        <v>0</v>
      </c>
      <c r="H2956" s="1841" t="s">
        <v>2902</v>
      </c>
      <c r="I2956" s="32"/>
      <c r="J2956" s="2024"/>
      <c r="K2956" s="32"/>
      <c r="M2956" s="1265">
        <v>42131</v>
      </c>
      <c r="N2956" s="545">
        <v>20239</v>
      </c>
      <c r="O2956" s="1952" t="s">
        <v>2864</v>
      </c>
      <c r="P2956" s="2112">
        <v>2009.4</v>
      </c>
      <c r="Q2956" s="724">
        <v>42131</v>
      </c>
      <c r="R2956" s="2116">
        <v>2009.4</v>
      </c>
      <c r="S2956" s="1267">
        <f t="shared" si="168"/>
        <v>0</v>
      </c>
      <c r="T2956" s="1857" t="s">
        <v>2796</v>
      </c>
    </row>
    <row r="2957" spans="1:20" x14ac:dyDescent="0.25">
      <c r="A2957" s="1265">
        <v>42152</v>
      </c>
      <c r="B2957" s="545">
        <v>22531</v>
      </c>
      <c r="C2957" s="1952" t="s">
        <v>1025</v>
      </c>
      <c r="D2957" s="2112">
        <v>4011.2</v>
      </c>
      <c r="E2957" s="724">
        <v>42152</v>
      </c>
      <c r="F2957" s="2116">
        <v>4011.2</v>
      </c>
      <c r="G2957" s="1267">
        <f t="shared" si="167"/>
        <v>0</v>
      </c>
      <c r="H2957" s="1841" t="s">
        <v>773</v>
      </c>
      <c r="I2957" s="32"/>
      <c r="J2957" s="2024"/>
      <c r="K2957" s="32"/>
      <c r="M2957" s="1265">
        <v>42132</v>
      </c>
      <c r="N2957" s="545">
        <v>20370</v>
      </c>
      <c r="O2957" s="1952" t="s">
        <v>2864</v>
      </c>
      <c r="P2957" s="2112">
        <v>600</v>
      </c>
      <c r="Q2957" s="724">
        <v>42134</v>
      </c>
      <c r="R2957" s="2116">
        <v>600</v>
      </c>
      <c r="S2957" s="1267">
        <f t="shared" si="168"/>
        <v>0</v>
      </c>
      <c r="T2957" s="1857" t="s">
        <v>2810</v>
      </c>
    </row>
    <row r="2958" spans="1:20" x14ac:dyDescent="0.25">
      <c r="A2958" s="1265">
        <v>42152</v>
      </c>
      <c r="B2958" s="545">
        <v>22532</v>
      </c>
      <c r="C2958" s="1952" t="s">
        <v>2809</v>
      </c>
      <c r="D2958" s="2112">
        <v>2983.2</v>
      </c>
      <c r="E2958" s="724">
        <v>42152</v>
      </c>
      <c r="F2958" s="2116">
        <v>2983.2</v>
      </c>
      <c r="G2958" s="1267">
        <f t="shared" si="167"/>
        <v>0</v>
      </c>
      <c r="H2958" s="1841" t="s">
        <v>773</v>
      </c>
      <c r="I2958" s="32"/>
      <c r="J2958" s="2024"/>
      <c r="K2958" s="32"/>
      <c r="M2958" s="1265">
        <v>42133</v>
      </c>
      <c r="N2958" s="545">
        <v>20507</v>
      </c>
      <c r="O2958" s="1952" t="s">
        <v>2864</v>
      </c>
      <c r="P2958" s="2112">
        <v>986</v>
      </c>
      <c r="Q2958" s="724">
        <v>42133</v>
      </c>
      <c r="R2958" s="2116">
        <v>986</v>
      </c>
      <c r="S2958" s="1267">
        <f t="shared" si="168"/>
        <v>0</v>
      </c>
      <c r="T2958" s="1857" t="s">
        <v>773</v>
      </c>
    </row>
    <row r="2959" spans="1:20" x14ac:dyDescent="0.25">
      <c r="A2959" s="1265">
        <v>42152</v>
      </c>
      <c r="B2959" s="545">
        <v>22533</v>
      </c>
      <c r="C2959" s="1952" t="s">
        <v>2795</v>
      </c>
      <c r="D2959" s="2112">
        <v>76880.5</v>
      </c>
      <c r="E2959" s="724"/>
      <c r="F2959" s="2116"/>
      <c r="G2959" s="1267">
        <f t="shared" si="167"/>
        <v>76880.5</v>
      </c>
      <c r="H2959" s="1841" t="s">
        <v>2815</v>
      </c>
      <c r="I2959" s="32"/>
      <c r="J2959" s="2024"/>
      <c r="K2959" s="32"/>
      <c r="M2959" s="1265">
        <v>42135</v>
      </c>
      <c r="N2959" s="545">
        <v>20674</v>
      </c>
      <c r="O2959" s="1952" t="s">
        <v>2864</v>
      </c>
      <c r="P2959" s="2112">
        <v>2305.1999999999998</v>
      </c>
      <c r="Q2959" s="724">
        <v>42138</v>
      </c>
      <c r="R2959" s="2116">
        <v>2305.1999999999998</v>
      </c>
      <c r="S2959" s="1267">
        <f t="shared" si="168"/>
        <v>0</v>
      </c>
      <c r="T2959" s="1841" t="s">
        <v>2902</v>
      </c>
    </row>
    <row r="2960" spans="1:20" x14ac:dyDescent="0.25">
      <c r="A2960" s="1265">
        <v>42152</v>
      </c>
      <c r="B2960" s="545">
        <v>22534</v>
      </c>
      <c r="C2960" s="1952" t="s">
        <v>3558</v>
      </c>
      <c r="D2960" s="2112">
        <v>11706.1</v>
      </c>
      <c r="E2960" s="724">
        <v>42154</v>
      </c>
      <c r="F2960" s="2116">
        <v>11706.1</v>
      </c>
      <c r="G2960" s="1267">
        <f t="shared" si="167"/>
        <v>0</v>
      </c>
      <c r="H2960" s="1841" t="s">
        <v>2902</v>
      </c>
      <c r="I2960" s="32"/>
      <c r="J2960" s="2024"/>
      <c r="K2960" s="32"/>
      <c r="M2960" s="1265">
        <v>42135</v>
      </c>
      <c r="N2960" s="545">
        <v>20682</v>
      </c>
      <c r="O2960" s="1952" t="s">
        <v>2864</v>
      </c>
      <c r="P2960" s="2112">
        <v>1644</v>
      </c>
      <c r="Q2960" s="724">
        <v>42135</v>
      </c>
      <c r="R2960" s="2116">
        <v>1644</v>
      </c>
      <c r="S2960" s="1267">
        <f t="shared" si="168"/>
        <v>0</v>
      </c>
      <c r="T2960" s="1841" t="s">
        <v>2799</v>
      </c>
    </row>
    <row r="2961" spans="1:20" x14ac:dyDescent="0.25">
      <c r="A2961" s="1265">
        <v>42152</v>
      </c>
      <c r="B2961" s="545">
        <v>22535</v>
      </c>
      <c r="C2961" s="1952" t="s">
        <v>2849</v>
      </c>
      <c r="D2961" s="2112">
        <v>6752</v>
      </c>
      <c r="E2961" s="724">
        <v>42152</v>
      </c>
      <c r="F2961" s="2116">
        <v>6752</v>
      </c>
      <c r="G2961" s="1267">
        <f t="shared" si="167"/>
        <v>0</v>
      </c>
      <c r="H2961" s="1841" t="s">
        <v>773</v>
      </c>
      <c r="I2961" s="32"/>
      <c r="J2961" s="2024"/>
      <c r="K2961" s="32"/>
      <c r="M2961" s="1265">
        <v>42137</v>
      </c>
      <c r="N2961" s="545">
        <v>20880</v>
      </c>
      <c r="O2961" s="1952" t="s">
        <v>2864</v>
      </c>
      <c r="P2961" s="2112">
        <v>736</v>
      </c>
      <c r="Q2961" s="724">
        <v>42137</v>
      </c>
      <c r="R2961" s="2116">
        <v>736</v>
      </c>
      <c r="S2961" s="1267">
        <f t="shared" si="168"/>
        <v>0</v>
      </c>
      <c r="T2961" s="1841" t="s">
        <v>2810</v>
      </c>
    </row>
    <row r="2962" spans="1:20" x14ac:dyDescent="0.25">
      <c r="A2962" s="1265">
        <v>42152</v>
      </c>
      <c r="B2962" s="545">
        <v>22536</v>
      </c>
      <c r="C2962" s="1952" t="s">
        <v>3559</v>
      </c>
      <c r="D2962" s="2112">
        <v>1519.2</v>
      </c>
      <c r="E2962" s="724">
        <v>42152</v>
      </c>
      <c r="F2962" s="2116">
        <v>1519.2</v>
      </c>
      <c r="G2962" s="1267">
        <f t="shared" si="167"/>
        <v>0</v>
      </c>
      <c r="H2962" s="1841" t="s">
        <v>773</v>
      </c>
      <c r="I2962" s="32"/>
      <c r="J2962" s="2024"/>
      <c r="K2962" s="32"/>
      <c r="M2962" s="1265">
        <v>42137</v>
      </c>
      <c r="N2962" s="545">
        <v>20908</v>
      </c>
      <c r="O2962" s="1952" t="s">
        <v>2864</v>
      </c>
      <c r="P2962" s="2112">
        <v>8033.2</v>
      </c>
      <c r="Q2962" s="724">
        <v>42138</v>
      </c>
      <c r="R2962" s="2116">
        <v>8033.2</v>
      </c>
      <c r="S2962" s="1267">
        <f t="shared" si="168"/>
        <v>0</v>
      </c>
      <c r="T2962" s="1857" t="s">
        <v>2796</v>
      </c>
    </row>
    <row r="2963" spans="1:20" x14ac:dyDescent="0.25">
      <c r="A2963" s="1265">
        <v>42152</v>
      </c>
      <c r="B2963" s="545">
        <v>22537</v>
      </c>
      <c r="C2963" s="1952" t="s">
        <v>2795</v>
      </c>
      <c r="D2963" s="2112">
        <v>5661</v>
      </c>
      <c r="E2963" s="724"/>
      <c r="F2963" s="2116"/>
      <c r="G2963" s="1267">
        <f t="shared" si="167"/>
        <v>5661</v>
      </c>
      <c r="H2963" s="1841" t="s">
        <v>2815</v>
      </c>
      <c r="I2963" s="32"/>
      <c r="J2963" s="2024"/>
      <c r="K2963" s="32"/>
      <c r="M2963" s="1265">
        <v>42138</v>
      </c>
      <c r="N2963" s="545">
        <v>21012</v>
      </c>
      <c r="O2963" s="1952" t="s">
        <v>2864</v>
      </c>
      <c r="P2963" s="2112">
        <v>1977.5</v>
      </c>
      <c r="Q2963" s="724">
        <v>42138</v>
      </c>
      <c r="R2963" s="2116">
        <v>1977.5</v>
      </c>
      <c r="S2963" s="1817">
        <f t="shared" si="168"/>
        <v>0</v>
      </c>
      <c r="T2963" s="1857" t="s">
        <v>2799</v>
      </c>
    </row>
    <row r="2964" spans="1:20" x14ac:dyDescent="0.25">
      <c r="A2964" s="1265">
        <v>42152</v>
      </c>
      <c r="B2964" s="545">
        <v>22538</v>
      </c>
      <c r="C2964" s="1952" t="s">
        <v>3532</v>
      </c>
      <c r="D2964" s="2112">
        <v>24007.599999999999</v>
      </c>
      <c r="E2964" s="724">
        <v>42154</v>
      </c>
      <c r="F2964" s="2116">
        <v>24007.599999999999</v>
      </c>
      <c r="G2964" s="1267">
        <f t="shared" si="167"/>
        <v>0</v>
      </c>
      <c r="H2964" s="1841" t="s">
        <v>2902</v>
      </c>
      <c r="I2964" s="32"/>
      <c r="J2964" s="2024"/>
      <c r="K2964" s="32"/>
      <c r="M2964" s="1265">
        <v>42140</v>
      </c>
      <c r="N2964" s="545">
        <v>21212</v>
      </c>
      <c r="O2964" s="1952" t="s">
        <v>2864</v>
      </c>
      <c r="P2964" s="2112">
        <v>2338</v>
      </c>
      <c r="Q2964" s="724">
        <v>42142</v>
      </c>
      <c r="R2964" s="2116">
        <v>2338</v>
      </c>
      <c r="S2964" s="1817">
        <f t="shared" si="168"/>
        <v>0</v>
      </c>
      <c r="T2964" s="1841" t="s">
        <v>2776</v>
      </c>
    </row>
    <row r="2965" spans="1:20" x14ac:dyDescent="0.25">
      <c r="A2965" s="1265">
        <v>42152</v>
      </c>
      <c r="B2965" s="545">
        <v>22539</v>
      </c>
      <c r="C2965" s="1952" t="s">
        <v>2814</v>
      </c>
      <c r="D2965" s="2112">
        <v>26917.93</v>
      </c>
      <c r="E2965" s="724"/>
      <c r="F2965" s="2116"/>
      <c r="G2965" s="1267">
        <f t="shared" si="167"/>
        <v>26917.93</v>
      </c>
      <c r="H2965" s="1841" t="s">
        <v>818</v>
      </c>
      <c r="I2965" s="32"/>
      <c r="J2965" s="2024"/>
      <c r="K2965" s="32"/>
      <c r="M2965" s="1265">
        <v>42143</v>
      </c>
      <c r="N2965" s="545">
        <v>21555</v>
      </c>
      <c r="O2965" s="1952" t="s">
        <v>2864</v>
      </c>
      <c r="P2965" s="2112">
        <v>988.1</v>
      </c>
      <c r="Q2965" s="724">
        <v>42143</v>
      </c>
      <c r="R2965" s="2117">
        <v>988.1</v>
      </c>
      <c r="S2965" s="1267">
        <f t="shared" si="168"/>
        <v>0</v>
      </c>
      <c r="T2965" s="519" t="s">
        <v>2796</v>
      </c>
    </row>
    <row r="2966" spans="1:20" x14ac:dyDescent="0.25">
      <c r="A2966" s="1265">
        <v>42152</v>
      </c>
      <c r="B2966" s="545">
        <v>22540</v>
      </c>
      <c r="C2966" s="1952" t="s">
        <v>2925</v>
      </c>
      <c r="D2966" s="2112">
        <v>25300</v>
      </c>
      <c r="E2966" s="724">
        <v>42154</v>
      </c>
      <c r="F2966" s="2116">
        <v>25300</v>
      </c>
      <c r="G2966" s="1267">
        <f t="shared" si="167"/>
        <v>0</v>
      </c>
      <c r="H2966" s="1841" t="s">
        <v>2902</v>
      </c>
      <c r="I2966" s="32"/>
      <c r="J2966" s="2024"/>
      <c r="K2966" s="32"/>
      <c r="M2966" s="1265">
        <v>42144</v>
      </c>
      <c r="N2966" s="545">
        <v>21621</v>
      </c>
      <c r="O2966" s="1952" t="s">
        <v>2864</v>
      </c>
      <c r="P2966" s="2112">
        <v>2217.6</v>
      </c>
      <c r="Q2966" s="724">
        <v>42144</v>
      </c>
      <c r="R2966" s="2117">
        <v>2217.6</v>
      </c>
      <c r="S2966" s="1267">
        <f t="shared" si="168"/>
        <v>0</v>
      </c>
      <c r="T2966" s="352" t="s">
        <v>2799</v>
      </c>
    </row>
    <row r="2967" spans="1:20" x14ac:dyDescent="0.25">
      <c r="A2967" s="1265">
        <v>42152</v>
      </c>
      <c r="B2967" s="545">
        <v>22541</v>
      </c>
      <c r="C2967" s="2102" t="s">
        <v>2920</v>
      </c>
      <c r="D2967" s="2112">
        <v>1332.8</v>
      </c>
      <c r="E2967" s="724"/>
      <c r="F2967" s="2116"/>
      <c r="G2967" s="1267">
        <f t="shared" si="167"/>
        <v>1332.8</v>
      </c>
      <c r="H2967" s="1841" t="s">
        <v>2902</v>
      </c>
      <c r="I2967" s="32"/>
      <c r="J2967" s="2024"/>
      <c r="K2967" s="32"/>
      <c r="M2967" s="1265">
        <v>42146</v>
      </c>
      <c r="N2967" s="545">
        <v>21913</v>
      </c>
      <c r="O2967" s="1952" t="s">
        <v>2864</v>
      </c>
      <c r="P2967" s="2112">
        <v>2445.6999999999998</v>
      </c>
      <c r="Q2967" s="724">
        <v>42146</v>
      </c>
      <c r="R2967" s="2116">
        <v>2445.6999999999998</v>
      </c>
      <c r="S2967" s="1267">
        <f t="shared" si="168"/>
        <v>0</v>
      </c>
      <c r="T2967" s="1841" t="s">
        <v>773</v>
      </c>
    </row>
    <row r="2968" spans="1:20" x14ac:dyDescent="0.25">
      <c r="A2968" s="1265">
        <v>42152</v>
      </c>
      <c r="B2968" s="545">
        <v>22542</v>
      </c>
      <c r="C2968" s="1952" t="s">
        <v>2837</v>
      </c>
      <c r="D2968" s="2112">
        <v>3141.7</v>
      </c>
      <c r="E2968" s="724">
        <v>42154</v>
      </c>
      <c r="F2968" s="2116">
        <v>3141.7</v>
      </c>
      <c r="G2968" s="1267">
        <f t="shared" si="167"/>
        <v>0</v>
      </c>
      <c r="H2968" s="1841" t="s">
        <v>2902</v>
      </c>
      <c r="I2968" s="32"/>
      <c r="J2968" s="2024"/>
      <c r="K2968" s="32"/>
      <c r="M2968" s="1265">
        <v>42149</v>
      </c>
      <c r="N2968" s="545">
        <v>22158</v>
      </c>
      <c r="O2968" s="1952" t="s">
        <v>2864</v>
      </c>
      <c r="P2968" s="2112">
        <v>781.2</v>
      </c>
      <c r="Q2968" s="781">
        <v>42149</v>
      </c>
      <c r="R2968" s="2116">
        <v>781.2</v>
      </c>
      <c r="S2968" s="1267">
        <f t="shared" si="168"/>
        <v>0</v>
      </c>
      <c r="T2968" s="1841" t="s">
        <v>2938</v>
      </c>
    </row>
    <row r="2969" spans="1:20" x14ac:dyDescent="0.25">
      <c r="A2969" s="1265">
        <v>42152</v>
      </c>
      <c r="B2969" s="545">
        <v>22543</v>
      </c>
      <c r="C2969" s="1952" t="s">
        <v>2848</v>
      </c>
      <c r="D2969" s="2112">
        <v>2920.32</v>
      </c>
      <c r="E2969" s="724"/>
      <c r="F2969" s="2116"/>
      <c r="G2969" s="1267">
        <f t="shared" si="167"/>
        <v>2920.32</v>
      </c>
      <c r="H2969" s="1841" t="s">
        <v>773</v>
      </c>
      <c r="I2969" s="32"/>
      <c r="J2969" s="2024"/>
      <c r="K2969" s="32"/>
      <c r="M2969" s="1265">
        <v>42150</v>
      </c>
      <c r="N2969" s="545">
        <v>22268</v>
      </c>
      <c r="O2969" s="1952" t="s">
        <v>2864</v>
      </c>
      <c r="P2969" s="2112">
        <v>2447.1999999999998</v>
      </c>
      <c r="Q2969" s="781">
        <v>42152</v>
      </c>
      <c r="R2969" s="2116">
        <v>2447.1999999999998</v>
      </c>
      <c r="S2969" s="1267">
        <f t="shared" si="168"/>
        <v>0</v>
      </c>
      <c r="T2969" s="1841" t="s">
        <v>773</v>
      </c>
    </row>
    <row r="2970" spans="1:20" x14ac:dyDescent="0.25">
      <c r="A2970" s="1265">
        <v>42152</v>
      </c>
      <c r="B2970" s="545">
        <v>22544</v>
      </c>
      <c r="C2970" s="1952" t="s">
        <v>167</v>
      </c>
      <c r="D2970" s="2112">
        <v>13190.6</v>
      </c>
      <c r="E2970" s="724">
        <v>42153</v>
      </c>
      <c r="F2970" s="2116">
        <v>13190.6</v>
      </c>
      <c r="G2970" s="1267">
        <f t="shared" si="167"/>
        <v>0</v>
      </c>
      <c r="H2970" s="1841" t="s">
        <v>773</v>
      </c>
      <c r="I2970" s="32"/>
      <c r="J2970" s="2024"/>
      <c r="K2970" s="32"/>
      <c r="M2970" s="1265">
        <v>42150</v>
      </c>
      <c r="N2970" s="545">
        <v>22304</v>
      </c>
      <c r="O2970" s="1952" t="s">
        <v>2864</v>
      </c>
      <c r="P2970" s="2112">
        <v>6049.6</v>
      </c>
      <c r="Q2970" s="781">
        <v>42152</v>
      </c>
      <c r="R2970" s="2116">
        <v>6049.6</v>
      </c>
      <c r="S2970" s="1267">
        <f t="shared" si="168"/>
        <v>0</v>
      </c>
      <c r="T2970" s="1841" t="s">
        <v>2822</v>
      </c>
    </row>
    <row r="2971" spans="1:20" x14ac:dyDescent="0.25">
      <c r="A2971" s="1265">
        <v>42152</v>
      </c>
      <c r="B2971" s="545">
        <v>22545</v>
      </c>
      <c r="C2971" s="1952" t="s">
        <v>2795</v>
      </c>
      <c r="D2971" s="2112">
        <v>10082.4</v>
      </c>
      <c r="E2971" s="724"/>
      <c r="F2971" s="2116"/>
      <c r="G2971" s="1267">
        <f t="shared" si="167"/>
        <v>10082.4</v>
      </c>
      <c r="H2971" s="1841" t="s">
        <v>773</v>
      </c>
      <c r="I2971" s="32"/>
      <c r="J2971" s="2024"/>
      <c r="K2971" s="32"/>
      <c r="M2971" s="1265">
        <v>42152</v>
      </c>
      <c r="N2971" s="545">
        <v>22449</v>
      </c>
      <c r="O2971" s="1952" t="s">
        <v>2864</v>
      </c>
      <c r="P2971" s="2112">
        <v>1341.4</v>
      </c>
      <c r="Q2971" s="724">
        <v>42152</v>
      </c>
      <c r="R2971" s="2116">
        <v>1341.4</v>
      </c>
      <c r="S2971" s="1267">
        <f t="shared" si="168"/>
        <v>0</v>
      </c>
      <c r="T2971" s="1841" t="s">
        <v>773</v>
      </c>
    </row>
    <row r="2972" spans="1:20" x14ac:dyDescent="0.25">
      <c r="A2972" s="1265">
        <v>42153</v>
      </c>
      <c r="B2972" s="545">
        <v>22546</v>
      </c>
      <c r="C2972" s="1952" t="s">
        <v>2775</v>
      </c>
      <c r="D2972" s="2112">
        <v>8467.2000000000007</v>
      </c>
      <c r="E2972" s="724">
        <v>42153</v>
      </c>
      <c r="F2972" s="2116">
        <v>8467.2000000000007</v>
      </c>
      <c r="G2972" s="1267">
        <f t="shared" si="167"/>
        <v>0</v>
      </c>
      <c r="H2972" s="1841" t="s">
        <v>773</v>
      </c>
      <c r="I2972" s="32"/>
      <c r="J2972" s="2024"/>
      <c r="K2972" s="32"/>
      <c r="M2972" s="1265">
        <v>42153</v>
      </c>
      <c r="N2972" s="545">
        <v>22570</v>
      </c>
      <c r="O2972" s="1952" t="s">
        <v>2864</v>
      </c>
      <c r="P2972" s="2112">
        <v>2640.3</v>
      </c>
      <c r="Q2972" s="724">
        <v>42153</v>
      </c>
      <c r="R2972" s="2116">
        <v>2640.3</v>
      </c>
      <c r="S2972" s="1267">
        <f t="shared" si="168"/>
        <v>0</v>
      </c>
      <c r="T2972" s="1841" t="s">
        <v>2796</v>
      </c>
    </row>
    <row r="2973" spans="1:20" x14ac:dyDescent="0.25">
      <c r="A2973" s="1265">
        <v>42153</v>
      </c>
      <c r="B2973" s="545">
        <v>22547</v>
      </c>
      <c r="C2973" s="1952" t="s">
        <v>2871</v>
      </c>
      <c r="D2973" s="2112">
        <v>25794.58</v>
      </c>
      <c r="E2973" s="724">
        <v>42153</v>
      </c>
      <c r="F2973" s="2116">
        <v>25794.58</v>
      </c>
      <c r="G2973" s="1267">
        <f t="shared" si="167"/>
        <v>0</v>
      </c>
      <c r="H2973" s="1841" t="s">
        <v>2804</v>
      </c>
      <c r="I2973" s="32"/>
      <c r="J2973" s="2024"/>
      <c r="K2973" s="32"/>
      <c r="M2973" s="1265">
        <v>42154</v>
      </c>
      <c r="N2973" s="545">
        <v>22712</v>
      </c>
      <c r="O2973" s="1952" t="s">
        <v>2864</v>
      </c>
      <c r="P2973" s="2112">
        <v>572.4</v>
      </c>
      <c r="Q2973" s="724">
        <v>42154</v>
      </c>
      <c r="R2973" s="2116">
        <v>572.4</v>
      </c>
      <c r="S2973" s="1267">
        <f t="shared" si="168"/>
        <v>0</v>
      </c>
      <c r="T2973" s="1841" t="s">
        <v>773</v>
      </c>
    </row>
    <row r="2974" spans="1:20" x14ac:dyDescent="0.25">
      <c r="A2974" s="1265">
        <v>42153</v>
      </c>
      <c r="B2974" s="545">
        <v>22548</v>
      </c>
      <c r="C2974" s="1952" t="s">
        <v>2872</v>
      </c>
      <c r="D2974" s="2112">
        <v>552</v>
      </c>
      <c r="E2974" s="724">
        <v>42153</v>
      </c>
      <c r="F2974" s="2116">
        <v>552</v>
      </c>
      <c r="G2974" s="1267">
        <f t="shared" si="167"/>
        <v>0</v>
      </c>
      <c r="H2974" s="1841" t="s">
        <v>2804</v>
      </c>
      <c r="I2974" s="32"/>
      <c r="J2974" s="2024"/>
      <c r="K2974" s="32"/>
      <c r="M2974" s="1265">
        <v>42125</v>
      </c>
      <c r="N2974" s="545">
        <v>19644</v>
      </c>
      <c r="O2974" s="1952" t="s">
        <v>2825</v>
      </c>
      <c r="P2974" s="2112">
        <v>1094</v>
      </c>
      <c r="Q2974" s="724">
        <v>42125</v>
      </c>
      <c r="R2974" s="2116">
        <v>1094</v>
      </c>
      <c r="S2974" s="459">
        <f t="shared" si="168"/>
        <v>0</v>
      </c>
      <c r="T2974" s="1857" t="s">
        <v>2796</v>
      </c>
    </row>
    <row r="2975" spans="1:20" x14ac:dyDescent="0.25">
      <c r="A2975" s="1265">
        <v>42153</v>
      </c>
      <c r="B2975" s="545">
        <v>22549</v>
      </c>
      <c r="C2975" s="1952" t="s">
        <v>2128</v>
      </c>
      <c r="D2975" s="2112">
        <v>1497.2</v>
      </c>
      <c r="E2975" s="724">
        <v>42153</v>
      </c>
      <c r="F2975" s="2116">
        <v>1497.2</v>
      </c>
      <c r="G2975" s="1267">
        <f t="shared" si="167"/>
        <v>0</v>
      </c>
      <c r="H2975" s="1841" t="s">
        <v>2804</v>
      </c>
      <c r="I2975" s="32"/>
      <c r="J2975" s="2024"/>
      <c r="K2975" s="32"/>
      <c r="M2975" s="1265">
        <v>42126</v>
      </c>
      <c r="N2975" s="545">
        <v>19737</v>
      </c>
      <c r="O2975" s="2054" t="s">
        <v>2825</v>
      </c>
      <c r="P2975" s="2112">
        <v>2569</v>
      </c>
      <c r="Q2975" s="724">
        <v>42126</v>
      </c>
      <c r="R2975" s="2116">
        <v>2569</v>
      </c>
      <c r="S2975" s="459">
        <f t="shared" si="168"/>
        <v>0</v>
      </c>
      <c r="T2975" s="76" t="s">
        <v>773</v>
      </c>
    </row>
    <row r="2976" spans="1:20" x14ac:dyDescent="0.25">
      <c r="A2976" s="1265">
        <v>42153</v>
      </c>
      <c r="B2976" s="545">
        <v>22550</v>
      </c>
      <c r="C2976" s="1952" t="s">
        <v>1024</v>
      </c>
      <c r="D2976" s="2112">
        <v>32799.4</v>
      </c>
      <c r="E2976" s="724"/>
      <c r="F2976" s="2116"/>
      <c r="G2976" s="1267">
        <f t="shared" si="167"/>
        <v>32799.4</v>
      </c>
      <c r="H2976" s="1841" t="s">
        <v>773</v>
      </c>
      <c r="I2976" s="32"/>
      <c r="J2976" s="2024"/>
      <c r="K2976" s="32"/>
      <c r="M2976" s="1265">
        <v>42129</v>
      </c>
      <c r="N2976" s="545">
        <v>20071</v>
      </c>
      <c r="O2976" s="1952" t="s">
        <v>2825</v>
      </c>
      <c r="P2976" s="2112">
        <v>516</v>
      </c>
      <c r="Q2976" s="724">
        <v>42130</v>
      </c>
      <c r="R2976" s="2116">
        <v>516</v>
      </c>
      <c r="S2976" s="1267">
        <f t="shared" si="168"/>
        <v>0</v>
      </c>
      <c r="T2976" s="1841" t="s">
        <v>773</v>
      </c>
    </row>
    <row r="2977" spans="1:20" x14ac:dyDescent="0.25">
      <c r="A2977" s="1265">
        <v>42153</v>
      </c>
      <c r="B2977" s="545">
        <v>22551</v>
      </c>
      <c r="C2977" s="1952" t="s">
        <v>3655</v>
      </c>
      <c r="D2977" s="2112">
        <v>8389.2999999999993</v>
      </c>
      <c r="E2977" s="724" t="s">
        <v>4414</v>
      </c>
      <c r="F2977" s="2116">
        <f>7500+889.3</f>
        <v>8389.2999999999993</v>
      </c>
      <c r="G2977" s="1267">
        <f t="shared" si="167"/>
        <v>0</v>
      </c>
      <c r="H2977" s="1841" t="s">
        <v>773</v>
      </c>
      <c r="I2977" s="32"/>
      <c r="J2977" s="2024"/>
      <c r="K2977" s="32"/>
      <c r="M2977" s="1265">
        <v>42130</v>
      </c>
      <c r="N2977" s="545">
        <v>20123</v>
      </c>
      <c r="O2977" s="1952" t="s">
        <v>2825</v>
      </c>
      <c r="P2977" s="2112">
        <v>2720</v>
      </c>
      <c r="Q2977" s="724">
        <v>42130</v>
      </c>
      <c r="R2977" s="2116">
        <v>2720</v>
      </c>
      <c r="S2977" s="1267">
        <f t="shared" si="168"/>
        <v>0</v>
      </c>
      <c r="T2977" s="1841" t="s">
        <v>2799</v>
      </c>
    </row>
    <row r="2978" spans="1:20" x14ac:dyDescent="0.25">
      <c r="A2978" s="1265">
        <v>42153</v>
      </c>
      <c r="B2978" s="545">
        <v>22552</v>
      </c>
      <c r="C2978" s="1952" t="s">
        <v>1472</v>
      </c>
      <c r="D2978" s="2112">
        <v>8065.2</v>
      </c>
      <c r="E2978" s="724">
        <v>42153</v>
      </c>
      <c r="F2978" s="2116">
        <v>8065.2</v>
      </c>
      <c r="G2978" s="1267">
        <f t="shared" si="167"/>
        <v>0</v>
      </c>
      <c r="H2978" s="1841" t="s">
        <v>773</v>
      </c>
      <c r="I2978" s="32"/>
      <c r="J2978" s="2024"/>
      <c r="K2978" s="32"/>
      <c r="M2978" s="1265">
        <v>42133</v>
      </c>
      <c r="N2978" s="545">
        <v>20505</v>
      </c>
      <c r="O2978" s="1952" t="s">
        <v>2825</v>
      </c>
      <c r="P2978" s="2112">
        <v>2739.8</v>
      </c>
      <c r="Q2978" s="724">
        <v>42133</v>
      </c>
      <c r="R2978" s="2116">
        <v>2739.8</v>
      </c>
      <c r="S2978" s="1267">
        <f t="shared" si="168"/>
        <v>0</v>
      </c>
      <c r="T2978" s="1857" t="s">
        <v>2796</v>
      </c>
    </row>
    <row r="2979" spans="1:20" x14ac:dyDescent="0.25">
      <c r="A2979" s="1265">
        <v>42153</v>
      </c>
      <c r="B2979" s="545">
        <v>22553</v>
      </c>
      <c r="C2979" s="1952" t="s">
        <v>2852</v>
      </c>
      <c r="D2979" s="2112">
        <v>18196.8</v>
      </c>
      <c r="E2979" s="724"/>
      <c r="F2979" s="2116"/>
      <c r="G2979" s="1267">
        <f t="shared" si="167"/>
        <v>18196.8</v>
      </c>
      <c r="H2979" s="1841" t="s">
        <v>2793</v>
      </c>
      <c r="I2979" s="32"/>
      <c r="J2979" s="2024"/>
      <c r="K2979" s="32"/>
      <c r="M2979" s="1265">
        <v>42136</v>
      </c>
      <c r="N2979" s="545">
        <v>20834</v>
      </c>
      <c r="O2979" s="1952" t="s">
        <v>2825</v>
      </c>
      <c r="P2979" s="2112">
        <v>1225</v>
      </c>
      <c r="Q2979" s="724">
        <v>42136</v>
      </c>
      <c r="R2979" s="2116">
        <v>1225</v>
      </c>
      <c r="S2979" s="1267">
        <f t="shared" si="168"/>
        <v>0</v>
      </c>
      <c r="T2979" s="1841" t="s">
        <v>773</v>
      </c>
    </row>
    <row r="2980" spans="1:20" x14ac:dyDescent="0.25">
      <c r="A2980" s="1265">
        <v>42153</v>
      </c>
      <c r="B2980" s="545">
        <v>22554</v>
      </c>
      <c r="C2980" s="2143" t="s">
        <v>3679</v>
      </c>
      <c r="D2980" s="2112">
        <v>10375.6</v>
      </c>
      <c r="E2980" s="724">
        <v>42153</v>
      </c>
      <c r="F2980" s="2116">
        <v>10375.6</v>
      </c>
      <c r="G2980" s="1267">
        <f t="shared" si="167"/>
        <v>0</v>
      </c>
      <c r="H2980" s="1841" t="s">
        <v>773</v>
      </c>
      <c r="I2980" s="32"/>
      <c r="J2980" s="2024"/>
      <c r="K2980" s="32"/>
      <c r="M2980" s="1265">
        <v>42138</v>
      </c>
      <c r="N2980" s="545">
        <v>21013</v>
      </c>
      <c r="O2980" s="1952" t="s">
        <v>2825</v>
      </c>
      <c r="P2980" s="2112">
        <v>2415</v>
      </c>
      <c r="Q2980" s="724">
        <v>42138</v>
      </c>
      <c r="R2980" s="2116">
        <v>2415</v>
      </c>
      <c r="S2980" s="1817">
        <f t="shared" si="168"/>
        <v>0</v>
      </c>
      <c r="T2980" s="1841" t="s">
        <v>2799</v>
      </c>
    </row>
    <row r="2981" spans="1:20" x14ac:dyDescent="0.25">
      <c r="A2981" s="1265">
        <v>42153</v>
      </c>
      <c r="B2981" s="545">
        <v>22555</v>
      </c>
      <c r="C2981" s="1952" t="s">
        <v>3679</v>
      </c>
      <c r="D2981" s="2112">
        <v>1280.28</v>
      </c>
      <c r="E2981" s="724">
        <v>42153</v>
      </c>
      <c r="F2981" s="2116">
        <v>1280.28</v>
      </c>
      <c r="G2981" s="1267">
        <f t="shared" si="167"/>
        <v>0</v>
      </c>
      <c r="H2981" s="1841" t="s">
        <v>773</v>
      </c>
      <c r="I2981" s="32"/>
      <c r="J2981" s="2024"/>
      <c r="K2981" s="32"/>
      <c r="M2981" s="1265">
        <v>42139</v>
      </c>
      <c r="N2981" s="545">
        <v>21128</v>
      </c>
      <c r="O2981" s="1952" t="s">
        <v>2825</v>
      </c>
      <c r="P2981" s="2112">
        <v>1159.5999999999999</v>
      </c>
      <c r="Q2981" s="724">
        <v>42142</v>
      </c>
      <c r="R2981" s="2116">
        <v>1159.5999999999999</v>
      </c>
      <c r="S2981" s="1817">
        <f t="shared" si="168"/>
        <v>0</v>
      </c>
      <c r="T2981" s="1841" t="s">
        <v>2810</v>
      </c>
    </row>
    <row r="2982" spans="1:20" x14ac:dyDescent="0.25">
      <c r="A2982" s="1265">
        <v>42153</v>
      </c>
      <c r="B2982" s="545">
        <v>22556</v>
      </c>
      <c r="C2982" s="2102">
        <v>105</v>
      </c>
      <c r="D2982" s="2112">
        <v>2640</v>
      </c>
      <c r="E2982" s="724">
        <v>42154</v>
      </c>
      <c r="F2982" s="2116">
        <v>2640</v>
      </c>
      <c r="G2982" s="1267">
        <f t="shared" ref="G2982:G3285" si="169">D2982-F2982</f>
        <v>0</v>
      </c>
      <c r="H2982" s="1841" t="s">
        <v>2804</v>
      </c>
      <c r="I2982" s="32"/>
      <c r="J2982" s="2024"/>
      <c r="K2982" s="32"/>
      <c r="M2982" s="1265">
        <v>42142</v>
      </c>
      <c r="N2982" s="545">
        <v>21432</v>
      </c>
      <c r="O2982" s="1952" t="s">
        <v>2825</v>
      </c>
      <c r="P2982" s="2112">
        <v>2366</v>
      </c>
      <c r="Q2982" s="724">
        <v>42142</v>
      </c>
      <c r="R2982" s="2117">
        <v>2366</v>
      </c>
      <c r="S2982" s="1267">
        <f t="shared" si="168"/>
        <v>0</v>
      </c>
      <c r="T2982" s="519" t="s">
        <v>2799</v>
      </c>
    </row>
    <row r="2983" spans="1:20" x14ac:dyDescent="0.25">
      <c r="A2983" s="1265">
        <v>42153</v>
      </c>
      <c r="B2983" s="545">
        <v>22557</v>
      </c>
      <c r="C2983" s="1952" t="s">
        <v>2098</v>
      </c>
      <c r="D2983" s="2112">
        <v>3000</v>
      </c>
      <c r="E2983" s="724">
        <v>42153</v>
      </c>
      <c r="F2983" s="2116">
        <v>3000</v>
      </c>
      <c r="G2983" s="1267">
        <f t="shared" si="169"/>
        <v>0</v>
      </c>
      <c r="H2983" s="1841" t="s">
        <v>2804</v>
      </c>
      <c r="I2983" s="32"/>
      <c r="J2983" s="2024"/>
      <c r="K2983" s="32"/>
      <c r="M2983" s="1265">
        <v>42144</v>
      </c>
      <c r="N2983" s="545">
        <v>21619</v>
      </c>
      <c r="O2983" s="1952" t="s">
        <v>2825</v>
      </c>
      <c r="P2983" s="2112">
        <v>2412</v>
      </c>
      <c r="Q2983" s="724">
        <v>42144</v>
      </c>
      <c r="R2983" s="2117">
        <v>2412</v>
      </c>
      <c r="S2983" s="1267">
        <f t="shared" si="168"/>
        <v>0</v>
      </c>
      <c r="T2983" s="519" t="s">
        <v>2799</v>
      </c>
    </row>
    <row r="2984" spans="1:20" x14ac:dyDescent="0.25">
      <c r="A2984" s="1265">
        <v>42153</v>
      </c>
      <c r="B2984" s="545">
        <v>22558</v>
      </c>
      <c r="C2984" s="1952" t="s">
        <v>2895</v>
      </c>
      <c r="D2984" s="2112">
        <v>9328.7999999999993</v>
      </c>
      <c r="E2984" s="724">
        <v>42153</v>
      </c>
      <c r="F2984" s="2116">
        <v>9328.7999999999993</v>
      </c>
      <c r="G2984" s="1267">
        <f t="shared" si="169"/>
        <v>0</v>
      </c>
      <c r="H2984" s="1841" t="s">
        <v>773</v>
      </c>
      <c r="I2984" s="32"/>
      <c r="J2984" s="2024"/>
      <c r="K2984" s="32"/>
      <c r="M2984" s="1265">
        <v>42146</v>
      </c>
      <c r="N2984" s="545">
        <v>21849</v>
      </c>
      <c r="O2984" s="1952" t="s">
        <v>2825</v>
      </c>
      <c r="P2984" s="2112">
        <v>1152.2</v>
      </c>
      <c r="Q2984" s="724">
        <v>42146</v>
      </c>
      <c r="R2984" s="2116">
        <v>1152.2</v>
      </c>
      <c r="S2984" s="1267">
        <f t="shared" si="168"/>
        <v>0</v>
      </c>
      <c r="T2984" s="1841" t="s">
        <v>2799</v>
      </c>
    </row>
    <row r="2985" spans="1:20" x14ac:dyDescent="0.25">
      <c r="A2985" s="1265">
        <v>42153</v>
      </c>
      <c r="B2985" s="545">
        <v>22559</v>
      </c>
      <c r="C2985" s="1952" t="s">
        <v>58</v>
      </c>
      <c r="D2985" s="2112">
        <v>1473</v>
      </c>
      <c r="E2985" s="724">
        <v>42153</v>
      </c>
      <c r="F2985" s="2116">
        <v>1473</v>
      </c>
      <c r="G2985" s="1267">
        <f t="shared" si="169"/>
        <v>0</v>
      </c>
      <c r="H2985" s="1841" t="s">
        <v>2804</v>
      </c>
      <c r="I2985" s="32"/>
      <c r="J2985" s="2024"/>
      <c r="K2985" s="32"/>
      <c r="M2985" s="1265">
        <v>42149</v>
      </c>
      <c r="N2985" s="545">
        <v>22159</v>
      </c>
      <c r="O2985" s="1952" t="s">
        <v>2825</v>
      </c>
      <c r="P2985" s="2112">
        <v>2279.1999999999998</v>
      </c>
      <c r="Q2985" s="781">
        <v>42149</v>
      </c>
      <c r="R2985" s="2116">
        <v>2279.1999999999998</v>
      </c>
      <c r="S2985" s="1267">
        <f t="shared" si="168"/>
        <v>0</v>
      </c>
      <c r="T2985" s="1841" t="s">
        <v>2938</v>
      </c>
    </row>
    <row r="2986" spans="1:20" x14ac:dyDescent="0.25">
      <c r="A2986" s="1265">
        <v>42153</v>
      </c>
      <c r="B2986" s="545">
        <v>22560</v>
      </c>
      <c r="C2986" s="1952" t="s">
        <v>984</v>
      </c>
      <c r="D2986" s="2112">
        <v>370</v>
      </c>
      <c r="E2986" s="724">
        <v>42153</v>
      </c>
      <c r="F2986" s="2116">
        <v>370</v>
      </c>
      <c r="G2986" s="1267">
        <f t="shared" si="169"/>
        <v>0</v>
      </c>
      <c r="H2986" s="1841" t="s">
        <v>2804</v>
      </c>
      <c r="I2986" s="32"/>
      <c r="J2986" s="2024"/>
      <c r="K2986" s="32"/>
      <c r="M2986" s="1265">
        <v>42149</v>
      </c>
      <c r="N2986" s="545">
        <v>22208</v>
      </c>
      <c r="O2986" s="1952" t="s">
        <v>2825</v>
      </c>
      <c r="P2986" s="2112">
        <v>7204.8</v>
      </c>
      <c r="Q2986" s="781">
        <v>42152</v>
      </c>
      <c r="R2986" s="2116">
        <v>7204.8</v>
      </c>
      <c r="S2986" s="1267">
        <f t="shared" si="168"/>
        <v>0</v>
      </c>
      <c r="T2986" s="1841" t="s">
        <v>773</v>
      </c>
    </row>
    <row r="2987" spans="1:20" x14ac:dyDescent="0.25">
      <c r="A2987" s="1265">
        <v>42153</v>
      </c>
      <c r="B2987" s="545">
        <v>22561</v>
      </c>
      <c r="C2987" s="1952" t="s">
        <v>2806</v>
      </c>
      <c r="D2987" s="2112">
        <v>2662.1</v>
      </c>
      <c r="E2987" s="724">
        <v>42153</v>
      </c>
      <c r="F2987" s="2116">
        <v>2662.1</v>
      </c>
      <c r="G2987" s="1267">
        <f t="shared" si="169"/>
        <v>0</v>
      </c>
      <c r="H2987" s="1841" t="s">
        <v>2804</v>
      </c>
      <c r="I2987" s="32"/>
      <c r="J2987" s="2024"/>
      <c r="K2987" s="32"/>
      <c r="M2987" s="1265">
        <v>42151</v>
      </c>
      <c r="N2987" s="545">
        <v>22379</v>
      </c>
      <c r="O2987" s="1952" t="s">
        <v>2825</v>
      </c>
      <c r="P2987" s="2112">
        <v>358.4</v>
      </c>
      <c r="Q2987" s="724">
        <v>42151</v>
      </c>
      <c r="R2987" s="2116">
        <v>358.4</v>
      </c>
      <c r="S2987" s="1267">
        <f t="shared" si="168"/>
        <v>0</v>
      </c>
      <c r="T2987" s="1841" t="s">
        <v>773</v>
      </c>
    </row>
    <row r="2988" spans="1:20" x14ac:dyDescent="0.25">
      <c r="A2988" s="1265">
        <v>42153</v>
      </c>
      <c r="B2988" s="545">
        <v>22562</v>
      </c>
      <c r="C2988" s="1952" t="s">
        <v>2807</v>
      </c>
      <c r="D2988" s="2112">
        <v>1839.6</v>
      </c>
      <c r="E2988" s="724">
        <v>42153</v>
      </c>
      <c r="F2988" s="2116">
        <v>1839.6</v>
      </c>
      <c r="G2988" s="1267">
        <f t="shared" si="169"/>
        <v>0</v>
      </c>
      <c r="H2988" s="1841" t="s">
        <v>2804</v>
      </c>
      <c r="I2988" s="32"/>
      <c r="J2988" s="2024"/>
      <c r="K2988" s="32"/>
      <c r="M2988" s="1265">
        <v>42152</v>
      </c>
      <c r="N2988" s="545">
        <v>22447</v>
      </c>
      <c r="O2988" s="1952" t="s">
        <v>2825</v>
      </c>
      <c r="P2988" s="2112">
        <v>2356</v>
      </c>
      <c r="Q2988" s="724">
        <v>42152</v>
      </c>
      <c r="R2988" s="2116">
        <v>2356</v>
      </c>
      <c r="S2988" s="1267">
        <f t="shared" si="168"/>
        <v>0</v>
      </c>
      <c r="T2988" s="1841" t="s">
        <v>2822</v>
      </c>
    </row>
    <row r="2989" spans="1:20" x14ac:dyDescent="0.25">
      <c r="A2989" s="1265">
        <v>42153</v>
      </c>
      <c r="B2989" s="545">
        <v>22563</v>
      </c>
      <c r="C2989" s="1952" t="s">
        <v>662</v>
      </c>
      <c r="D2989" s="2112">
        <v>2616.6</v>
      </c>
      <c r="E2989" s="724">
        <v>42184</v>
      </c>
      <c r="F2989" s="2116">
        <v>2616.6</v>
      </c>
      <c r="G2989" s="1267">
        <f t="shared" si="169"/>
        <v>0</v>
      </c>
      <c r="H2989" s="1841" t="s">
        <v>2804</v>
      </c>
      <c r="I2989" s="32"/>
      <c r="J2989" s="2024"/>
      <c r="K2989" s="32"/>
      <c r="M2989" s="1265">
        <v>42154</v>
      </c>
      <c r="N2989" s="545">
        <v>22711</v>
      </c>
      <c r="O2989" s="1952" t="s">
        <v>2825</v>
      </c>
      <c r="P2989" s="2112">
        <v>2531.1</v>
      </c>
      <c r="Q2989" s="724">
        <v>42154</v>
      </c>
      <c r="R2989" s="2116">
        <v>2531.1</v>
      </c>
      <c r="S2989" s="1267">
        <f t="shared" si="168"/>
        <v>0</v>
      </c>
      <c r="T2989" s="1841" t="s">
        <v>773</v>
      </c>
    </row>
    <row r="2990" spans="1:20" x14ac:dyDescent="0.25">
      <c r="A2990" s="1265">
        <v>42153</v>
      </c>
      <c r="B2990" s="545">
        <v>22564</v>
      </c>
      <c r="C2990" s="1952" t="s">
        <v>1521</v>
      </c>
      <c r="D2990" s="2112">
        <v>2712</v>
      </c>
      <c r="E2990" s="724">
        <v>42153</v>
      </c>
      <c r="F2990" s="2116">
        <v>2712</v>
      </c>
      <c r="G2990" s="1267">
        <f t="shared" si="169"/>
        <v>0</v>
      </c>
      <c r="H2990" s="1841" t="s">
        <v>773</v>
      </c>
      <c r="I2990" s="32"/>
      <c r="J2990" s="2024"/>
      <c r="K2990" s="32"/>
      <c r="M2990" s="1265">
        <v>42126</v>
      </c>
      <c r="N2990" s="545">
        <v>19773</v>
      </c>
      <c r="O2990" s="2054" t="s">
        <v>2873</v>
      </c>
      <c r="P2990" s="2112">
        <v>3690</v>
      </c>
      <c r="Q2990" s="724">
        <v>42127</v>
      </c>
      <c r="R2990" s="2116">
        <v>3690</v>
      </c>
      <c r="S2990" s="459">
        <f t="shared" si="168"/>
        <v>0</v>
      </c>
      <c r="T2990" s="76" t="s">
        <v>2804</v>
      </c>
    </row>
    <row r="2991" spans="1:20" x14ac:dyDescent="0.25">
      <c r="A2991" s="1265">
        <v>42153</v>
      </c>
      <c r="B2991" s="545">
        <v>22565</v>
      </c>
      <c r="C2991" s="1952" t="s">
        <v>2899</v>
      </c>
      <c r="D2991" s="2112">
        <v>13916.8</v>
      </c>
      <c r="E2991" s="724">
        <v>42154</v>
      </c>
      <c r="F2991" s="2116">
        <v>13916.8</v>
      </c>
      <c r="G2991" s="1267">
        <f t="shared" si="169"/>
        <v>0</v>
      </c>
      <c r="H2991" s="1841" t="s">
        <v>2799</v>
      </c>
      <c r="I2991" s="32"/>
      <c r="J2991" s="2024"/>
      <c r="K2991" s="32"/>
      <c r="M2991" s="1265">
        <v>42129</v>
      </c>
      <c r="N2991" s="545">
        <v>20062</v>
      </c>
      <c r="O2991" s="1952" t="s">
        <v>2873</v>
      </c>
      <c r="P2991" s="2112">
        <v>331.2</v>
      </c>
      <c r="Q2991" s="724">
        <v>42129</v>
      </c>
      <c r="R2991" s="2116">
        <v>331.2</v>
      </c>
      <c r="S2991" s="1267">
        <f t="shared" si="168"/>
        <v>0</v>
      </c>
      <c r="T2991" s="1841" t="s">
        <v>2804</v>
      </c>
    </row>
    <row r="2992" spans="1:20" x14ac:dyDescent="0.25">
      <c r="A2992" s="1265">
        <v>42153</v>
      </c>
      <c r="B2992" s="545">
        <v>22566</v>
      </c>
      <c r="C2992" s="1952" t="s">
        <v>665</v>
      </c>
      <c r="D2992" s="2112">
        <v>3491.4</v>
      </c>
      <c r="E2992" s="724">
        <v>42153</v>
      </c>
      <c r="F2992" s="2116">
        <v>3491.4</v>
      </c>
      <c r="G2992" s="1267">
        <f t="shared" si="169"/>
        <v>0</v>
      </c>
      <c r="H2992" s="1841" t="s">
        <v>773</v>
      </c>
      <c r="I2992" s="32"/>
      <c r="J2992" s="2024"/>
      <c r="K2992" s="32"/>
      <c r="M2992" s="1265">
        <v>42132</v>
      </c>
      <c r="N2992" s="545">
        <v>20381</v>
      </c>
      <c r="O2992" s="1952" t="s">
        <v>2873</v>
      </c>
      <c r="P2992" s="2112">
        <v>885.5</v>
      </c>
      <c r="Q2992" s="724">
        <v>42133</v>
      </c>
      <c r="R2992" s="2116">
        <v>885.5</v>
      </c>
      <c r="S2992" s="1267">
        <f t="shared" si="168"/>
        <v>0</v>
      </c>
      <c r="T2992" s="1857" t="s">
        <v>2804</v>
      </c>
    </row>
    <row r="2993" spans="1:20" x14ac:dyDescent="0.25">
      <c r="A2993" s="1265">
        <v>42153</v>
      </c>
      <c r="B2993" s="545">
        <v>22567</v>
      </c>
      <c r="C2993" s="1952" t="s">
        <v>2808</v>
      </c>
      <c r="D2993" s="2112">
        <v>5916.8</v>
      </c>
      <c r="E2993" s="724">
        <v>42153</v>
      </c>
      <c r="F2993" s="2116">
        <v>5916.8</v>
      </c>
      <c r="G2993" s="1267">
        <f t="shared" si="169"/>
        <v>0</v>
      </c>
      <c r="H2993" s="1841" t="s">
        <v>2804</v>
      </c>
      <c r="I2993" s="32"/>
      <c r="J2993" s="2024"/>
      <c r="K2993" s="32"/>
      <c r="M2993" s="1265">
        <v>42135</v>
      </c>
      <c r="N2993" s="545">
        <v>20707</v>
      </c>
      <c r="O2993" s="1952" t="s">
        <v>2873</v>
      </c>
      <c r="P2993" s="2112">
        <v>854</v>
      </c>
      <c r="Q2993" s="724">
        <v>42135</v>
      </c>
      <c r="R2993" s="2116">
        <v>854</v>
      </c>
      <c r="S2993" s="1267">
        <f t="shared" si="168"/>
        <v>0</v>
      </c>
      <c r="T2993" s="1857" t="s">
        <v>2804</v>
      </c>
    </row>
    <row r="2994" spans="1:20" x14ac:dyDescent="0.25">
      <c r="A2994" s="1265">
        <v>42153</v>
      </c>
      <c r="B2994" s="545">
        <v>22568</v>
      </c>
      <c r="C2994" s="1952" t="s">
        <v>2979</v>
      </c>
      <c r="D2994" s="2112">
        <v>4437.8</v>
      </c>
      <c r="E2994" s="724"/>
      <c r="F2994" s="2116"/>
      <c r="G2994" s="1267">
        <f t="shared" si="169"/>
        <v>4437.8</v>
      </c>
      <c r="H2994" s="1841" t="s">
        <v>2804</v>
      </c>
      <c r="I2994" s="32"/>
      <c r="J2994" s="2024"/>
      <c r="K2994" s="32"/>
      <c r="M2994" s="1265">
        <v>42139</v>
      </c>
      <c r="N2994" s="545">
        <v>21125</v>
      </c>
      <c r="O2994" s="1952" t="s">
        <v>2873</v>
      </c>
      <c r="P2994" s="2112">
        <v>1476</v>
      </c>
      <c r="Q2994" s="724">
        <v>42139</v>
      </c>
      <c r="R2994" s="2116">
        <v>1476</v>
      </c>
      <c r="S2994" s="1817">
        <f t="shared" si="168"/>
        <v>0</v>
      </c>
      <c r="T2994" s="1841" t="s">
        <v>2804</v>
      </c>
    </row>
    <row r="2995" spans="1:20" x14ac:dyDescent="0.25">
      <c r="A2995" s="1265">
        <v>42153</v>
      </c>
      <c r="B2995" s="545">
        <v>22569</v>
      </c>
      <c r="C2995" s="1952" t="s">
        <v>2788</v>
      </c>
      <c r="D2995" s="2112">
        <v>22602.2</v>
      </c>
      <c r="E2995" s="724"/>
      <c r="F2995" s="2116"/>
      <c r="G2995" s="1267">
        <f t="shared" si="169"/>
        <v>22602.2</v>
      </c>
      <c r="H2995" s="1841" t="s">
        <v>2799</v>
      </c>
      <c r="I2995" s="32"/>
      <c r="J2995" s="2024"/>
      <c r="K2995" s="32"/>
      <c r="M2995" s="1265">
        <v>42141</v>
      </c>
      <c r="N2995" s="545">
        <v>21346</v>
      </c>
      <c r="O2995" s="1952" t="s">
        <v>2873</v>
      </c>
      <c r="P2995" s="2112">
        <v>445.4</v>
      </c>
      <c r="Q2995" s="724">
        <v>42142</v>
      </c>
      <c r="R2995" s="2117">
        <v>445.4</v>
      </c>
      <c r="S2995" s="1267">
        <f t="shared" si="168"/>
        <v>0</v>
      </c>
      <c r="T2995" s="352" t="s">
        <v>2804</v>
      </c>
    </row>
    <row r="2996" spans="1:20" x14ac:dyDescent="0.25">
      <c r="A2996" s="1265">
        <v>42153</v>
      </c>
      <c r="B2996" s="545">
        <v>22570</v>
      </c>
      <c r="C2996" s="1952" t="s">
        <v>2864</v>
      </c>
      <c r="D2996" s="2112">
        <v>2640.3</v>
      </c>
      <c r="E2996" s="724">
        <v>42153</v>
      </c>
      <c r="F2996" s="2116">
        <v>2640.3</v>
      </c>
      <c r="G2996" s="1267">
        <f t="shared" si="169"/>
        <v>0</v>
      </c>
      <c r="H2996" s="1841" t="s">
        <v>2796</v>
      </c>
      <c r="I2996" s="32"/>
      <c r="J2996" s="2024"/>
      <c r="K2996" s="32"/>
      <c r="M2996" s="1265">
        <v>42143</v>
      </c>
      <c r="N2996" s="545">
        <v>21566</v>
      </c>
      <c r="O2996" s="1952" t="s">
        <v>2873</v>
      </c>
      <c r="P2996" s="2112">
        <v>4224</v>
      </c>
      <c r="Q2996" s="724">
        <v>42143</v>
      </c>
      <c r="R2996" s="2117">
        <v>4224</v>
      </c>
      <c r="S2996" s="1267">
        <f t="shared" si="168"/>
        <v>0</v>
      </c>
      <c r="T2996" s="519" t="s">
        <v>2804</v>
      </c>
    </row>
    <row r="2997" spans="1:20" x14ac:dyDescent="0.25">
      <c r="A2997" s="1265">
        <v>42153</v>
      </c>
      <c r="B2997" s="545">
        <v>22571</v>
      </c>
      <c r="C2997" s="1952" t="s">
        <v>2956</v>
      </c>
      <c r="D2997" s="2112">
        <v>2920</v>
      </c>
      <c r="E2997" s="724">
        <v>42153</v>
      </c>
      <c r="F2997" s="2116">
        <v>2920</v>
      </c>
      <c r="G2997" s="1267">
        <f t="shared" si="169"/>
        <v>0</v>
      </c>
      <c r="H2997" s="1841" t="s">
        <v>773</v>
      </c>
      <c r="I2997" s="32"/>
      <c r="J2997" s="2024"/>
      <c r="K2997" s="32"/>
      <c r="M2997" s="1265">
        <v>42146</v>
      </c>
      <c r="N2997" s="545">
        <v>21877</v>
      </c>
      <c r="O2997" s="1952" t="s">
        <v>2873</v>
      </c>
      <c r="P2997" s="2112">
        <v>1291.2</v>
      </c>
      <c r="Q2997" s="724">
        <v>42146</v>
      </c>
      <c r="R2997" s="2116">
        <v>1291.2</v>
      </c>
      <c r="S2997" s="1267">
        <f t="shared" si="168"/>
        <v>0</v>
      </c>
      <c r="T2997" s="1841" t="s">
        <v>2804</v>
      </c>
    </row>
    <row r="2998" spans="1:20" x14ac:dyDescent="0.25">
      <c r="A2998" s="1265">
        <v>42153</v>
      </c>
      <c r="B2998" s="545">
        <v>22572</v>
      </c>
      <c r="C2998" s="1952" t="s">
        <v>2845</v>
      </c>
      <c r="D2998" s="2112">
        <v>13745.6</v>
      </c>
      <c r="E2998" s="724">
        <v>42153</v>
      </c>
      <c r="F2998" s="2116">
        <v>13745.6</v>
      </c>
      <c r="G2998" s="1267">
        <f t="shared" si="169"/>
        <v>0</v>
      </c>
      <c r="H2998" s="1841" t="s">
        <v>773</v>
      </c>
      <c r="I2998" s="32"/>
      <c r="J2998" s="2024"/>
      <c r="K2998" s="32"/>
      <c r="M2998" s="1265">
        <v>42150</v>
      </c>
      <c r="N2998" s="545">
        <v>22292</v>
      </c>
      <c r="O2998" s="1952" t="s">
        <v>2873</v>
      </c>
      <c r="P2998" s="2112">
        <v>434</v>
      </c>
      <c r="Q2998" s="781">
        <v>42150</v>
      </c>
      <c r="R2998" s="2116">
        <v>434</v>
      </c>
      <c r="S2998" s="1267">
        <f t="shared" si="168"/>
        <v>0</v>
      </c>
      <c r="T2998" s="1841" t="s">
        <v>2804</v>
      </c>
    </row>
    <row r="2999" spans="1:20" x14ac:dyDescent="0.25">
      <c r="A2999" s="1265">
        <v>42153</v>
      </c>
      <c r="B2999" s="545">
        <v>22573</v>
      </c>
      <c r="C2999" s="1952" t="s">
        <v>2832</v>
      </c>
      <c r="D2999" s="2112">
        <v>8050</v>
      </c>
      <c r="E2999" s="724">
        <v>42153</v>
      </c>
      <c r="F2999" s="2116">
        <v>8050</v>
      </c>
      <c r="G2999" s="1267">
        <f t="shared" si="169"/>
        <v>0</v>
      </c>
      <c r="H2999" s="1841" t="s">
        <v>2776</v>
      </c>
      <c r="I2999" s="32"/>
      <c r="J2999" s="2024"/>
      <c r="K2999" s="32"/>
      <c r="M2999" s="1265">
        <v>42151</v>
      </c>
      <c r="N2999" s="545">
        <v>22376</v>
      </c>
      <c r="O2999" s="1952" t="s">
        <v>2873</v>
      </c>
      <c r="P2999" s="2112">
        <v>1094.4000000000001</v>
      </c>
      <c r="Q2999" s="724">
        <v>42151</v>
      </c>
      <c r="R2999" s="2116">
        <v>1094.4000000000001</v>
      </c>
      <c r="S2999" s="1267">
        <f t="shared" si="168"/>
        <v>0</v>
      </c>
      <c r="T2999" s="1841" t="s">
        <v>2780</v>
      </c>
    </row>
    <row r="3000" spans="1:20" x14ac:dyDescent="0.25">
      <c r="A3000" s="1265">
        <v>42153</v>
      </c>
      <c r="B3000" s="545">
        <v>22574</v>
      </c>
      <c r="C3000" s="1952" t="s">
        <v>2900</v>
      </c>
      <c r="D3000" s="2112">
        <v>4838</v>
      </c>
      <c r="E3000" s="724">
        <v>42153</v>
      </c>
      <c r="F3000" s="2116">
        <v>4838</v>
      </c>
      <c r="G3000" s="1267">
        <f t="shared" si="169"/>
        <v>0</v>
      </c>
      <c r="H3000" s="1841" t="s">
        <v>773</v>
      </c>
      <c r="I3000" s="32"/>
      <c r="J3000" s="2024"/>
      <c r="K3000" s="32"/>
      <c r="M3000" s="1265">
        <v>42152</v>
      </c>
      <c r="N3000" s="545">
        <v>22477</v>
      </c>
      <c r="O3000" s="1952" t="s">
        <v>2873</v>
      </c>
      <c r="P3000" s="2112">
        <v>314.64</v>
      </c>
      <c r="Q3000" s="724">
        <v>42152</v>
      </c>
      <c r="R3000" s="2116">
        <v>314.64</v>
      </c>
      <c r="S3000" s="1267">
        <f t="shared" si="168"/>
        <v>0</v>
      </c>
      <c r="T3000" s="1841" t="s">
        <v>2804</v>
      </c>
    </row>
    <row r="3001" spans="1:20" x14ac:dyDescent="0.25">
      <c r="A3001" s="1265">
        <v>42153</v>
      </c>
      <c r="B3001" s="545">
        <v>22575</v>
      </c>
      <c r="C3001" s="1952" t="s">
        <v>45</v>
      </c>
      <c r="D3001" s="2112">
        <v>4352</v>
      </c>
      <c r="E3001" s="724">
        <v>42153</v>
      </c>
      <c r="F3001" s="2116">
        <v>4352</v>
      </c>
      <c r="G3001" s="1267">
        <f t="shared" si="169"/>
        <v>0</v>
      </c>
      <c r="H3001" s="1841" t="s">
        <v>773</v>
      </c>
      <c r="I3001" s="32"/>
      <c r="J3001" s="2024"/>
      <c r="K3001" s="32"/>
      <c r="M3001" s="1265">
        <v>42154</v>
      </c>
      <c r="N3001" s="545">
        <v>22729</v>
      </c>
      <c r="O3001" s="1952" t="s">
        <v>2873</v>
      </c>
      <c r="P3001" s="2112">
        <v>275.2</v>
      </c>
      <c r="Q3001" s="724">
        <v>42154</v>
      </c>
      <c r="R3001" s="2116">
        <v>275.2</v>
      </c>
      <c r="S3001" s="1267">
        <f t="shared" si="168"/>
        <v>0</v>
      </c>
      <c r="T3001" s="1841" t="s">
        <v>2804</v>
      </c>
    </row>
    <row r="3002" spans="1:20" x14ac:dyDescent="0.25">
      <c r="A3002" s="1265">
        <v>42153</v>
      </c>
      <c r="B3002" s="545">
        <v>22576</v>
      </c>
      <c r="C3002" s="1952" t="s">
        <v>499</v>
      </c>
      <c r="D3002" s="2112">
        <v>4544.3999999999996</v>
      </c>
      <c r="E3002" s="724">
        <v>42153</v>
      </c>
      <c r="F3002" s="2116">
        <v>4544.3999999999996</v>
      </c>
      <c r="G3002" s="1267">
        <f t="shared" si="169"/>
        <v>0</v>
      </c>
      <c r="H3002" s="1841" t="s">
        <v>2804</v>
      </c>
      <c r="I3002" s="32"/>
      <c r="J3002" s="2024"/>
      <c r="K3002" s="32"/>
      <c r="M3002" s="1265">
        <v>42155</v>
      </c>
      <c r="N3002" s="545">
        <v>22839</v>
      </c>
      <c r="O3002" s="1952" t="s">
        <v>2873</v>
      </c>
      <c r="P3002" s="2112">
        <v>388.8</v>
      </c>
      <c r="Q3002" s="724">
        <v>42155</v>
      </c>
      <c r="R3002" s="2116">
        <v>388.8</v>
      </c>
      <c r="S3002" s="1267">
        <f t="shared" si="168"/>
        <v>0</v>
      </c>
      <c r="T3002" s="1841" t="s">
        <v>2804</v>
      </c>
    </row>
    <row r="3003" spans="1:20" x14ac:dyDescent="0.25">
      <c r="A3003" s="1265">
        <v>42153</v>
      </c>
      <c r="B3003" s="545">
        <v>22577</v>
      </c>
      <c r="C3003" s="1952" t="s">
        <v>2894</v>
      </c>
      <c r="D3003" s="2112">
        <v>3036</v>
      </c>
      <c r="E3003" s="724">
        <v>42153</v>
      </c>
      <c r="F3003" s="2116">
        <v>3036</v>
      </c>
      <c r="G3003" s="1267">
        <f t="shared" si="169"/>
        <v>0</v>
      </c>
      <c r="H3003" s="1841" t="s">
        <v>2804</v>
      </c>
      <c r="I3003" s="32"/>
      <c r="J3003" s="2024"/>
      <c r="K3003" s="32"/>
      <c r="M3003" s="1265">
        <v>42130</v>
      </c>
      <c r="N3003" s="545">
        <v>20159</v>
      </c>
      <c r="O3003" s="1952" t="s">
        <v>2947</v>
      </c>
      <c r="P3003" s="2112">
        <v>320</v>
      </c>
      <c r="Q3003" s="724">
        <v>42132</v>
      </c>
      <c r="R3003" s="2116">
        <v>320</v>
      </c>
      <c r="S3003" s="1267">
        <f t="shared" si="168"/>
        <v>0</v>
      </c>
      <c r="T3003" s="1841" t="s">
        <v>2822</v>
      </c>
    </row>
    <row r="3004" spans="1:20" x14ac:dyDescent="0.25">
      <c r="A3004" s="1265">
        <v>42153</v>
      </c>
      <c r="B3004" s="545">
        <v>22578</v>
      </c>
      <c r="C3004" s="1952" t="s">
        <v>2894</v>
      </c>
      <c r="D3004" s="2112">
        <v>280.8</v>
      </c>
      <c r="E3004" s="724">
        <v>42153</v>
      </c>
      <c r="F3004" s="2116">
        <v>280.8</v>
      </c>
      <c r="G3004" s="1267">
        <f t="shared" si="169"/>
        <v>0</v>
      </c>
      <c r="H3004" s="1841" t="s">
        <v>2804</v>
      </c>
      <c r="I3004" s="32"/>
      <c r="J3004" s="2024"/>
      <c r="K3004" s="32"/>
      <c r="M3004" s="1265">
        <v>42125</v>
      </c>
      <c r="N3004" s="545">
        <v>19678</v>
      </c>
      <c r="O3004" s="1952" t="s">
        <v>44</v>
      </c>
      <c r="P3004" s="2112">
        <v>2714</v>
      </c>
      <c r="Q3004" s="724">
        <v>42125</v>
      </c>
      <c r="R3004" s="2116">
        <v>2714</v>
      </c>
      <c r="S3004" s="459">
        <f t="shared" si="168"/>
        <v>0</v>
      </c>
      <c r="T3004" s="1841" t="s">
        <v>773</v>
      </c>
    </row>
    <row r="3005" spans="1:20" x14ac:dyDescent="0.25">
      <c r="A3005" s="1265">
        <v>42153</v>
      </c>
      <c r="B3005" s="545">
        <v>22579</v>
      </c>
      <c r="C3005" s="1952" t="s">
        <v>2304</v>
      </c>
      <c r="D3005" s="2112">
        <v>167613.6</v>
      </c>
      <c r="E3005" s="724"/>
      <c r="F3005" s="2116"/>
      <c r="G3005" s="1267">
        <f t="shared" si="169"/>
        <v>167613.6</v>
      </c>
      <c r="H3005" s="1841" t="s">
        <v>2938</v>
      </c>
      <c r="I3005" s="32"/>
      <c r="J3005" s="2024"/>
      <c r="K3005" s="32"/>
      <c r="M3005" s="1265">
        <v>42126</v>
      </c>
      <c r="N3005" s="545">
        <v>19777</v>
      </c>
      <c r="O3005" s="2054" t="s">
        <v>44</v>
      </c>
      <c r="P3005" s="2112">
        <v>4943</v>
      </c>
      <c r="Q3005" s="724">
        <v>42126</v>
      </c>
      <c r="R3005" s="2116">
        <v>4943</v>
      </c>
      <c r="S3005" s="459">
        <f t="shared" si="168"/>
        <v>0</v>
      </c>
      <c r="T3005" s="76" t="s">
        <v>773</v>
      </c>
    </row>
    <row r="3006" spans="1:20" x14ac:dyDescent="0.25">
      <c r="A3006" s="1265">
        <v>42153</v>
      </c>
      <c r="B3006" s="545">
        <v>22580</v>
      </c>
      <c r="C3006" s="1952" t="s">
        <v>2957</v>
      </c>
      <c r="D3006" s="2112">
        <v>30307.200000000001</v>
      </c>
      <c r="E3006" s="724">
        <v>42153</v>
      </c>
      <c r="F3006" s="2116">
        <v>30307.200000000001</v>
      </c>
      <c r="G3006" s="1267">
        <f t="shared" si="169"/>
        <v>0</v>
      </c>
      <c r="H3006" s="1841" t="s">
        <v>2982</v>
      </c>
      <c r="I3006" s="32"/>
      <c r="J3006" s="2024"/>
      <c r="K3006" s="32"/>
      <c r="M3006" s="1265">
        <v>42127</v>
      </c>
      <c r="N3006" s="545">
        <v>19857</v>
      </c>
      <c r="O3006" s="2054" t="s">
        <v>44</v>
      </c>
      <c r="P3006" s="2112">
        <v>2251.1999999999998</v>
      </c>
      <c r="Q3006" s="724">
        <v>42127</v>
      </c>
      <c r="R3006" s="2116">
        <v>2251.1999999999998</v>
      </c>
      <c r="S3006" s="1267">
        <f t="shared" si="168"/>
        <v>0</v>
      </c>
      <c r="T3006" s="76" t="s">
        <v>773</v>
      </c>
    </row>
    <row r="3007" spans="1:20" x14ac:dyDescent="0.25">
      <c r="A3007" s="1265">
        <v>42153</v>
      </c>
      <c r="B3007" s="545">
        <v>22581</v>
      </c>
      <c r="C3007" s="1952" t="s">
        <v>1808</v>
      </c>
      <c r="D3007" s="2112">
        <v>17640.099999999999</v>
      </c>
      <c r="E3007" s="724">
        <v>42153</v>
      </c>
      <c r="F3007" s="2116">
        <v>17640.099999999999</v>
      </c>
      <c r="G3007" s="1267">
        <f t="shared" si="169"/>
        <v>0</v>
      </c>
      <c r="H3007" s="1841" t="s">
        <v>2982</v>
      </c>
      <c r="I3007" s="32"/>
      <c r="J3007" s="2024"/>
      <c r="K3007" s="32"/>
      <c r="M3007" s="1265">
        <v>42127</v>
      </c>
      <c r="N3007" s="545">
        <v>19885</v>
      </c>
      <c r="O3007" s="1952" t="s">
        <v>44</v>
      </c>
      <c r="P3007" s="2112">
        <v>805</v>
      </c>
      <c r="Q3007" s="724">
        <v>42127</v>
      </c>
      <c r="R3007" s="2116">
        <v>805</v>
      </c>
      <c r="S3007" s="1267">
        <f t="shared" si="168"/>
        <v>0</v>
      </c>
      <c r="T3007" s="1857" t="s">
        <v>773</v>
      </c>
    </row>
    <row r="3008" spans="1:20" x14ac:dyDescent="0.25">
      <c r="A3008" s="1265">
        <v>42153</v>
      </c>
      <c r="B3008" s="545">
        <v>22582</v>
      </c>
      <c r="C3008" s="1952" t="s">
        <v>2802</v>
      </c>
      <c r="D3008" s="2112">
        <v>9424.7999999999993</v>
      </c>
      <c r="E3008" s="724">
        <v>42153</v>
      </c>
      <c r="F3008" s="2116">
        <v>9424.7999999999993</v>
      </c>
      <c r="G3008" s="1267">
        <f t="shared" si="169"/>
        <v>0</v>
      </c>
      <c r="H3008" s="1841" t="s">
        <v>2815</v>
      </c>
      <c r="I3008" s="32"/>
      <c r="J3008" s="2024"/>
      <c r="K3008" s="32"/>
      <c r="M3008" s="1265">
        <v>42130</v>
      </c>
      <c r="N3008" s="545">
        <v>20135</v>
      </c>
      <c r="O3008" s="1952" t="s">
        <v>44</v>
      </c>
      <c r="P3008" s="2112">
        <v>1328.2</v>
      </c>
      <c r="Q3008" s="724">
        <v>42130</v>
      </c>
      <c r="R3008" s="2116">
        <v>1328.2</v>
      </c>
      <c r="S3008" s="1267">
        <f t="shared" si="168"/>
        <v>0</v>
      </c>
      <c r="T3008" s="1841" t="s">
        <v>773</v>
      </c>
    </row>
    <row r="3009" spans="1:20" x14ac:dyDescent="0.25">
      <c r="A3009" s="1265">
        <v>42153</v>
      </c>
      <c r="B3009" s="545">
        <v>22583</v>
      </c>
      <c r="C3009" s="1952" t="s">
        <v>2791</v>
      </c>
      <c r="D3009" s="2112">
        <v>4481.3999999999996</v>
      </c>
      <c r="E3009" s="724">
        <v>42153</v>
      </c>
      <c r="F3009" s="2116">
        <v>4481.3999999999996</v>
      </c>
      <c r="G3009" s="1267">
        <f t="shared" si="169"/>
        <v>0</v>
      </c>
      <c r="H3009" s="1841" t="s">
        <v>773</v>
      </c>
      <c r="I3009" s="32"/>
      <c r="J3009" s="2024"/>
      <c r="K3009" s="32"/>
      <c r="M3009" s="1265">
        <v>42132</v>
      </c>
      <c r="N3009" s="545">
        <v>20439</v>
      </c>
      <c r="O3009" s="1952" t="s">
        <v>44</v>
      </c>
      <c r="P3009" s="2112">
        <v>2474.8000000000002</v>
      </c>
      <c r="Q3009" s="724">
        <v>42132</v>
      </c>
      <c r="R3009" s="2116">
        <v>2474.8000000000002</v>
      </c>
      <c r="S3009" s="1267">
        <f t="shared" si="168"/>
        <v>0</v>
      </c>
      <c r="T3009" s="1857" t="s">
        <v>773</v>
      </c>
    </row>
    <row r="3010" spans="1:20" x14ac:dyDescent="0.25">
      <c r="A3010" s="1265">
        <v>42153</v>
      </c>
      <c r="B3010" s="545">
        <v>22584</v>
      </c>
      <c r="C3010" s="1952" t="s">
        <v>713</v>
      </c>
      <c r="D3010" s="2112">
        <v>2308.8000000000002</v>
      </c>
      <c r="E3010" s="724">
        <v>42153</v>
      </c>
      <c r="F3010" s="2116">
        <v>2308.8000000000002</v>
      </c>
      <c r="G3010" s="1267">
        <f t="shared" si="169"/>
        <v>0</v>
      </c>
      <c r="H3010" s="1841" t="s">
        <v>2815</v>
      </c>
      <c r="I3010" s="32"/>
      <c r="J3010" s="2024"/>
      <c r="K3010" s="32"/>
      <c r="M3010" s="1265">
        <v>42132</v>
      </c>
      <c r="N3010" s="545">
        <v>20448</v>
      </c>
      <c r="O3010" s="1952" t="s">
        <v>44</v>
      </c>
      <c r="P3010" s="2112">
        <v>2809.6</v>
      </c>
      <c r="Q3010" s="724">
        <v>42132</v>
      </c>
      <c r="R3010" s="2116">
        <v>2809.6</v>
      </c>
      <c r="S3010" s="1267">
        <f t="shared" si="168"/>
        <v>0</v>
      </c>
      <c r="T3010" s="1857" t="s">
        <v>773</v>
      </c>
    </row>
    <row r="3011" spans="1:20" x14ac:dyDescent="0.25">
      <c r="A3011" s="1265">
        <v>42153</v>
      </c>
      <c r="B3011" s="545">
        <v>22585</v>
      </c>
      <c r="C3011" s="1952" t="s">
        <v>711</v>
      </c>
      <c r="D3011" s="2112">
        <v>23728.26</v>
      </c>
      <c r="E3011" s="724">
        <v>42153</v>
      </c>
      <c r="F3011" s="2116">
        <v>23728.26</v>
      </c>
      <c r="G3011" s="1267">
        <f t="shared" si="169"/>
        <v>0</v>
      </c>
      <c r="H3011" s="1841" t="s">
        <v>2780</v>
      </c>
      <c r="I3011" s="32"/>
      <c r="J3011" s="2024"/>
      <c r="K3011" s="32"/>
      <c r="M3011" s="1265">
        <v>42133</v>
      </c>
      <c r="N3011" s="545">
        <v>20564</v>
      </c>
      <c r="O3011" s="1952" t="s">
        <v>44</v>
      </c>
      <c r="P3011" s="2112">
        <v>2511.6</v>
      </c>
      <c r="Q3011" s="724">
        <v>42133</v>
      </c>
      <c r="R3011" s="2116">
        <v>2511.6</v>
      </c>
      <c r="S3011" s="1267">
        <f t="shared" ref="S3011:S3074" si="170">P3011-R3011</f>
        <v>0</v>
      </c>
      <c r="T3011" s="1857" t="s">
        <v>773</v>
      </c>
    </row>
    <row r="3012" spans="1:20" x14ac:dyDescent="0.25">
      <c r="A3012" s="1265">
        <v>42153</v>
      </c>
      <c r="B3012" s="545">
        <v>22586</v>
      </c>
      <c r="C3012" s="1952" t="s">
        <v>2859</v>
      </c>
      <c r="D3012" s="2112">
        <v>21267.8</v>
      </c>
      <c r="E3012" s="724">
        <v>42153</v>
      </c>
      <c r="F3012" s="2116">
        <v>21267.8</v>
      </c>
      <c r="G3012" s="1267">
        <f t="shared" si="169"/>
        <v>0</v>
      </c>
      <c r="H3012" s="1841" t="s">
        <v>2780</v>
      </c>
      <c r="I3012" s="32"/>
      <c r="J3012" s="2024"/>
      <c r="K3012" s="32"/>
      <c r="M3012" s="1265">
        <v>42134</v>
      </c>
      <c r="N3012" s="545">
        <v>20624</v>
      </c>
      <c r="O3012" s="1952" t="s">
        <v>44</v>
      </c>
      <c r="P3012" s="2112">
        <v>2279.1999999999998</v>
      </c>
      <c r="Q3012" s="724">
        <v>42134</v>
      </c>
      <c r="R3012" s="2117">
        <v>2279.1999999999998</v>
      </c>
      <c r="S3012" s="1267">
        <f t="shared" si="170"/>
        <v>0</v>
      </c>
      <c r="T3012" s="519" t="s">
        <v>773</v>
      </c>
    </row>
    <row r="3013" spans="1:20" x14ac:dyDescent="0.25">
      <c r="A3013" s="1265">
        <v>42153</v>
      </c>
      <c r="B3013" s="545">
        <v>22587</v>
      </c>
      <c r="C3013" s="1952" t="s">
        <v>48</v>
      </c>
      <c r="D3013" s="2112">
        <v>32957</v>
      </c>
      <c r="E3013" s="724"/>
      <c r="F3013" s="2116"/>
      <c r="G3013" s="1267">
        <f t="shared" si="169"/>
        <v>32957</v>
      </c>
      <c r="H3013" s="1841" t="s">
        <v>2780</v>
      </c>
      <c r="I3013" s="32"/>
      <c r="J3013" s="2024"/>
      <c r="K3013" s="32"/>
      <c r="M3013" s="1265">
        <v>42134</v>
      </c>
      <c r="N3013" s="545">
        <v>20657</v>
      </c>
      <c r="O3013" s="1952" t="s">
        <v>44</v>
      </c>
      <c r="P3013" s="2112">
        <v>3612.9</v>
      </c>
      <c r="Q3013" s="724">
        <v>42134</v>
      </c>
      <c r="R3013" s="2116">
        <v>3612.9</v>
      </c>
      <c r="S3013" s="1267">
        <f t="shared" si="170"/>
        <v>0</v>
      </c>
      <c r="T3013" s="1841" t="s">
        <v>773</v>
      </c>
    </row>
    <row r="3014" spans="1:20" x14ac:dyDescent="0.25">
      <c r="A3014" s="1265">
        <v>42153</v>
      </c>
      <c r="B3014" s="545">
        <v>22588</v>
      </c>
      <c r="C3014" s="1952" t="s">
        <v>2814</v>
      </c>
      <c r="D3014" s="2112">
        <v>22200.37</v>
      </c>
      <c r="E3014" s="724"/>
      <c r="F3014" s="2116"/>
      <c r="G3014" s="1267">
        <f t="shared" si="169"/>
        <v>22200.37</v>
      </c>
      <c r="H3014" s="1841" t="s">
        <v>2776</v>
      </c>
      <c r="I3014" s="32"/>
      <c r="J3014" s="2024"/>
      <c r="K3014" s="32"/>
      <c r="M3014" s="1265">
        <v>42136</v>
      </c>
      <c r="N3014" s="545">
        <v>20820</v>
      </c>
      <c r="O3014" s="1952" t="s">
        <v>44</v>
      </c>
      <c r="P3014" s="2112">
        <v>644</v>
      </c>
      <c r="Q3014" s="724">
        <v>42136</v>
      </c>
      <c r="R3014" s="2116">
        <v>644</v>
      </c>
      <c r="S3014" s="1267">
        <f t="shared" si="170"/>
        <v>0</v>
      </c>
      <c r="T3014" s="1841" t="s">
        <v>773</v>
      </c>
    </row>
    <row r="3015" spans="1:20" x14ac:dyDescent="0.25">
      <c r="A3015" s="1265">
        <v>42153</v>
      </c>
      <c r="B3015" s="545">
        <v>22589</v>
      </c>
      <c r="C3015" s="1952" t="s">
        <v>2805</v>
      </c>
      <c r="D3015" s="2112">
        <v>2784.6</v>
      </c>
      <c r="E3015" s="724">
        <v>42153</v>
      </c>
      <c r="F3015" s="2116">
        <v>2784.6</v>
      </c>
      <c r="G3015" s="1267">
        <f t="shared" si="169"/>
        <v>0</v>
      </c>
      <c r="H3015" s="1841" t="s">
        <v>773</v>
      </c>
      <c r="I3015" s="32"/>
      <c r="J3015" s="2024"/>
      <c r="K3015" s="32"/>
      <c r="M3015" s="1265">
        <v>42136</v>
      </c>
      <c r="N3015" s="545">
        <v>20821</v>
      </c>
      <c r="O3015" s="1952" t="s">
        <v>44</v>
      </c>
      <c r="P3015" s="2112">
        <v>410.6</v>
      </c>
      <c r="Q3015" s="724">
        <v>42136</v>
      </c>
      <c r="R3015" s="2116">
        <v>410.6</v>
      </c>
      <c r="S3015" s="1267">
        <f t="shared" si="170"/>
        <v>0</v>
      </c>
      <c r="T3015" s="1841" t="s">
        <v>773</v>
      </c>
    </row>
    <row r="3016" spans="1:20" x14ac:dyDescent="0.25">
      <c r="A3016" s="1265">
        <v>42153</v>
      </c>
      <c r="B3016" s="545">
        <v>22590</v>
      </c>
      <c r="C3016" s="1952" t="s">
        <v>985</v>
      </c>
      <c r="D3016" s="2112">
        <v>13421.5</v>
      </c>
      <c r="E3016" s="724">
        <v>42153</v>
      </c>
      <c r="F3016" s="2116">
        <v>13421.5</v>
      </c>
      <c r="G3016" s="1267">
        <f t="shared" si="169"/>
        <v>0</v>
      </c>
      <c r="H3016" s="1841" t="s">
        <v>773</v>
      </c>
      <c r="I3016" s="32"/>
      <c r="J3016" s="2024"/>
      <c r="K3016" s="32"/>
      <c r="M3016" s="1265">
        <v>42136</v>
      </c>
      <c r="N3016" s="545">
        <v>20853</v>
      </c>
      <c r="O3016" s="1952" t="s">
        <v>44</v>
      </c>
      <c r="P3016" s="2112">
        <v>368</v>
      </c>
      <c r="Q3016" s="724">
        <v>42136</v>
      </c>
      <c r="R3016" s="2116">
        <v>368</v>
      </c>
      <c r="S3016" s="1267">
        <f t="shared" si="170"/>
        <v>0</v>
      </c>
      <c r="T3016" s="1841" t="s">
        <v>773</v>
      </c>
    </row>
    <row r="3017" spans="1:20" x14ac:dyDescent="0.25">
      <c r="A3017" s="1265">
        <v>42153</v>
      </c>
      <c r="B3017" s="545">
        <v>22591</v>
      </c>
      <c r="C3017" s="1952" t="s">
        <v>2979</v>
      </c>
      <c r="D3017" s="2112">
        <v>79247.179999999993</v>
      </c>
      <c r="E3017" s="724">
        <v>42153</v>
      </c>
      <c r="F3017" s="2189">
        <v>214.09</v>
      </c>
      <c r="G3017" s="2190">
        <f t="shared" si="169"/>
        <v>79033.09</v>
      </c>
      <c r="H3017" s="1841" t="s">
        <v>2815</v>
      </c>
      <c r="I3017" s="32"/>
      <c r="J3017" s="2024"/>
      <c r="K3017" s="32"/>
      <c r="M3017" s="1265">
        <v>42137</v>
      </c>
      <c r="N3017" s="545">
        <v>20946</v>
      </c>
      <c r="O3017" s="1952" t="s">
        <v>44</v>
      </c>
      <c r="P3017" s="2112">
        <v>388.6</v>
      </c>
      <c r="Q3017" s="724">
        <v>42137</v>
      </c>
      <c r="R3017" s="2116">
        <v>388.6</v>
      </c>
      <c r="S3017" s="1267">
        <f t="shared" si="170"/>
        <v>0</v>
      </c>
      <c r="T3017" s="1857" t="s">
        <v>773</v>
      </c>
    </row>
    <row r="3018" spans="1:20" x14ac:dyDescent="0.25">
      <c r="A3018" s="1265">
        <v>42153</v>
      </c>
      <c r="B3018" s="545">
        <v>22592</v>
      </c>
      <c r="C3018" s="1952" t="s">
        <v>980</v>
      </c>
      <c r="D3018" s="2112">
        <v>940.95</v>
      </c>
      <c r="E3018" s="724">
        <v>42153</v>
      </c>
      <c r="F3018" s="2116">
        <v>940.95</v>
      </c>
      <c r="G3018" s="1267">
        <f t="shared" si="169"/>
        <v>0</v>
      </c>
      <c r="H3018" s="1841" t="s">
        <v>773</v>
      </c>
      <c r="I3018" s="32"/>
      <c r="J3018" s="2024"/>
      <c r="K3018" s="32"/>
      <c r="M3018" s="1265">
        <v>42137</v>
      </c>
      <c r="N3018" s="545">
        <v>20949</v>
      </c>
      <c r="O3018" s="1952" t="s">
        <v>44</v>
      </c>
      <c r="P3018" s="2112">
        <v>303.60000000000002</v>
      </c>
      <c r="Q3018" s="724" t="s">
        <v>3586</v>
      </c>
      <c r="R3018" s="2116">
        <f>280+23.6</f>
        <v>303.60000000000002</v>
      </c>
      <c r="S3018" s="1267">
        <f t="shared" si="170"/>
        <v>0</v>
      </c>
      <c r="T3018" s="1857" t="s">
        <v>773</v>
      </c>
    </row>
    <row r="3019" spans="1:20" x14ac:dyDescent="0.25">
      <c r="A3019" s="1265">
        <v>42153</v>
      </c>
      <c r="B3019" s="545">
        <v>22593</v>
      </c>
      <c r="C3019" s="1952" t="s">
        <v>2817</v>
      </c>
      <c r="D3019" s="2112">
        <v>36930.720000000001</v>
      </c>
      <c r="E3019" s="724">
        <v>42153</v>
      </c>
      <c r="F3019" s="2116">
        <v>36930.720000000001</v>
      </c>
      <c r="G3019" s="1267">
        <f t="shared" si="169"/>
        <v>0</v>
      </c>
      <c r="H3019" s="1841" t="s">
        <v>773</v>
      </c>
      <c r="I3019" s="32"/>
      <c r="J3019" s="2024"/>
      <c r="K3019" s="32"/>
      <c r="M3019" s="1265">
        <v>42139</v>
      </c>
      <c r="N3019" s="545">
        <v>21172</v>
      </c>
      <c r="O3019" s="1952" t="s">
        <v>44</v>
      </c>
      <c r="P3019" s="2112">
        <v>2679.6</v>
      </c>
      <c r="Q3019" s="724">
        <v>42139</v>
      </c>
      <c r="R3019" s="2116">
        <v>2679.6</v>
      </c>
      <c r="S3019" s="1817">
        <f t="shared" si="170"/>
        <v>0</v>
      </c>
      <c r="T3019" s="1841" t="s">
        <v>773</v>
      </c>
    </row>
    <row r="3020" spans="1:20" x14ac:dyDescent="0.25">
      <c r="A3020" s="1265">
        <v>42153</v>
      </c>
      <c r="B3020" s="545">
        <v>22594</v>
      </c>
      <c r="C3020" s="1952" t="s">
        <v>972</v>
      </c>
      <c r="D3020" s="2112">
        <v>996</v>
      </c>
      <c r="E3020" s="724">
        <v>42153</v>
      </c>
      <c r="F3020" s="2116">
        <v>996</v>
      </c>
      <c r="G3020" s="1267">
        <f t="shared" si="169"/>
        <v>0</v>
      </c>
      <c r="H3020" s="1841" t="s">
        <v>773</v>
      </c>
      <c r="I3020" s="32"/>
      <c r="J3020" s="2024"/>
      <c r="K3020" s="32"/>
      <c r="M3020" s="1265">
        <v>42139</v>
      </c>
      <c r="N3020" s="545">
        <v>21207</v>
      </c>
      <c r="O3020" s="1952" t="s">
        <v>44</v>
      </c>
      <c r="P3020" s="2112">
        <v>2366.4</v>
      </c>
      <c r="Q3020" s="724">
        <v>42139</v>
      </c>
      <c r="R3020" s="2116">
        <v>2366.4</v>
      </c>
      <c r="S3020" s="1817">
        <f t="shared" si="170"/>
        <v>0</v>
      </c>
      <c r="T3020" s="1841" t="s">
        <v>773</v>
      </c>
    </row>
    <row r="3021" spans="1:20" x14ac:dyDescent="0.25">
      <c r="A3021" s="1265">
        <v>42153</v>
      </c>
      <c r="B3021" s="545">
        <v>22595</v>
      </c>
      <c r="C3021" s="1952" t="s">
        <v>3663</v>
      </c>
      <c r="D3021" s="2112">
        <v>4829</v>
      </c>
      <c r="E3021" s="724">
        <v>42153</v>
      </c>
      <c r="F3021" s="2116">
        <v>4829</v>
      </c>
      <c r="G3021" s="1267">
        <f t="shared" si="169"/>
        <v>0</v>
      </c>
      <c r="H3021" s="1841" t="s">
        <v>773</v>
      </c>
      <c r="I3021" s="32"/>
      <c r="J3021" s="2024"/>
      <c r="K3021" s="32"/>
      <c r="M3021" s="1265">
        <v>42140</v>
      </c>
      <c r="N3021" s="545">
        <v>21274</v>
      </c>
      <c r="O3021" s="1952" t="s">
        <v>44</v>
      </c>
      <c r="P3021" s="2112">
        <v>2422.6</v>
      </c>
      <c r="Q3021" s="724">
        <v>42140</v>
      </c>
      <c r="R3021" s="2117">
        <v>2422.6</v>
      </c>
      <c r="S3021" s="1267">
        <f t="shared" si="170"/>
        <v>0</v>
      </c>
      <c r="T3021" s="352" t="s">
        <v>773</v>
      </c>
    </row>
    <row r="3022" spans="1:20" x14ac:dyDescent="0.25">
      <c r="A3022" s="1265">
        <v>42153</v>
      </c>
      <c r="B3022" s="545">
        <v>22596</v>
      </c>
      <c r="C3022" s="1952" t="s">
        <v>3663</v>
      </c>
      <c r="D3022" s="2112">
        <v>462</v>
      </c>
      <c r="E3022" s="724">
        <v>42153</v>
      </c>
      <c r="F3022" s="2116">
        <v>462</v>
      </c>
      <c r="G3022" s="1267">
        <f t="shared" si="169"/>
        <v>0</v>
      </c>
      <c r="H3022" s="1841" t="s">
        <v>773</v>
      </c>
      <c r="I3022" s="32"/>
      <c r="J3022" s="2024"/>
      <c r="K3022" s="32"/>
      <c r="M3022" s="1265">
        <v>42140</v>
      </c>
      <c r="N3022" s="545">
        <v>21317</v>
      </c>
      <c r="O3022" s="1952" t="s">
        <v>44</v>
      </c>
      <c r="P3022" s="2112">
        <v>1843.6</v>
      </c>
      <c r="Q3022" s="724">
        <v>42140</v>
      </c>
      <c r="R3022" s="2117">
        <v>1843.6</v>
      </c>
      <c r="S3022" s="1267">
        <f t="shared" si="170"/>
        <v>0</v>
      </c>
      <c r="T3022" s="352" t="s">
        <v>773</v>
      </c>
    </row>
    <row r="3023" spans="1:20" x14ac:dyDescent="0.25">
      <c r="A3023" s="1265">
        <v>42153</v>
      </c>
      <c r="B3023" s="545">
        <v>22597</v>
      </c>
      <c r="C3023" s="1952" t="s">
        <v>2811</v>
      </c>
      <c r="D3023" s="2112">
        <v>14965.1</v>
      </c>
      <c r="E3023" s="724"/>
      <c r="F3023" s="2116"/>
      <c r="G3023" s="1267">
        <f t="shared" si="169"/>
        <v>14965.1</v>
      </c>
      <c r="H3023" s="1841" t="s">
        <v>773</v>
      </c>
      <c r="I3023" s="32"/>
      <c r="J3023" s="2024"/>
      <c r="K3023" s="32"/>
      <c r="M3023" s="1265">
        <v>42141</v>
      </c>
      <c r="N3023" s="545">
        <v>21375</v>
      </c>
      <c r="O3023" s="1952" t="s">
        <v>44</v>
      </c>
      <c r="P3023" s="2112">
        <v>2044.8</v>
      </c>
      <c r="Q3023" s="724">
        <v>42141</v>
      </c>
      <c r="R3023" s="2117">
        <v>2044.8</v>
      </c>
      <c r="S3023" s="1267">
        <f t="shared" si="170"/>
        <v>0</v>
      </c>
      <c r="T3023" s="519" t="s">
        <v>773</v>
      </c>
    </row>
    <row r="3024" spans="1:20" x14ac:dyDescent="0.25">
      <c r="A3024" s="1265">
        <v>42153</v>
      </c>
      <c r="B3024" s="545">
        <v>22598</v>
      </c>
      <c r="C3024" s="1952" t="s">
        <v>2813</v>
      </c>
      <c r="D3024" s="2112">
        <v>8435.7999999999993</v>
      </c>
      <c r="E3024" s="724">
        <v>42154</v>
      </c>
      <c r="F3024" s="2116">
        <v>8435.7999999999993</v>
      </c>
      <c r="G3024" s="1267">
        <f t="shared" si="169"/>
        <v>0</v>
      </c>
      <c r="H3024" s="1841" t="s">
        <v>2776</v>
      </c>
      <c r="I3024" s="32"/>
      <c r="J3024" s="2024"/>
      <c r="K3024" s="32"/>
      <c r="M3024" s="1265">
        <v>42142</v>
      </c>
      <c r="N3024" s="545">
        <v>21484</v>
      </c>
      <c r="O3024" s="1952" t="s">
        <v>44</v>
      </c>
      <c r="P3024" s="2112">
        <v>501.4</v>
      </c>
      <c r="Q3024" s="781">
        <v>42142</v>
      </c>
      <c r="R3024" s="2116">
        <v>501.4</v>
      </c>
      <c r="S3024" s="1267">
        <f t="shared" si="170"/>
        <v>0</v>
      </c>
      <c r="T3024" s="1857" t="s">
        <v>773</v>
      </c>
    </row>
    <row r="3025" spans="1:20" x14ac:dyDescent="0.25">
      <c r="A3025" s="1265">
        <v>42153</v>
      </c>
      <c r="B3025" s="545">
        <v>22599</v>
      </c>
      <c r="C3025" s="1952" t="s">
        <v>2831</v>
      </c>
      <c r="D3025" s="2112">
        <v>2363.4</v>
      </c>
      <c r="E3025" s="724">
        <v>42153</v>
      </c>
      <c r="F3025" s="2116">
        <v>2363.4</v>
      </c>
      <c r="G3025" s="1267">
        <f t="shared" si="169"/>
        <v>0</v>
      </c>
      <c r="H3025" s="1841" t="s">
        <v>2776</v>
      </c>
      <c r="I3025" s="32"/>
      <c r="J3025" s="2024"/>
      <c r="K3025" s="32"/>
      <c r="M3025" s="1265">
        <v>42143</v>
      </c>
      <c r="N3025" s="545">
        <v>21565</v>
      </c>
      <c r="O3025" s="1952" t="s">
        <v>44</v>
      </c>
      <c r="P3025" s="2112">
        <v>2197.8000000000002</v>
      </c>
      <c r="Q3025" s="724">
        <v>42143</v>
      </c>
      <c r="R3025" s="2117">
        <v>2197.8000000000002</v>
      </c>
      <c r="S3025" s="1267">
        <f t="shared" si="170"/>
        <v>0</v>
      </c>
      <c r="T3025" s="519" t="s">
        <v>773</v>
      </c>
    </row>
    <row r="3026" spans="1:20" x14ac:dyDescent="0.25">
      <c r="A3026" s="1265">
        <v>42153</v>
      </c>
      <c r="B3026" s="545">
        <v>22600</v>
      </c>
      <c r="C3026" s="1952" t="s">
        <v>2795</v>
      </c>
      <c r="D3026" s="2112">
        <v>3154.4</v>
      </c>
      <c r="E3026" s="724"/>
      <c r="F3026" s="2116"/>
      <c r="G3026" s="1267">
        <f t="shared" si="169"/>
        <v>3154.4</v>
      </c>
      <c r="H3026" s="1841" t="s">
        <v>773</v>
      </c>
      <c r="I3026" s="32"/>
      <c r="J3026" s="2024"/>
      <c r="K3026" s="32"/>
      <c r="M3026" s="1265">
        <v>42145</v>
      </c>
      <c r="N3026" s="545">
        <v>21820</v>
      </c>
      <c r="O3026" s="2030" t="s">
        <v>44</v>
      </c>
      <c r="P3026" s="2107">
        <v>2479.1999999999998</v>
      </c>
      <c r="Q3026" s="724">
        <v>42145</v>
      </c>
      <c r="R3026" s="2117">
        <v>2479.1999999999998</v>
      </c>
      <c r="S3026" s="1267">
        <f t="shared" si="170"/>
        <v>0</v>
      </c>
      <c r="T3026" s="139" t="s">
        <v>773</v>
      </c>
    </row>
    <row r="3027" spans="1:20" x14ac:dyDescent="0.25">
      <c r="A3027" s="1265">
        <v>42153</v>
      </c>
      <c r="B3027" s="545">
        <v>22601</v>
      </c>
      <c r="C3027" s="1952" t="s">
        <v>2893</v>
      </c>
      <c r="D3027" s="2112">
        <v>1630.95</v>
      </c>
      <c r="E3027" s="724">
        <v>42153</v>
      </c>
      <c r="F3027" s="2116">
        <v>1630.95</v>
      </c>
      <c r="G3027" s="1267">
        <f t="shared" si="169"/>
        <v>0</v>
      </c>
      <c r="H3027" s="1841" t="s">
        <v>773</v>
      </c>
      <c r="I3027" s="32"/>
      <c r="J3027" s="2024"/>
      <c r="K3027" s="32"/>
      <c r="M3027" s="1265">
        <v>42146</v>
      </c>
      <c r="N3027" s="545">
        <v>21847</v>
      </c>
      <c r="O3027" s="1952" t="s">
        <v>44</v>
      </c>
      <c r="P3027" s="2112">
        <v>2879.1</v>
      </c>
      <c r="Q3027" s="724">
        <v>42146</v>
      </c>
      <c r="R3027" s="2116">
        <v>2879.1</v>
      </c>
      <c r="S3027" s="1267">
        <f t="shared" si="170"/>
        <v>0</v>
      </c>
      <c r="T3027" s="1841" t="s">
        <v>773</v>
      </c>
    </row>
    <row r="3028" spans="1:20" x14ac:dyDescent="0.25">
      <c r="A3028" s="1265">
        <v>42153</v>
      </c>
      <c r="B3028" s="545">
        <v>22602</v>
      </c>
      <c r="C3028" s="1952" t="s">
        <v>2827</v>
      </c>
      <c r="D3028" s="2112">
        <v>3077.1</v>
      </c>
      <c r="E3028" s="724">
        <v>42153</v>
      </c>
      <c r="F3028" s="2116">
        <v>3077.1</v>
      </c>
      <c r="G3028" s="1267">
        <f t="shared" si="169"/>
        <v>0</v>
      </c>
      <c r="H3028" s="1841" t="s">
        <v>773</v>
      </c>
      <c r="I3028" s="32"/>
      <c r="J3028" s="2024"/>
      <c r="K3028" s="32"/>
      <c r="M3028" s="1265">
        <v>42146</v>
      </c>
      <c r="N3028" s="545">
        <v>21964</v>
      </c>
      <c r="O3028" s="1952" t="s">
        <v>44</v>
      </c>
      <c r="P3028" s="2112">
        <v>5160.6000000000004</v>
      </c>
      <c r="Q3028" s="781">
        <v>42147</v>
      </c>
      <c r="R3028" s="2116">
        <v>5160.6000000000004</v>
      </c>
      <c r="S3028" s="1267">
        <f t="shared" si="170"/>
        <v>0</v>
      </c>
      <c r="T3028" s="1841" t="s">
        <v>773</v>
      </c>
    </row>
    <row r="3029" spans="1:20" x14ac:dyDescent="0.25">
      <c r="A3029" s="1265">
        <v>42153</v>
      </c>
      <c r="B3029" s="545">
        <v>22603</v>
      </c>
      <c r="C3029" s="1952" t="s">
        <v>2814</v>
      </c>
      <c r="D3029" s="2112">
        <v>30328.78</v>
      </c>
      <c r="E3029" s="724"/>
      <c r="F3029" s="2116"/>
      <c r="G3029" s="1267">
        <f t="shared" si="169"/>
        <v>30328.78</v>
      </c>
      <c r="H3029" s="1841" t="s">
        <v>2799</v>
      </c>
      <c r="I3029" s="32"/>
      <c r="J3029" s="2024"/>
      <c r="K3029" s="32"/>
      <c r="M3029" s="1265">
        <v>42147</v>
      </c>
      <c r="N3029" s="545">
        <v>22038</v>
      </c>
      <c r="O3029" s="1952" t="s">
        <v>44</v>
      </c>
      <c r="P3029" s="2112">
        <v>4479</v>
      </c>
      <c r="Q3029" s="781" t="s">
        <v>3676</v>
      </c>
      <c r="R3029" s="2116">
        <f>2400+2079</f>
        <v>4479</v>
      </c>
      <c r="S3029" s="1267">
        <f t="shared" si="170"/>
        <v>0</v>
      </c>
      <c r="T3029" s="1841" t="s">
        <v>773</v>
      </c>
    </row>
    <row r="3030" spans="1:20" x14ac:dyDescent="0.25">
      <c r="A3030" s="1265">
        <v>42153</v>
      </c>
      <c r="B3030" s="545">
        <v>22604</v>
      </c>
      <c r="C3030" s="1952" t="s">
        <v>1472</v>
      </c>
      <c r="D3030" s="2112">
        <v>3304</v>
      </c>
      <c r="E3030" s="724">
        <v>42153</v>
      </c>
      <c r="F3030" s="2116">
        <v>3304</v>
      </c>
      <c r="G3030" s="1267">
        <f t="shared" si="169"/>
        <v>0</v>
      </c>
      <c r="H3030" s="1841" t="s">
        <v>773</v>
      </c>
      <c r="I3030" s="32"/>
      <c r="J3030" s="2024"/>
      <c r="K3030" s="32"/>
      <c r="M3030" s="1265">
        <v>42148</v>
      </c>
      <c r="N3030" s="545">
        <v>22093</v>
      </c>
      <c r="O3030" s="1952" t="s">
        <v>44</v>
      </c>
      <c r="P3030" s="2112">
        <v>3094.4</v>
      </c>
      <c r="Q3030" s="781">
        <v>42148</v>
      </c>
      <c r="R3030" s="2116">
        <v>3094.4</v>
      </c>
      <c r="S3030" s="1267">
        <f t="shared" si="170"/>
        <v>0</v>
      </c>
      <c r="T3030" s="1841" t="s">
        <v>773</v>
      </c>
    </row>
    <row r="3031" spans="1:20" x14ac:dyDescent="0.25">
      <c r="A3031" s="1265">
        <v>42153</v>
      </c>
      <c r="B3031" s="545">
        <v>22605</v>
      </c>
      <c r="C3031" s="1952" t="s">
        <v>1176</v>
      </c>
      <c r="D3031" s="2112">
        <v>406.3</v>
      </c>
      <c r="E3031" s="724">
        <v>42153</v>
      </c>
      <c r="F3031" s="2116">
        <v>406.3</v>
      </c>
      <c r="G3031" s="1267">
        <f t="shared" si="169"/>
        <v>0</v>
      </c>
      <c r="H3031" s="1841" t="s">
        <v>773</v>
      </c>
      <c r="I3031" s="32"/>
      <c r="J3031" s="2024"/>
      <c r="K3031" s="32"/>
      <c r="M3031" s="1265">
        <v>42150</v>
      </c>
      <c r="N3031" s="545">
        <v>22278</v>
      </c>
      <c r="O3031" s="1952" t="s">
        <v>44</v>
      </c>
      <c r="P3031" s="2112">
        <v>2085.6999999999998</v>
      </c>
      <c r="Q3031" s="781">
        <v>42150</v>
      </c>
      <c r="R3031" s="2116">
        <v>2085.6999999999998</v>
      </c>
      <c r="S3031" s="1267">
        <f t="shared" si="170"/>
        <v>0</v>
      </c>
      <c r="T3031" s="1841" t="s">
        <v>773</v>
      </c>
    </row>
    <row r="3032" spans="1:20" x14ac:dyDescent="0.25">
      <c r="A3032" s="1265">
        <v>42153</v>
      </c>
      <c r="B3032" s="545">
        <v>22606</v>
      </c>
      <c r="C3032" s="1952" t="s">
        <v>3669</v>
      </c>
      <c r="D3032" s="2112">
        <v>709.2</v>
      </c>
      <c r="E3032" s="724">
        <v>42154</v>
      </c>
      <c r="F3032" s="2116">
        <v>709.2</v>
      </c>
      <c r="G3032" s="1267">
        <f t="shared" si="169"/>
        <v>0</v>
      </c>
      <c r="H3032" s="1841" t="s">
        <v>2799</v>
      </c>
      <c r="I3032" s="32"/>
      <c r="J3032" s="2024"/>
      <c r="K3032" s="32"/>
      <c r="M3032" s="1265">
        <v>42153</v>
      </c>
      <c r="N3032" s="545">
        <v>22639</v>
      </c>
      <c r="O3032" s="1952" t="s">
        <v>44</v>
      </c>
      <c r="P3032" s="2112">
        <v>2268</v>
      </c>
      <c r="Q3032" s="724">
        <v>42153</v>
      </c>
      <c r="R3032" s="2116">
        <v>2268</v>
      </c>
      <c r="S3032" s="1267">
        <f t="shared" si="170"/>
        <v>0</v>
      </c>
      <c r="T3032" s="1841" t="s">
        <v>773</v>
      </c>
    </row>
    <row r="3033" spans="1:20" x14ac:dyDescent="0.25">
      <c r="A3033" s="1265">
        <v>42153</v>
      </c>
      <c r="B3033" s="545">
        <v>22607</v>
      </c>
      <c r="C3033" s="1952" t="s">
        <v>389</v>
      </c>
      <c r="D3033" s="2112">
        <v>23345.4</v>
      </c>
      <c r="E3033" s="724">
        <v>42155</v>
      </c>
      <c r="F3033" s="2116">
        <v>23345.4</v>
      </c>
      <c r="G3033" s="1267">
        <f t="shared" si="169"/>
        <v>0</v>
      </c>
      <c r="H3033" s="1841" t="s">
        <v>2822</v>
      </c>
      <c r="I3033" s="32"/>
      <c r="J3033" s="2024"/>
      <c r="K3033" s="32"/>
      <c r="M3033" s="1265">
        <v>42153</v>
      </c>
      <c r="N3033" s="545">
        <v>22640</v>
      </c>
      <c r="O3033" s="1952" t="s">
        <v>44</v>
      </c>
      <c r="P3033" s="2112">
        <v>622.29999999999995</v>
      </c>
      <c r="Q3033" s="724">
        <v>42153</v>
      </c>
      <c r="R3033" s="2116">
        <v>622.29999999999995</v>
      </c>
      <c r="S3033" s="1267">
        <f t="shared" si="170"/>
        <v>0</v>
      </c>
      <c r="T3033" s="1841" t="s">
        <v>773</v>
      </c>
    </row>
    <row r="3034" spans="1:20" x14ac:dyDescent="0.25">
      <c r="A3034" s="1265">
        <v>42153</v>
      </c>
      <c r="B3034" s="545">
        <v>22608</v>
      </c>
      <c r="C3034" s="1952" t="s">
        <v>2836</v>
      </c>
      <c r="D3034" s="2112">
        <v>2964</v>
      </c>
      <c r="E3034" s="724">
        <v>42154</v>
      </c>
      <c r="F3034" s="2116">
        <v>2964</v>
      </c>
      <c r="G3034" s="1267">
        <f t="shared" si="169"/>
        <v>0</v>
      </c>
      <c r="H3034" s="1841" t="s">
        <v>2799</v>
      </c>
      <c r="I3034" s="32"/>
      <c r="J3034" s="2024"/>
      <c r="K3034" s="32"/>
      <c r="M3034" s="1265">
        <v>42154</v>
      </c>
      <c r="N3034" s="545">
        <v>22763</v>
      </c>
      <c r="O3034" s="1952" t="s">
        <v>44</v>
      </c>
      <c r="P3034" s="2112">
        <v>4537.2</v>
      </c>
      <c r="Q3034" s="724">
        <v>42154</v>
      </c>
      <c r="R3034" s="2116">
        <v>4537.2</v>
      </c>
      <c r="S3034" s="1267">
        <f t="shared" si="170"/>
        <v>0</v>
      </c>
      <c r="T3034" s="1841" t="s">
        <v>773</v>
      </c>
    </row>
    <row r="3035" spans="1:20" x14ac:dyDescent="0.25">
      <c r="A3035" s="1265">
        <v>42153</v>
      </c>
      <c r="B3035" s="545">
        <v>22609</v>
      </c>
      <c r="C3035" s="1952" t="s">
        <v>2818</v>
      </c>
      <c r="D3035" s="2112">
        <v>4475.3999999999996</v>
      </c>
      <c r="E3035" s="724">
        <v>42153</v>
      </c>
      <c r="F3035" s="2116">
        <v>4475.3999999999996</v>
      </c>
      <c r="G3035" s="1267">
        <f t="shared" si="169"/>
        <v>0</v>
      </c>
      <c r="H3035" s="1841" t="s">
        <v>773</v>
      </c>
      <c r="I3035" s="32"/>
      <c r="J3035" s="2024"/>
      <c r="K3035" s="32"/>
      <c r="M3035" s="1265">
        <v>42154</v>
      </c>
      <c r="N3035" s="545">
        <v>22765</v>
      </c>
      <c r="O3035" s="1952" t="s">
        <v>44</v>
      </c>
      <c r="P3035" s="2112">
        <v>108.8</v>
      </c>
      <c r="Q3035" s="724">
        <v>42154</v>
      </c>
      <c r="R3035" s="2116">
        <v>108.8</v>
      </c>
      <c r="S3035" s="1267">
        <f t="shared" si="170"/>
        <v>0</v>
      </c>
      <c r="T3035" s="1841" t="s">
        <v>773</v>
      </c>
    </row>
    <row r="3036" spans="1:20" x14ac:dyDescent="0.25">
      <c r="A3036" s="1265">
        <v>42153</v>
      </c>
      <c r="B3036" s="545">
        <v>22610</v>
      </c>
      <c r="C3036" s="1952" t="s">
        <v>2835</v>
      </c>
      <c r="D3036" s="2112">
        <v>3952</v>
      </c>
      <c r="E3036" s="724">
        <v>42154</v>
      </c>
      <c r="F3036" s="2116">
        <v>3952</v>
      </c>
      <c r="G3036" s="1267">
        <f t="shared" si="169"/>
        <v>0</v>
      </c>
      <c r="H3036" s="1841" t="s">
        <v>2799</v>
      </c>
      <c r="I3036" s="32"/>
      <c r="J3036" s="2024"/>
      <c r="K3036" s="32"/>
      <c r="M3036" s="1265">
        <v>42154</v>
      </c>
      <c r="N3036" s="545">
        <v>22785</v>
      </c>
      <c r="O3036" s="1952" t="s">
        <v>44</v>
      </c>
      <c r="P3036" s="2112">
        <v>2128</v>
      </c>
      <c r="Q3036" s="724">
        <v>42154</v>
      </c>
      <c r="R3036" s="2116">
        <v>2128</v>
      </c>
      <c r="S3036" s="1267">
        <f t="shared" si="170"/>
        <v>0</v>
      </c>
      <c r="T3036" s="1841" t="s">
        <v>773</v>
      </c>
    </row>
    <row r="3037" spans="1:20" x14ac:dyDescent="0.25">
      <c r="A3037" s="1265">
        <v>42153</v>
      </c>
      <c r="B3037" s="545">
        <v>22611</v>
      </c>
      <c r="C3037" s="1952" t="s">
        <v>32</v>
      </c>
      <c r="D3037" s="2112">
        <v>13869.6</v>
      </c>
      <c r="E3037" s="724">
        <v>42154</v>
      </c>
      <c r="F3037" s="2116">
        <v>13869.6</v>
      </c>
      <c r="G3037" s="1267">
        <f t="shared" si="169"/>
        <v>0</v>
      </c>
      <c r="H3037" s="1841" t="s">
        <v>2799</v>
      </c>
      <c r="I3037" s="32"/>
      <c r="J3037" s="2024"/>
      <c r="K3037" s="32"/>
      <c r="M3037" s="1265">
        <v>42155</v>
      </c>
      <c r="N3037" s="545">
        <v>22838</v>
      </c>
      <c r="O3037" s="1952" t="s">
        <v>44</v>
      </c>
      <c r="P3037" s="2112">
        <v>1705.5</v>
      </c>
      <c r="Q3037" s="724">
        <v>42155</v>
      </c>
      <c r="R3037" s="2116">
        <v>1705.5</v>
      </c>
      <c r="S3037" s="1267">
        <f t="shared" si="170"/>
        <v>0</v>
      </c>
      <c r="T3037" s="1841" t="s">
        <v>773</v>
      </c>
    </row>
    <row r="3038" spans="1:20" x14ac:dyDescent="0.25">
      <c r="A3038" s="1265">
        <v>42153</v>
      </c>
      <c r="B3038" s="545">
        <v>22612</v>
      </c>
      <c r="C3038" s="1952" t="s">
        <v>2833</v>
      </c>
      <c r="D3038" s="2112">
        <v>2661.1</v>
      </c>
      <c r="E3038" s="724">
        <v>42154</v>
      </c>
      <c r="F3038" s="2116">
        <v>2661.1</v>
      </c>
      <c r="G3038" s="1267">
        <f t="shared" si="169"/>
        <v>0</v>
      </c>
      <c r="H3038" s="1841" t="s">
        <v>2799</v>
      </c>
      <c r="I3038" s="32"/>
      <c r="J3038" s="2024"/>
      <c r="K3038" s="32"/>
      <c r="M3038" s="1265">
        <v>42142</v>
      </c>
      <c r="N3038" s="545">
        <v>21469</v>
      </c>
      <c r="O3038" s="1952" t="s">
        <v>3616</v>
      </c>
      <c r="P3038" s="2112">
        <v>939.4</v>
      </c>
      <c r="Q3038" s="781">
        <v>42142</v>
      </c>
      <c r="R3038" s="2116">
        <v>939.4</v>
      </c>
      <c r="S3038" s="1267">
        <f t="shared" si="170"/>
        <v>0</v>
      </c>
      <c r="T3038" s="1857" t="s">
        <v>773</v>
      </c>
    </row>
    <row r="3039" spans="1:20" x14ac:dyDescent="0.25">
      <c r="A3039" s="1265">
        <v>42153</v>
      </c>
      <c r="B3039" s="545">
        <v>22613</v>
      </c>
      <c r="C3039" s="1952" t="s">
        <v>389</v>
      </c>
      <c r="D3039" s="2112">
        <v>725.4</v>
      </c>
      <c r="E3039" s="724">
        <v>42155</v>
      </c>
      <c r="F3039" s="2116">
        <v>725.4</v>
      </c>
      <c r="G3039" s="1267">
        <f t="shared" si="169"/>
        <v>0</v>
      </c>
      <c r="H3039" s="1841" t="s">
        <v>2822</v>
      </c>
      <c r="I3039" s="32"/>
      <c r="J3039" s="2024"/>
      <c r="K3039" s="32"/>
      <c r="M3039" s="1265">
        <v>42138</v>
      </c>
      <c r="N3039" s="545">
        <v>21064</v>
      </c>
      <c r="O3039" s="1952" t="s">
        <v>1522</v>
      </c>
      <c r="P3039" s="2112">
        <v>8164.8</v>
      </c>
      <c r="Q3039" s="724">
        <v>42139</v>
      </c>
      <c r="R3039" s="2116">
        <v>8164.8</v>
      </c>
      <c r="S3039" s="1817">
        <f t="shared" si="170"/>
        <v>0</v>
      </c>
      <c r="T3039" s="1841" t="s">
        <v>2776</v>
      </c>
    </row>
    <row r="3040" spans="1:20" x14ac:dyDescent="0.25">
      <c r="A3040" s="1265">
        <v>42153</v>
      </c>
      <c r="B3040" s="545">
        <v>22614</v>
      </c>
      <c r="C3040" s="1952" t="s">
        <v>2823</v>
      </c>
      <c r="D3040" s="2112">
        <v>9595.7999999999993</v>
      </c>
      <c r="E3040" s="724">
        <v>42155</v>
      </c>
      <c r="F3040" s="2116">
        <v>9595.7999999999993</v>
      </c>
      <c r="G3040" s="1267">
        <f t="shared" si="169"/>
        <v>0</v>
      </c>
      <c r="H3040" s="1841" t="s">
        <v>2822</v>
      </c>
      <c r="I3040" s="32"/>
      <c r="J3040" s="2024"/>
      <c r="K3040" s="32"/>
      <c r="M3040" s="1265">
        <v>42139</v>
      </c>
      <c r="N3040" s="545">
        <v>21150</v>
      </c>
      <c r="O3040" s="1952" t="s">
        <v>1522</v>
      </c>
      <c r="P3040" s="2112">
        <v>4358.3999999999996</v>
      </c>
      <c r="Q3040" s="724">
        <v>42139</v>
      </c>
      <c r="R3040" s="2116">
        <v>4358.3999999999996</v>
      </c>
      <c r="S3040" s="1817">
        <f t="shared" si="170"/>
        <v>0</v>
      </c>
      <c r="T3040" s="1841" t="s">
        <v>2776</v>
      </c>
    </row>
    <row r="3041" spans="1:20" x14ac:dyDescent="0.25">
      <c r="A3041" s="1265">
        <v>42153</v>
      </c>
      <c r="B3041" s="545">
        <v>22615</v>
      </c>
      <c r="C3041" s="1952" t="s">
        <v>2824</v>
      </c>
      <c r="D3041" s="2112">
        <v>4175</v>
      </c>
      <c r="E3041" s="724">
        <v>42155</v>
      </c>
      <c r="F3041" s="2116">
        <v>4175</v>
      </c>
      <c r="G3041" s="1267">
        <f t="shared" si="169"/>
        <v>0</v>
      </c>
      <c r="H3041" s="1841" t="s">
        <v>2822</v>
      </c>
      <c r="I3041" s="32"/>
      <c r="J3041" s="2024"/>
      <c r="K3041" s="32"/>
      <c r="M3041" s="1265">
        <v>42139</v>
      </c>
      <c r="N3041" s="545">
        <v>21158</v>
      </c>
      <c r="O3041" s="1952" t="s">
        <v>1522</v>
      </c>
      <c r="P3041" s="2112">
        <v>8575.6</v>
      </c>
      <c r="Q3041" s="724">
        <v>42149</v>
      </c>
      <c r="R3041" s="2116">
        <v>8575.6</v>
      </c>
      <c r="S3041" s="1817">
        <f t="shared" si="170"/>
        <v>0</v>
      </c>
      <c r="T3041" s="1841" t="s">
        <v>773</v>
      </c>
    </row>
    <row r="3042" spans="1:20" x14ac:dyDescent="0.25">
      <c r="A3042" s="1265">
        <v>42153</v>
      </c>
      <c r="B3042" s="545">
        <v>22616</v>
      </c>
      <c r="C3042" s="1952" t="s">
        <v>377</v>
      </c>
      <c r="D3042" s="2112">
        <v>20067.2</v>
      </c>
      <c r="E3042" s="724">
        <v>42153</v>
      </c>
      <c r="F3042" s="2116">
        <v>20067.2</v>
      </c>
      <c r="G3042" s="1267">
        <f t="shared" si="169"/>
        <v>0</v>
      </c>
      <c r="H3042" s="1841" t="s">
        <v>773</v>
      </c>
      <c r="I3042" s="32"/>
      <c r="J3042" s="2024"/>
      <c r="K3042" s="32"/>
      <c r="M3042" s="1265">
        <v>42140</v>
      </c>
      <c r="N3042" s="545">
        <v>21289</v>
      </c>
      <c r="O3042" s="1952" t="s">
        <v>1522</v>
      </c>
      <c r="P3042" s="2112">
        <v>9028.7999999999993</v>
      </c>
      <c r="Q3042" s="724">
        <v>42140</v>
      </c>
      <c r="R3042" s="2117">
        <v>9028.7999999999993</v>
      </c>
      <c r="S3042" s="1267">
        <f t="shared" si="170"/>
        <v>0</v>
      </c>
      <c r="T3042" s="352" t="s">
        <v>2799</v>
      </c>
    </row>
    <row r="3043" spans="1:20" x14ac:dyDescent="0.25">
      <c r="A3043" s="1265">
        <v>42153</v>
      </c>
      <c r="B3043" s="545">
        <v>22617</v>
      </c>
      <c r="C3043" s="1952" t="s">
        <v>2821</v>
      </c>
      <c r="D3043" s="2112">
        <v>2098.1999999999998</v>
      </c>
      <c r="E3043" s="724">
        <v>42155</v>
      </c>
      <c r="F3043" s="2116">
        <v>2098.1999999999998</v>
      </c>
      <c r="G3043" s="1267">
        <f t="shared" si="169"/>
        <v>0</v>
      </c>
      <c r="H3043" s="1841" t="s">
        <v>2822</v>
      </c>
      <c r="I3043" s="32"/>
      <c r="J3043" s="2024"/>
      <c r="K3043" s="32"/>
      <c r="M3043" s="1265">
        <v>42125</v>
      </c>
      <c r="N3043" s="545">
        <v>19642</v>
      </c>
      <c r="O3043" s="1952" t="s">
        <v>2823</v>
      </c>
      <c r="P3043" s="2112">
        <v>5327.2</v>
      </c>
      <c r="Q3043" s="724">
        <v>42126</v>
      </c>
      <c r="R3043" s="2116">
        <v>5327.2</v>
      </c>
      <c r="S3043" s="459">
        <f t="shared" si="170"/>
        <v>0</v>
      </c>
      <c r="T3043" s="1857" t="s">
        <v>2822</v>
      </c>
    </row>
    <row r="3044" spans="1:20" x14ac:dyDescent="0.25">
      <c r="A3044" s="1265">
        <v>42153</v>
      </c>
      <c r="B3044" s="545">
        <v>22618</v>
      </c>
      <c r="C3044" s="1952" t="s">
        <v>640</v>
      </c>
      <c r="D3044" s="2112">
        <v>27541.8</v>
      </c>
      <c r="E3044" s="724">
        <v>42155</v>
      </c>
      <c r="F3044" s="2116">
        <v>27541.8</v>
      </c>
      <c r="G3044" s="1267">
        <f t="shared" si="169"/>
        <v>0</v>
      </c>
      <c r="H3044" s="1841" t="s">
        <v>2822</v>
      </c>
      <c r="I3044" s="32"/>
      <c r="J3044" s="2024"/>
      <c r="K3044" s="32"/>
      <c r="M3044" s="1265">
        <v>42128</v>
      </c>
      <c r="N3044" s="545">
        <v>19944</v>
      </c>
      <c r="O3044" s="1952" t="s">
        <v>2823</v>
      </c>
      <c r="P3044" s="2112">
        <v>6933.4</v>
      </c>
      <c r="Q3044" s="724">
        <v>42129</v>
      </c>
      <c r="R3044" s="2116">
        <v>6933.4</v>
      </c>
      <c r="S3044" s="1267">
        <f t="shared" si="170"/>
        <v>0</v>
      </c>
      <c r="T3044" s="1857" t="s">
        <v>773</v>
      </c>
    </row>
    <row r="3045" spans="1:20" x14ac:dyDescent="0.25">
      <c r="A3045" s="1265">
        <v>42153</v>
      </c>
      <c r="B3045" s="545">
        <v>22619</v>
      </c>
      <c r="C3045" s="1952" t="s">
        <v>1776</v>
      </c>
      <c r="D3045" s="2112">
        <v>1428</v>
      </c>
      <c r="E3045" s="724">
        <v>42153</v>
      </c>
      <c r="F3045" s="2116">
        <v>1428</v>
      </c>
      <c r="G3045" s="1267">
        <f t="shared" si="169"/>
        <v>0</v>
      </c>
      <c r="H3045" s="1841" t="s">
        <v>773</v>
      </c>
      <c r="I3045" s="32"/>
      <c r="J3045" s="2024"/>
      <c r="K3045" s="32"/>
      <c r="M3045" s="1265">
        <v>42130</v>
      </c>
      <c r="N3045" s="545">
        <v>20136</v>
      </c>
      <c r="O3045" s="1952" t="s">
        <v>2823</v>
      </c>
      <c r="P3045" s="2112">
        <v>6427</v>
      </c>
      <c r="Q3045" s="724">
        <v>42132</v>
      </c>
      <c r="R3045" s="2116">
        <v>6427</v>
      </c>
      <c r="S3045" s="1267">
        <f t="shared" si="170"/>
        <v>0</v>
      </c>
      <c r="T3045" s="1841" t="s">
        <v>2822</v>
      </c>
    </row>
    <row r="3046" spans="1:20" x14ac:dyDescent="0.25">
      <c r="A3046" s="1265">
        <v>42153</v>
      </c>
      <c r="B3046" s="545">
        <v>22620</v>
      </c>
      <c r="C3046" s="2164" t="s">
        <v>2251</v>
      </c>
      <c r="D3046" s="2207">
        <v>0</v>
      </c>
      <c r="E3046" s="724"/>
      <c r="F3046" s="2116"/>
      <c r="G3046" s="1267">
        <f t="shared" si="169"/>
        <v>0</v>
      </c>
      <c r="H3046" s="1841" t="s">
        <v>135</v>
      </c>
      <c r="I3046" s="32"/>
      <c r="J3046" s="2024"/>
      <c r="K3046" s="32"/>
      <c r="M3046" s="1265">
        <v>42132</v>
      </c>
      <c r="N3046" s="545">
        <v>20362</v>
      </c>
      <c r="O3046" s="1952" t="s">
        <v>2823</v>
      </c>
      <c r="P3046" s="2112">
        <v>8034.6</v>
      </c>
      <c r="Q3046" s="724">
        <v>42134</v>
      </c>
      <c r="R3046" s="2116">
        <v>8034.6</v>
      </c>
      <c r="S3046" s="1267">
        <f t="shared" si="170"/>
        <v>0</v>
      </c>
      <c r="T3046" s="1857" t="s">
        <v>2822</v>
      </c>
    </row>
    <row r="3047" spans="1:20" x14ac:dyDescent="0.25">
      <c r="A3047" s="1265">
        <v>42153</v>
      </c>
      <c r="B3047" s="545">
        <v>22621</v>
      </c>
      <c r="C3047" s="1952" t="s">
        <v>2823</v>
      </c>
      <c r="D3047" s="2112">
        <v>1321.1</v>
      </c>
      <c r="E3047" s="724">
        <v>42155</v>
      </c>
      <c r="F3047" s="2116">
        <v>1321.1</v>
      </c>
      <c r="G3047" s="1267">
        <f t="shared" si="169"/>
        <v>0</v>
      </c>
      <c r="H3047" s="1841" t="s">
        <v>2822</v>
      </c>
      <c r="I3047" s="32"/>
      <c r="J3047" s="2024"/>
      <c r="K3047" s="32"/>
      <c r="M3047" s="1265">
        <v>42132</v>
      </c>
      <c r="N3047" s="545">
        <v>20411</v>
      </c>
      <c r="O3047" s="1952" t="s">
        <v>2823</v>
      </c>
      <c r="P3047" s="2112">
        <v>845.2</v>
      </c>
      <c r="Q3047" s="724">
        <v>42134</v>
      </c>
      <c r="R3047" s="2116">
        <v>845.2</v>
      </c>
      <c r="S3047" s="1267">
        <f t="shared" si="170"/>
        <v>0</v>
      </c>
      <c r="T3047" s="1857" t="s">
        <v>2780</v>
      </c>
    </row>
    <row r="3048" spans="1:20" x14ac:dyDescent="0.25">
      <c r="A3048" s="1265">
        <v>42153</v>
      </c>
      <c r="B3048" s="545">
        <v>22622</v>
      </c>
      <c r="C3048" s="1952" t="s">
        <v>525</v>
      </c>
      <c r="D3048" s="2112">
        <v>46912.4</v>
      </c>
      <c r="E3048" s="724"/>
      <c r="F3048" s="2116"/>
      <c r="G3048" s="1267">
        <f t="shared" si="169"/>
        <v>46912.4</v>
      </c>
      <c r="H3048" s="1841" t="s">
        <v>2822</v>
      </c>
      <c r="I3048" s="32"/>
      <c r="J3048" s="2024"/>
      <c r="K3048" s="32"/>
      <c r="M3048" s="1265">
        <v>42135</v>
      </c>
      <c r="N3048" s="545">
        <v>20713</v>
      </c>
      <c r="O3048" s="1952" t="s">
        <v>2823</v>
      </c>
      <c r="P3048" s="2112">
        <v>11558.4</v>
      </c>
      <c r="Q3048" s="724">
        <v>42136</v>
      </c>
      <c r="R3048" s="2116">
        <v>11558.4</v>
      </c>
      <c r="S3048" s="1267">
        <f t="shared" si="170"/>
        <v>0</v>
      </c>
      <c r="T3048" s="1857" t="s">
        <v>2822</v>
      </c>
    </row>
    <row r="3049" spans="1:20" x14ac:dyDescent="0.25">
      <c r="A3049" s="1265">
        <v>42153</v>
      </c>
      <c r="B3049" s="545">
        <v>22623</v>
      </c>
      <c r="C3049" s="1952" t="s">
        <v>2838</v>
      </c>
      <c r="D3049" s="2112">
        <v>9152.6</v>
      </c>
      <c r="E3049" s="724">
        <v>42155</v>
      </c>
      <c r="F3049" s="2116">
        <v>9152.6</v>
      </c>
      <c r="G3049" s="1267">
        <f t="shared" si="169"/>
        <v>0</v>
      </c>
      <c r="H3049" s="1841" t="s">
        <v>2822</v>
      </c>
      <c r="I3049" s="32"/>
      <c r="J3049" s="2024"/>
      <c r="K3049" s="32"/>
      <c r="M3049" s="1265">
        <v>42137</v>
      </c>
      <c r="N3049" s="545">
        <v>20905</v>
      </c>
      <c r="O3049" s="1952" t="s">
        <v>2823</v>
      </c>
      <c r="P3049" s="2112">
        <v>6240</v>
      </c>
      <c r="Q3049" s="724">
        <v>42138</v>
      </c>
      <c r="R3049" s="2116">
        <v>6240</v>
      </c>
      <c r="S3049" s="1267">
        <f t="shared" si="170"/>
        <v>0</v>
      </c>
      <c r="T3049" s="1857" t="s">
        <v>2822</v>
      </c>
    </row>
    <row r="3050" spans="1:20" x14ac:dyDescent="0.25">
      <c r="A3050" s="1265">
        <v>42153</v>
      </c>
      <c r="B3050" s="545">
        <v>22624</v>
      </c>
      <c r="C3050" s="1952" t="s">
        <v>947</v>
      </c>
      <c r="D3050" s="2112">
        <v>20360.400000000001</v>
      </c>
      <c r="E3050" s="724">
        <v>42155</v>
      </c>
      <c r="F3050" s="2116">
        <v>20360.400000000001</v>
      </c>
      <c r="G3050" s="1267">
        <f t="shared" si="169"/>
        <v>0</v>
      </c>
      <c r="H3050" s="1841" t="s">
        <v>2822</v>
      </c>
      <c r="I3050" s="32"/>
      <c r="J3050" s="2024"/>
      <c r="K3050" s="32"/>
      <c r="M3050" s="1265">
        <v>42137</v>
      </c>
      <c r="N3050" s="545">
        <v>20922</v>
      </c>
      <c r="O3050" s="1952" t="s">
        <v>2823</v>
      </c>
      <c r="P3050" s="2112">
        <v>1256.7</v>
      </c>
      <c r="Q3050" s="724">
        <v>42138</v>
      </c>
      <c r="R3050" s="2116">
        <v>1256.7</v>
      </c>
      <c r="S3050" s="1267">
        <f t="shared" si="170"/>
        <v>0</v>
      </c>
      <c r="T3050" s="1857" t="s">
        <v>2822</v>
      </c>
    </row>
    <row r="3051" spans="1:20" x14ac:dyDescent="0.25">
      <c r="A3051" s="1265">
        <v>42153</v>
      </c>
      <c r="B3051" s="545">
        <v>22625</v>
      </c>
      <c r="C3051" s="1952" t="s">
        <v>947</v>
      </c>
      <c r="D3051" s="2112">
        <v>316.8</v>
      </c>
      <c r="E3051" s="724">
        <v>42155</v>
      </c>
      <c r="F3051" s="2116">
        <v>316.8</v>
      </c>
      <c r="G3051" s="1267">
        <f t="shared" si="169"/>
        <v>0</v>
      </c>
      <c r="H3051" s="1841" t="s">
        <v>2822</v>
      </c>
      <c r="I3051" s="32"/>
      <c r="J3051" s="2024"/>
      <c r="K3051" s="32"/>
      <c r="M3051" s="1265">
        <v>42139</v>
      </c>
      <c r="N3051" s="545">
        <v>21155</v>
      </c>
      <c r="O3051" s="1952" t="s">
        <v>2823</v>
      </c>
      <c r="P3051" s="2112">
        <v>8992.7999999999993</v>
      </c>
      <c r="Q3051" s="724">
        <v>42140</v>
      </c>
      <c r="R3051" s="2116">
        <v>8992.7999999999993</v>
      </c>
      <c r="S3051" s="1817">
        <f t="shared" si="170"/>
        <v>0</v>
      </c>
      <c r="T3051" s="1841" t="s">
        <v>2822</v>
      </c>
    </row>
    <row r="3052" spans="1:20" x14ac:dyDescent="0.25">
      <c r="A3052" s="1265">
        <v>42153</v>
      </c>
      <c r="B3052" s="545">
        <v>22626</v>
      </c>
      <c r="C3052" s="1952" t="s">
        <v>947</v>
      </c>
      <c r="D3052" s="2112">
        <v>440</v>
      </c>
      <c r="E3052" s="724">
        <v>42155</v>
      </c>
      <c r="F3052" s="2116">
        <v>440</v>
      </c>
      <c r="G3052" s="1267">
        <f t="shared" si="169"/>
        <v>0</v>
      </c>
      <c r="H3052" s="1841" t="s">
        <v>2822</v>
      </c>
      <c r="I3052" s="32"/>
      <c r="J3052" s="2024"/>
      <c r="K3052" s="32"/>
      <c r="M3052" s="1265">
        <v>42139</v>
      </c>
      <c r="N3052" s="545">
        <v>21174</v>
      </c>
      <c r="O3052" s="1952" t="s">
        <v>2823</v>
      </c>
      <c r="P3052" s="2112">
        <v>3276.8</v>
      </c>
      <c r="Q3052" s="724">
        <v>42140</v>
      </c>
      <c r="R3052" s="2116">
        <v>3276.8</v>
      </c>
      <c r="S3052" s="1817">
        <f t="shared" si="170"/>
        <v>0</v>
      </c>
      <c r="T3052" s="1841" t="s">
        <v>773</v>
      </c>
    </row>
    <row r="3053" spans="1:20" x14ac:dyDescent="0.25">
      <c r="A3053" s="1265">
        <v>42153</v>
      </c>
      <c r="B3053" s="545">
        <v>22627</v>
      </c>
      <c r="C3053" s="1952" t="s">
        <v>2821</v>
      </c>
      <c r="D3053" s="2112">
        <v>1219.2</v>
      </c>
      <c r="E3053" s="724">
        <v>42155</v>
      </c>
      <c r="F3053" s="2116">
        <v>1219.2</v>
      </c>
      <c r="G3053" s="1267">
        <f t="shared" si="169"/>
        <v>0</v>
      </c>
      <c r="H3053" s="1841" t="s">
        <v>2822</v>
      </c>
      <c r="I3053" s="32"/>
      <c r="J3053" s="2024"/>
      <c r="K3053" s="32"/>
      <c r="M3053" s="1265">
        <v>42142</v>
      </c>
      <c r="N3053" s="545">
        <v>21451</v>
      </c>
      <c r="O3053" s="1952" t="s">
        <v>2823</v>
      </c>
      <c r="P3053" s="2112">
        <v>9711.6</v>
      </c>
      <c r="Q3053" s="781">
        <v>42144</v>
      </c>
      <c r="R3053" s="2116">
        <v>9711.6</v>
      </c>
      <c r="S3053" s="1267">
        <f t="shared" si="170"/>
        <v>0</v>
      </c>
      <c r="T3053" s="1857" t="s">
        <v>2822</v>
      </c>
    </row>
    <row r="3054" spans="1:20" x14ac:dyDescent="0.25">
      <c r="A3054" s="1265">
        <v>42153</v>
      </c>
      <c r="B3054" s="545">
        <v>22628</v>
      </c>
      <c r="C3054" s="1952" t="s">
        <v>2870</v>
      </c>
      <c r="D3054" s="2112">
        <v>182.4</v>
      </c>
      <c r="E3054" s="724">
        <v>42153</v>
      </c>
      <c r="F3054" s="2116">
        <v>182.4</v>
      </c>
      <c r="G3054" s="1267">
        <f t="shared" si="169"/>
        <v>0</v>
      </c>
      <c r="H3054" s="1841" t="s">
        <v>773</v>
      </c>
      <c r="I3054" s="32"/>
      <c r="J3054" s="2024"/>
      <c r="K3054" s="32"/>
      <c r="M3054" s="1265">
        <v>42144</v>
      </c>
      <c r="N3054" s="545">
        <v>21647</v>
      </c>
      <c r="O3054" s="1952" t="s">
        <v>2823</v>
      </c>
      <c r="P3054" s="2112">
        <v>6141.6</v>
      </c>
      <c r="Q3054" s="724">
        <v>42145</v>
      </c>
      <c r="R3054" s="2117">
        <v>6141.6</v>
      </c>
      <c r="S3054" s="1267">
        <f t="shared" si="170"/>
        <v>0</v>
      </c>
      <c r="T3054" s="352" t="s">
        <v>2822</v>
      </c>
    </row>
    <row r="3055" spans="1:20" x14ac:dyDescent="0.25">
      <c r="A3055" s="1265">
        <v>42153</v>
      </c>
      <c r="B3055" s="545">
        <v>22629</v>
      </c>
      <c r="C3055" s="1952" t="s">
        <v>2840</v>
      </c>
      <c r="D3055" s="2112">
        <v>19801.2</v>
      </c>
      <c r="E3055" s="724"/>
      <c r="F3055" s="2116"/>
      <c r="G3055" s="1267">
        <f t="shared" si="169"/>
        <v>19801.2</v>
      </c>
      <c r="H3055" s="1841" t="s">
        <v>2822</v>
      </c>
      <c r="I3055" s="32"/>
      <c r="J3055" s="2024"/>
      <c r="K3055" s="32"/>
      <c r="M3055" s="1265">
        <v>42144</v>
      </c>
      <c r="N3055" s="545">
        <v>21660</v>
      </c>
      <c r="O3055" s="1952" t="s">
        <v>2823</v>
      </c>
      <c r="P3055" s="2112">
        <v>1618.8</v>
      </c>
      <c r="Q3055" s="724">
        <v>42145</v>
      </c>
      <c r="R3055" s="2117">
        <v>1618.8</v>
      </c>
      <c r="S3055" s="1267">
        <f t="shared" si="170"/>
        <v>0</v>
      </c>
      <c r="T3055" s="352" t="s">
        <v>2822</v>
      </c>
    </row>
    <row r="3056" spans="1:20" x14ac:dyDescent="0.25">
      <c r="A3056" s="1265">
        <v>42153</v>
      </c>
      <c r="B3056" s="545">
        <v>22630</v>
      </c>
      <c r="C3056" s="1952" t="s">
        <v>2839</v>
      </c>
      <c r="D3056" s="2112">
        <v>12393.6</v>
      </c>
      <c r="E3056" s="724"/>
      <c r="F3056" s="2116"/>
      <c r="G3056" s="1267">
        <f t="shared" si="169"/>
        <v>12393.6</v>
      </c>
      <c r="H3056" s="1841" t="s">
        <v>2822</v>
      </c>
      <c r="I3056" s="32"/>
      <c r="J3056" s="2024"/>
      <c r="K3056" s="32"/>
      <c r="M3056" s="1265">
        <v>42146</v>
      </c>
      <c r="N3056" s="545">
        <v>21886</v>
      </c>
      <c r="O3056" s="1952" t="s">
        <v>2823</v>
      </c>
      <c r="P3056" s="2112">
        <v>10134.6</v>
      </c>
      <c r="Q3056" s="724">
        <v>42148</v>
      </c>
      <c r="R3056" s="2116">
        <v>10134.6</v>
      </c>
      <c r="S3056" s="1267">
        <f t="shared" si="170"/>
        <v>0</v>
      </c>
      <c r="T3056" s="1841" t="s">
        <v>2822</v>
      </c>
    </row>
    <row r="3057" spans="1:20" x14ac:dyDescent="0.25">
      <c r="A3057" s="1265">
        <v>42153</v>
      </c>
      <c r="B3057" s="545">
        <v>22631</v>
      </c>
      <c r="C3057" s="1952" t="s">
        <v>2837</v>
      </c>
      <c r="D3057" s="2112">
        <v>4108.2</v>
      </c>
      <c r="E3057" s="724">
        <v>42155</v>
      </c>
      <c r="F3057" s="2116">
        <v>4108.2</v>
      </c>
      <c r="G3057" s="1267">
        <f t="shared" si="169"/>
        <v>0</v>
      </c>
      <c r="H3057" s="1841" t="s">
        <v>2822</v>
      </c>
      <c r="I3057" s="32"/>
      <c r="J3057" s="2024"/>
      <c r="K3057" s="32"/>
      <c r="M3057" s="1265">
        <v>42146</v>
      </c>
      <c r="N3057" s="545">
        <v>21916</v>
      </c>
      <c r="O3057" s="1952" t="s">
        <v>2823</v>
      </c>
      <c r="P3057" s="2112">
        <v>663</v>
      </c>
      <c r="Q3057" s="724">
        <v>42148</v>
      </c>
      <c r="R3057" s="2116">
        <v>663</v>
      </c>
      <c r="S3057" s="1267">
        <f t="shared" si="170"/>
        <v>0</v>
      </c>
      <c r="T3057" s="1841" t="s">
        <v>2822</v>
      </c>
    </row>
    <row r="3058" spans="1:20" x14ac:dyDescent="0.25">
      <c r="A3058" s="1265">
        <v>42153</v>
      </c>
      <c r="B3058" s="545">
        <v>22632</v>
      </c>
      <c r="C3058" s="1952" t="s">
        <v>2837</v>
      </c>
      <c r="D3058" s="2112">
        <v>3838.02</v>
      </c>
      <c r="E3058" s="724">
        <v>42155</v>
      </c>
      <c r="F3058" s="2116">
        <v>3838.02</v>
      </c>
      <c r="G3058" s="1267">
        <f t="shared" si="169"/>
        <v>0</v>
      </c>
      <c r="H3058" s="1841" t="s">
        <v>2822</v>
      </c>
      <c r="I3058" s="32"/>
      <c r="J3058" s="2024"/>
      <c r="K3058" s="32"/>
      <c r="M3058" s="1265">
        <v>42149</v>
      </c>
      <c r="N3058" s="545">
        <v>22194</v>
      </c>
      <c r="O3058" s="1952" t="s">
        <v>2823</v>
      </c>
      <c r="P3058" s="2112">
        <v>8921.6</v>
      </c>
      <c r="Q3058" s="781">
        <v>42150</v>
      </c>
      <c r="R3058" s="2116">
        <v>8921.6</v>
      </c>
      <c r="S3058" s="1267">
        <f t="shared" si="170"/>
        <v>0</v>
      </c>
      <c r="T3058" s="1841" t="s">
        <v>773</v>
      </c>
    </row>
    <row r="3059" spans="1:20" x14ac:dyDescent="0.25">
      <c r="A3059" s="1265">
        <v>42153</v>
      </c>
      <c r="B3059" s="545">
        <v>22633</v>
      </c>
      <c r="C3059" s="1952" t="s">
        <v>969</v>
      </c>
      <c r="D3059" s="2112">
        <v>287669</v>
      </c>
      <c r="E3059" s="724">
        <v>42154</v>
      </c>
      <c r="F3059" s="2116">
        <v>287669</v>
      </c>
      <c r="G3059" s="1267">
        <f t="shared" si="169"/>
        <v>0</v>
      </c>
      <c r="H3059" s="1841" t="s">
        <v>773</v>
      </c>
      <c r="I3059" s="32"/>
      <c r="J3059" s="2024"/>
      <c r="K3059" s="32"/>
      <c r="M3059" s="1265">
        <v>42151</v>
      </c>
      <c r="N3059" s="545">
        <v>22386</v>
      </c>
      <c r="O3059" s="1952" t="s">
        <v>2823</v>
      </c>
      <c r="P3059" s="2112">
        <v>6653.4</v>
      </c>
      <c r="Q3059" s="724">
        <v>42152</v>
      </c>
      <c r="R3059" s="2116">
        <v>6653.4</v>
      </c>
      <c r="S3059" s="1267">
        <f t="shared" si="170"/>
        <v>0</v>
      </c>
      <c r="T3059" s="1841" t="s">
        <v>2822</v>
      </c>
    </row>
    <row r="3060" spans="1:20" x14ac:dyDescent="0.25">
      <c r="A3060" s="1265">
        <v>42153</v>
      </c>
      <c r="B3060" s="545">
        <v>22634</v>
      </c>
      <c r="C3060" s="1952" t="s">
        <v>67</v>
      </c>
      <c r="D3060" s="2112">
        <v>35532</v>
      </c>
      <c r="E3060" s="724"/>
      <c r="F3060" s="2116"/>
      <c r="G3060" s="1267">
        <f t="shared" si="169"/>
        <v>35532</v>
      </c>
      <c r="H3060" s="1841" t="s">
        <v>2822</v>
      </c>
      <c r="I3060" s="32"/>
      <c r="J3060" s="2024"/>
      <c r="K3060" s="32"/>
      <c r="M3060" s="1265">
        <v>42151</v>
      </c>
      <c r="N3060" s="545">
        <v>22405</v>
      </c>
      <c r="O3060" s="2143" t="s">
        <v>2823</v>
      </c>
      <c r="P3060" s="2112">
        <v>978.9</v>
      </c>
      <c r="Q3060" s="724">
        <v>42152</v>
      </c>
      <c r="R3060" s="2116">
        <v>978.9</v>
      </c>
      <c r="S3060" s="1267">
        <f t="shared" si="170"/>
        <v>0</v>
      </c>
      <c r="T3060" s="1841" t="s">
        <v>2822</v>
      </c>
    </row>
    <row r="3061" spans="1:20" x14ac:dyDescent="0.25">
      <c r="A3061" s="1265">
        <v>42153</v>
      </c>
      <c r="B3061" s="545">
        <v>22635</v>
      </c>
      <c r="C3061" s="1952" t="s">
        <v>1176</v>
      </c>
      <c r="D3061" s="2112">
        <v>2265.3000000000002</v>
      </c>
      <c r="E3061" s="724">
        <v>42153</v>
      </c>
      <c r="F3061" s="2116">
        <v>2265.3000000000002</v>
      </c>
      <c r="G3061" s="1267">
        <f t="shared" si="169"/>
        <v>0</v>
      </c>
      <c r="H3061" s="1841" t="s">
        <v>773</v>
      </c>
      <c r="I3061" s="32"/>
      <c r="J3061" s="2024"/>
      <c r="K3061" s="32"/>
      <c r="M3061" s="1265">
        <v>42153</v>
      </c>
      <c r="N3061" s="545">
        <v>22614</v>
      </c>
      <c r="O3061" s="1952" t="s">
        <v>2823</v>
      </c>
      <c r="P3061" s="2112">
        <v>9595.7999999999993</v>
      </c>
      <c r="Q3061" s="724">
        <v>42155</v>
      </c>
      <c r="R3061" s="2116">
        <v>9595.7999999999993</v>
      </c>
      <c r="S3061" s="1267">
        <f t="shared" si="170"/>
        <v>0</v>
      </c>
      <c r="T3061" s="1841" t="s">
        <v>2822</v>
      </c>
    </row>
    <row r="3062" spans="1:20" x14ac:dyDescent="0.25">
      <c r="A3062" s="1265">
        <v>42153</v>
      </c>
      <c r="B3062" s="545">
        <v>22636</v>
      </c>
      <c r="C3062" s="1952" t="s">
        <v>2866</v>
      </c>
      <c r="D3062" s="2112">
        <v>3046.4</v>
      </c>
      <c r="E3062" s="724">
        <v>42153</v>
      </c>
      <c r="F3062" s="2116">
        <v>3046.4</v>
      </c>
      <c r="G3062" s="1267">
        <f t="shared" si="169"/>
        <v>0</v>
      </c>
      <c r="H3062" s="1841" t="s">
        <v>773</v>
      </c>
      <c r="I3062" s="32"/>
      <c r="J3062" s="2024"/>
      <c r="K3062" s="32"/>
      <c r="M3062" s="1265">
        <v>42153</v>
      </c>
      <c r="N3062" s="545">
        <v>22621</v>
      </c>
      <c r="O3062" s="1952" t="s">
        <v>2823</v>
      </c>
      <c r="P3062" s="2112">
        <v>1321.1</v>
      </c>
      <c r="Q3062" s="724">
        <v>42155</v>
      </c>
      <c r="R3062" s="2116">
        <v>1321.1</v>
      </c>
      <c r="S3062" s="1267">
        <f t="shared" si="170"/>
        <v>0</v>
      </c>
      <c r="T3062" s="1841" t="s">
        <v>2822</v>
      </c>
    </row>
    <row r="3063" spans="1:20" x14ac:dyDescent="0.25">
      <c r="A3063" s="1265">
        <v>42153</v>
      </c>
      <c r="B3063" s="545">
        <v>22637</v>
      </c>
      <c r="C3063" s="1952" t="s">
        <v>967</v>
      </c>
      <c r="D3063" s="2112">
        <v>19679.400000000001</v>
      </c>
      <c r="E3063" s="724">
        <v>42153</v>
      </c>
      <c r="F3063" s="2116">
        <v>19679.400000000001</v>
      </c>
      <c r="G3063" s="1267">
        <f t="shared" si="169"/>
        <v>0</v>
      </c>
      <c r="H3063" s="1841" t="s">
        <v>773</v>
      </c>
      <c r="I3063" s="32"/>
      <c r="J3063" s="2024"/>
      <c r="K3063" s="32"/>
      <c r="M3063" s="1265">
        <v>42128</v>
      </c>
      <c r="N3063" s="545">
        <v>19909</v>
      </c>
      <c r="O3063" s="1952" t="s">
        <v>665</v>
      </c>
      <c r="P3063" s="2112">
        <v>2355.8000000000002</v>
      </c>
      <c r="Q3063" s="724">
        <v>42128</v>
      </c>
      <c r="R3063" s="2116">
        <v>2355.8000000000002</v>
      </c>
      <c r="S3063" s="1267">
        <f t="shared" si="170"/>
        <v>0</v>
      </c>
      <c r="T3063" s="1857" t="s">
        <v>773</v>
      </c>
    </row>
    <row r="3064" spans="1:20" x14ac:dyDescent="0.25">
      <c r="A3064" s="1265">
        <v>42153</v>
      </c>
      <c r="B3064" s="545">
        <v>22638</v>
      </c>
      <c r="C3064" s="1952" t="s">
        <v>2866</v>
      </c>
      <c r="D3064" s="2112">
        <v>1484.7</v>
      </c>
      <c r="E3064" s="724">
        <v>42153</v>
      </c>
      <c r="F3064" s="2116">
        <v>1484.7</v>
      </c>
      <c r="G3064" s="1267">
        <f t="shared" si="169"/>
        <v>0</v>
      </c>
      <c r="H3064" s="1841" t="s">
        <v>773</v>
      </c>
      <c r="I3064" s="32"/>
      <c r="J3064" s="2024"/>
      <c r="K3064" s="32"/>
      <c r="M3064" s="1265">
        <v>42130</v>
      </c>
      <c r="N3064" s="545">
        <v>20126</v>
      </c>
      <c r="O3064" s="1952" t="s">
        <v>665</v>
      </c>
      <c r="P3064" s="2112">
        <v>4871.84</v>
      </c>
      <c r="Q3064" s="724">
        <v>42130</v>
      </c>
      <c r="R3064" s="2116">
        <v>4871.84</v>
      </c>
      <c r="S3064" s="1267">
        <f t="shared" si="170"/>
        <v>0</v>
      </c>
      <c r="T3064" s="1841" t="s">
        <v>773</v>
      </c>
    </row>
    <row r="3065" spans="1:20" x14ac:dyDescent="0.25">
      <c r="A3065" s="1265">
        <v>42153</v>
      </c>
      <c r="B3065" s="545">
        <v>22639</v>
      </c>
      <c r="C3065" s="1952" t="s">
        <v>44</v>
      </c>
      <c r="D3065" s="2112">
        <v>2268</v>
      </c>
      <c r="E3065" s="724">
        <v>42153</v>
      </c>
      <c r="F3065" s="2116">
        <v>2268</v>
      </c>
      <c r="G3065" s="1267">
        <f t="shared" si="169"/>
        <v>0</v>
      </c>
      <c r="H3065" s="1841" t="s">
        <v>773</v>
      </c>
      <c r="I3065" s="32"/>
      <c r="J3065" s="2024"/>
      <c r="K3065" s="32"/>
      <c r="M3065" s="1265">
        <v>42133</v>
      </c>
      <c r="N3065" s="545">
        <v>20500</v>
      </c>
      <c r="O3065" s="1952" t="s">
        <v>665</v>
      </c>
      <c r="P3065" s="2112">
        <v>2791.95</v>
      </c>
      <c r="Q3065" s="724">
        <v>42133</v>
      </c>
      <c r="R3065" s="2116">
        <v>2791.95</v>
      </c>
      <c r="S3065" s="1267">
        <f t="shared" si="170"/>
        <v>0</v>
      </c>
      <c r="T3065" s="1857" t="s">
        <v>773</v>
      </c>
    </row>
    <row r="3066" spans="1:20" x14ac:dyDescent="0.25">
      <c r="A3066" s="1265">
        <v>42153</v>
      </c>
      <c r="B3066" s="545">
        <v>22640</v>
      </c>
      <c r="C3066" s="1952" t="s">
        <v>44</v>
      </c>
      <c r="D3066" s="2112">
        <v>622.29999999999995</v>
      </c>
      <c r="E3066" s="724">
        <v>42153</v>
      </c>
      <c r="F3066" s="2116">
        <v>622.29999999999995</v>
      </c>
      <c r="G3066" s="1267">
        <f t="shared" si="169"/>
        <v>0</v>
      </c>
      <c r="H3066" s="1841" t="s">
        <v>773</v>
      </c>
      <c r="I3066" s="32"/>
      <c r="J3066" s="2024"/>
      <c r="K3066" s="32"/>
      <c r="M3066" s="1265">
        <v>42135</v>
      </c>
      <c r="N3066" s="545">
        <v>20680</v>
      </c>
      <c r="O3066" s="1952" t="s">
        <v>665</v>
      </c>
      <c r="P3066" s="2112">
        <v>1458</v>
      </c>
      <c r="Q3066" s="724">
        <v>42135</v>
      </c>
      <c r="R3066" s="2116">
        <v>1458</v>
      </c>
      <c r="S3066" s="1267">
        <f t="shared" si="170"/>
        <v>0</v>
      </c>
      <c r="T3066" s="1841" t="s">
        <v>773</v>
      </c>
    </row>
    <row r="3067" spans="1:20" x14ac:dyDescent="0.25">
      <c r="A3067" s="1265">
        <v>42153</v>
      </c>
      <c r="B3067" s="545">
        <v>22641</v>
      </c>
      <c r="C3067" s="1952" t="s">
        <v>3708</v>
      </c>
      <c r="D3067" s="2112">
        <v>53905.2</v>
      </c>
      <c r="E3067" s="724">
        <v>42154</v>
      </c>
      <c r="F3067" s="2116">
        <v>53905.2</v>
      </c>
      <c r="G3067" s="1267">
        <f t="shared" si="169"/>
        <v>0</v>
      </c>
      <c r="H3067" s="1841" t="s">
        <v>2776</v>
      </c>
      <c r="I3067" s="32"/>
      <c r="J3067" s="2024"/>
      <c r="K3067" s="32"/>
      <c r="M3067" s="1265">
        <v>42137</v>
      </c>
      <c r="N3067" s="545">
        <v>20882</v>
      </c>
      <c r="O3067" s="1952" t="s">
        <v>665</v>
      </c>
      <c r="P3067" s="2112">
        <v>2876</v>
      </c>
      <c r="Q3067" s="724">
        <v>42137</v>
      </c>
      <c r="R3067" s="2116">
        <v>2876</v>
      </c>
      <c r="S3067" s="1267">
        <f t="shared" si="170"/>
        <v>0</v>
      </c>
      <c r="T3067" s="1841" t="s">
        <v>773</v>
      </c>
    </row>
    <row r="3068" spans="1:20" x14ac:dyDescent="0.25">
      <c r="A3068" s="1265">
        <v>42153</v>
      </c>
      <c r="B3068" s="545">
        <v>22642</v>
      </c>
      <c r="C3068" s="1952" t="s">
        <v>2845</v>
      </c>
      <c r="D3068" s="2112">
        <v>3055.2</v>
      </c>
      <c r="E3068" s="724">
        <v>42153</v>
      </c>
      <c r="F3068" s="2116">
        <v>3055.2</v>
      </c>
      <c r="G3068" s="1267">
        <f t="shared" si="169"/>
        <v>0</v>
      </c>
      <c r="H3068" s="1841" t="s">
        <v>773</v>
      </c>
      <c r="I3068" s="32"/>
      <c r="J3068" s="2024"/>
      <c r="K3068" s="32"/>
      <c r="M3068" s="1265">
        <v>42139</v>
      </c>
      <c r="N3068" s="545">
        <v>21115</v>
      </c>
      <c r="O3068" s="1952" t="s">
        <v>665</v>
      </c>
      <c r="P3068" s="2112">
        <v>5428.8</v>
      </c>
      <c r="Q3068" s="724">
        <v>42139</v>
      </c>
      <c r="R3068" s="2116">
        <v>5428.8</v>
      </c>
      <c r="S3068" s="1817">
        <f t="shared" si="170"/>
        <v>0</v>
      </c>
      <c r="T3068" s="1841" t="s">
        <v>773</v>
      </c>
    </row>
    <row r="3069" spans="1:20" x14ac:dyDescent="0.25">
      <c r="A3069" s="1265">
        <v>42153</v>
      </c>
      <c r="B3069" s="545">
        <v>22643</v>
      </c>
      <c r="C3069" s="1952" t="s">
        <v>2859</v>
      </c>
      <c r="D3069" s="2112">
        <v>15042</v>
      </c>
      <c r="E3069" s="724">
        <v>42153</v>
      </c>
      <c r="F3069" s="2116">
        <v>15042</v>
      </c>
      <c r="G3069" s="1267">
        <f t="shared" si="169"/>
        <v>0</v>
      </c>
      <c r="H3069" s="1841" t="s">
        <v>773</v>
      </c>
      <c r="I3069" s="32"/>
      <c r="J3069" s="2024"/>
      <c r="K3069" s="32"/>
      <c r="M3069" s="1265">
        <v>42144</v>
      </c>
      <c r="N3069" s="545">
        <v>21643</v>
      </c>
      <c r="O3069" s="1952" t="s">
        <v>665</v>
      </c>
      <c r="P3069" s="2112">
        <v>4931.2</v>
      </c>
      <c r="Q3069" s="724">
        <v>42144</v>
      </c>
      <c r="R3069" s="2117">
        <v>4931.2</v>
      </c>
      <c r="S3069" s="1267">
        <f t="shared" si="170"/>
        <v>0</v>
      </c>
      <c r="T3069" s="352" t="s">
        <v>773</v>
      </c>
    </row>
    <row r="3070" spans="1:20" x14ac:dyDescent="0.25">
      <c r="A3070" s="1265">
        <v>42153</v>
      </c>
      <c r="B3070" s="545">
        <v>22644</v>
      </c>
      <c r="C3070" s="1952" t="s">
        <v>72</v>
      </c>
      <c r="D3070" s="2112">
        <v>35561.199999999997</v>
      </c>
      <c r="E3070" s="724"/>
      <c r="F3070" s="2116"/>
      <c r="G3070" s="1267">
        <f t="shared" si="169"/>
        <v>35561.199999999997</v>
      </c>
      <c r="H3070" s="1841" t="s">
        <v>2938</v>
      </c>
      <c r="I3070" s="32"/>
      <c r="J3070" s="2024"/>
      <c r="K3070" s="32"/>
      <c r="M3070" s="1265">
        <v>42148</v>
      </c>
      <c r="N3070" s="545">
        <v>22083</v>
      </c>
      <c r="O3070" s="1952" t="s">
        <v>665</v>
      </c>
      <c r="P3070" s="2112">
        <v>2956.84</v>
      </c>
      <c r="Q3070" s="781">
        <v>42148</v>
      </c>
      <c r="R3070" s="2116">
        <v>2956.84</v>
      </c>
      <c r="S3070" s="1267">
        <f t="shared" si="170"/>
        <v>0</v>
      </c>
      <c r="T3070" s="1841" t="s">
        <v>773</v>
      </c>
    </row>
    <row r="3071" spans="1:20" x14ac:dyDescent="0.25">
      <c r="A3071" s="1265">
        <v>42153</v>
      </c>
      <c r="B3071" s="545">
        <v>22645</v>
      </c>
      <c r="C3071" s="1952" t="s">
        <v>701</v>
      </c>
      <c r="D3071" s="2112">
        <v>4329.6000000000004</v>
      </c>
      <c r="E3071" s="724">
        <v>42154</v>
      </c>
      <c r="F3071" s="2116">
        <v>4329.6000000000004</v>
      </c>
      <c r="G3071" s="1267">
        <f t="shared" si="169"/>
        <v>0</v>
      </c>
      <c r="H3071" s="1841" t="s">
        <v>2780</v>
      </c>
      <c r="I3071" s="32"/>
      <c r="J3071" s="2024"/>
      <c r="K3071" s="32"/>
      <c r="M3071" s="1265">
        <v>42151</v>
      </c>
      <c r="N3071" s="545">
        <v>22351</v>
      </c>
      <c r="O3071" s="1952" t="s">
        <v>665</v>
      </c>
      <c r="P3071" s="2112">
        <v>3709.2</v>
      </c>
      <c r="Q3071" s="781">
        <v>42151</v>
      </c>
      <c r="R3071" s="2116">
        <v>3709.2</v>
      </c>
      <c r="S3071" s="1267">
        <f t="shared" si="170"/>
        <v>0</v>
      </c>
      <c r="T3071" s="1841" t="s">
        <v>773</v>
      </c>
    </row>
    <row r="3072" spans="1:20" x14ac:dyDescent="0.25">
      <c r="A3072" s="1265">
        <v>42153</v>
      </c>
      <c r="B3072" s="545">
        <v>22646</v>
      </c>
      <c r="C3072" s="1952" t="s">
        <v>2787</v>
      </c>
      <c r="D3072" s="2112">
        <v>9604.44</v>
      </c>
      <c r="E3072" s="724">
        <v>42154</v>
      </c>
      <c r="F3072" s="2116">
        <v>9604.44</v>
      </c>
      <c r="G3072" s="1267">
        <f t="shared" si="169"/>
        <v>0</v>
      </c>
      <c r="H3072" s="1841" t="s">
        <v>2780</v>
      </c>
      <c r="I3072" s="32"/>
      <c r="J3072" s="2024"/>
      <c r="K3072" s="32"/>
      <c r="M3072" s="1265">
        <v>42152</v>
      </c>
      <c r="N3072" s="545">
        <v>22451</v>
      </c>
      <c r="O3072" s="1952" t="s">
        <v>665</v>
      </c>
      <c r="P3072" s="2112">
        <v>4529.6000000000004</v>
      </c>
      <c r="Q3072" s="724">
        <v>42152</v>
      </c>
      <c r="R3072" s="2116">
        <v>4529.6000000000004</v>
      </c>
      <c r="S3072" s="1267">
        <f t="shared" si="170"/>
        <v>0</v>
      </c>
      <c r="T3072" s="1841" t="s">
        <v>773</v>
      </c>
    </row>
    <row r="3073" spans="1:20" x14ac:dyDescent="0.25">
      <c r="A3073" s="1265">
        <v>42153</v>
      </c>
      <c r="B3073" s="545">
        <v>22647</v>
      </c>
      <c r="C3073" s="1952" t="s">
        <v>28</v>
      </c>
      <c r="D3073" s="2112">
        <v>26624.9</v>
      </c>
      <c r="E3073" s="724">
        <v>42154</v>
      </c>
      <c r="F3073" s="2116">
        <v>26624.9</v>
      </c>
      <c r="G3073" s="1267">
        <f t="shared" si="169"/>
        <v>0</v>
      </c>
      <c r="H3073" s="1841" t="s">
        <v>2780</v>
      </c>
      <c r="I3073" s="32"/>
      <c r="J3073" s="2024"/>
      <c r="K3073" s="32"/>
      <c r="M3073" s="1265">
        <v>42153</v>
      </c>
      <c r="N3073" s="545">
        <v>22566</v>
      </c>
      <c r="O3073" s="1952" t="s">
        <v>665</v>
      </c>
      <c r="P3073" s="2112">
        <v>3491.4</v>
      </c>
      <c r="Q3073" s="724">
        <v>42153</v>
      </c>
      <c r="R3073" s="2116">
        <v>3491.4</v>
      </c>
      <c r="S3073" s="1267">
        <f t="shared" si="170"/>
        <v>0</v>
      </c>
      <c r="T3073" s="1841" t="s">
        <v>773</v>
      </c>
    </row>
    <row r="3074" spans="1:20" x14ac:dyDescent="0.25">
      <c r="A3074" s="1265">
        <v>42153</v>
      </c>
      <c r="B3074" s="545">
        <v>22648</v>
      </c>
      <c r="C3074" s="1952" t="s">
        <v>2962</v>
      </c>
      <c r="D3074" s="2112">
        <v>2152</v>
      </c>
      <c r="E3074" s="724">
        <v>42154</v>
      </c>
      <c r="F3074" s="2116">
        <v>2152</v>
      </c>
      <c r="G3074" s="1267">
        <f t="shared" si="169"/>
        <v>0</v>
      </c>
      <c r="H3074" s="1841" t="s">
        <v>773</v>
      </c>
      <c r="I3074" s="32"/>
      <c r="J3074" s="2024"/>
      <c r="K3074" s="32"/>
      <c r="M3074" s="1265">
        <v>42154</v>
      </c>
      <c r="N3074" s="545">
        <v>22707</v>
      </c>
      <c r="O3074" s="1952" t="s">
        <v>665</v>
      </c>
      <c r="P3074" s="2112">
        <v>11817.6</v>
      </c>
      <c r="Q3074" s="724">
        <v>42154</v>
      </c>
      <c r="R3074" s="2116">
        <v>11817.6</v>
      </c>
      <c r="S3074" s="1267">
        <f t="shared" si="170"/>
        <v>0</v>
      </c>
      <c r="T3074" s="1841" t="s">
        <v>773</v>
      </c>
    </row>
    <row r="3075" spans="1:20" x14ac:dyDescent="0.25">
      <c r="A3075" s="1265">
        <v>42153</v>
      </c>
      <c r="B3075" s="545">
        <v>22649</v>
      </c>
      <c r="C3075" s="1952" t="s">
        <v>2788</v>
      </c>
      <c r="D3075" s="2112">
        <v>915.6</v>
      </c>
      <c r="E3075" s="724">
        <v>42153</v>
      </c>
      <c r="F3075" s="2116">
        <v>915.6</v>
      </c>
      <c r="G3075" s="1267">
        <f t="shared" si="169"/>
        <v>0</v>
      </c>
      <c r="H3075" s="1841" t="s">
        <v>773</v>
      </c>
      <c r="I3075" s="32"/>
      <c r="J3075" s="2024"/>
      <c r="K3075" s="32"/>
      <c r="M3075" s="1265">
        <v>42127</v>
      </c>
      <c r="N3075" s="545">
        <v>19852</v>
      </c>
      <c r="O3075" s="2054" t="s">
        <v>786</v>
      </c>
      <c r="P3075" s="2112">
        <v>8983.2000000000007</v>
      </c>
      <c r="Q3075" s="724">
        <v>42127</v>
      </c>
      <c r="R3075" s="2116">
        <v>8983.2000000000007</v>
      </c>
      <c r="S3075" s="1267">
        <f t="shared" ref="S3075:S3138" si="171">P3075-R3075</f>
        <v>0</v>
      </c>
      <c r="T3075" s="76" t="s">
        <v>2804</v>
      </c>
    </row>
    <row r="3076" spans="1:20" x14ac:dyDescent="0.25">
      <c r="A3076" s="1265">
        <v>42153</v>
      </c>
      <c r="B3076" s="545">
        <v>22650</v>
      </c>
      <c r="C3076" s="1952" t="s">
        <v>1024</v>
      </c>
      <c r="D3076" s="2112">
        <v>36707</v>
      </c>
      <c r="E3076" s="724">
        <v>42154</v>
      </c>
      <c r="F3076" s="2189">
        <v>22000</v>
      </c>
      <c r="G3076" s="2190">
        <f t="shared" si="169"/>
        <v>14707</v>
      </c>
      <c r="H3076" s="1841" t="s">
        <v>773</v>
      </c>
      <c r="I3076" s="32"/>
      <c r="J3076" s="2024"/>
      <c r="K3076" s="32"/>
      <c r="M3076" s="1265">
        <v>42131</v>
      </c>
      <c r="N3076" s="545">
        <v>20252</v>
      </c>
      <c r="O3076" s="1952" t="s">
        <v>786</v>
      </c>
      <c r="P3076" s="2112">
        <v>294.39999999999998</v>
      </c>
      <c r="Q3076" s="724">
        <v>42131</v>
      </c>
      <c r="R3076" s="2116">
        <v>294.39999999999998</v>
      </c>
      <c r="S3076" s="1267">
        <f t="shared" si="171"/>
        <v>0</v>
      </c>
      <c r="T3076" s="1857" t="s">
        <v>2804</v>
      </c>
    </row>
    <row r="3077" spans="1:20" x14ac:dyDescent="0.25">
      <c r="A3077" s="1265">
        <v>42153</v>
      </c>
      <c r="B3077" s="545">
        <v>22651</v>
      </c>
      <c r="C3077" s="1952" t="s">
        <v>1024</v>
      </c>
      <c r="D3077" s="2112">
        <v>1728</v>
      </c>
      <c r="E3077" s="724"/>
      <c r="F3077" s="2116"/>
      <c r="G3077" s="1267">
        <f t="shared" si="169"/>
        <v>1728</v>
      </c>
      <c r="H3077" s="1841" t="s">
        <v>773</v>
      </c>
      <c r="I3077" s="32"/>
      <c r="J3077" s="2024"/>
      <c r="K3077" s="32"/>
      <c r="M3077" s="1265">
        <v>42134</v>
      </c>
      <c r="N3077" s="545">
        <v>20622</v>
      </c>
      <c r="O3077" s="1952" t="s">
        <v>786</v>
      </c>
      <c r="P3077" s="2112">
        <v>9426.6</v>
      </c>
      <c r="Q3077" s="724">
        <v>42134</v>
      </c>
      <c r="R3077" s="2117">
        <v>9426.6</v>
      </c>
      <c r="S3077" s="1267">
        <f t="shared" si="171"/>
        <v>0</v>
      </c>
      <c r="T3077" s="519" t="s">
        <v>2804</v>
      </c>
    </row>
    <row r="3078" spans="1:20" x14ac:dyDescent="0.25">
      <c r="A3078" s="1265">
        <v>42153</v>
      </c>
      <c r="B3078" s="545">
        <v>22652</v>
      </c>
      <c r="C3078" s="1952" t="s">
        <v>1025</v>
      </c>
      <c r="D3078" s="2112">
        <v>1067.5</v>
      </c>
      <c r="E3078" s="724">
        <v>42153</v>
      </c>
      <c r="F3078" s="2116">
        <v>1067.5</v>
      </c>
      <c r="G3078" s="1267">
        <f t="shared" si="169"/>
        <v>0</v>
      </c>
      <c r="H3078" s="1841" t="s">
        <v>773</v>
      </c>
      <c r="I3078" s="32"/>
      <c r="J3078" s="2024"/>
      <c r="K3078" s="32"/>
      <c r="M3078" s="1265">
        <v>42141</v>
      </c>
      <c r="N3078" s="545">
        <v>21334</v>
      </c>
      <c r="O3078" s="1952" t="s">
        <v>786</v>
      </c>
      <c r="P3078" s="2112">
        <v>9708.6</v>
      </c>
      <c r="Q3078" s="724">
        <v>42142</v>
      </c>
      <c r="R3078" s="2117">
        <v>9708.6</v>
      </c>
      <c r="S3078" s="1267">
        <f t="shared" si="171"/>
        <v>0</v>
      </c>
      <c r="T3078" s="352" t="s">
        <v>2804</v>
      </c>
    </row>
    <row r="3079" spans="1:20" x14ac:dyDescent="0.25">
      <c r="A3079" s="1265">
        <v>42153</v>
      </c>
      <c r="B3079" s="545">
        <v>22653</v>
      </c>
      <c r="C3079" s="1952" t="s">
        <v>2778</v>
      </c>
      <c r="D3079" s="2112">
        <v>366</v>
      </c>
      <c r="E3079" s="724">
        <v>42153</v>
      </c>
      <c r="F3079" s="2116">
        <v>366</v>
      </c>
      <c r="G3079" s="1267">
        <f t="shared" si="169"/>
        <v>0</v>
      </c>
      <c r="H3079" s="1841" t="s">
        <v>773</v>
      </c>
      <c r="I3079" s="32"/>
      <c r="J3079" s="2024"/>
      <c r="K3079" s="32"/>
      <c r="M3079" s="1265">
        <v>42144</v>
      </c>
      <c r="N3079" s="545">
        <v>21661</v>
      </c>
      <c r="O3079" s="1952" t="s">
        <v>786</v>
      </c>
      <c r="P3079" s="2112">
        <v>4261.3999999999996</v>
      </c>
      <c r="Q3079" s="724">
        <v>42145</v>
      </c>
      <c r="R3079" s="2117">
        <v>4261.3999999999996</v>
      </c>
      <c r="S3079" s="1267">
        <f t="shared" si="171"/>
        <v>0</v>
      </c>
      <c r="T3079" s="352" t="s">
        <v>2776</v>
      </c>
    </row>
    <row r="3080" spans="1:20" x14ac:dyDescent="0.25">
      <c r="A3080" s="1265">
        <v>42153</v>
      </c>
      <c r="B3080" s="545">
        <v>22654</v>
      </c>
      <c r="C3080" s="1952" t="s">
        <v>2814</v>
      </c>
      <c r="D3080" s="2112">
        <v>29349.599999999999</v>
      </c>
      <c r="E3080" s="724"/>
      <c r="F3080" s="2116"/>
      <c r="G3080" s="1267">
        <f t="shared" si="169"/>
        <v>29349.599999999999</v>
      </c>
      <c r="H3080" s="1841" t="s">
        <v>2412</v>
      </c>
      <c r="I3080" s="32"/>
      <c r="J3080" s="2024"/>
      <c r="K3080" s="32"/>
      <c r="M3080" s="1265">
        <v>42148</v>
      </c>
      <c r="N3080" s="545">
        <v>22094</v>
      </c>
      <c r="O3080" s="1952" t="s">
        <v>786</v>
      </c>
      <c r="P3080" s="2112">
        <v>9813.2000000000007</v>
      </c>
      <c r="Q3080" s="781">
        <v>42148</v>
      </c>
      <c r="R3080" s="2116">
        <v>9813.2000000000007</v>
      </c>
      <c r="S3080" s="1267">
        <f t="shared" si="171"/>
        <v>0</v>
      </c>
      <c r="T3080" s="1841" t="s">
        <v>773</v>
      </c>
    </row>
    <row r="3081" spans="1:20" x14ac:dyDescent="0.25">
      <c r="A3081" s="1265">
        <v>42153</v>
      </c>
      <c r="B3081" s="545">
        <v>22655</v>
      </c>
      <c r="C3081" s="1952" t="s">
        <v>2804</v>
      </c>
      <c r="D3081" s="2112">
        <v>1390.8</v>
      </c>
      <c r="E3081" s="724">
        <v>42154</v>
      </c>
      <c r="F3081" s="2116">
        <v>1390.8</v>
      </c>
      <c r="G3081" s="1267">
        <f t="shared" si="169"/>
        <v>0</v>
      </c>
      <c r="H3081" s="1841" t="s">
        <v>773</v>
      </c>
      <c r="I3081" s="32"/>
      <c r="J3081" s="2024"/>
      <c r="K3081" s="32"/>
      <c r="M3081" s="1265">
        <v>42152</v>
      </c>
      <c r="N3081" s="545">
        <v>22460</v>
      </c>
      <c r="O3081" s="1952" t="s">
        <v>786</v>
      </c>
      <c r="P3081" s="2112">
        <v>886.2</v>
      </c>
      <c r="Q3081" s="724">
        <v>42152</v>
      </c>
      <c r="R3081" s="2116">
        <v>886.2</v>
      </c>
      <c r="S3081" s="1267">
        <f t="shared" si="171"/>
        <v>0</v>
      </c>
      <c r="T3081" s="1841" t="s">
        <v>2804</v>
      </c>
    </row>
    <row r="3082" spans="1:20" x14ac:dyDescent="0.25">
      <c r="A3082" s="1265">
        <v>42153</v>
      </c>
      <c r="B3082" s="545">
        <v>22656</v>
      </c>
      <c r="C3082" s="1952" t="s">
        <v>2862</v>
      </c>
      <c r="D3082" s="2112">
        <v>11177.6</v>
      </c>
      <c r="E3082" s="724">
        <v>42153</v>
      </c>
      <c r="F3082" s="2116">
        <v>11177.6</v>
      </c>
      <c r="G3082" s="1267">
        <f t="shared" si="169"/>
        <v>0</v>
      </c>
      <c r="H3082" s="1841" t="s">
        <v>773</v>
      </c>
      <c r="I3082" s="32"/>
      <c r="J3082" s="2024"/>
      <c r="K3082" s="32"/>
      <c r="M3082" s="1265">
        <v>42155</v>
      </c>
      <c r="N3082" s="545">
        <v>22826</v>
      </c>
      <c r="O3082" s="1952" t="s">
        <v>786</v>
      </c>
      <c r="P3082" s="2112">
        <v>10111.700000000001</v>
      </c>
      <c r="Q3082" s="724">
        <v>42155</v>
      </c>
      <c r="R3082" s="2116">
        <v>10111.700000000001</v>
      </c>
      <c r="S3082" s="1267">
        <f t="shared" si="171"/>
        <v>0</v>
      </c>
      <c r="T3082" s="1841" t="s">
        <v>2804</v>
      </c>
    </row>
    <row r="3083" spans="1:20" x14ac:dyDescent="0.25">
      <c r="A3083" s="1265">
        <v>42153</v>
      </c>
      <c r="B3083" s="545">
        <v>22657</v>
      </c>
      <c r="C3083" s="1952" t="s">
        <v>2849</v>
      </c>
      <c r="D3083" s="2112">
        <v>6972.8</v>
      </c>
      <c r="E3083" s="724">
        <v>42153</v>
      </c>
      <c r="F3083" s="2116">
        <v>6972.8</v>
      </c>
      <c r="G3083" s="1267">
        <f t="shared" si="169"/>
        <v>0</v>
      </c>
      <c r="H3083" s="1841" t="s">
        <v>773</v>
      </c>
      <c r="I3083" s="32"/>
      <c r="J3083" s="2024"/>
      <c r="K3083" s="32"/>
      <c r="M3083" s="1265">
        <v>42125</v>
      </c>
      <c r="N3083" s="545">
        <v>19654</v>
      </c>
      <c r="O3083" s="1952" t="s">
        <v>2829</v>
      </c>
      <c r="P3083" s="2112">
        <v>3579.5</v>
      </c>
      <c r="Q3083" s="724">
        <v>42125</v>
      </c>
      <c r="R3083" s="2116">
        <v>3579.5</v>
      </c>
      <c r="S3083" s="459">
        <f t="shared" si="171"/>
        <v>0</v>
      </c>
      <c r="T3083" s="1857" t="s">
        <v>773</v>
      </c>
    </row>
    <row r="3084" spans="1:20" x14ac:dyDescent="0.25">
      <c r="A3084" s="1265">
        <v>42153</v>
      </c>
      <c r="B3084" s="545">
        <v>22658</v>
      </c>
      <c r="C3084" s="1952" t="s">
        <v>2795</v>
      </c>
      <c r="D3084" s="2112">
        <v>223209.2</v>
      </c>
      <c r="E3084" s="724"/>
      <c r="F3084" s="2116"/>
      <c r="G3084" s="1267">
        <f t="shared" si="169"/>
        <v>223209.2</v>
      </c>
      <c r="H3084" s="1841" t="s">
        <v>2815</v>
      </c>
      <c r="I3084" s="32"/>
      <c r="J3084" s="2024"/>
      <c r="K3084" s="32"/>
      <c r="M3084" s="1265">
        <v>42133</v>
      </c>
      <c r="N3084" s="545">
        <v>20522</v>
      </c>
      <c r="O3084" s="1952" t="s">
        <v>2829</v>
      </c>
      <c r="P3084" s="2112">
        <v>1180.8</v>
      </c>
      <c r="Q3084" s="724">
        <v>42133</v>
      </c>
      <c r="R3084" s="2116">
        <v>1180.8</v>
      </c>
      <c r="S3084" s="1267">
        <f t="shared" si="171"/>
        <v>0</v>
      </c>
      <c r="T3084" s="1857" t="s">
        <v>773</v>
      </c>
    </row>
    <row r="3085" spans="1:20" x14ac:dyDescent="0.25">
      <c r="A3085" s="1265">
        <v>42153</v>
      </c>
      <c r="B3085" s="545">
        <v>22659</v>
      </c>
      <c r="C3085" s="1952" t="s">
        <v>2849</v>
      </c>
      <c r="D3085" s="2112">
        <v>120</v>
      </c>
      <c r="E3085" s="724">
        <v>42153</v>
      </c>
      <c r="F3085" s="2116">
        <v>120</v>
      </c>
      <c r="G3085" s="1267">
        <f t="shared" si="169"/>
        <v>0</v>
      </c>
      <c r="H3085" s="1841" t="s">
        <v>773</v>
      </c>
      <c r="I3085" s="32"/>
      <c r="J3085" s="2024"/>
      <c r="K3085" s="32"/>
      <c r="M3085" s="1265">
        <v>42134</v>
      </c>
      <c r="N3085" s="545">
        <v>20646</v>
      </c>
      <c r="O3085" s="1952" t="s">
        <v>2829</v>
      </c>
      <c r="P3085" s="2112">
        <v>2557</v>
      </c>
      <c r="Q3085" s="724">
        <v>42134</v>
      </c>
      <c r="R3085" s="2116">
        <v>2557</v>
      </c>
      <c r="S3085" s="1267">
        <f t="shared" si="171"/>
        <v>0</v>
      </c>
      <c r="T3085" s="1841" t="s">
        <v>773</v>
      </c>
    </row>
    <row r="3086" spans="1:20" x14ac:dyDescent="0.25">
      <c r="A3086" s="1265">
        <v>42153</v>
      </c>
      <c r="B3086" s="545">
        <v>22660</v>
      </c>
      <c r="C3086" s="1952" t="s">
        <v>2979</v>
      </c>
      <c r="D3086" s="2112">
        <v>1350</v>
      </c>
      <c r="E3086" s="724"/>
      <c r="F3086" s="2116"/>
      <c r="G3086" s="1267">
        <f t="shared" si="169"/>
        <v>1350</v>
      </c>
      <c r="H3086" s="1841" t="s">
        <v>2804</v>
      </c>
      <c r="I3086" s="32"/>
      <c r="J3086" s="2024"/>
      <c r="K3086" s="32"/>
      <c r="M3086" s="1265">
        <v>42150</v>
      </c>
      <c r="N3086" s="545">
        <v>22271</v>
      </c>
      <c r="O3086" s="1952" t="s">
        <v>2829</v>
      </c>
      <c r="P3086" s="2112">
        <v>2846.8</v>
      </c>
      <c r="Q3086" s="781">
        <v>42150</v>
      </c>
      <c r="R3086" s="2116">
        <v>2846.8</v>
      </c>
      <c r="S3086" s="1267">
        <f t="shared" si="171"/>
        <v>0</v>
      </c>
      <c r="T3086" s="1841" t="s">
        <v>773</v>
      </c>
    </row>
    <row r="3087" spans="1:20" x14ac:dyDescent="0.25">
      <c r="A3087" s="1265">
        <v>42153</v>
      </c>
      <c r="B3087" s="545">
        <v>22661</v>
      </c>
      <c r="C3087" s="1952" t="s">
        <v>2814</v>
      </c>
      <c r="D3087" s="2112">
        <v>53986.400000000001</v>
      </c>
      <c r="E3087" s="724"/>
      <c r="F3087" s="2116"/>
      <c r="G3087" s="1267">
        <f t="shared" si="169"/>
        <v>53986.400000000001</v>
      </c>
      <c r="H3087" s="1841" t="s">
        <v>2412</v>
      </c>
      <c r="I3087" s="32"/>
      <c r="J3087" s="2024"/>
      <c r="K3087" s="32"/>
      <c r="M3087" s="1265">
        <v>42128</v>
      </c>
      <c r="N3087" s="545">
        <v>19992</v>
      </c>
      <c r="O3087" s="1952" t="s">
        <v>2925</v>
      </c>
      <c r="P3087" s="2112">
        <v>21251.599999999999</v>
      </c>
      <c r="Q3087" s="724">
        <v>42129</v>
      </c>
      <c r="R3087" s="2116">
        <v>21251.599999999999</v>
      </c>
      <c r="S3087" s="1267">
        <f t="shared" si="171"/>
        <v>0</v>
      </c>
      <c r="T3087" s="1857" t="s">
        <v>2902</v>
      </c>
    </row>
    <row r="3088" spans="1:20" x14ac:dyDescent="0.25">
      <c r="A3088" s="1265">
        <v>42153</v>
      </c>
      <c r="B3088" s="545">
        <v>22662</v>
      </c>
      <c r="C3088" s="1952" t="s">
        <v>2819</v>
      </c>
      <c r="D3088" s="2112">
        <v>6253</v>
      </c>
      <c r="E3088" s="724">
        <v>42154</v>
      </c>
      <c r="F3088" s="2116">
        <v>6253</v>
      </c>
      <c r="G3088" s="1267">
        <f t="shared" si="169"/>
        <v>0</v>
      </c>
      <c r="H3088" s="1841" t="s">
        <v>773</v>
      </c>
      <c r="I3088" s="32"/>
      <c r="J3088" s="2024"/>
      <c r="K3088" s="32"/>
      <c r="M3088" s="1265">
        <v>42131</v>
      </c>
      <c r="N3088" s="545">
        <v>20322</v>
      </c>
      <c r="O3088" s="1952" t="s">
        <v>2925</v>
      </c>
      <c r="P3088" s="2112">
        <v>23584.7</v>
      </c>
      <c r="Q3088" s="724">
        <v>42133</v>
      </c>
      <c r="R3088" s="2116">
        <v>23584.7</v>
      </c>
      <c r="S3088" s="1267">
        <f t="shared" si="171"/>
        <v>0</v>
      </c>
      <c r="T3088" s="1841" t="s">
        <v>2902</v>
      </c>
    </row>
    <row r="3089" spans="1:20" x14ac:dyDescent="0.25">
      <c r="A3089" s="1265">
        <v>42153</v>
      </c>
      <c r="B3089" s="545">
        <v>22663</v>
      </c>
      <c r="C3089" s="1952" t="s">
        <v>2862</v>
      </c>
      <c r="D3089" s="2112">
        <v>328.8</v>
      </c>
      <c r="E3089" s="724">
        <v>42153</v>
      </c>
      <c r="F3089" s="2116">
        <v>328.8</v>
      </c>
      <c r="G3089" s="1267">
        <f t="shared" si="169"/>
        <v>0</v>
      </c>
      <c r="H3089" s="1841" t="s">
        <v>773</v>
      </c>
      <c r="I3089" s="32"/>
      <c r="J3089" s="2024"/>
      <c r="K3089" s="32"/>
      <c r="M3089" s="1265">
        <v>42135</v>
      </c>
      <c r="N3089" s="545">
        <v>20771</v>
      </c>
      <c r="O3089" s="1952" t="s">
        <v>2925</v>
      </c>
      <c r="P3089" s="2112">
        <v>21383.599999999999</v>
      </c>
      <c r="Q3089" s="724">
        <v>42137</v>
      </c>
      <c r="R3089" s="2116">
        <v>21383.599999999999</v>
      </c>
      <c r="S3089" s="1267">
        <f t="shared" si="171"/>
        <v>0</v>
      </c>
      <c r="T3089" s="1857" t="s">
        <v>2902</v>
      </c>
    </row>
    <row r="3090" spans="1:20" x14ac:dyDescent="0.25">
      <c r="A3090" s="1265">
        <v>42153</v>
      </c>
      <c r="B3090" s="545">
        <v>22664</v>
      </c>
      <c r="C3090" s="1952" t="s">
        <v>2795</v>
      </c>
      <c r="D3090" s="2112">
        <v>186433.9</v>
      </c>
      <c r="E3090" s="724"/>
      <c r="F3090" s="2116"/>
      <c r="G3090" s="1267">
        <f t="shared" si="169"/>
        <v>186433.9</v>
      </c>
      <c r="H3090" s="1841" t="s">
        <v>2982</v>
      </c>
      <c r="I3090" s="32"/>
      <c r="J3090" s="2024"/>
      <c r="K3090" s="32"/>
      <c r="M3090" s="1265">
        <v>42138</v>
      </c>
      <c r="N3090" s="545">
        <v>21077</v>
      </c>
      <c r="O3090" s="1952" t="s">
        <v>2925</v>
      </c>
      <c r="P3090" s="2112">
        <v>24645.599999999999</v>
      </c>
      <c r="Q3090" s="724">
        <v>42140</v>
      </c>
      <c r="R3090" s="2116">
        <v>24645.599999999999</v>
      </c>
      <c r="S3090" s="1817">
        <f t="shared" si="171"/>
        <v>0</v>
      </c>
      <c r="T3090" s="1841" t="s">
        <v>2902</v>
      </c>
    </row>
    <row r="3091" spans="1:20" x14ac:dyDescent="0.25">
      <c r="A3091" s="1265">
        <v>42153</v>
      </c>
      <c r="B3091" s="545">
        <v>22665</v>
      </c>
      <c r="C3091" s="1952" t="s">
        <v>2304</v>
      </c>
      <c r="D3091" s="2112">
        <v>12015.9</v>
      </c>
      <c r="E3091" s="724"/>
      <c r="F3091" s="2116"/>
      <c r="G3091" s="1267">
        <f t="shared" si="169"/>
        <v>12015.9</v>
      </c>
      <c r="H3091" s="1841" t="s">
        <v>818</v>
      </c>
      <c r="I3091" s="32"/>
      <c r="J3091" s="2024"/>
      <c r="K3091" s="32"/>
      <c r="M3091" s="1265">
        <v>42142</v>
      </c>
      <c r="N3091" s="545">
        <v>21519</v>
      </c>
      <c r="O3091" s="1952" t="s">
        <v>2925</v>
      </c>
      <c r="P3091" s="2112">
        <v>24919</v>
      </c>
      <c r="Q3091" s="724">
        <v>42145</v>
      </c>
      <c r="R3091" s="2117">
        <v>24919</v>
      </c>
      <c r="S3091" s="1267">
        <f t="shared" si="171"/>
        <v>0</v>
      </c>
      <c r="T3091" s="519" t="s">
        <v>2902</v>
      </c>
    </row>
    <row r="3092" spans="1:20" x14ac:dyDescent="0.25">
      <c r="A3092" s="1265">
        <v>42153</v>
      </c>
      <c r="B3092" s="545">
        <v>22666</v>
      </c>
      <c r="C3092" s="1952" t="s">
        <v>4409</v>
      </c>
      <c r="D3092" s="2112">
        <v>3182.4</v>
      </c>
      <c r="E3092" s="724">
        <v>42154</v>
      </c>
      <c r="F3092" s="2116">
        <v>3182.4</v>
      </c>
      <c r="G3092" s="1267">
        <f t="shared" si="169"/>
        <v>0</v>
      </c>
      <c r="H3092" s="1841" t="s">
        <v>773</v>
      </c>
      <c r="I3092" s="32"/>
      <c r="J3092" s="2024"/>
      <c r="K3092" s="32"/>
      <c r="M3092" s="1265">
        <v>42145</v>
      </c>
      <c r="N3092" s="545">
        <v>21821</v>
      </c>
      <c r="O3092" s="2030" t="s">
        <v>2925</v>
      </c>
      <c r="P3092" s="2107">
        <v>23674.6</v>
      </c>
      <c r="Q3092" s="724">
        <v>42149</v>
      </c>
      <c r="R3092" s="2117">
        <v>23674.6</v>
      </c>
      <c r="S3092" s="1267">
        <f t="shared" si="171"/>
        <v>0</v>
      </c>
      <c r="T3092" s="139" t="s">
        <v>2902</v>
      </c>
    </row>
    <row r="3093" spans="1:20" x14ac:dyDescent="0.25">
      <c r="A3093" s="1265">
        <v>42153</v>
      </c>
      <c r="B3093" s="545">
        <v>22667</v>
      </c>
      <c r="C3093" s="1952" t="s">
        <v>2848</v>
      </c>
      <c r="D3093" s="2112">
        <v>4650.3599999999997</v>
      </c>
      <c r="E3093" s="724">
        <v>42154</v>
      </c>
      <c r="F3093" s="2116">
        <v>4650.3599999999997</v>
      </c>
      <c r="G3093" s="1267">
        <f t="shared" si="169"/>
        <v>0</v>
      </c>
      <c r="H3093" s="1841" t="s">
        <v>773</v>
      </c>
      <c r="I3093" s="32"/>
      <c r="J3093" s="2024"/>
      <c r="K3093" s="32"/>
      <c r="M3093" s="1265">
        <v>42149</v>
      </c>
      <c r="N3093" s="545">
        <v>22236</v>
      </c>
      <c r="O3093" s="1952" t="s">
        <v>2925</v>
      </c>
      <c r="P3093" s="2112">
        <v>19428.2</v>
      </c>
      <c r="Q3093" s="781">
        <v>42151</v>
      </c>
      <c r="R3093" s="2116">
        <v>19428.2</v>
      </c>
      <c r="S3093" s="1267">
        <f t="shared" si="171"/>
        <v>0</v>
      </c>
      <c r="T3093" s="1841" t="s">
        <v>2902</v>
      </c>
    </row>
    <row r="3094" spans="1:20" x14ac:dyDescent="0.25">
      <c r="A3094" s="1265">
        <v>42153</v>
      </c>
      <c r="B3094" s="545">
        <v>22668</v>
      </c>
      <c r="C3094" s="1952" t="s">
        <v>2819</v>
      </c>
      <c r="D3094" s="2112">
        <v>7000</v>
      </c>
      <c r="E3094" s="724"/>
      <c r="F3094" s="2116"/>
      <c r="G3094" s="1267">
        <f t="shared" si="169"/>
        <v>7000</v>
      </c>
      <c r="H3094" s="1841" t="s">
        <v>773</v>
      </c>
      <c r="I3094" s="32"/>
      <c r="J3094" s="2024"/>
      <c r="K3094" s="32"/>
      <c r="M3094" s="1265">
        <v>42152</v>
      </c>
      <c r="N3094" s="545">
        <v>22540</v>
      </c>
      <c r="O3094" s="1952" t="s">
        <v>2925</v>
      </c>
      <c r="P3094" s="2112">
        <v>25300</v>
      </c>
      <c r="Q3094" s="724">
        <v>42154</v>
      </c>
      <c r="R3094" s="2116">
        <v>25300</v>
      </c>
      <c r="S3094" s="1267">
        <f t="shared" si="171"/>
        <v>0</v>
      </c>
      <c r="T3094" s="1841" t="s">
        <v>2902</v>
      </c>
    </row>
    <row r="3095" spans="1:20" x14ac:dyDescent="0.25">
      <c r="A3095" s="1265">
        <v>42154</v>
      </c>
      <c r="B3095" s="545">
        <v>22669</v>
      </c>
      <c r="C3095" s="1952" t="s">
        <v>2775</v>
      </c>
      <c r="D3095" s="2112">
        <v>11772</v>
      </c>
      <c r="E3095" s="724">
        <v>42154</v>
      </c>
      <c r="F3095" s="2116">
        <v>11772</v>
      </c>
      <c r="G3095" s="1267">
        <f t="shared" si="169"/>
        <v>0</v>
      </c>
      <c r="H3095" s="1841" t="s">
        <v>2776</v>
      </c>
      <c r="I3095" s="32"/>
      <c r="J3095" s="2024"/>
      <c r="K3095" s="32"/>
      <c r="M3095" s="1265">
        <v>42125</v>
      </c>
      <c r="N3095" s="545">
        <v>19604</v>
      </c>
      <c r="O3095" s="1952" t="s">
        <v>2798</v>
      </c>
      <c r="P3095" s="2112">
        <v>8299.7999999999993</v>
      </c>
      <c r="Q3095" s="724">
        <v>42125</v>
      </c>
      <c r="R3095" s="2116">
        <v>8299.7999999999993</v>
      </c>
      <c r="S3095" s="459">
        <f t="shared" si="171"/>
        <v>0</v>
      </c>
      <c r="T3095" s="1857" t="s">
        <v>2799</v>
      </c>
    </row>
    <row r="3096" spans="1:20" x14ac:dyDescent="0.25">
      <c r="A3096" s="1265">
        <v>42154</v>
      </c>
      <c r="B3096" s="545">
        <v>22670</v>
      </c>
      <c r="C3096" s="1952" t="s">
        <v>2979</v>
      </c>
      <c r="D3096" s="2112">
        <v>3291.2</v>
      </c>
      <c r="E3096" s="724"/>
      <c r="F3096" s="2116"/>
      <c r="G3096" s="1267">
        <f t="shared" si="169"/>
        <v>3291.2</v>
      </c>
      <c r="H3096" s="1841" t="s">
        <v>773</v>
      </c>
      <c r="I3096" s="32"/>
      <c r="J3096" s="2024"/>
      <c r="K3096" s="32"/>
      <c r="M3096" s="1265">
        <v>42126</v>
      </c>
      <c r="N3096" s="545">
        <v>19733</v>
      </c>
      <c r="O3096" s="2054" t="s">
        <v>2798</v>
      </c>
      <c r="P3096" s="2112">
        <v>20247</v>
      </c>
      <c r="Q3096" s="724">
        <v>42126</v>
      </c>
      <c r="R3096" s="2116">
        <v>20247</v>
      </c>
      <c r="S3096" s="459">
        <f t="shared" si="171"/>
        <v>0</v>
      </c>
      <c r="T3096" s="76" t="s">
        <v>773</v>
      </c>
    </row>
    <row r="3097" spans="1:20" x14ac:dyDescent="0.25">
      <c r="A3097" s="1265">
        <v>42154</v>
      </c>
      <c r="B3097" s="545">
        <v>22671</v>
      </c>
      <c r="C3097" s="1952" t="s">
        <v>2809</v>
      </c>
      <c r="D3097" s="2112">
        <v>3427.2</v>
      </c>
      <c r="E3097" s="724">
        <v>42154</v>
      </c>
      <c r="F3097" s="2116">
        <v>3427.2</v>
      </c>
      <c r="G3097" s="1267">
        <f t="shared" si="169"/>
        <v>0</v>
      </c>
      <c r="H3097" s="1841" t="s">
        <v>773</v>
      </c>
      <c r="I3097" s="32"/>
      <c r="J3097" s="2024"/>
      <c r="K3097" s="32"/>
      <c r="M3097" s="1265">
        <v>42126</v>
      </c>
      <c r="N3097" s="545">
        <v>19732</v>
      </c>
      <c r="O3097" s="2054" t="s">
        <v>2863</v>
      </c>
      <c r="P3097" s="2112">
        <v>12401.7</v>
      </c>
      <c r="Q3097" s="724">
        <v>42126</v>
      </c>
      <c r="R3097" s="2116">
        <v>12401.7</v>
      </c>
      <c r="S3097" s="459">
        <f t="shared" si="171"/>
        <v>0</v>
      </c>
      <c r="T3097" s="76" t="s">
        <v>773</v>
      </c>
    </row>
    <row r="3098" spans="1:20" x14ac:dyDescent="0.25">
      <c r="A3098" s="1265">
        <v>42154</v>
      </c>
      <c r="B3098" s="545">
        <v>22672</v>
      </c>
      <c r="C3098" s="1952" t="s">
        <v>2845</v>
      </c>
      <c r="D3098" s="2112">
        <v>21586.400000000001</v>
      </c>
      <c r="E3098" s="724" t="s">
        <v>4415</v>
      </c>
      <c r="F3098" s="2116">
        <f>21000+586.4</f>
        <v>21586.400000000001</v>
      </c>
      <c r="G3098" s="1267">
        <f t="shared" si="169"/>
        <v>0</v>
      </c>
      <c r="H3098" s="1841" t="s">
        <v>773</v>
      </c>
      <c r="I3098" s="32"/>
      <c r="J3098" s="2024"/>
      <c r="K3098" s="32"/>
      <c r="M3098" s="1265">
        <v>42125</v>
      </c>
      <c r="N3098" s="545">
        <v>19685</v>
      </c>
      <c r="O3098" s="1952" t="s">
        <v>1024</v>
      </c>
      <c r="P3098" s="2112">
        <v>32036.09</v>
      </c>
      <c r="Q3098" s="724" t="s">
        <v>2888</v>
      </c>
      <c r="R3098" s="2116">
        <f>17800+14236.09</f>
        <v>32036.09</v>
      </c>
      <c r="S3098" s="459">
        <f t="shared" si="171"/>
        <v>0</v>
      </c>
      <c r="T3098" s="1841" t="s">
        <v>773</v>
      </c>
    </row>
    <row r="3099" spans="1:20" x14ac:dyDescent="0.25">
      <c r="A3099" s="1265">
        <v>42154</v>
      </c>
      <c r="B3099" s="545">
        <v>22673</v>
      </c>
      <c r="C3099" s="1952" t="s">
        <v>592</v>
      </c>
      <c r="D3099" s="2112">
        <v>2752.2</v>
      </c>
      <c r="E3099" s="724">
        <v>42154</v>
      </c>
      <c r="F3099" s="2116">
        <v>2752.2</v>
      </c>
      <c r="G3099" s="1267">
        <f t="shared" si="169"/>
        <v>0</v>
      </c>
      <c r="H3099" s="1841" t="s">
        <v>773</v>
      </c>
      <c r="I3099" s="32"/>
      <c r="J3099" s="2024"/>
      <c r="K3099" s="32"/>
      <c r="M3099" s="1265">
        <v>42126</v>
      </c>
      <c r="N3099" s="545">
        <v>19810</v>
      </c>
      <c r="O3099" s="2054" t="s">
        <v>1024</v>
      </c>
      <c r="P3099" s="2112">
        <v>2137.8000000000002</v>
      </c>
      <c r="Q3099" s="724" t="s">
        <v>2889</v>
      </c>
      <c r="R3099" s="2116">
        <f>2000+137.8</f>
        <v>2137.8000000000002</v>
      </c>
      <c r="S3099" s="1267">
        <f t="shared" si="171"/>
        <v>0</v>
      </c>
      <c r="T3099" s="76" t="s">
        <v>773</v>
      </c>
    </row>
    <row r="3100" spans="1:20" x14ac:dyDescent="0.25">
      <c r="A3100" s="1265">
        <v>42154</v>
      </c>
      <c r="B3100" s="545">
        <v>22674</v>
      </c>
      <c r="C3100" s="1952" t="s">
        <v>524</v>
      </c>
      <c r="D3100" s="2112">
        <v>6747.9</v>
      </c>
      <c r="E3100" s="724">
        <v>42154</v>
      </c>
      <c r="F3100" s="2116">
        <v>6747.9</v>
      </c>
      <c r="G3100" s="1267">
        <f t="shared" si="169"/>
        <v>0</v>
      </c>
      <c r="H3100" s="1841" t="s">
        <v>773</v>
      </c>
      <c r="I3100" s="32"/>
      <c r="J3100" s="2024"/>
      <c r="K3100" s="32"/>
      <c r="M3100" s="1265">
        <v>42127</v>
      </c>
      <c r="N3100" s="545">
        <v>19832</v>
      </c>
      <c r="O3100" s="2054" t="s">
        <v>1024</v>
      </c>
      <c r="P3100" s="2112">
        <v>18297.349999999999</v>
      </c>
      <c r="Q3100" s="724">
        <v>42129</v>
      </c>
      <c r="R3100" s="2116">
        <v>18297.349999999999</v>
      </c>
      <c r="S3100" s="1267">
        <f t="shared" si="171"/>
        <v>0</v>
      </c>
      <c r="T3100" s="76" t="s">
        <v>773</v>
      </c>
    </row>
    <row r="3101" spans="1:20" x14ac:dyDescent="0.25">
      <c r="A3101" s="1265">
        <v>42154</v>
      </c>
      <c r="B3101" s="545">
        <v>22675</v>
      </c>
      <c r="C3101" s="1952" t="s">
        <v>2862</v>
      </c>
      <c r="D3101" s="2112">
        <v>3953</v>
      </c>
      <c r="E3101" s="724">
        <v>42154</v>
      </c>
      <c r="F3101" s="2116">
        <v>3953</v>
      </c>
      <c r="G3101" s="1267">
        <f t="shared" si="169"/>
        <v>0</v>
      </c>
      <c r="H3101" s="1841" t="s">
        <v>773</v>
      </c>
      <c r="I3101" s="32"/>
      <c r="J3101" s="2024"/>
      <c r="K3101" s="32"/>
      <c r="M3101" s="1265">
        <v>42130</v>
      </c>
      <c r="N3101" s="545">
        <v>20130</v>
      </c>
      <c r="O3101" s="1952" t="s">
        <v>1024</v>
      </c>
      <c r="P3101" s="2112">
        <v>3015.6</v>
      </c>
      <c r="Q3101" s="724">
        <v>42130</v>
      </c>
      <c r="R3101" s="2116">
        <v>3015.6</v>
      </c>
      <c r="S3101" s="1267">
        <f t="shared" si="171"/>
        <v>0</v>
      </c>
      <c r="T3101" s="1841" t="s">
        <v>2796</v>
      </c>
    </row>
    <row r="3102" spans="1:20" x14ac:dyDescent="0.25">
      <c r="A3102" s="1265">
        <v>42154</v>
      </c>
      <c r="B3102" s="545">
        <v>22676</v>
      </c>
      <c r="C3102" s="1952" t="s">
        <v>2805</v>
      </c>
      <c r="D3102" s="2112">
        <v>2473.1999999999998</v>
      </c>
      <c r="E3102" s="724">
        <v>42154</v>
      </c>
      <c r="F3102" s="2116">
        <v>2473.1999999999998</v>
      </c>
      <c r="G3102" s="1267">
        <f t="shared" si="169"/>
        <v>0</v>
      </c>
      <c r="H3102" s="1841" t="s">
        <v>773</v>
      </c>
      <c r="I3102" s="32"/>
      <c r="J3102" s="2024"/>
      <c r="K3102" s="32"/>
      <c r="M3102" s="1265">
        <v>42131</v>
      </c>
      <c r="N3102" s="545">
        <v>20216</v>
      </c>
      <c r="O3102" s="1952" t="s">
        <v>1024</v>
      </c>
      <c r="P3102" s="2112">
        <v>7194</v>
      </c>
      <c r="Q3102" s="724">
        <v>42136</v>
      </c>
      <c r="R3102" s="2116">
        <v>7194</v>
      </c>
      <c r="S3102" s="1267">
        <f t="shared" si="171"/>
        <v>0</v>
      </c>
      <c r="T3102" s="1841" t="s">
        <v>773</v>
      </c>
    </row>
    <row r="3103" spans="1:20" x14ac:dyDescent="0.25">
      <c r="A3103" s="1265">
        <v>42154</v>
      </c>
      <c r="B3103" s="545">
        <v>22677</v>
      </c>
      <c r="C3103" s="1952" t="s">
        <v>3655</v>
      </c>
      <c r="D3103" s="2112">
        <v>9143</v>
      </c>
      <c r="E3103" s="724"/>
      <c r="F3103" s="2116"/>
      <c r="G3103" s="1267">
        <f t="shared" si="169"/>
        <v>9143</v>
      </c>
      <c r="H3103" s="1841" t="s">
        <v>773</v>
      </c>
      <c r="I3103" s="32"/>
      <c r="J3103" s="2024"/>
      <c r="K3103" s="32"/>
      <c r="M3103" s="1265">
        <v>42131</v>
      </c>
      <c r="N3103" s="545">
        <v>20300</v>
      </c>
      <c r="O3103" s="1952" t="s">
        <v>1024</v>
      </c>
      <c r="P3103" s="2112">
        <v>24393.599999999999</v>
      </c>
      <c r="Q3103" s="724">
        <v>42131</v>
      </c>
      <c r="R3103" s="2116">
        <v>24393.599999999999</v>
      </c>
      <c r="S3103" s="1267">
        <f t="shared" si="171"/>
        <v>0</v>
      </c>
      <c r="T3103" s="1857" t="s">
        <v>773</v>
      </c>
    </row>
    <row r="3104" spans="1:20" x14ac:dyDescent="0.25">
      <c r="A3104" s="1265">
        <v>42154</v>
      </c>
      <c r="B3104" s="545">
        <v>22678</v>
      </c>
      <c r="C3104" s="1952" t="s">
        <v>2852</v>
      </c>
      <c r="D3104" s="2112">
        <v>25728.400000000001</v>
      </c>
      <c r="E3104" s="724"/>
      <c r="F3104" s="2116"/>
      <c r="G3104" s="1267">
        <f t="shared" si="169"/>
        <v>25728.400000000001</v>
      </c>
      <c r="H3104" s="1841" t="s">
        <v>773</v>
      </c>
      <c r="I3104" s="32"/>
      <c r="J3104" s="2024"/>
      <c r="K3104" s="32"/>
      <c r="M3104" s="1265">
        <v>42132</v>
      </c>
      <c r="N3104" s="545">
        <v>20433</v>
      </c>
      <c r="O3104" s="1952" t="s">
        <v>1024</v>
      </c>
      <c r="P3104" s="2112">
        <v>4042.6</v>
      </c>
      <c r="Q3104" s="724">
        <v>42132</v>
      </c>
      <c r="R3104" s="2116">
        <v>4042.6</v>
      </c>
      <c r="S3104" s="1267">
        <f t="shared" si="171"/>
        <v>0</v>
      </c>
      <c r="T3104" s="1857" t="s">
        <v>773</v>
      </c>
    </row>
    <row r="3105" spans="1:20" x14ac:dyDescent="0.25">
      <c r="A3105" s="1265">
        <v>42154</v>
      </c>
      <c r="B3105" s="545">
        <v>22679</v>
      </c>
      <c r="C3105" s="1952" t="s">
        <v>2782</v>
      </c>
      <c r="D3105" s="2112">
        <v>1732.4</v>
      </c>
      <c r="E3105" s="724">
        <v>42154</v>
      </c>
      <c r="F3105" s="2116">
        <v>1732.4</v>
      </c>
      <c r="G3105" s="1267">
        <f t="shared" si="169"/>
        <v>0</v>
      </c>
      <c r="H3105" s="1841" t="s">
        <v>773</v>
      </c>
      <c r="I3105" s="32"/>
      <c r="J3105" s="2024"/>
      <c r="K3105" s="32"/>
      <c r="M3105" s="1265">
        <v>42132</v>
      </c>
      <c r="N3105" s="545">
        <v>20442</v>
      </c>
      <c r="O3105" s="1952" t="s">
        <v>1024</v>
      </c>
      <c r="P3105" s="2112">
        <v>5754.04</v>
      </c>
      <c r="Q3105" s="724">
        <v>42132</v>
      </c>
      <c r="R3105" s="2116">
        <v>5754.04</v>
      </c>
      <c r="S3105" s="1267">
        <f t="shared" si="171"/>
        <v>0</v>
      </c>
      <c r="T3105" s="1857" t="s">
        <v>773</v>
      </c>
    </row>
    <row r="3106" spans="1:20" x14ac:dyDescent="0.25">
      <c r="A3106" s="1265">
        <v>42154</v>
      </c>
      <c r="B3106" s="545">
        <v>22680</v>
      </c>
      <c r="C3106" s="1952" t="s">
        <v>711</v>
      </c>
      <c r="D3106" s="2112">
        <v>28249.200000000001</v>
      </c>
      <c r="E3106" s="724">
        <v>42154</v>
      </c>
      <c r="F3106" s="2116">
        <v>28249.200000000001</v>
      </c>
      <c r="G3106" s="1267">
        <f t="shared" si="169"/>
        <v>0</v>
      </c>
      <c r="H3106" s="1841" t="s">
        <v>2780</v>
      </c>
      <c r="I3106" s="32"/>
      <c r="J3106" s="2024"/>
      <c r="K3106" s="32"/>
      <c r="M3106" s="1265">
        <v>42132</v>
      </c>
      <c r="N3106" s="545">
        <v>20458</v>
      </c>
      <c r="O3106" s="1952" t="s">
        <v>1024</v>
      </c>
      <c r="P3106" s="2112">
        <v>17028</v>
      </c>
      <c r="Q3106" s="724" t="s">
        <v>2998</v>
      </c>
      <c r="R3106" s="2116">
        <f>15744.18+1283.82</f>
        <v>17028</v>
      </c>
      <c r="S3106" s="1267">
        <f t="shared" si="171"/>
        <v>0</v>
      </c>
      <c r="T3106" s="1857" t="s">
        <v>2776</v>
      </c>
    </row>
    <row r="3107" spans="1:20" x14ac:dyDescent="0.25">
      <c r="A3107" s="1265">
        <v>42154</v>
      </c>
      <c r="B3107" s="545">
        <v>22681</v>
      </c>
      <c r="C3107" s="1952" t="s">
        <v>28</v>
      </c>
      <c r="D3107" s="2112">
        <v>27518.1</v>
      </c>
      <c r="E3107" s="724">
        <v>42154</v>
      </c>
      <c r="F3107" s="2116">
        <v>27518.1</v>
      </c>
      <c r="G3107" s="1267">
        <f t="shared" si="169"/>
        <v>0</v>
      </c>
      <c r="H3107" s="1841" t="s">
        <v>2780</v>
      </c>
      <c r="I3107" s="32"/>
      <c r="J3107" s="2024"/>
      <c r="K3107" s="32"/>
      <c r="M3107" s="1265">
        <v>42133</v>
      </c>
      <c r="N3107" s="545">
        <v>20516</v>
      </c>
      <c r="O3107" s="1952" t="s">
        <v>1024</v>
      </c>
      <c r="P3107" s="2112">
        <v>6546.4</v>
      </c>
      <c r="Q3107" s="724">
        <v>42133</v>
      </c>
      <c r="R3107" s="2116">
        <v>6546.4</v>
      </c>
      <c r="S3107" s="1267">
        <f t="shared" si="171"/>
        <v>0</v>
      </c>
      <c r="T3107" s="1857" t="s">
        <v>773</v>
      </c>
    </row>
    <row r="3108" spans="1:20" x14ac:dyDescent="0.25">
      <c r="A3108" s="1265">
        <v>42154</v>
      </c>
      <c r="B3108" s="545">
        <v>22682</v>
      </c>
      <c r="C3108" s="1952" t="s">
        <v>701</v>
      </c>
      <c r="D3108" s="2112">
        <v>10053.200000000001</v>
      </c>
      <c r="E3108" s="724">
        <v>42154</v>
      </c>
      <c r="F3108" s="2116">
        <v>10053.200000000001</v>
      </c>
      <c r="G3108" s="1267">
        <f t="shared" si="169"/>
        <v>0</v>
      </c>
      <c r="H3108" s="1841" t="s">
        <v>2780</v>
      </c>
      <c r="I3108" s="32"/>
      <c r="J3108" s="2024"/>
      <c r="K3108" s="32"/>
      <c r="M3108" s="1265">
        <v>42134</v>
      </c>
      <c r="N3108" s="545">
        <v>20608</v>
      </c>
      <c r="O3108" s="1952" t="s">
        <v>1024</v>
      </c>
      <c r="P3108" s="2112">
        <v>8389.6</v>
      </c>
      <c r="Q3108" s="724">
        <v>42134</v>
      </c>
      <c r="R3108" s="2117">
        <f>5450+2939.6</f>
        <v>8389.6</v>
      </c>
      <c r="S3108" s="1267">
        <f t="shared" si="171"/>
        <v>0</v>
      </c>
      <c r="T3108" s="519" t="s">
        <v>773</v>
      </c>
    </row>
    <row r="3109" spans="1:20" x14ac:dyDescent="0.25">
      <c r="A3109" s="1265">
        <v>42154</v>
      </c>
      <c r="B3109" s="545">
        <v>22683</v>
      </c>
      <c r="C3109" s="1952" t="s">
        <v>1521</v>
      </c>
      <c r="D3109" s="2112">
        <v>7413.8</v>
      </c>
      <c r="E3109" s="724">
        <v>42154</v>
      </c>
      <c r="F3109" s="2116">
        <v>7413.8</v>
      </c>
      <c r="G3109" s="1267">
        <f t="shared" si="169"/>
        <v>0</v>
      </c>
      <c r="H3109" s="1841" t="s">
        <v>773</v>
      </c>
      <c r="I3109" s="32"/>
      <c r="J3109" s="2024"/>
      <c r="K3109" s="32"/>
      <c r="M3109" s="1265">
        <v>42134</v>
      </c>
      <c r="N3109" s="545">
        <v>20609</v>
      </c>
      <c r="O3109" s="1952" t="s">
        <v>1024</v>
      </c>
      <c r="P3109" s="2112">
        <v>1728.8</v>
      </c>
      <c r="Q3109" s="724">
        <v>42134</v>
      </c>
      <c r="R3109" s="2117">
        <v>1728.8</v>
      </c>
      <c r="S3109" s="1267">
        <f t="shared" si="171"/>
        <v>0</v>
      </c>
      <c r="T3109" s="519" t="s">
        <v>773</v>
      </c>
    </row>
    <row r="3110" spans="1:20" x14ac:dyDescent="0.25">
      <c r="A3110" s="1265">
        <v>42154</v>
      </c>
      <c r="B3110" s="545">
        <v>22684</v>
      </c>
      <c r="C3110" s="1952" t="s">
        <v>25</v>
      </c>
      <c r="D3110" s="2112">
        <v>9089.2000000000007</v>
      </c>
      <c r="E3110" s="724">
        <v>42154</v>
      </c>
      <c r="F3110" s="2116">
        <v>9089.2000000000007</v>
      </c>
      <c r="G3110" s="1267">
        <f t="shared" si="169"/>
        <v>0</v>
      </c>
      <c r="H3110" s="1841" t="s">
        <v>773</v>
      </c>
      <c r="I3110" s="32"/>
      <c r="J3110" s="2024"/>
      <c r="K3110" s="32"/>
      <c r="M3110" s="1265">
        <v>42134</v>
      </c>
      <c r="N3110" s="545">
        <v>20630</v>
      </c>
      <c r="O3110" s="1952" t="s">
        <v>1024</v>
      </c>
      <c r="P3110" s="2112">
        <v>4754.3999999999996</v>
      </c>
      <c r="Q3110" s="724">
        <v>42136</v>
      </c>
      <c r="R3110" s="2117">
        <v>4754.3999999999996</v>
      </c>
      <c r="S3110" s="1267">
        <f t="shared" si="171"/>
        <v>0</v>
      </c>
      <c r="T3110" s="519" t="s">
        <v>773</v>
      </c>
    </row>
    <row r="3111" spans="1:20" x14ac:dyDescent="0.25">
      <c r="A3111" s="1265">
        <v>42154</v>
      </c>
      <c r="B3111" s="545">
        <v>22685</v>
      </c>
      <c r="C3111" s="1952" t="s">
        <v>2894</v>
      </c>
      <c r="D3111" s="2112">
        <v>15402.35</v>
      </c>
      <c r="E3111" s="724">
        <v>42154</v>
      </c>
      <c r="F3111" s="2116">
        <v>15402.35</v>
      </c>
      <c r="G3111" s="1267">
        <f t="shared" si="169"/>
        <v>0</v>
      </c>
      <c r="H3111" s="1841" t="s">
        <v>773</v>
      </c>
      <c r="I3111" s="32"/>
      <c r="J3111" s="2024"/>
      <c r="K3111" s="32"/>
      <c r="M3111" s="1265">
        <v>42135</v>
      </c>
      <c r="N3111" s="545">
        <v>20681</v>
      </c>
      <c r="O3111" s="1952" t="s">
        <v>1024</v>
      </c>
      <c r="P3111" s="2112">
        <v>2214.8000000000002</v>
      </c>
      <c r="Q3111" s="724">
        <v>42135</v>
      </c>
      <c r="R3111" s="2116">
        <v>2214.8000000000002</v>
      </c>
      <c r="S3111" s="1267">
        <f t="shared" si="171"/>
        <v>0</v>
      </c>
      <c r="T3111" s="1841" t="s">
        <v>773</v>
      </c>
    </row>
    <row r="3112" spans="1:20" x14ac:dyDescent="0.25">
      <c r="A3112" s="1265">
        <v>42154</v>
      </c>
      <c r="B3112" s="545">
        <v>22686</v>
      </c>
      <c r="C3112" s="1952" t="s">
        <v>2899</v>
      </c>
      <c r="D3112" s="2112">
        <v>5461.2</v>
      </c>
      <c r="E3112" s="724">
        <v>42154</v>
      </c>
      <c r="F3112" s="2116">
        <v>5461.2</v>
      </c>
      <c r="G3112" s="1267">
        <f t="shared" si="169"/>
        <v>0</v>
      </c>
      <c r="H3112" s="1841" t="s">
        <v>2799</v>
      </c>
      <c r="I3112" s="32"/>
      <c r="J3112" s="2024"/>
      <c r="K3112" s="32"/>
      <c r="M3112" s="1265">
        <v>42137</v>
      </c>
      <c r="N3112" s="545">
        <v>20869</v>
      </c>
      <c r="O3112" s="1952" t="s">
        <v>1024</v>
      </c>
      <c r="P3112" s="2112">
        <v>9296.2999999999993</v>
      </c>
      <c r="Q3112" s="724">
        <v>42137</v>
      </c>
      <c r="R3112" s="2116">
        <v>9296.2999999999993</v>
      </c>
      <c r="S3112" s="1267">
        <f t="shared" si="171"/>
        <v>0</v>
      </c>
      <c r="T3112" s="1841" t="s">
        <v>773</v>
      </c>
    </row>
    <row r="3113" spans="1:20" x14ac:dyDescent="0.25">
      <c r="A3113" s="1265">
        <v>42154</v>
      </c>
      <c r="B3113" s="545">
        <v>22687</v>
      </c>
      <c r="C3113" s="1952" t="s">
        <v>1808</v>
      </c>
      <c r="D3113" s="2112">
        <v>34572.300000000003</v>
      </c>
      <c r="E3113" s="724">
        <v>42154</v>
      </c>
      <c r="F3113" s="2116">
        <v>34572.300000000003</v>
      </c>
      <c r="G3113" s="1267">
        <f t="shared" si="169"/>
        <v>0</v>
      </c>
      <c r="H3113" s="1841" t="s">
        <v>2982</v>
      </c>
      <c r="I3113" s="32"/>
      <c r="J3113" s="2024"/>
      <c r="K3113" s="32"/>
      <c r="M3113" s="1265">
        <v>42138</v>
      </c>
      <c r="N3113" s="545">
        <v>20962</v>
      </c>
      <c r="O3113" s="1952" t="s">
        <v>1024</v>
      </c>
      <c r="P3113" s="2112">
        <v>9716</v>
      </c>
      <c r="Q3113" s="724" t="s">
        <v>3587</v>
      </c>
      <c r="R3113" s="2116">
        <f>6000+3716</f>
        <v>9716</v>
      </c>
      <c r="S3113" s="1267">
        <f t="shared" si="171"/>
        <v>0</v>
      </c>
      <c r="T3113" s="1857" t="s">
        <v>773</v>
      </c>
    </row>
    <row r="3114" spans="1:20" x14ac:dyDescent="0.25">
      <c r="A3114" s="1265">
        <v>42154</v>
      </c>
      <c r="B3114" s="545">
        <v>22688</v>
      </c>
      <c r="C3114" s="1952" t="s">
        <v>2975</v>
      </c>
      <c r="D3114" s="2112">
        <v>11354.2</v>
      </c>
      <c r="E3114" s="724">
        <v>42154</v>
      </c>
      <c r="F3114" s="2116">
        <v>11354.2</v>
      </c>
      <c r="G3114" s="1267">
        <f t="shared" si="169"/>
        <v>0</v>
      </c>
      <c r="H3114" s="1841" t="s">
        <v>2982</v>
      </c>
      <c r="I3114" s="32"/>
      <c r="J3114" s="2024"/>
      <c r="K3114" s="32"/>
      <c r="M3114" s="1265">
        <v>42139</v>
      </c>
      <c r="N3114" s="545">
        <v>21084</v>
      </c>
      <c r="O3114" s="1952" t="s">
        <v>1024</v>
      </c>
      <c r="P3114" s="2112">
        <v>3909.2</v>
      </c>
      <c r="Q3114" s="724">
        <v>42140</v>
      </c>
      <c r="R3114" s="2189">
        <v>1459.2</v>
      </c>
      <c r="S3114" s="2198">
        <f t="shared" si="171"/>
        <v>2450</v>
      </c>
      <c r="T3114" s="1841" t="s">
        <v>773</v>
      </c>
    </row>
    <row r="3115" spans="1:20" x14ac:dyDescent="0.25">
      <c r="A3115" s="1265">
        <v>42154</v>
      </c>
      <c r="B3115" s="545">
        <v>22689</v>
      </c>
      <c r="C3115" s="1952" t="s">
        <v>1434</v>
      </c>
      <c r="D3115" s="2112">
        <v>5893.8</v>
      </c>
      <c r="E3115" s="724"/>
      <c r="F3115" s="2116"/>
      <c r="G3115" s="1267">
        <f t="shared" si="169"/>
        <v>5893.8</v>
      </c>
      <c r="H3115" s="1841" t="s">
        <v>773</v>
      </c>
      <c r="I3115" s="32"/>
      <c r="J3115" s="2024"/>
      <c r="K3115" s="32"/>
      <c r="M3115" s="1265">
        <v>42139</v>
      </c>
      <c r="N3115" s="545">
        <v>21203</v>
      </c>
      <c r="O3115" s="2143" t="s">
        <v>1024</v>
      </c>
      <c r="P3115" s="2112">
        <v>14346.9</v>
      </c>
      <c r="Q3115" s="724" t="s">
        <v>3600</v>
      </c>
      <c r="R3115" s="2116">
        <f>14000+346.9</f>
        <v>14346.9</v>
      </c>
      <c r="S3115" s="1817">
        <f t="shared" si="171"/>
        <v>0</v>
      </c>
      <c r="T3115" s="1841" t="s">
        <v>773</v>
      </c>
    </row>
    <row r="3116" spans="1:20" x14ac:dyDescent="0.25">
      <c r="A3116" s="1265">
        <v>42154</v>
      </c>
      <c r="B3116" s="545">
        <v>22690</v>
      </c>
      <c r="C3116" s="1952" t="s">
        <v>2957</v>
      </c>
      <c r="D3116" s="2112">
        <v>43998.9</v>
      </c>
      <c r="E3116" s="724">
        <v>42154</v>
      </c>
      <c r="F3116" s="2116">
        <v>43998.9</v>
      </c>
      <c r="G3116" s="1267">
        <f t="shared" si="169"/>
        <v>0</v>
      </c>
      <c r="H3116" s="1841" t="s">
        <v>773</v>
      </c>
      <c r="I3116" s="32"/>
      <c r="J3116" s="2024"/>
      <c r="K3116" s="32"/>
      <c r="M3116" s="1265">
        <v>42140</v>
      </c>
      <c r="N3116" s="545">
        <v>21219</v>
      </c>
      <c r="O3116" s="1952" t="s">
        <v>1024</v>
      </c>
      <c r="P3116" s="2112">
        <v>14554.4</v>
      </c>
      <c r="Q3116" s="724" t="s">
        <v>3609</v>
      </c>
      <c r="R3116" s="2116">
        <f>10500+4054.4</f>
        <v>14554.4</v>
      </c>
      <c r="S3116" s="1817">
        <f t="shared" si="171"/>
        <v>0</v>
      </c>
      <c r="T3116" s="1841" t="s">
        <v>773</v>
      </c>
    </row>
    <row r="3117" spans="1:20" x14ac:dyDescent="0.25">
      <c r="A3117" s="1265">
        <v>42154</v>
      </c>
      <c r="B3117" s="545">
        <v>22691</v>
      </c>
      <c r="C3117" s="1952" t="s">
        <v>25</v>
      </c>
      <c r="D3117" s="2112">
        <v>502.8</v>
      </c>
      <c r="E3117" s="724">
        <v>42154</v>
      </c>
      <c r="F3117" s="2116">
        <v>502.8</v>
      </c>
      <c r="G3117" s="1267">
        <f t="shared" si="169"/>
        <v>0</v>
      </c>
      <c r="H3117" s="1841" t="s">
        <v>773</v>
      </c>
      <c r="I3117" s="32"/>
      <c r="J3117" s="2024"/>
      <c r="K3117" s="32"/>
      <c r="M3117" s="1265">
        <v>42141</v>
      </c>
      <c r="N3117" s="545">
        <v>21365</v>
      </c>
      <c r="O3117" s="1952" t="s">
        <v>1024</v>
      </c>
      <c r="P3117" s="2112">
        <v>9491.2999999999993</v>
      </c>
      <c r="Q3117" s="724" t="s">
        <v>3612</v>
      </c>
      <c r="R3117" s="2117">
        <f>5800+3691.3</f>
        <v>9491.2999999999993</v>
      </c>
      <c r="S3117" s="1267">
        <f t="shared" si="171"/>
        <v>0</v>
      </c>
      <c r="T3117" s="519" t="s">
        <v>773</v>
      </c>
    </row>
    <row r="3118" spans="1:20" x14ac:dyDescent="0.25">
      <c r="A3118" s="1265">
        <v>42154</v>
      </c>
      <c r="B3118" s="545">
        <v>22692</v>
      </c>
      <c r="C3118" s="1952" t="s">
        <v>2945</v>
      </c>
      <c r="D3118" s="2112">
        <v>6252.8</v>
      </c>
      <c r="E3118" s="724">
        <v>42154</v>
      </c>
      <c r="F3118" s="2116">
        <v>6252.8</v>
      </c>
      <c r="G3118" s="1267">
        <f t="shared" si="169"/>
        <v>0</v>
      </c>
      <c r="H3118" s="1841" t="s">
        <v>773</v>
      </c>
      <c r="I3118" s="32"/>
      <c r="J3118" s="2024"/>
      <c r="K3118" s="32"/>
      <c r="M3118" s="1265">
        <v>42142</v>
      </c>
      <c r="N3118" s="545">
        <v>21411</v>
      </c>
      <c r="O3118" s="1952" t="s">
        <v>1024</v>
      </c>
      <c r="P3118" s="2112">
        <v>7189.6</v>
      </c>
      <c r="Q3118" s="724">
        <v>42142</v>
      </c>
      <c r="R3118" s="2117">
        <v>7189.6</v>
      </c>
      <c r="S3118" s="1267">
        <f t="shared" si="171"/>
        <v>0</v>
      </c>
      <c r="T3118" s="519" t="s">
        <v>773</v>
      </c>
    </row>
    <row r="3119" spans="1:20" x14ac:dyDescent="0.25">
      <c r="A3119" s="1265">
        <v>42154</v>
      </c>
      <c r="B3119" s="545">
        <v>22693</v>
      </c>
      <c r="C3119" s="1952" t="s">
        <v>2802</v>
      </c>
      <c r="D3119" s="2112">
        <v>3096</v>
      </c>
      <c r="E3119" s="724">
        <v>42154</v>
      </c>
      <c r="F3119" s="2116">
        <v>3096</v>
      </c>
      <c r="G3119" s="1267">
        <f t="shared" si="169"/>
        <v>0</v>
      </c>
      <c r="H3119" s="1841" t="s">
        <v>2982</v>
      </c>
      <c r="I3119" s="32"/>
      <c r="J3119" s="2024"/>
      <c r="K3119" s="32"/>
      <c r="M3119" s="1265">
        <v>42142</v>
      </c>
      <c r="N3119" s="545">
        <v>21517</v>
      </c>
      <c r="O3119" s="1952" t="s">
        <v>1024</v>
      </c>
      <c r="P3119" s="2112">
        <v>4126</v>
      </c>
      <c r="Q3119" s="724">
        <v>42142</v>
      </c>
      <c r="R3119" s="2117">
        <v>4126</v>
      </c>
      <c r="S3119" s="1267">
        <f t="shared" si="171"/>
        <v>0</v>
      </c>
      <c r="T3119" s="519" t="s">
        <v>773</v>
      </c>
    </row>
    <row r="3120" spans="1:20" x14ac:dyDescent="0.25">
      <c r="A3120" s="1265">
        <v>42154</v>
      </c>
      <c r="B3120" s="545">
        <v>22694</v>
      </c>
      <c r="C3120" s="1952" t="s">
        <v>2899</v>
      </c>
      <c r="D3120" s="2112">
        <v>2005.4</v>
      </c>
      <c r="E3120" s="724">
        <v>42154</v>
      </c>
      <c r="F3120" s="2116">
        <v>2005.4</v>
      </c>
      <c r="G3120" s="1267">
        <f t="shared" si="169"/>
        <v>0</v>
      </c>
      <c r="H3120" s="1841" t="s">
        <v>773</v>
      </c>
      <c r="I3120" s="32"/>
      <c r="J3120" s="2024"/>
      <c r="K3120" s="32"/>
      <c r="M3120" s="1265">
        <v>42143</v>
      </c>
      <c r="N3120" s="545">
        <v>21535</v>
      </c>
      <c r="O3120" s="1952" t="s">
        <v>1024</v>
      </c>
      <c r="P3120" s="2112">
        <v>28980.3</v>
      </c>
      <c r="Q3120" s="724">
        <v>42144</v>
      </c>
      <c r="R3120" s="2117">
        <v>28980.3</v>
      </c>
      <c r="S3120" s="1267">
        <f t="shared" si="171"/>
        <v>0</v>
      </c>
      <c r="T3120" s="519" t="s">
        <v>773</v>
      </c>
    </row>
    <row r="3121" spans="1:20" x14ac:dyDescent="0.25">
      <c r="A3121" s="1265">
        <v>42154</v>
      </c>
      <c r="B3121" s="545">
        <v>22695</v>
      </c>
      <c r="C3121" s="1952" t="s">
        <v>2871</v>
      </c>
      <c r="D3121" s="2112">
        <v>27782</v>
      </c>
      <c r="E3121" s="724">
        <v>42154</v>
      </c>
      <c r="F3121" s="2116">
        <v>27782</v>
      </c>
      <c r="G3121" s="1267">
        <f t="shared" si="169"/>
        <v>0</v>
      </c>
      <c r="H3121" s="1841" t="s">
        <v>2804</v>
      </c>
      <c r="I3121" s="32"/>
      <c r="J3121" s="2024"/>
      <c r="K3121" s="32"/>
      <c r="M3121" s="1265">
        <v>42144</v>
      </c>
      <c r="N3121" s="545">
        <v>21641</v>
      </c>
      <c r="O3121" s="1952" t="s">
        <v>1024</v>
      </c>
      <c r="P3121" s="2112">
        <v>21616.1</v>
      </c>
      <c r="Q3121" s="724">
        <v>42146</v>
      </c>
      <c r="R3121" s="2117">
        <v>21616.1</v>
      </c>
      <c r="S3121" s="1267">
        <f t="shared" si="171"/>
        <v>0</v>
      </c>
      <c r="T3121" s="352" t="s">
        <v>773</v>
      </c>
    </row>
    <row r="3122" spans="1:20" x14ac:dyDescent="0.25">
      <c r="A3122" s="1265">
        <v>42154</v>
      </c>
      <c r="B3122" s="545">
        <v>22696</v>
      </c>
      <c r="C3122" s="1952" t="s">
        <v>2102</v>
      </c>
      <c r="D3122" s="2112">
        <v>8690.4</v>
      </c>
      <c r="E3122" s="724">
        <v>42154</v>
      </c>
      <c r="F3122" s="2116">
        <v>8690.4</v>
      </c>
      <c r="G3122" s="1267">
        <f t="shared" si="169"/>
        <v>0</v>
      </c>
      <c r="H3122" s="1841" t="s">
        <v>2804</v>
      </c>
      <c r="I3122" s="32"/>
      <c r="J3122" s="2024"/>
      <c r="K3122" s="32"/>
      <c r="M3122" s="1265">
        <v>42146</v>
      </c>
      <c r="N3122" s="545">
        <v>21891</v>
      </c>
      <c r="O3122" s="1952" t="s">
        <v>1024</v>
      </c>
      <c r="P3122" s="2112">
        <v>27092.16</v>
      </c>
      <c r="Q3122" s="724">
        <v>42150</v>
      </c>
      <c r="R3122" s="2116">
        <v>27092.16</v>
      </c>
      <c r="S3122" s="1267">
        <f t="shared" si="171"/>
        <v>0</v>
      </c>
      <c r="T3122" s="1841" t="s">
        <v>773</v>
      </c>
    </row>
    <row r="3123" spans="1:20" x14ac:dyDescent="0.25">
      <c r="A3123" s="1265">
        <v>42154</v>
      </c>
      <c r="B3123" s="545">
        <v>22697</v>
      </c>
      <c r="C3123" s="1952" t="s">
        <v>2788</v>
      </c>
      <c r="D3123" s="2112">
        <v>22156.2</v>
      </c>
      <c r="E3123" s="724"/>
      <c r="F3123" s="2116"/>
      <c r="G3123" s="1267">
        <f t="shared" si="169"/>
        <v>22156.2</v>
      </c>
      <c r="H3123" s="1841" t="s">
        <v>773</v>
      </c>
      <c r="I3123" s="32"/>
      <c r="J3123" s="2024"/>
      <c r="K3123" s="32"/>
      <c r="M3123" s="1265">
        <v>42146</v>
      </c>
      <c r="N3123" s="545">
        <v>21951</v>
      </c>
      <c r="O3123" s="1952" t="s">
        <v>1024</v>
      </c>
      <c r="P3123" s="2112">
        <v>17263</v>
      </c>
      <c r="Q3123" s="724">
        <v>42146</v>
      </c>
      <c r="R3123" s="2116">
        <v>17263</v>
      </c>
      <c r="S3123" s="1267">
        <f t="shared" si="171"/>
        <v>0</v>
      </c>
      <c r="T3123" s="1841" t="s">
        <v>773</v>
      </c>
    </row>
    <row r="3124" spans="1:20" x14ac:dyDescent="0.25">
      <c r="A3124" s="1265">
        <v>42154</v>
      </c>
      <c r="B3124" s="545">
        <v>22698</v>
      </c>
      <c r="C3124" s="1952" t="s">
        <v>2304</v>
      </c>
      <c r="D3124" s="2112">
        <v>62165.4</v>
      </c>
      <c r="E3124" s="724"/>
      <c r="F3124" s="2116"/>
      <c r="G3124" s="1267">
        <f t="shared" si="169"/>
        <v>62165.4</v>
      </c>
      <c r="H3124" s="1841" t="s">
        <v>2938</v>
      </c>
      <c r="I3124" s="32"/>
      <c r="J3124" s="2024"/>
      <c r="K3124" s="32"/>
      <c r="M3124" s="1265">
        <v>42146</v>
      </c>
      <c r="N3124" s="545">
        <v>21952</v>
      </c>
      <c r="O3124" s="1952" t="s">
        <v>1024</v>
      </c>
      <c r="P3124" s="2112">
        <v>2492.4</v>
      </c>
      <c r="Q3124" s="724">
        <v>42146</v>
      </c>
      <c r="R3124" s="2116">
        <v>2492.4</v>
      </c>
      <c r="S3124" s="1267">
        <f t="shared" si="171"/>
        <v>0</v>
      </c>
      <c r="T3124" s="1841" t="s">
        <v>773</v>
      </c>
    </row>
    <row r="3125" spans="1:20" x14ac:dyDescent="0.25">
      <c r="A3125" s="1265">
        <v>42154</v>
      </c>
      <c r="B3125" s="545">
        <v>22699</v>
      </c>
      <c r="C3125" s="1952" t="s">
        <v>3606</v>
      </c>
      <c r="D3125" s="2112">
        <v>4754.3999999999996</v>
      </c>
      <c r="E3125" s="724">
        <v>42154</v>
      </c>
      <c r="F3125" s="2116">
        <v>4754.3999999999996</v>
      </c>
      <c r="G3125" s="1267">
        <f t="shared" si="169"/>
        <v>0</v>
      </c>
      <c r="H3125" s="1841" t="s">
        <v>2804</v>
      </c>
      <c r="I3125" s="32"/>
      <c r="J3125" s="2024"/>
      <c r="K3125" s="32"/>
      <c r="M3125" s="1265">
        <v>42148</v>
      </c>
      <c r="N3125" s="545">
        <v>22073</v>
      </c>
      <c r="O3125" s="1952" t="s">
        <v>1024</v>
      </c>
      <c r="P3125" s="2112">
        <v>952</v>
      </c>
      <c r="Q3125" s="781">
        <v>42148</v>
      </c>
      <c r="R3125" s="2116">
        <v>952</v>
      </c>
      <c r="S3125" s="1267">
        <f t="shared" si="171"/>
        <v>0</v>
      </c>
      <c r="T3125" s="1841" t="s">
        <v>773</v>
      </c>
    </row>
    <row r="3126" spans="1:20" x14ac:dyDescent="0.25">
      <c r="A3126" s="1265">
        <v>42154</v>
      </c>
      <c r="B3126" s="545">
        <v>22700</v>
      </c>
      <c r="C3126" s="1952" t="s">
        <v>2945</v>
      </c>
      <c r="D3126" s="2112">
        <v>278.39999999999998</v>
      </c>
      <c r="E3126" s="724">
        <v>42154</v>
      </c>
      <c r="F3126" s="2116">
        <v>278.39999999999998</v>
      </c>
      <c r="G3126" s="1267">
        <f t="shared" si="169"/>
        <v>0</v>
      </c>
      <c r="H3126" s="1841" t="s">
        <v>773</v>
      </c>
      <c r="I3126" s="32"/>
      <c r="J3126" s="2024"/>
      <c r="K3126" s="32"/>
      <c r="M3126" s="1265">
        <v>42148</v>
      </c>
      <c r="N3126" s="545">
        <v>22115</v>
      </c>
      <c r="O3126" s="1952" t="s">
        <v>1024</v>
      </c>
      <c r="P3126" s="2112">
        <v>2821.9</v>
      </c>
      <c r="Q3126" s="781">
        <v>42148</v>
      </c>
      <c r="R3126" s="2116">
        <v>2821.9</v>
      </c>
      <c r="S3126" s="1267">
        <f t="shared" si="171"/>
        <v>0</v>
      </c>
      <c r="T3126" s="1841" t="s">
        <v>773</v>
      </c>
    </row>
    <row r="3127" spans="1:20" x14ac:dyDescent="0.25">
      <c r="A3127" s="1265">
        <v>42154</v>
      </c>
      <c r="B3127" s="545">
        <v>22701</v>
      </c>
      <c r="C3127" s="1952" t="s">
        <v>2897</v>
      </c>
      <c r="D3127" s="2112">
        <v>777</v>
      </c>
      <c r="E3127" s="724">
        <v>42154</v>
      </c>
      <c r="F3127" s="2116">
        <v>777</v>
      </c>
      <c r="G3127" s="1267">
        <f t="shared" si="169"/>
        <v>0</v>
      </c>
      <c r="H3127" s="1841" t="s">
        <v>2799</v>
      </c>
      <c r="I3127" s="32"/>
      <c r="J3127" s="2024"/>
      <c r="K3127" s="32"/>
      <c r="M3127" s="1265">
        <v>42150</v>
      </c>
      <c r="N3127" s="545">
        <v>22252</v>
      </c>
      <c r="O3127" s="1952" t="s">
        <v>1024</v>
      </c>
      <c r="P3127" s="2112">
        <v>16625.400000000001</v>
      </c>
      <c r="Q3127" s="781">
        <v>42153</v>
      </c>
      <c r="R3127" s="2116">
        <v>16625.400000000001</v>
      </c>
      <c r="S3127" s="1267">
        <f t="shared" si="171"/>
        <v>0</v>
      </c>
      <c r="T3127" s="1841" t="s">
        <v>773</v>
      </c>
    </row>
    <row r="3128" spans="1:20" x14ac:dyDescent="0.25">
      <c r="A3128" s="1265">
        <v>42154</v>
      </c>
      <c r="B3128" s="545">
        <v>22702</v>
      </c>
      <c r="C3128" s="1952" t="s">
        <v>2955</v>
      </c>
      <c r="D3128" s="2112">
        <v>756</v>
      </c>
      <c r="E3128" s="724">
        <v>42154</v>
      </c>
      <c r="F3128" s="2116">
        <v>756</v>
      </c>
      <c r="G3128" s="1267">
        <f t="shared" si="169"/>
        <v>0</v>
      </c>
      <c r="H3128" s="1841" t="s">
        <v>773</v>
      </c>
      <c r="I3128" s="32"/>
      <c r="J3128" s="2024"/>
      <c r="K3128" s="32"/>
      <c r="M3128" s="1265">
        <v>42153</v>
      </c>
      <c r="N3128" s="545">
        <v>22550</v>
      </c>
      <c r="O3128" s="1952" t="s">
        <v>1024</v>
      </c>
      <c r="P3128" s="2112">
        <v>32799.4</v>
      </c>
      <c r="Q3128" s="724"/>
      <c r="R3128" s="2116"/>
      <c r="S3128" s="1267">
        <f t="shared" si="171"/>
        <v>32799.4</v>
      </c>
      <c r="T3128" s="1841" t="s">
        <v>773</v>
      </c>
    </row>
    <row r="3129" spans="1:20" x14ac:dyDescent="0.25">
      <c r="A3129" s="1265">
        <v>42154</v>
      </c>
      <c r="B3129" s="545">
        <v>22703</v>
      </c>
      <c r="C3129" s="1952" t="s">
        <v>2784</v>
      </c>
      <c r="D3129" s="2112">
        <v>1562.4</v>
      </c>
      <c r="E3129" s="724">
        <v>42154</v>
      </c>
      <c r="F3129" s="2116">
        <v>1562.4</v>
      </c>
      <c r="G3129" s="1267">
        <f t="shared" si="169"/>
        <v>0</v>
      </c>
      <c r="H3129" s="1841" t="s">
        <v>2799</v>
      </c>
      <c r="I3129" s="32"/>
      <c r="J3129" s="2024"/>
      <c r="K3129" s="32"/>
      <c r="M3129" s="1265">
        <v>42153</v>
      </c>
      <c r="N3129" s="545">
        <v>22650</v>
      </c>
      <c r="O3129" s="1952" t="s">
        <v>1024</v>
      </c>
      <c r="P3129" s="2112">
        <v>36707</v>
      </c>
      <c r="Q3129" s="724">
        <v>42154</v>
      </c>
      <c r="R3129" s="2189">
        <v>22000</v>
      </c>
      <c r="S3129" s="2190">
        <f t="shared" si="171"/>
        <v>14707</v>
      </c>
      <c r="T3129" s="1841" t="s">
        <v>773</v>
      </c>
    </row>
    <row r="3130" spans="1:20" x14ac:dyDescent="0.25">
      <c r="A3130" s="1265">
        <v>42154</v>
      </c>
      <c r="B3130" s="545">
        <v>22704</v>
      </c>
      <c r="C3130" s="2164" t="s">
        <v>2251</v>
      </c>
      <c r="D3130" s="2207">
        <v>0</v>
      </c>
      <c r="E3130" s="724"/>
      <c r="F3130" s="2116"/>
      <c r="G3130" s="1267">
        <f t="shared" si="169"/>
        <v>0</v>
      </c>
      <c r="H3130" s="1841" t="s">
        <v>135</v>
      </c>
      <c r="I3130" s="32"/>
      <c r="J3130" s="2024"/>
      <c r="K3130" s="32"/>
      <c r="M3130" s="1265">
        <v>42153</v>
      </c>
      <c r="N3130" s="545">
        <v>22651</v>
      </c>
      <c r="O3130" s="1952" t="s">
        <v>1024</v>
      </c>
      <c r="P3130" s="2112">
        <v>1728</v>
      </c>
      <c r="Q3130" s="724"/>
      <c r="R3130" s="2116"/>
      <c r="S3130" s="1267">
        <f t="shared" si="171"/>
        <v>1728</v>
      </c>
      <c r="T3130" s="1841" t="s">
        <v>773</v>
      </c>
    </row>
    <row r="3131" spans="1:20" x14ac:dyDescent="0.25">
      <c r="A3131" s="1265">
        <v>42154</v>
      </c>
      <c r="B3131" s="545">
        <v>22705</v>
      </c>
      <c r="C3131" s="1952" t="s">
        <v>2128</v>
      </c>
      <c r="D3131" s="2112">
        <v>2964</v>
      </c>
      <c r="E3131" s="724">
        <v>42154</v>
      </c>
      <c r="F3131" s="2116">
        <v>2964</v>
      </c>
      <c r="G3131" s="1267">
        <f t="shared" si="169"/>
        <v>0</v>
      </c>
      <c r="H3131" s="1841" t="s">
        <v>2804</v>
      </c>
      <c r="I3131" s="32"/>
      <c r="J3131" s="2024"/>
      <c r="K3131" s="32"/>
      <c r="M3131" s="1265">
        <v>42125</v>
      </c>
      <c r="N3131" s="545">
        <v>19682</v>
      </c>
      <c r="O3131" s="1952" t="s">
        <v>2845</v>
      </c>
      <c r="P3131" s="2112">
        <v>1646.4</v>
      </c>
      <c r="Q3131" s="724">
        <v>42126</v>
      </c>
      <c r="R3131" s="2116">
        <v>1646.4</v>
      </c>
      <c r="S3131" s="459">
        <f t="shared" si="171"/>
        <v>0</v>
      </c>
      <c r="T3131" s="1841" t="s">
        <v>2799</v>
      </c>
    </row>
    <row r="3132" spans="1:20" x14ac:dyDescent="0.25">
      <c r="A3132" s="1265">
        <v>42154</v>
      </c>
      <c r="B3132" s="545">
        <v>22706</v>
      </c>
      <c r="C3132" s="1952" t="s">
        <v>1449</v>
      </c>
      <c r="D3132" s="2112">
        <v>1630.1</v>
      </c>
      <c r="E3132" s="724">
        <v>42154</v>
      </c>
      <c r="F3132" s="2116">
        <v>1630.1</v>
      </c>
      <c r="G3132" s="1267">
        <f t="shared" si="169"/>
        <v>0</v>
      </c>
      <c r="H3132" s="1841" t="s">
        <v>773</v>
      </c>
      <c r="I3132" s="32"/>
      <c r="J3132" s="2024"/>
      <c r="K3132" s="32"/>
      <c r="M3132" s="1265">
        <v>42126</v>
      </c>
      <c r="N3132" s="545">
        <v>19699</v>
      </c>
      <c r="O3132" s="2054" t="s">
        <v>2845</v>
      </c>
      <c r="P3132" s="2112">
        <v>13467.6</v>
      </c>
      <c r="Q3132" s="724">
        <v>42126</v>
      </c>
      <c r="R3132" s="2116">
        <v>13467.6</v>
      </c>
      <c r="S3132" s="459">
        <f t="shared" si="171"/>
        <v>0</v>
      </c>
      <c r="T3132" s="76" t="s">
        <v>773</v>
      </c>
    </row>
    <row r="3133" spans="1:20" x14ac:dyDescent="0.25">
      <c r="A3133" s="1265">
        <v>42154</v>
      </c>
      <c r="B3133" s="545">
        <v>22707</v>
      </c>
      <c r="C3133" s="1952" t="s">
        <v>665</v>
      </c>
      <c r="D3133" s="2112">
        <v>11817.6</v>
      </c>
      <c r="E3133" s="724">
        <v>42154</v>
      </c>
      <c r="F3133" s="2116">
        <v>11817.6</v>
      </c>
      <c r="G3133" s="1267">
        <f t="shared" si="169"/>
        <v>0</v>
      </c>
      <c r="H3133" s="1841" t="s">
        <v>773</v>
      </c>
      <c r="I3133" s="32"/>
      <c r="J3133" s="2024"/>
      <c r="K3133" s="32"/>
      <c r="M3133" s="1265">
        <v>42127</v>
      </c>
      <c r="N3133" s="545">
        <v>19829</v>
      </c>
      <c r="O3133" s="2054" t="s">
        <v>2845</v>
      </c>
      <c r="P3133" s="2112">
        <v>18089.599999999999</v>
      </c>
      <c r="Q3133" s="724">
        <v>42127</v>
      </c>
      <c r="R3133" s="2116">
        <v>18089.599999999999</v>
      </c>
      <c r="S3133" s="1267">
        <f t="shared" si="171"/>
        <v>0</v>
      </c>
      <c r="T3133" s="76" t="s">
        <v>773</v>
      </c>
    </row>
    <row r="3134" spans="1:20" x14ac:dyDescent="0.25">
      <c r="A3134" s="1265">
        <v>42154</v>
      </c>
      <c r="B3134" s="545">
        <v>22708</v>
      </c>
      <c r="C3134" s="1952" t="s">
        <v>850</v>
      </c>
      <c r="D3134" s="2112">
        <v>1698.4</v>
      </c>
      <c r="E3134" s="724">
        <v>42154</v>
      </c>
      <c r="F3134" s="2116">
        <v>1698.4</v>
      </c>
      <c r="G3134" s="1267">
        <f t="shared" si="169"/>
        <v>0</v>
      </c>
      <c r="H3134" s="1841" t="s">
        <v>773</v>
      </c>
      <c r="I3134" s="32"/>
      <c r="J3134" s="2024"/>
      <c r="K3134" s="32"/>
      <c r="M3134" s="1265">
        <v>42128</v>
      </c>
      <c r="N3134" s="545">
        <v>19888</v>
      </c>
      <c r="O3134" s="1952" t="s">
        <v>2845</v>
      </c>
      <c r="P3134" s="2112">
        <v>13022.8</v>
      </c>
      <c r="Q3134" s="724">
        <v>42128</v>
      </c>
      <c r="R3134" s="2116">
        <v>13022.8</v>
      </c>
      <c r="S3134" s="1267">
        <f t="shared" si="171"/>
        <v>0</v>
      </c>
      <c r="T3134" s="1857" t="s">
        <v>773</v>
      </c>
    </row>
    <row r="3135" spans="1:20" x14ac:dyDescent="0.25">
      <c r="A3135" s="1265">
        <v>42154</v>
      </c>
      <c r="B3135" s="545">
        <v>22709</v>
      </c>
      <c r="C3135" s="1952" t="s">
        <v>2791</v>
      </c>
      <c r="D3135" s="2112">
        <v>2590.8000000000002</v>
      </c>
      <c r="E3135" s="724">
        <v>42154</v>
      </c>
      <c r="F3135" s="2116">
        <v>2590.8000000000002</v>
      </c>
      <c r="G3135" s="1267">
        <f t="shared" si="169"/>
        <v>0</v>
      </c>
      <c r="H3135" s="1841" t="s">
        <v>773</v>
      </c>
      <c r="I3135" s="32"/>
      <c r="J3135" s="2024"/>
      <c r="K3135" s="32"/>
      <c r="M3135" s="1265">
        <v>42129</v>
      </c>
      <c r="N3135" s="545">
        <v>20024</v>
      </c>
      <c r="O3135" s="1952" t="s">
        <v>2845</v>
      </c>
      <c r="P3135" s="2112">
        <v>4891.6000000000004</v>
      </c>
      <c r="Q3135" s="724">
        <v>42129</v>
      </c>
      <c r="R3135" s="2116">
        <v>4891.6000000000004</v>
      </c>
      <c r="S3135" s="1267">
        <f t="shared" si="171"/>
        <v>0</v>
      </c>
      <c r="T3135" s="1857" t="s">
        <v>773</v>
      </c>
    </row>
    <row r="3136" spans="1:20" x14ac:dyDescent="0.25">
      <c r="A3136" s="1265">
        <v>42154</v>
      </c>
      <c r="B3136" s="545">
        <v>22710</v>
      </c>
      <c r="C3136" s="1952" t="s">
        <v>2884</v>
      </c>
      <c r="D3136" s="2112">
        <v>11780.8</v>
      </c>
      <c r="E3136" s="724">
        <v>42154</v>
      </c>
      <c r="F3136" s="2116">
        <v>11780.8</v>
      </c>
      <c r="G3136" s="1267">
        <f t="shared" si="169"/>
        <v>0</v>
      </c>
      <c r="H3136" s="1841" t="s">
        <v>773</v>
      </c>
      <c r="I3136" s="32"/>
      <c r="J3136" s="2024"/>
      <c r="K3136" s="32"/>
      <c r="M3136" s="1265">
        <v>42130</v>
      </c>
      <c r="N3136" s="545">
        <v>20115</v>
      </c>
      <c r="O3136" s="1952" t="s">
        <v>2845</v>
      </c>
      <c r="P3136" s="2112">
        <v>3150.7</v>
      </c>
      <c r="Q3136" s="724">
        <v>42130</v>
      </c>
      <c r="R3136" s="2116">
        <v>3150.7</v>
      </c>
      <c r="S3136" s="1267">
        <f t="shared" si="171"/>
        <v>0</v>
      </c>
      <c r="T3136" s="1841" t="s">
        <v>773</v>
      </c>
    </row>
    <row r="3137" spans="1:20" x14ac:dyDescent="0.25">
      <c r="A3137" s="1265">
        <v>42154</v>
      </c>
      <c r="B3137" s="545">
        <v>22711</v>
      </c>
      <c r="C3137" s="1952" t="s">
        <v>2825</v>
      </c>
      <c r="D3137" s="2112">
        <v>2531.1</v>
      </c>
      <c r="E3137" s="724">
        <v>42154</v>
      </c>
      <c r="F3137" s="2116">
        <v>2531.1</v>
      </c>
      <c r="G3137" s="1267">
        <f t="shared" si="169"/>
        <v>0</v>
      </c>
      <c r="H3137" s="1841" t="s">
        <v>773</v>
      </c>
      <c r="I3137" s="32"/>
      <c r="J3137" s="2024"/>
      <c r="K3137" s="32"/>
      <c r="M3137" s="1265">
        <v>42131</v>
      </c>
      <c r="N3137" s="545">
        <v>20207</v>
      </c>
      <c r="O3137" s="1952" t="s">
        <v>2845</v>
      </c>
      <c r="P3137" s="2112">
        <v>12683</v>
      </c>
      <c r="Q3137" s="724">
        <v>42131</v>
      </c>
      <c r="R3137" s="2116">
        <v>12683</v>
      </c>
      <c r="S3137" s="1267">
        <f t="shared" si="171"/>
        <v>0</v>
      </c>
      <c r="T3137" s="1841" t="s">
        <v>773</v>
      </c>
    </row>
    <row r="3138" spans="1:20" x14ac:dyDescent="0.25">
      <c r="A3138" s="1265">
        <v>42154</v>
      </c>
      <c r="B3138" s="545">
        <v>22712</v>
      </c>
      <c r="C3138" s="1952" t="s">
        <v>2864</v>
      </c>
      <c r="D3138" s="2112">
        <v>572.4</v>
      </c>
      <c r="E3138" s="724">
        <v>42154</v>
      </c>
      <c r="F3138" s="2116">
        <v>572.4</v>
      </c>
      <c r="G3138" s="1267">
        <f t="shared" si="169"/>
        <v>0</v>
      </c>
      <c r="H3138" s="1841" t="s">
        <v>773</v>
      </c>
      <c r="I3138" s="32"/>
      <c r="J3138" s="2024"/>
      <c r="K3138" s="32"/>
      <c r="M3138" s="1265">
        <v>42133</v>
      </c>
      <c r="N3138" s="545">
        <v>20467</v>
      </c>
      <c r="O3138" s="1952" t="s">
        <v>2845</v>
      </c>
      <c r="P3138" s="2112">
        <v>15650.3</v>
      </c>
      <c r="Q3138" s="724">
        <v>42133</v>
      </c>
      <c r="R3138" s="2116">
        <v>15650.3</v>
      </c>
      <c r="S3138" s="1267">
        <f t="shared" si="171"/>
        <v>0</v>
      </c>
      <c r="T3138" s="1857" t="s">
        <v>773</v>
      </c>
    </row>
    <row r="3139" spans="1:20" x14ac:dyDescent="0.25">
      <c r="A3139" s="1265">
        <v>42154</v>
      </c>
      <c r="B3139" s="545">
        <v>22713</v>
      </c>
      <c r="C3139" s="1952" t="s">
        <v>2102</v>
      </c>
      <c r="D3139" s="2112">
        <v>1366.8</v>
      </c>
      <c r="E3139" s="724">
        <v>42154</v>
      </c>
      <c r="F3139" s="2116">
        <v>1366.8</v>
      </c>
      <c r="G3139" s="1267">
        <f t="shared" si="169"/>
        <v>0</v>
      </c>
      <c r="H3139" s="1841" t="s">
        <v>773</v>
      </c>
      <c r="I3139" s="32"/>
      <c r="J3139" s="2024"/>
      <c r="K3139" s="32"/>
      <c r="M3139" s="1265">
        <v>42133</v>
      </c>
      <c r="N3139" s="545">
        <v>20576</v>
      </c>
      <c r="O3139" s="1952" t="s">
        <v>2845</v>
      </c>
      <c r="P3139" s="2112">
        <v>470.4</v>
      </c>
      <c r="Q3139" s="724">
        <v>42133</v>
      </c>
      <c r="R3139" s="2116">
        <v>470.4</v>
      </c>
      <c r="S3139" s="1267">
        <f t="shared" ref="S3139:S3202" si="172">P3139-R3139</f>
        <v>0</v>
      </c>
      <c r="T3139" s="1857" t="s">
        <v>773</v>
      </c>
    </row>
    <row r="3140" spans="1:20" x14ac:dyDescent="0.25">
      <c r="A3140" s="1265">
        <v>42154</v>
      </c>
      <c r="B3140" s="545">
        <v>22714</v>
      </c>
      <c r="C3140" s="1952" t="s">
        <v>499</v>
      </c>
      <c r="D3140" s="2112">
        <v>5957</v>
      </c>
      <c r="E3140" s="724">
        <v>42154</v>
      </c>
      <c r="F3140" s="2116">
        <v>5957</v>
      </c>
      <c r="G3140" s="1267">
        <f t="shared" si="169"/>
        <v>0</v>
      </c>
      <c r="H3140" s="1841" t="s">
        <v>2804</v>
      </c>
      <c r="I3140" s="32"/>
      <c r="J3140" s="2024"/>
      <c r="K3140" s="32"/>
      <c r="M3140" s="1265">
        <v>42134</v>
      </c>
      <c r="N3140" s="545">
        <v>20598</v>
      </c>
      <c r="O3140" s="1952" t="s">
        <v>2845</v>
      </c>
      <c r="P3140" s="2112">
        <v>10468.200000000001</v>
      </c>
      <c r="Q3140" s="724">
        <v>42134</v>
      </c>
      <c r="R3140" s="2116">
        <v>10468.200000000001</v>
      </c>
      <c r="S3140" s="1267">
        <f t="shared" si="172"/>
        <v>0</v>
      </c>
      <c r="T3140" s="519" t="s">
        <v>773</v>
      </c>
    </row>
    <row r="3141" spans="1:20" x14ac:dyDescent="0.25">
      <c r="A3141" s="1265">
        <v>42154</v>
      </c>
      <c r="B3141" s="545">
        <v>22715</v>
      </c>
      <c r="C3141" s="1952" t="s">
        <v>1472</v>
      </c>
      <c r="D3141" s="2112">
        <v>8265.4</v>
      </c>
      <c r="E3141" s="724">
        <v>42154</v>
      </c>
      <c r="F3141" s="2116">
        <v>8265.4</v>
      </c>
      <c r="G3141" s="1267">
        <f t="shared" si="169"/>
        <v>0</v>
      </c>
      <c r="H3141" s="1841" t="s">
        <v>773</v>
      </c>
      <c r="I3141" s="32"/>
      <c r="J3141" s="2024"/>
      <c r="K3141" s="32"/>
      <c r="M3141" s="1265">
        <v>42135</v>
      </c>
      <c r="N3141" s="545">
        <v>20667</v>
      </c>
      <c r="O3141" s="1952" t="s">
        <v>2845</v>
      </c>
      <c r="P3141" s="2112">
        <v>11515.5</v>
      </c>
      <c r="Q3141" s="724">
        <v>42135</v>
      </c>
      <c r="R3141" s="2116">
        <v>11515.5</v>
      </c>
      <c r="S3141" s="1267">
        <f t="shared" si="172"/>
        <v>0</v>
      </c>
      <c r="T3141" s="1841" t="s">
        <v>773</v>
      </c>
    </row>
    <row r="3142" spans="1:20" x14ac:dyDescent="0.25">
      <c r="A3142" s="1265">
        <v>42154</v>
      </c>
      <c r="B3142" s="545">
        <v>22716</v>
      </c>
      <c r="C3142" s="1952" t="s">
        <v>403</v>
      </c>
      <c r="D3142" s="2112">
        <v>9149.4</v>
      </c>
      <c r="E3142" s="724"/>
      <c r="F3142" s="2116"/>
      <c r="G3142" s="1267">
        <f t="shared" si="169"/>
        <v>9149.4</v>
      </c>
      <c r="H3142" s="1841" t="s">
        <v>773</v>
      </c>
      <c r="I3142" s="32"/>
      <c r="J3142" s="2024"/>
      <c r="K3142" s="32"/>
      <c r="M3142" s="1265">
        <v>42137</v>
      </c>
      <c r="N3142" s="545">
        <v>20879</v>
      </c>
      <c r="O3142" s="1952" t="s">
        <v>2845</v>
      </c>
      <c r="P3142" s="2112">
        <v>12361.3</v>
      </c>
      <c r="Q3142" s="724">
        <v>42137</v>
      </c>
      <c r="R3142" s="2116">
        <v>12361.3</v>
      </c>
      <c r="S3142" s="1267">
        <f t="shared" si="172"/>
        <v>0</v>
      </c>
      <c r="T3142" s="1841" t="s">
        <v>773</v>
      </c>
    </row>
    <row r="3143" spans="1:20" x14ac:dyDescent="0.25">
      <c r="A3143" s="1265">
        <v>42154</v>
      </c>
      <c r="B3143" s="545">
        <v>22717</v>
      </c>
      <c r="C3143" s="1952" t="s">
        <v>662</v>
      </c>
      <c r="D3143" s="2112">
        <v>2998.8</v>
      </c>
      <c r="E3143" s="724">
        <v>42154</v>
      </c>
      <c r="F3143" s="2116">
        <v>2998.8</v>
      </c>
      <c r="G3143" s="1267">
        <f t="shared" si="169"/>
        <v>0</v>
      </c>
      <c r="H3143" s="1841" t="s">
        <v>2804</v>
      </c>
      <c r="I3143" s="32"/>
      <c r="J3143" s="2024"/>
      <c r="K3143" s="32"/>
      <c r="M3143" s="1265">
        <v>42138</v>
      </c>
      <c r="N3143" s="545">
        <v>20963</v>
      </c>
      <c r="O3143" s="1952" t="s">
        <v>2845</v>
      </c>
      <c r="P3143" s="2112">
        <v>5108.3</v>
      </c>
      <c r="Q3143" s="724">
        <v>42138</v>
      </c>
      <c r="R3143" s="2116">
        <v>5108.3</v>
      </c>
      <c r="S3143" s="1267">
        <f t="shared" si="172"/>
        <v>0</v>
      </c>
      <c r="T3143" s="1857" t="s">
        <v>773</v>
      </c>
    </row>
    <row r="3144" spans="1:20" x14ac:dyDescent="0.25">
      <c r="A3144" s="1265">
        <v>42154</v>
      </c>
      <c r="B3144" s="545">
        <v>22718</v>
      </c>
      <c r="C3144" s="1952" t="s">
        <v>984</v>
      </c>
      <c r="D3144" s="2112">
        <v>270.39999999999998</v>
      </c>
      <c r="E3144" s="724">
        <v>42154</v>
      </c>
      <c r="F3144" s="2116">
        <v>270.39999999999998</v>
      </c>
      <c r="G3144" s="1267">
        <f t="shared" si="169"/>
        <v>0</v>
      </c>
      <c r="H3144" s="1841" t="s">
        <v>2804</v>
      </c>
      <c r="I3144" s="32"/>
      <c r="J3144" s="2024"/>
      <c r="K3144" s="32"/>
      <c r="M3144" s="1265">
        <v>42139</v>
      </c>
      <c r="N3144" s="545">
        <v>21083</v>
      </c>
      <c r="O3144" s="1952" t="s">
        <v>2845</v>
      </c>
      <c r="P3144" s="2112">
        <v>12943.2</v>
      </c>
      <c r="Q3144" s="724">
        <v>42139</v>
      </c>
      <c r="R3144" s="2116">
        <v>12943.2</v>
      </c>
      <c r="S3144" s="1817">
        <f t="shared" si="172"/>
        <v>0</v>
      </c>
      <c r="T3144" s="1841" t="s">
        <v>773</v>
      </c>
    </row>
    <row r="3145" spans="1:20" x14ac:dyDescent="0.25">
      <c r="A3145" s="1265">
        <v>42154</v>
      </c>
      <c r="B3145" s="545">
        <v>22719</v>
      </c>
      <c r="C3145" s="1952" t="s">
        <v>2867</v>
      </c>
      <c r="D3145" s="2112">
        <v>1271.4000000000001</v>
      </c>
      <c r="E3145" s="724">
        <v>42154</v>
      </c>
      <c r="F3145" s="2116">
        <v>1271.4000000000001</v>
      </c>
      <c r="G3145" s="1267">
        <f t="shared" si="169"/>
        <v>0</v>
      </c>
      <c r="H3145" s="1841" t="s">
        <v>2804</v>
      </c>
      <c r="I3145" s="32"/>
      <c r="J3145" s="2024"/>
      <c r="K3145" s="32"/>
      <c r="M3145" s="1265">
        <v>42140</v>
      </c>
      <c r="N3145" s="545">
        <v>21216</v>
      </c>
      <c r="O3145" s="1952" t="s">
        <v>2845</v>
      </c>
      <c r="P3145" s="2112">
        <v>16360.3</v>
      </c>
      <c r="Q3145" s="724">
        <v>42140</v>
      </c>
      <c r="R3145" s="2116">
        <v>16360.3</v>
      </c>
      <c r="S3145" s="1817">
        <f t="shared" si="172"/>
        <v>0</v>
      </c>
      <c r="T3145" s="1841" t="s">
        <v>773</v>
      </c>
    </row>
    <row r="3146" spans="1:20" x14ac:dyDescent="0.25">
      <c r="A3146" s="1265">
        <v>42154</v>
      </c>
      <c r="B3146" s="545">
        <v>22720</v>
      </c>
      <c r="C3146" s="1952" t="s">
        <v>2806</v>
      </c>
      <c r="D3146" s="2112">
        <v>2896.2</v>
      </c>
      <c r="E3146" s="724">
        <v>42154</v>
      </c>
      <c r="F3146" s="2116">
        <v>2896.2</v>
      </c>
      <c r="G3146" s="1267">
        <f t="shared" si="169"/>
        <v>0</v>
      </c>
      <c r="H3146" s="1841" t="s">
        <v>2804</v>
      </c>
      <c r="I3146" s="32"/>
      <c r="J3146" s="2024"/>
      <c r="K3146" s="32"/>
      <c r="M3146" s="1265">
        <v>42140</v>
      </c>
      <c r="N3146" s="545">
        <v>21291</v>
      </c>
      <c r="O3146" s="1952" t="s">
        <v>2845</v>
      </c>
      <c r="P3146" s="2112">
        <v>4468.8</v>
      </c>
      <c r="Q3146" s="724">
        <v>42140</v>
      </c>
      <c r="R3146" s="2117">
        <v>4468.8</v>
      </c>
      <c r="S3146" s="1267">
        <f t="shared" si="172"/>
        <v>0</v>
      </c>
      <c r="T3146" s="352" t="s">
        <v>2799</v>
      </c>
    </row>
    <row r="3147" spans="1:20" x14ac:dyDescent="0.25">
      <c r="A3147" s="1265">
        <v>42154</v>
      </c>
      <c r="B3147" s="545">
        <v>22721</v>
      </c>
      <c r="C3147" s="1952" t="s">
        <v>2128</v>
      </c>
      <c r="D3147" s="2112">
        <v>93.75</v>
      </c>
      <c r="E3147" s="724">
        <v>42154</v>
      </c>
      <c r="F3147" s="2116">
        <v>93.75</v>
      </c>
      <c r="G3147" s="1267">
        <f t="shared" si="169"/>
        <v>0</v>
      </c>
      <c r="H3147" s="1841" t="s">
        <v>2804</v>
      </c>
      <c r="I3147" s="32"/>
      <c r="J3147" s="2024"/>
      <c r="K3147" s="32"/>
      <c r="M3147" s="1265">
        <v>42141</v>
      </c>
      <c r="N3147" s="545">
        <v>21325</v>
      </c>
      <c r="O3147" s="1952" t="s">
        <v>2845</v>
      </c>
      <c r="P3147" s="2112">
        <v>8130.2</v>
      </c>
      <c r="Q3147" s="724">
        <v>42141</v>
      </c>
      <c r="R3147" s="2117">
        <v>8130.2</v>
      </c>
      <c r="S3147" s="1267">
        <f t="shared" si="172"/>
        <v>0</v>
      </c>
      <c r="T3147" s="352" t="s">
        <v>773</v>
      </c>
    </row>
    <row r="3148" spans="1:20" x14ac:dyDescent="0.25">
      <c r="A3148" s="1265">
        <v>42154</v>
      </c>
      <c r="B3148" s="545">
        <v>22722</v>
      </c>
      <c r="C3148" s="2164" t="s">
        <v>2251</v>
      </c>
      <c r="D3148" s="2207">
        <v>0</v>
      </c>
      <c r="E3148" s="724"/>
      <c r="F3148" s="2116"/>
      <c r="G3148" s="1267">
        <f t="shared" si="169"/>
        <v>0</v>
      </c>
      <c r="H3148" s="1841" t="s">
        <v>135</v>
      </c>
      <c r="I3148" s="32"/>
      <c r="J3148" s="2024"/>
      <c r="K3148" s="32"/>
      <c r="M3148" s="1265">
        <v>42141</v>
      </c>
      <c r="N3148" s="545">
        <v>21371</v>
      </c>
      <c r="O3148" s="1952" t="s">
        <v>2845</v>
      </c>
      <c r="P3148" s="2112">
        <v>9902</v>
      </c>
      <c r="Q3148" s="724">
        <v>42141</v>
      </c>
      <c r="R3148" s="2117">
        <v>9902</v>
      </c>
      <c r="S3148" s="1267">
        <f t="shared" si="172"/>
        <v>0</v>
      </c>
      <c r="T3148" s="519" t="s">
        <v>773</v>
      </c>
    </row>
    <row r="3149" spans="1:20" x14ac:dyDescent="0.25">
      <c r="A3149" s="1265">
        <v>42154</v>
      </c>
      <c r="B3149" s="545">
        <v>22723</v>
      </c>
      <c r="C3149" s="1952" t="s">
        <v>958</v>
      </c>
      <c r="D3149" s="2112">
        <v>4629.3999999999996</v>
      </c>
      <c r="E3149" s="724">
        <v>42154</v>
      </c>
      <c r="F3149" s="2116">
        <v>4629.3999999999996</v>
      </c>
      <c r="G3149" s="1267">
        <f t="shared" si="169"/>
        <v>0</v>
      </c>
      <c r="H3149" s="1841" t="s">
        <v>2804</v>
      </c>
      <c r="I3149" s="32"/>
      <c r="J3149" s="2024"/>
      <c r="K3149" s="32"/>
      <c r="M3149" s="1265">
        <v>42142</v>
      </c>
      <c r="N3149" s="545">
        <v>21389</v>
      </c>
      <c r="O3149" s="1952" t="s">
        <v>2845</v>
      </c>
      <c r="P3149" s="2112">
        <v>11159.7</v>
      </c>
      <c r="Q3149" s="724">
        <v>42142</v>
      </c>
      <c r="R3149" s="2117">
        <v>11159.7</v>
      </c>
      <c r="S3149" s="1267">
        <f t="shared" si="172"/>
        <v>0</v>
      </c>
      <c r="T3149" s="519" t="s">
        <v>773</v>
      </c>
    </row>
    <row r="3150" spans="1:20" x14ac:dyDescent="0.25">
      <c r="A3150" s="1265">
        <v>42154</v>
      </c>
      <c r="B3150" s="545">
        <v>22724</v>
      </c>
      <c r="C3150" s="1952" t="s">
        <v>2872</v>
      </c>
      <c r="D3150" s="2112">
        <v>628.79999999999995</v>
      </c>
      <c r="E3150" s="724">
        <v>42155</v>
      </c>
      <c r="F3150" s="2116">
        <v>628.79999999999995</v>
      </c>
      <c r="G3150" s="1267">
        <f t="shared" si="169"/>
        <v>0</v>
      </c>
      <c r="H3150" s="1841" t="s">
        <v>2804</v>
      </c>
      <c r="I3150" s="32"/>
      <c r="J3150" s="2024"/>
      <c r="K3150" s="32"/>
      <c r="M3150" s="1265">
        <v>42143</v>
      </c>
      <c r="N3150" s="545">
        <v>21543</v>
      </c>
      <c r="O3150" s="1952" t="s">
        <v>2845</v>
      </c>
      <c r="P3150" s="2112">
        <v>10080.4</v>
      </c>
      <c r="Q3150" s="724">
        <v>42143</v>
      </c>
      <c r="R3150" s="2117">
        <v>10080.4</v>
      </c>
      <c r="S3150" s="1267">
        <f t="shared" si="172"/>
        <v>0</v>
      </c>
      <c r="T3150" s="519" t="s">
        <v>3623</v>
      </c>
    </row>
    <row r="3151" spans="1:20" x14ac:dyDescent="0.25">
      <c r="A3151" s="1265">
        <v>42154</v>
      </c>
      <c r="B3151" s="545">
        <v>22725</v>
      </c>
      <c r="C3151" s="1952" t="s">
        <v>2807</v>
      </c>
      <c r="D3151" s="2112">
        <v>1730.4</v>
      </c>
      <c r="E3151" s="724">
        <v>42154</v>
      </c>
      <c r="F3151" s="2116">
        <v>1730.4</v>
      </c>
      <c r="G3151" s="1267">
        <f t="shared" si="169"/>
        <v>0</v>
      </c>
      <c r="H3151" s="1841" t="s">
        <v>2804</v>
      </c>
      <c r="I3151" s="32"/>
      <c r="J3151" s="2024"/>
      <c r="K3151" s="32"/>
      <c r="M3151" s="1265">
        <v>42144</v>
      </c>
      <c r="N3151" s="545">
        <v>21613</v>
      </c>
      <c r="O3151" s="1952" t="s">
        <v>2845</v>
      </c>
      <c r="P3151" s="2112">
        <v>10432</v>
      </c>
      <c r="Q3151" s="724">
        <v>42144</v>
      </c>
      <c r="R3151" s="2117">
        <v>10432</v>
      </c>
      <c r="S3151" s="1267">
        <f t="shared" si="172"/>
        <v>0</v>
      </c>
      <c r="T3151" s="519" t="s">
        <v>773</v>
      </c>
    </row>
    <row r="3152" spans="1:20" x14ac:dyDescent="0.25">
      <c r="A3152" s="1265">
        <v>42154</v>
      </c>
      <c r="B3152" s="545">
        <v>22726</v>
      </c>
      <c r="C3152" s="2164" t="s">
        <v>2251</v>
      </c>
      <c r="D3152" s="2207">
        <v>0</v>
      </c>
      <c r="E3152" s="724"/>
      <c r="F3152" s="2116"/>
      <c r="G3152" s="1267">
        <f t="shared" si="169"/>
        <v>0</v>
      </c>
      <c r="H3152" s="1841" t="s">
        <v>135</v>
      </c>
      <c r="I3152" s="32"/>
      <c r="J3152" s="2024"/>
      <c r="K3152" s="32"/>
      <c r="M3152" s="1265">
        <v>42145</v>
      </c>
      <c r="N3152" s="545">
        <v>21717</v>
      </c>
      <c r="O3152" s="1952" t="s">
        <v>2845</v>
      </c>
      <c r="P3152" s="2112">
        <v>13325.9</v>
      </c>
      <c r="Q3152" s="724">
        <v>42145</v>
      </c>
      <c r="R3152" s="2116">
        <v>13325.9</v>
      </c>
      <c r="S3152" s="1267">
        <f t="shared" si="172"/>
        <v>0</v>
      </c>
      <c r="T3152" s="1841" t="s">
        <v>773</v>
      </c>
    </row>
    <row r="3153" spans="1:20" x14ac:dyDescent="0.25">
      <c r="A3153" s="1265">
        <v>42154</v>
      </c>
      <c r="B3153" s="545">
        <v>22727</v>
      </c>
      <c r="C3153" s="1952" t="s">
        <v>2098</v>
      </c>
      <c r="D3153" s="2112">
        <v>1600</v>
      </c>
      <c r="E3153" s="724">
        <v>42154</v>
      </c>
      <c r="F3153" s="2116">
        <v>1600</v>
      </c>
      <c r="G3153" s="1267">
        <f t="shared" si="169"/>
        <v>0</v>
      </c>
      <c r="H3153" s="1841" t="s">
        <v>2804</v>
      </c>
      <c r="I3153" s="32"/>
      <c r="J3153" s="2024"/>
      <c r="K3153" s="32"/>
      <c r="M3153" s="1265">
        <v>42146</v>
      </c>
      <c r="N3153" s="545">
        <v>21836</v>
      </c>
      <c r="O3153" s="2030" t="s">
        <v>2845</v>
      </c>
      <c r="P3153" s="2107">
        <v>5896.95</v>
      </c>
      <c r="Q3153" s="724">
        <v>42146</v>
      </c>
      <c r="R3153" s="2117">
        <v>5896.95</v>
      </c>
      <c r="S3153" s="1267">
        <f t="shared" si="172"/>
        <v>0</v>
      </c>
      <c r="T3153" s="139" t="s">
        <v>773</v>
      </c>
    </row>
    <row r="3154" spans="1:20" x14ac:dyDescent="0.25">
      <c r="A3154" s="1265">
        <v>42154</v>
      </c>
      <c r="B3154" s="545">
        <v>22728</v>
      </c>
      <c r="C3154" s="2102">
        <v>105</v>
      </c>
      <c r="D3154" s="2112">
        <v>4600</v>
      </c>
      <c r="E3154" s="724">
        <v>42155</v>
      </c>
      <c r="F3154" s="2116">
        <v>4600</v>
      </c>
      <c r="G3154" s="1267">
        <f t="shared" si="169"/>
        <v>0</v>
      </c>
      <c r="H3154" s="1841" t="s">
        <v>2804</v>
      </c>
      <c r="I3154" s="32"/>
      <c r="J3154" s="2024"/>
      <c r="K3154" s="32"/>
      <c r="M3154" s="1265">
        <v>42147</v>
      </c>
      <c r="N3154" s="545">
        <v>21971</v>
      </c>
      <c r="O3154" s="1952" t="s">
        <v>2845</v>
      </c>
      <c r="P3154" s="2112">
        <v>20839.2</v>
      </c>
      <c r="Q3154" s="781">
        <v>42147</v>
      </c>
      <c r="R3154" s="2116">
        <v>20839.2</v>
      </c>
      <c r="S3154" s="1267">
        <f t="shared" si="172"/>
        <v>0</v>
      </c>
      <c r="T3154" s="1841" t="s">
        <v>773</v>
      </c>
    </row>
    <row r="3155" spans="1:20" x14ac:dyDescent="0.25">
      <c r="A3155" s="1265">
        <v>42154</v>
      </c>
      <c r="B3155" s="545">
        <v>22729</v>
      </c>
      <c r="C3155" s="1952" t="s">
        <v>2873</v>
      </c>
      <c r="D3155" s="2112">
        <v>275.2</v>
      </c>
      <c r="E3155" s="724">
        <v>42154</v>
      </c>
      <c r="F3155" s="2116">
        <v>275.2</v>
      </c>
      <c r="G3155" s="1267">
        <f t="shared" si="169"/>
        <v>0</v>
      </c>
      <c r="H3155" s="1841" t="s">
        <v>2804</v>
      </c>
      <c r="I3155" s="32"/>
      <c r="J3155" s="2024"/>
      <c r="K3155" s="32"/>
      <c r="M3155" s="1265">
        <v>42148</v>
      </c>
      <c r="N3155" s="545">
        <v>22071</v>
      </c>
      <c r="O3155" s="1952" t="s">
        <v>2845</v>
      </c>
      <c r="P3155" s="2112">
        <v>15862</v>
      </c>
      <c r="Q3155" s="781">
        <v>42148</v>
      </c>
      <c r="R3155" s="2116">
        <v>15862</v>
      </c>
      <c r="S3155" s="1267">
        <f t="shared" si="172"/>
        <v>0</v>
      </c>
      <c r="T3155" s="1841" t="s">
        <v>773</v>
      </c>
    </row>
    <row r="3156" spans="1:20" x14ac:dyDescent="0.25">
      <c r="A3156" s="1265">
        <v>42154</v>
      </c>
      <c r="B3156" s="545">
        <v>22730</v>
      </c>
      <c r="C3156" s="1952" t="s">
        <v>2876</v>
      </c>
      <c r="D3156" s="2112">
        <v>2956.8</v>
      </c>
      <c r="E3156" s="724"/>
      <c r="F3156" s="2116"/>
      <c r="G3156" s="1267">
        <f t="shared" si="169"/>
        <v>2956.8</v>
      </c>
      <c r="H3156" s="1841" t="s">
        <v>2804</v>
      </c>
      <c r="I3156" s="32"/>
      <c r="J3156" s="2024"/>
      <c r="K3156" s="32"/>
      <c r="M3156" s="1265">
        <v>42149</v>
      </c>
      <c r="N3156" s="545">
        <v>22134</v>
      </c>
      <c r="O3156" s="2143" t="s">
        <v>2845</v>
      </c>
      <c r="P3156" s="2112">
        <v>25937.8</v>
      </c>
      <c r="Q3156" s="781">
        <v>42149</v>
      </c>
      <c r="R3156" s="2116">
        <v>25937.8</v>
      </c>
      <c r="S3156" s="1267">
        <f t="shared" si="172"/>
        <v>0</v>
      </c>
      <c r="T3156" s="1841" t="s">
        <v>773</v>
      </c>
    </row>
    <row r="3157" spans="1:20" x14ac:dyDescent="0.25">
      <c r="A3157" s="1265">
        <v>42154</v>
      </c>
      <c r="B3157" s="545">
        <v>22731</v>
      </c>
      <c r="C3157" s="1952" t="s">
        <v>2859</v>
      </c>
      <c r="D3157" s="2112">
        <v>22812.400000000001</v>
      </c>
      <c r="E3157" s="724">
        <v>42154</v>
      </c>
      <c r="F3157" s="2116">
        <v>22812.400000000001</v>
      </c>
      <c r="G3157" s="1267">
        <f t="shared" si="169"/>
        <v>0</v>
      </c>
      <c r="H3157" s="1841" t="s">
        <v>2412</v>
      </c>
      <c r="I3157" s="32"/>
      <c r="J3157" s="2024"/>
      <c r="K3157" s="32"/>
      <c r="M3157" s="1265">
        <v>42150</v>
      </c>
      <c r="N3157" s="545">
        <v>22251</v>
      </c>
      <c r="O3157" s="1952" t="s">
        <v>2845</v>
      </c>
      <c r="P3157" s="2112">
        <v>13699.8</v>
      </c>
      <c r="Q3157" s="781">
        <v>42150</v>
      </c>
      <c r="R3157" s="2116">
        <v>13699.8</v>
      </c>
      <c r="S3157" s="1267">
        <f t="shared" si="172"/>
        <v>0</v>
      </c>
      <c r="T3157" s="1841" t="s">
        <v>773</v>
      </c>
    </row>
    <row r="3158" spans="1:20" x14ac:dyDescent="0.25">
      <c r="A3158" s="1265">
        <v>42154</v>
      </c>
      <c r="B3158" s="545">
        <v>22732</v>
      </c>
      <c r="C3158" s="1952" t="s">
        <v>2811</v>
      </c>
      <c r="D3158" s="2112">
        <v>15005.8</v>
      </c>
      <c r="E3158" s="724">
        <v>42154</v>
      </c>
      <c r="F3158" s="2116">
        <v>15005.8</v>
      </c>
      <c r="G3158" s="1267">
        <f t="shared" si="169"/>
        <v>0</v>
      </c>
      <c r="H3158" s="1841" t="s">
        <v>2776</v>
      </c>
      <c r="I3158" s="32"/>
      <c r="J3158" s="2024"/>
      <c r="K3158" s="32"/>
      <c r="M3158" s="1265">
        <v>42151</v>
      </c>
      <c r="N3158" s="545">
        <v>22336</v>
      </c>
      <c r="O3158" s="1952" t="s">
        <v>2845</v>
      </c>
      <c r="P3158" s="2112">
        <v>10784.8</v>
      </c>
      <c r="Q3158" s="781">
        <v>42151</v>
      </c>
      <c r="R3158" s="2116">
        <v>10784.8</v>
      </c>
      <c r="S3158" s="1267">
        <f t="shared" si="172"/>
        <v>0</v>
      </c>
      <c r="T3158" s="1841" t="s">
        <v>773</v>
      </c>
    </row>
    <row r="3159" spans="1:20" x14ac:dyDescent="0.25">
      <c r="A3159" s="1265">
        <v>42154</v>
      </c>
      <c r="B3159" s="545">
        <v>22733</v>
      </c>
      <c r="C3159" s="1952" t="s">
        <v>1434</v>
      </c>
      <c r="D3159" s="2112">
        <v>96</v>
      </c>
      <c r="E3159" s="724">
        <v>42154</v>
      </c>
      <c r="F3159" s="2116">
        <v>96</v>
      </c>
      <c r="G3159" s="1267">
        <f t="shared" si="169"/>
        <v>0</v>
      </c>
      <c r="H3159" s="1841" t="s">
        <v>773</v>
      </c>
      <c r="I3159" s="32"/>
      <c r="J3159" s="2024"/>
      <c r="K3159" s="32"/>
      <c r="M3159" s="1265">
        <v>42152</v>
      </c>
      <c r="N3159" s="545">
        <v>22425</v>
      </c>
      <c r="O3159" s="1952" t="s">
        <v>2845</v>
      </c>
      <c r="P3159" s="2112">
        <v>8577</v>
      </c>
      <c r="Q3159" s="724">
        <v>42152</v>
      </c>
      <c r="R3159" s="2116">
        <v>8577</v>
      </c>
      <c r="S3159" s="1267">
        <f t="shared" si="172"/>
        <v>0</v>
      </c>
      <c r="T3159" s="1841" t="s">
        <v>773</v>
      </c>
    </row>
    <row r="3160" spans="1:20" x14ac:dyDescent="0.25">
      <c r="A3160" s="1265">
        <v>42154</v>
      </c>
      <c r="B3160" s="545">
        <v>22734</v>
      </c>
      <c r="C3160" s="1952" t="s">
        <v>2795</v>
      </c>
      <c r="D3160" s="2112">
        <v>15339.8</v>
      </c>
      <c r="E3160" s="724"/>
      <c r="F3160" s="2116"/>
      <c r="G3160" s="1267">
        <f t="shared" si="169"/>
        <v>15339.8</v>
      </c>
      <c r="H3160" s="1841" t="s">
        <v>2793</v>
      </c>
      <c r="I3160" s="32"/>
      <c r="J3160" s="2024"/>
      <c r="K3160" s="32"/>
      <c r="M3160" s="1265">
        <v>42152</v>
      </c>
      <c r="N3160" s="545">
        <v>22495</v>
      </c>
      <c r="O3160" s="1952" t="s">
        <v>2845</v>
      </c>
      <c r="P3160" s="2112">
        <v>2932</v>
      </c>
      <c r="Q3160" s="724">
        <v>42153</v>
      </c>
      <c r="R3160" s="2116">
        <v>2932</v>
      </c>
      <c r="S3160" s="1267">
        <f t="shared" si="172"/>
        <v>0</v>
      </c>
      <c r="T3160" s="1841" t="s">
        <v>2799</v>
      </c>
    </row>
    <row r="3161" spans="1:20" x14ac:dyDescent="0.25">
      <c r="A3161" s="1265">
        <v>42154</v>
      </c>
      <c r="B3161" s="545">
        <v>22735</v>
      </c>
      <c r="C3161" s="1952" t="s">
        <v>1418</v>
      </c>
      <c r="D3161" s="2112">
        <v>48357.599999999999</v>
      </c>
      <c r="E3161" s="724"/>
      <c r="F3161" s="2116"/>
      <c r="G3161" s="1267">
        <f t="shared" si="169"/>
        <v>48357.599999999999</v>
      </c>
      <c r="H3161" s="1841" t="s">
        <v>2815</v>
      </c>
      <c r="I3161" s="32"/>
      <c r="J3161" s="2024"/>
      <c r="K3161" s="32"/>
      <c r="M3161" s="1265">
        <v>42153</v>
      </c>
      <c r="N3161" s="545">
        <v>22572</v>
      </c>
      <c r="O3161" s="1952" t="s">
        <v>2845</v>
      </c>
      <c r="P3161" s="2112">
        <v>13745.6</v>
      </c>
      <c r="Q3161" s="724">
        <v>42153</v>
      </c>
      <c r="R3161" s="2116">
        <v>13745.6</v>
      </c>
      <c r="S3161" s="1267">
        <f t="shared" si="172"/>
        <v>0</v>
      </c>
      <c r="T3161" s="1841" t="s">
        <v>773</v>
      </c>
    </row>
    <row r="3162" spans="1:20" x14ac:dyDescent="0.25">
      <c r="A3162" s="1265">
        <v>42154</v>
      </c>
      <c r="B3162" s="545">
        <v>22736</v>
      </c>
      <c r="C3162" s="1952" t="s">
        <v>2893</v>
      </c>
      <c r="D3162" s="2112">
        <v>469.85</v>
      </c>
      <c r="E3162" s="724">
        <v>42154</v>
      </c>
      <c r="F3162" s="2116">
        <v>469.85</v>
      </c>
      <c r="G3162" s="1267">
        <f t="shared" si="169"/>
        <v>0</v>
      </c>
      <c r="H3162" s="1841" t="s">
        <v>773</v>
      </c>
      <c r="I3162" s="32"/>
      <c r="J3162" s="2024"/>
      <c r="K3162" s="32"/>
      <c r="M3162" s="1265">
        <v>42153</v>
      </c>
      <c r="N3162" s="545">
        <v>22642</v>
      </c>
      <c r="O3162" s="1952" t="s">
        <v>2845</v>
      </c>
      <c r="P3162" s="2112">
        <v>3055.2</v>
      </c>
      <c r="Q3162" s="724">
        <v>42153</v>
      </c>
      <c r="R3162" s="2116">
        <v>3055.2</v>
      </c>
      <c r="S3162" s="1267">
        <f t="shared" si="172"/>
        <v>0</v>
      </c>
      <c r="T3162" s="1841" t="s">
        <v>773</v>
      </c>
    </row>
    <row r="3163" spans="1:20" x14ac:dyDescent="0.25">
      <c r="A3163" s="1265">
        <v>42154</v>
      </c>
      <c r="B3163" s="545">
        <v>22737</v>
      </c>
      <c r="C3163" s="1952" t="s">
        <v>2795</v>
      </c>
      <c r="D3163" s="2112">
        <v>2620.46</v>
      </c>
      <c r="E3163" s="724"/>
      <c r="F3163" s="2116"/>
      <c r="G3163" s="1267">
        <f t="shared" si="169"/>
        <v>2620.46</v>
      </c>
      <c r="H3163" s="1841" t="s">
        <v>773</v>
      </c>
      <c r="I3163" s="32"/>
      <c r="J3163" s="2024"/>
      <c r="K3163" s="32"/>
      <c r="M3163" s="1265">
        <v>42154</v>
      </c>
      <c r="N3163" s="545">
        <v>22672</v>
      </c>
      <c r="O3163" s="1952" t="s">
        <v>2845</v>
      </c>
      <c r="P3163" s="2112">
        <v>21586.400000000001</v>
      </c>
      <c r="Q3163" s="724" t="s">
        <v>4415</v>
      </c>
      <c r="R3163" s="2116">
        <f>21000+586.4</f>
        <v>21586.400000000001</v>
      </c>
      <c r="S3163" s="1267">
        <f t="shared" si="172"/>
        <v>0</v>
      </c>
      <c r="T3163" s="1841" t="s">
        <v>773</v>
      </c>
    </row>
    <row r="3164" spans="1:20" x14ac:dyDescent="0.25">
      <c r="A3164" s="1265">
        <v>42154</v>
      </c>
      <c r="B3164" s="545">
        <v>22738</v>
      </c>
      <c r="C3164" s="1952" t="s">
        <v>2832</v>
      </c>
      <c r="D3164" s="2112">
        <v>7770</v>
      </c>
      <c r="E3164" s="724"/>
      <c r="F3164" s="2116"/>
      <c r="G3164" s="1267">
        <f t="shared" si="169"/>
        <v>7770</v>
      </c>
      <c r="H3164" s="1841" t="s">
        <v>773</v>
      </c>
      <c r="I3164" s="32"/>
      <c r="J3164" s="2024"/>
      <c r="K3164" s="32"/>
      <c r="M3164" s="1265">
        <v>42155</v>
      </c>
      <c r="N3164" s="545">
        <v>22795</v>
      </c>
      <c r="O3164" s="1952" t="s">
        <v>2845</v>
      </c>
      <c r="P3164" s="2112">
        <v>35831.599999999999</v>
      </c>
      <c r="Q3164" s="724">
        <v>42155</v>
      </c>
      <c r="R3164" s="2116">
        <v>35831.599999999999</v>
      </c>
      <c r="S3164" s="1267">
        <f t="shared" si="172"/>
        <v>0</v>
      </c>
      <c r="T3164" s="1841" t="s">
        <v>773</v>
      </c>
    </row>
    <row r="3165" spans="1:20" x14ac:dyDescent="0.25">
      <c r="A3165" s="1265">
        <v>42154</v>
      </c>
      <c r="B3165" s="545">
        <v>22739</v>
      </c>
      <c r="C3165" s="1952" t="s">
        <v>2979</v>
      </c>
      <c r="D3165" s="2112">
        <v>18724.72</v>
      </c>
      <c r="E3165" s="724"/>
      <c r="F3165" s="2116"/>
      <c r="G3165" s="1267">
        <f t="shared" si="169"/>
        <v>18724.72</v>
      </c>
      <c r="H3165" s="1841" t="s">
        <v>2776</v>
      </c>
      <c r="I3165" s="32"/>
      <c r="J3165" s="2024"/>
      <c r="K3165" s="32"/>
      <c r="M3165" s="1265">
        <v>42131</v>
      </c>
      <c r="N3165" s="545">
        <v>20308</v>
      </c>
      <c r="O3165" s="1952" t="s">
        <v>2971</v>
      </c>
      <c r="P3165" s="2112">
        <v>4874.1000000000004</v>
      </c>
      <c r="Q3165" s="724">
        <v>42131</v>
      </c>
      <c r="R3165" s="2116">
        <v>4874.1000000000004</v>
      </c>
      <c r="S3165" s="1267">
        <f t="shared" si="172"/>
        <v>0</v>
      </c>
      <c r="T3165" s="1841" t="s">
        <v>773</v>
      </c>
    </row>
    <row r="3166" spans="1:20" x14ac:dyDescent="0.25">
      <c r="A3166" s="1265">
        <v>42154</v>
      </c>
      <c r="B3166" s="545">
        <v>22740</v>
      </c>
      <c r="C3166" s="1952" t="s">
        <v>2797</v>
      </c>
      <c r="D3166" s="2112">
        <v>977.6</v>
      </c>
      <c r="E3166" s="724">
        <v>42154</v>
      </c>
      <c r="F3166" s="2116">
        <v>977.6</v>
      </c>
      <c r="G3166" s="1267">
        <f t="shared" si="169"/>
        <v>0</v>
      </c>
      <c r="H3166" s="1841" t="s">
        <v>773</v>
      </c>
      <c r="I3166" s="32"/>
      <c r="J3166" s="2024"/>
      <c r="K3166" s="32"/>
      <c r="M3166" s="1265">
        <v>42132</v>
      </c>
      <c r="N3166" s="545">
        <v>20331</v>
      </c>
      <c r="O3166" s="1952" t="s">
        <v>2971</v>
      </c>
      <c r="P3166" s="2112">
        <v>16707.8</v>
      </c>
      <c r="Q3166" s="724">
        <v>42132</v>
      </c>
      <c r="R3166" s="2116">
        <v>16707.8</v>
      </c>
      <c r="S3166" s="1267">
        <f t="shared" si="172"/>
        <v>0</v>
      </c>
      <c r="T3166" s="1841" t="s">
        <v>773</v>
      </c>
    </row>
    <row r="3167" spans="1:20" x14ac:dyDescent="0.25">
      <c r="A3167" s="1265">
        <v>42154</v>
      </c>
      <c r="B3167" s="545">
        <v>22741</v>
      </c>
      <c r="C3167" s="1952" t="s">
        <v>2813</v>
      </c>
      <c r="D3167" s="2112">
        <v>7898.6</v>
      </c>
      <c r="E3167" s="724"/>
      <c r="F3167" s="2116"/>
      <c r="G3167" s="1267">
        <f t="shared" si="169"/>
        <v>7898.6</v>
      </c>
      <c r="H3167" s="1841" t="s">
        <v>2776</v>
      </c>
      <c r="I3167" s="32"/>
      <c r="J3167" s="2024"/>
      <c r="K3167" s="32"/>
      <c r="M3167" s="1265">
        <v>42125</v>
      </c>
      <c r="N3167" s="545">
        <v>19580</v>
      </c>
      <c r="O3167" s="1952" t="s">
        <v>2777</v>
      </c>
      <c r="P3167" s="2112">
        <v>8745</v>
      </c>
      <c r="Q3167" s="724">
        <v>42125</v>
      </c>
      <c r="R3167" s="2116">
        <v>8745</v>
      </c>
      <c r="S3167" s="459">
        <f t="shared" si="172"/>
        <v>0</v>
      </c>
      <c r="T3167" s="1857" t="s">
        <v>773</v>
      </c>
    </row>
    <row r="3168" spans="1:20" x14ac:dyDescent="0.25">
      <c r="A3168" s="1265">
        <v>42154</v>
      </c>
      <c r="B3168" s="545">
        <v>22742</v>
      </c>
      <c r="C3168" s="1952" t="s">
        <v>2945</v>
      </c>
      <c r="D3168" s="2112">
        <v>2665.6</v>
      </c>
      <c r="E3168" s="724">
        <v>42154</v>
      </c>
      <c r="F3168" s="2116">
        <v>2665.6</v>
      </c>
      <c r="G3168" s="1267">
        <f t="shared" si="169"/>
        <v>0</v>
      </c>
      <c r="H3168" s="1841" t="s">
        <v>2776</v>
      </c>
      <c r="I3168" s="32"/>
      <c r="J3168" s="2024"/>
      <c r="K3168" s="32"/>
      <c r="M3168" s="1265">
        <v>42138</v>
      </c>
      <c r="N3168" s="545">
        <v>21066</v>
      </c>
      <c r="O3168" s="1952" t="s">
        <v>1025</v>
      </c>
      <c r="P3168" s="2112">
        <v>2776.2</v>
      </c>
      <c r="Q3168" s="724">
        <v>42138</v>
      </c>
      <c r="R3168" s="2116">
        <v>2776.2</v>
      </c>
      <c r="S3168" s="1817">
        <f t="shared" si="172"/>
        <v>0</v>
      </c>
      <c r="T3168" s="1841" t="s">
        <v>773</v>
      </c>
    </row>
    <row r="3169" spans="1:20" x14ac:dyDescent="0.25">
      <c r="A3169" s="1265">
        <v>42154</v>
      </c>
      <c r="B3169" s="545">
        <v>22743</v>
      </c>
      <c r="C3169" s="1952" t="s">
        <v>2827</v>
      </c>
      <c r="D3169" s="2112">
        <v>2732</v>
      </c>
      <c r="E3169" s="724">
        <v>42154</v>
      </c>
      <c r="F3169" s="2116">
        <v>2732</v>
      </c>
      <c r="G3169" s="1267">
        <f t="shared" si="169"/>
        <v>0</v>
      </c>
      <c r="H3169" s="1841" t="s">
        <v>773</v>
      </c>
      <c r="I3169" s="32"/>
      <c r="J3169" s="2024"/>
      <c r="K3169" s="32"/>
      <c r="M3169" s="1265">
        <v>42141</v>
      </c>
      <c r="N3169" s="545">
        <v>21363</v>
      </c>
      <c r="O3169" s="1952" t="s">
        <v>1025</v>
      </c>
      <c r="P3169" s="2112">
        <v>976.45</v>
      </c>
      <c r="Q3169" s="724">
        <v>42141</v>
      </c>
      <c r="R3169" s="2117">
        <v>976.45</v>
      </c>
      <c r="S3169" s="1267">
        <f t="shared" si="172"/>
        <v>0</v>
      </c>
      <c r="T3169" s="519" t="s">
        <v>773</v>
      </c>
    </row>
    <row r="3170" spans="1:20" x14ac:dyDescent="0.25">
      <c r="A3170" s="1265">
        <v>42154</v>
      </c>
      <c r="B3170" s="545">
        <v>22744</v>
      </c>
      <c r="C3170" s="1952" t="s">
        <v>2946</v>
      </c>
      <c r="D3170" s="2112">
        <v>142.80000000000001</v>
      </c>
      <c r="E3170" s="724">
        <v>42154</v>
      </c>
      <c r="F3170" s="2116">
        <v>142.80000000000001</v>
      </c>
      <c r="G3170" s="1267">
        <f t="shared" si="169"/>
        <v>0</v>
      </c>
      <c r="H3170" s="1841" t="s">
        <v>773</v>
      </c>
      <c r="I3170" s="32"/>
      <c r="J3170" s="2024"/>
      <c r="K3170" s="32"/>
      <c r="M3170" s="1265">
        <v>42141</v>
      </c>
      <c r="N3170" s="545">
        <v>21382</v>
      </c>
      <c r="O3170" s="1952" t="s">
        <v>1025</v>
      </c>
      <c r="P3170" s="2112">
        <v>991.2</v>
      </c>
      <c r="Q3170" s="724">
        <v>42141</v>
      </c>
      <c r="R3170" s="2117">
        <v>991.2</v>
      </c>
      <c r="S3170" s="1267">
        <f t="shared" si="172"/>
        <v>0</v>
      </c>
      <c r="T3170" s="519" t="s">
        <v>773</v>
      </c>
    </row>
    <row r="3171" spans="1:20" x14ac:dyDescent="0.25">
      <c r="A3171" s="1265">
        <v>42154</v>
      </c>
      <c r="B3171" s="545">
        <v>22745</v>
      </c>
      <c r="C3171" s="1952" t="s">
        <v>3655</v>
      </c>
      <c r="D3171" s="2112">
        <v>2164.8000000000002</v>
      </c>
      <c r="E3171" s="724">
        <v>42154</v>
      </c>
      <c r="F3171" s="2116">
        <v>2164.8000000000002</v>
      </c>
      <c r="G3171" s="1267">
        <f t="shared" si="169"/>
        <v>0</v>
      </c>
      <c r="H3171" s="1841" t="s">
        <v>773</v>
      </c>
      <c r="I3171" s="32"/>
      <c r="J3171" s="2024"/>
      <c r="K3171" s="32"/>
      <c r="M3171" s="1265">
        <v>42145</v>
      </c>
      <c r="N3171" s="545">
        <v>21811</v>
      </c>
      <c r="O3171" s="2030" t="s">
        <v>1025</v>
      </c>
      <c r="P3171" s="2107">
        <v>4452</v>
      </c>
      <c r="Q3171" s="724">
        <v>42145</v>
      </c>
      <c r="R3171" s="2117">
        <v>4452</v>
      </c>
      <c r="S3171" s="1267">
        <f t="shared" si="172"/>
        <v>0</v>
      </c>
      <c r="T3171" s="139" t="s">
        <v>773</v>
      </c>
    </row>
    <row r="3172" spans="1:20" x14ac:dyDescent="0.25">
      <c r="A3172" s="1265">
        <v>42154</v>
      </c>
      <c r="B3172" s="545">
        <v>22746</v>
      </c>
      <c r="C3172" s="1952" t="s">
        <v>2818</v>
      </c>
      <c r="D3172" s="2112">
        <v>4316.1000000000004</v>
      </c>
      <c r="E3172" s="724">
        <v>42154</v>
      </c>
      <c r="F3172" s="2116">
        <v>4316.1000000000004</v>
      </c>
      <c r="G3172" s="1267">
        <f t="shared" si="169"/>
        <v>0</v>
      </c>
      <c r="H3172" s="1841" t="s">
        <v>773</v>
      </c>
      <c r="I3172" s="32"/>
      <c r="J3172" s="2024"/>
      <c r="K3172" s="32"/>
      <c r="M3172" s="1265">
        <v>42152</v>
      </c>
      <c r="N3172" s="545">
        <v>22531</v>
      </c>
      <c r="O3172" s="1952" t="s">
        <v>1025</v>
      </c>
      <c r="P3172" s="2112">
        <v>4011.2</v>
      </c>
      <c r="Q3172" s="724">
        <v>42152</v>
      </c>
      <c r="R3172" s="2116">
        <v>4011.2</v>
      </c>
      <c r="S3172" s="1267">
        <f t="shared" si="172"/>
        <v>0</v>
      </c>
      <c r="T3172" s="1841" t="s">
        <v>773</v>
      </c>
    </row>
    <row r="3173" spans="1:20" x14ac:dyDescent="0.25">
      <c r="A3173" s="1265">
        <v>42154</v>
      </c>
      <c r="B3173" s="545">
        <v>22747</v>
      </c>
      <c r="C3173" s="1952" t="s">
        <v>4410</v>
      </c>
      <c r="D3173" s="2112">
        <v>3351</v>
      </c>
      <c r="E3173" s="724">
        <v>42154</v>
      </c>
      <c r="F3173" s="2116">
        <v>3351</v>
      </c>
      <c r="G3173" s="1267">
        <f t="shared" si="169"/>
        <v>0</v>
      </c>
      <c r="H3173" s="1841" t="s">
        <v>773</v>
      </c>
      <c r="I3173" s="32"/>
      <c r="J3173" s="2024"/>
      <c r="K3173" s="32"/>
      <c r="M3173" s="1265">
        <v>42153</v>
      </c>
      <c r="N3173" s="545">
        <v>22652</v>
      </c>
      <c r="O3173" s="1952" t="s">
        <v>1025</v>
      </c>
      <c r="P3173" s="2112">
        <v>1067.5</v>
      </c>
      <c r="Q3173" s="724">
        <v>42153</v>
      </c>
      <c r="R3173" s="2116">
        <v>1067.5</v>
      </c>
      <c r="S3173" s="1267">
        <f t="shared" si="172"/>
        <v>0</v>
      </c>
      <c r="T3173" s="1841" t="s">
        <v>773</v>
      </c>
    </row>
    <row r="3174" spans="1:20" x14ac:dyDescent="0.25">
      <c r="A3174" s="1265">
        <v>42154</v>
      </c>
      <c r="B3174" s="545">
        <v>22748</v>
      </c>
      <c r="C3174" s="1952" t="s">
        <v>2852</v>
      </c>
      <c r="D3174" s="2112">
        <v>8673.6</v>
      </c>
      <c r="E3174" s="724"/>
      <c r="F3174" s="2116"/>
      <c r="G3174" s="1267">
        <f t="shared" si="169"/>
        <v>8673.6</v>
      </c>
      <c r="H3174" s="1841" t="s">
        <v>2793</v>
      </c>
      <c r="I3174" s="32"/>
      <c r="J3174" s="2024"/>
      <c r="K3174" s="32"/>
      <c r="M3174" s="1265">
        <v>42128</v>
      </c>
      <c r="N3174" s="545">
        <v>19987</v>
      </c>
      <c r="O3174" s="1952" t="s">
        <v>2921</v>
      </c>
      <c r="P3174" s="2112">
        <v>6726.6</v>
      </c>
      <c r="Q3174" s="724">
        <v>42133</v>
      </c>
      <c r="R3174" s="2116">
        <v>6726.6</v>
      </c>
      <c r="S3174" s="1267">
        <f t="shared" si="172"/>
        <v>0</v>
      </c>
      <c r="T3174" s="1857" t="s">
        <v>2902</v>
      </c>
    </row>
    <row r="3175" spans="1:20" x14ac:dyDescent="0.25">
      <c r="A3175" s="1265">
        <v>42154</v>
      </c>
      <c r="B3175" s="545">
        <v>22749</v>
      </c>
      <c r="C3175" s="1952" t="s">
        <v>1176</v>
      </c>
      <c r="D3175" s="2112">
        <v>2714.5</v>
      </c>
      <c r="E3175" s="724">
        <v>42154</v>
      </c>
      <c r="F3175" s="2116">
        <v>2714.5</v>
      </c>
      <c r="G3175" s="1267">
        <f t="shared" si="169"/>
        <v>0</v>
      </c>
      <c r="H3175" s="1841" t="s">
        <v>773</v>
      </c>
      <c r="I3175" s="32"/>
      <c r="J3175" s="2024"/>
      <c r="K3175" s="32"/>
      <c r="M3175" s="1265">
        <v>42138</v>
      </c>
      <c r="N3175" s="545">
        <v>21070</v>
      </c>
      <c r="O3175" s="1952" t="s">
        <v>2921</v>
      </c>
      <c r="P3175" s="2112">
        <v>7815.8</v>
      </c>
      <c r="Q3175" s="724">
        <v>42145</v>
      </c>
      <c r="R3175" s="2116">
        <v>7815.8</v>
      </c>
      <c r="S3175" s="1817">
        <f t="shared" si="172"/>
        <v>0</v>
      </c>
      <c r="T3175" s="1841" t="s">
        <v>2902</v>
      </c>
    </row>
    <row r="3176" spans="1:20" x14ac:dyDescent="0.25">
      <c r="A3176" s="1265">
        <v>42154</v>
      </c>
      <c r="B3176" s="545">
        <v>22750</v>
      </c>
      <c r="C3176" s="1952" t="s">
        <v>2858</v>
      </c>
      <c r="D3176" s="2112">
        <v>8749.2000000000007</v>
      </c>
      <c r="E3176" s="724">
        <v>42154</v>
      </c>
      <c r="F3176" s="2116">
        <v>8749.2000000000007</v>
      </c>
      <c r="G3176" s="1267">
        <f t="shared" si="169"/>
        <v>0</v>
      </c>
      <c r="H3176" s="1841" t="s">
        <v>773</v>
      </c>
      <c r="I3176" s="32"/>
      <c r="J3176" s="2024"/>
      <c r="K3176" s="32"/>
      <c r="M3176" s="1265">
        <v>42145</v>
      </c>
      <c r="N3176" s="545">
        <v>21807</v>
      </c>
      <c r="O3176" s="2030" t="s">
        <v>2921</v>
      </c>
      <c r="P3176" s="2107">
        <v>6740.2</v>
      </c>
      <c r="Q3176" s="724"/>
      <c r="R3176" s="2117"/>
      <c r="S3176" s="1267">
        <f t="shared" si="172"/>
        <v>6740.2</v>
      </c>
      <c r="T3176" s="139" t="s">
        <v>2902</v>
      </c>
    </row>
    <row r="3177" spans="1:20" x14ac:dyDescent="0.25">
      <c r="A3177" s="1265">
        <v>42154</v>
      </c>
      <c r="B3177" s="545">
        <v>22751</v>
      </c>
      <c r="C3177" s="1952" t="s">
        <v>2835</v>
      </c>
      <c r="D3177" s="2112">
        <v>3849.4</v>
      </c>
      <c r="E3177" s="724">
        <v>42154</v>
      </c>
      <c r="F3177" s="2116">
        <v>3849.4</v>
      </c>
      <c r="G3177" s="1267">
        <f t="shared" si="169"/>
        <v>0</v>
      </c>
      <c r="H3177" s="1841" t="s">
        <v>2938</v>
      </c>
      <c r="I3177" s="32"/>
      <c r="J3177" s="2024"/>
      <c r="K3177" s="32"/>
      <c r="M3177" s="1265">
        <v>42125</v>
      </c>
      <c r="N3177" s="545">
        <v>19675</v>
      </c>
      <c r="O3177" s="1952" t="s">
        <v>2840</v>
      </c>
      <c r="P3177" s="2112">
        <v>18297.2</v>
      </c>
      <c r="Q3177" s="1828" t="s">
        <v>3710</v>
      </c>
      <c r="R3177" s="2116">
        <v>18297.2</v>
      </c>
      <c r="S3177" s="459">
        <f t="shared" si="172"/>
        <v>0</v>
      </c>
      <c r="T3177" s="1841" t="s">
        <v>2822</v>
      </c>
    </row>
    <row r="3178" spans="1:20" x14ac:dyDescent="0.25">
      <c r="A3178" s="1265">
        <v>42154</v>
      </c>
      <c r="B3178" s="545">
        <v>22752</v>
      </c>
      <c r="C3178" s="1952" t="s">
        <v>2836</v>
      </c>
      <c r="D3178" s="2112">
        <v>2390.1999999999998</v>
      </c>
      <c r="E3178" s="724">
        <v>42154</v>
      </c>
      <c r="F3178" s="2116">
        <v>2390.1999999999998</v>
      </c>
      <c r="G3178" s="1267">
        <f t="shared" si="169"/>
        <v>0</v>
      </c>
      <c r="H3178" s="1841" t="s">
        <v>2938</v>
      </c>
      <c r="I3178" s="32"/>
      <c r="J3178" s="2024"/>
      <c r="K3178" s="32"/>
      <c r="M3178" s="1265">
        <v>42128</v>
      </c>
      <c r="N3178" s="545">
        <v>19956</v>
      </c>
      <c r="O3178" s="1952" t="s">
        <v>2840</v>
      </c>
      <c r="P3178" s="2112">
        <v>16167.8</v>
      </c>
      <c r="Q3178" s="1828" t="s">
        <v>3712</v>
      </c>
      <c r="R3178" s="2116">
        <v>16167.8</v>
      </c>
      <c r="S3178" s="1267">
        <f t="shared" si="172"/>
        <v>0</v>
      </c>
      <c r="T3178" s="1857" t="s">
        <v>2822</v>
      </c>
    </row>
    <row r="3179" spans="1:20" x14ac:dyDescent="0.25">
      <c r="A3179" s="1265">
        <v>42154</v>
      </c>
      <c r="B3179" s="545">
        <v>22753</v>
      </c>
      <c r="C3179" s="1952" t="s">
        <v>2833</v>
      </c>
      <c r="D3179" s="2112">
        <v>3457.2</v>
      </c>
      <c r="E3179" s="724">
        <v>42154</v>
      </c>
      <c r="F3179" s="2116">
        <v>3457.2</v>
      </c>
      <c r="G3179" s="1267">
        <f t="shared" si="169"/>
        <v>0</v>
      </c>
      <c r="H3179" s="1841" t="s">
        <v>2938</v>
      </c>
      <c r="I3179" s="32"/>
      <c r="J3179" s="2024"/>
      <c r="K3179" s="32"/>
      <c r="M3179" s="1265">
        <v>42132</v>
      </c>
      <c r="N3179" s="545">
        <v>20399</v>
      </c>
      <c r="O3179" s="1952" t="s">
        <v>2840</v>
      </c>
      <c r="P3179" s="2112">
        <v>6265.2</v>
      </c>
      <c r="Q3179" s="1828" t="s">
        <v>3716</v>
      </c>
      <c r="R3179" s="2116">
        <v>6265.2</v>
      </c>
      <c r="S3179" s="1267">
        <f t="shared" si="172"/>
        <v>0</v>
      </c>
      <c r="T3179" s="1857" t="s">
        <v>2822</v>
      </c>
    </row>
    <row r="3180" spans="1:20" x14ac:dyDescent="0.25">
      <c r="A3180" s="1265">
        <v>42154</v>
      </c>
      <c r="B3180" s="545">
        <v>22754</v>
      </c>
      <c r="C3180" s="1952" t="s">
        <v>2899</v>
      </c>
      <c r="D3180" s="2112">
        <v>3698.2</v>
      </c>
      <c r="E3180" s="724">
        <v>42154</v>
      </c>
      <c r="F3180" s="2116">
        <v>3698.2</v>
      </c>
      <c r="G3180" s="1267">
        <f t="shared" si="169"/>
        <v>0</v>
      </c>
      <c r="H3180" s="1841" t="s">
        <v>2799</v>
      </c>
      <c r="I3180" s="32"/>
      <c r="J3180" s="2024"/>
      <c r="K3180" s="32"/>
      <c r="M3180" s="1265">
        <v>42132</v>
      </c>
      <c r="N3180" s="545">
        <v>20426</v>
      </c>
      <c r="O3180" s="1952" t="s">
        <v>2840</v>
      </c>
      <c r="P3180" s="2112">
        <v>17360</v>
      </c>
      <c r="Q3180" s="1828" t="s">
        <v>3718</v>
      </c>
      <c r="R3180" s="2116">
        <v>17360</v>
      </c>
      <c r="S3180" s="1267">
        <f t="shared" si="172"/>
        <v>0</v>
      </c>
      <c r="T3180" s="1857" t="s">
        <v>2822</v>
      </c>
    </row>
    <row r="3181" spans="1:20" x14ac:dyDescent="0.25">
      <c r="A3181" s="1265">
        <v>42154</v>
      </c>
      <c r="B3181" s="545">
        <v>22755</v>
      </c>
      <c r="C3181" s="1952" t="s">
        <v>37</v>
      </c>
      <c r="D3181" s="2112">
        <v>661.85</v>
      </c>
      <c r="E3181" s="724">
        <v>42154</v>
      </c>
      <c r="F3181" s="2116">
        <v>661.85</v>
      </c>
      <c r="G3181" s="1267">
        <f t="shared" si="169"/>
        <v>0</v>
      </c>
      <c r="H3181" s="1841" t="s">
        <v>2938</v>
      </c>
      <c r="I3181" s="32"/>
      <c r="J3181" s="2024"/>
      <c r="K3181" s="32"/>
      <c r="M3181" s="1265">
        <v>42135</v>
      </c>
      <c r="N3181" s="545">
        <v>20740</v>
      </c>
      <c r="O3181" s="1952" t="s">
        <v>2840</v>
      </c>
      <c r="P3181" s="2112">
        <v>20777.2</v>
      </c>
      <c r="Q3181" s="1828" t="s">
        <v>3726</v>
      </c>
      <c r="R3181" s="2116">
        <v>20777.2</v>
      </c>
      <c r="S3181" s="1267">
        <f t="shared" si="172"/>
        <v>0</v>
      </c>
      <c r="T3181" s="1857" t="s">
        <v>773</v>
      </c>
    </row>
    <row r="3182" spans="1:20" x14ac:dyDescent="0.25">
      <c r="A3182" s="1265">
        <v>42154</v>
      </c>
      <c r="B3182" s="545">
        <v>22756</v>
      </c>
      <c r="C3182" s="1952" t="s">
        <v>2831</v>
      </c>
      <c r="D3182" s="2112">
        <v>3510</v>
      </c>
      <c r="E3182" s="724"/>
      <c r="F3182" s="2116"/>
      <c r="G3182" s="1267">
        <f t="shared" si="169"/>
        <v>3510</v>
      </c>
      <c r="H3182" s="1841" t="s">
        <v>2799</v>
      </c>
      <c r="I3182" s="32"/>
      <c r="J3182" s="2024"/>
      <c r="K3182" s="32"/>
      <c r="M3182" s="1265">
        <v>42139</v>
      </c>
      <c r="N3182" s="545">
        <v>21184</v>
      </c>
      <c r="O3182" s="2100" t="s">
        <v>2840</v>
      </c>
      <c r="P3182" s="2112">
        <v>18351.599999999999</v>
      </c>
      <c r="Q3182" s="724"/>
      <c r="R3182" s="2116"/>
      <c r="S3182" s="1817">
        <f t="shared" si="172"/>
        <v>18351.599999999999</v>
      </c>
      <c r="T3182" s="1841" t="s">
        <v>2822</v>
      </c>
    </row>
    <row r="3183" spans="1:20" x14ac:dyDescent="0.25">
      <c r="A3183" s="1265">
        <v>42154</v>
      </c>
      <c r="B3183" s="545">
        <v>22757</v>
      </c>
      <c r="C3183" s="1952" t="s">
        <v>54</v>
      </c>
      <c r="D3183" s="2112">
        <v>1008</v>
      </c>
      <c r="E3183" s="724">
        <v>42154</v>
      </c>
      <c r="F3183" s="2116">
        <v>1008</v>
      </c>
      <c r="G3183" s="1267">
        <f t="shared" si="169"/>
        <v>0</v>
      </c>
      <c r="H3183" s="1841" t="s">
        <v>2938</v>
      </c>
      <c r="I3183" s="32"/>
      <c r="J3183" s="2024"/>
      <c r="K3183" s="32"/>
      <c r="M3183" s="1265">
        <v>42142</v>
      </c>
      <c r="N3183" s="545">
        <v>21458</v>
      </c>
      <c r="O3183" s="1952" t="s">
        <v>2840</v>
      </c>
      <c r="P3183" s="2112">
        <v>17952.400000000001</v>
      </c>
      <c r="Q3183" s="1869"/>
      <c r="R3183" s="2116"/>
      <c r="S3183" s="1267">
        <f t="shared" si="172"/>
        <v>17952.400000000001</v>
      </c>
      <c r="T3183" s="1857" t="s">
        <v>2822</v>
      </c>
    </row>
    <row r="3184" spans="1:20" x14ac:dyDescent="0.25">
      <c r="A3184" s="1265">
        <v>42154</v>
      </c>
      <c r="B3184" s="545">
        <v>22758</v>
      </c>
      <c r="C3184" s="1952" t="s">
        <v>2831</v>
      </c>
      <c r="D3184" s="2112">
        <v>1412.8</v>
      </c>
      <c r="E3184" s="724"/>
      <c r="F3184" s="2116"/>
      <c r="G3184" s="1267">
        <f t="shared" si="169"/>
        <v>1412.8</v>
      </c>
      <c r="H3184" s="1841" t="s">
        <v>2799</v>
      </c>
      <c r="I3184" s="32"/>
      <c r="J3184" s="2024"/>
      <c r="K3184" s="32"/>
      <c r="M3184" s="1265">
        <v>42146</v>
      </c>
      <c r="N3184" s="545">
        <v>21918</v>
      </c>
      <c r="O3184" s="1952" t="s">
        <v>2840</v>
      </c>
      <c r="P3184" s="2112">
        <v>18141.400000000001</v>
      </c>
      <c r="Q3184" s="724"/>
      <c r="R3184" s="2116"/>
      <c r="S3184" s="1267">
        <f t="shared" si="172"/>
        <v>18141.400000000001</v>
      </c>
      <c r="T3184" s="1841" t="s">
        <v>2822</v>
      </c>
    </row>
    <row r="3185" spans="1:20" x14ac:dyDescent="0.25">
      <c r="A3185" s="1265">
        <v>42154</v>
      </c>
      <c r="B3185" s="545">
        <v>22759</v>
      </c>
      <c r="C3185" s="1952" t="s">
        <v>186</v>
      </c>
      <c r="D3185" s="2112">
        <v>4334.6000000000004</v>
      </c>
      <c r="E3185" s="724">
        <v>42154</v>
      </c>
      <c r="F3185" s="2116">
        <v>4334.6000000000004</v>
      </c>
      <c r="G3185" s="1267">
        <f t="shared" si="169"/>
        <v>0</v>
      </c>
      <c r="H3185" s="1841" t="s">
        <v>2938</v>
      </c>
      <c r="I3185" s="32"/>
      <c r="J3185" s="2024"/>
      <c r="K3185" s="32"/>
      <c r="M3185" s="1265">
        <v>42149</v>
      </c>
      <c r="N3185" s="545">
        <v>22172</v>
      </c>
      <c r="O3185" s="2143" t="s">
        <v>2840</v>
      </c>
      <c r="P3185" s="2112">
        <v>20176.2</v>
      </c>
      <c r="Q3185" s="781"/>
      <c r="R3185" s="2116"/>
      <c r="S3185" s="1267">
        <f t="shared" si="172"/>
        <v>20176.2</v>
      </c>
      <c r="T3185" s="1841" t="s">
        <v>2822</v>
      </c>
    </row>
    <row r="3186" spans="1:20" x14ac:dyDescent="0.25">
      <c r="A3186" s="1265">
        <v>42154</v>
      </c>
      <c r="B3186" s="545">
        <v>22760</v>
      </c>
      <c r="C3186" s="1952" t="s">
        <v>3663</v>
      </c>
      <c r="D3186" s="2112">
        <v>1246.4000000000001</v>
      </c>
      <c r="E3186" s="724">
        <v>42154</v>
      </c>
      <c r="F3186" s="2116">
        <v>1246.4000000000001</v>
      </c>
      <c r="G3186" s="1267">
        <f t="shared" si="169"/>
        <v>0</v>
      </c>
      <c r="H3186" s="1841" t="s">
        <v>773</v>
      </c>
      <c r="I3186" s="32"/>
      <c r="J3186" s="2024"/>
      <c r="K3186" s="32"/>
      <c r="M3186" s="1265">
        <v>42153</v>
      </c>
      <c r="N3186" s="545">
        <v>22629</v>
      </c>
      <c r="O3186" s="1952" t="s">
        <v>2840</v>
      </c>
      <c r="P3186" s="2112">
        <v>19801.2</v>
      </c>
      <c r="Q3186" s="724"/>
      <c r="R3186" s="2116"/>
      <c r="S3186" s="1267">
        <f t="shared" si="172"/>
        <v>19801.2</v>
      </c>
      <c r="T3186" s="1841" t="s">
        <v>2822</v>
      </c>
    </row>
    <row r="3187" spans="1:20" x14ac:dyDescent="0.25">
      <c r="A3187" s="1265">
        <v>42154</v>
      </c>
      <c r="B3187" s="545">
        <v>22761</v>
      </c>
      <c r="C3187" s="1952" t="s">
        <v>3663</v>
      </c>
      <c r="D3187" s="2112">
        <v>556.20000000000005</v>
      </c>
      <c r="E3187" s="724">
        <v>42154</v>
      </c>
      <c r="F3187" s="2116">
        <v>556.20000000000005</v>
      </c>
      <c r="G3187" s="1267">
        <f t="shared" si="169"/>
        <v>0</v>
      </c>
      <c r="H3187" s="1841" t="s">
        <v>773</v>
      </c>
      <c r="I3187" s="32"/>
      <c r="J3187" s="2024"/>
      <c r="K3187" s="32"/>
      <c r="M3187" s="1265">
        <v>42125</v>
      </c>
      <c r="N3187" s="545">
        <v>19674</v>
      </c>
      <c r="O3187" s="1952" t="s">
        <v>2839</v>
      </c>
      <c r="P3187" s="2112">
        <v>4644.3999999999996</v>
      </c>
      <c r="Q3187" s="1828" t="s">
        <v>2986</v>
      </c>
      <c r="R3187" s="2116">
        <v>4644.3999999999996</v>
      </c>
      <c r="S3187" s="459">
        <f t="shared" si="172"/>
        <v>0</v>
      </c>
      <c r="T3187" s="1841" t="s">
        <v>2822</v>
      </c>
    </row>
    <row r="3188" spans="1:20" x14ac:dyDescent="0.25">
      <c r="A3188" s="1265">
        <v>42154</v>
      </c>
      <c r="B3188" s="545">
        <v>22762</v>
      </c>
      <c r="C3188" s="1952" t="s">
        <v>2795</v>
      </c>
      <c r="D3188" s="2112">
        <v>17805.8</v>
      </c>
      <c r="E3188" s="724"/>
      <c r="F3188" s="2116"/>
      <c r="G3188" s="1267">
        <f t="shared" si="169"/>
        <v>17805.8</v>
      </c>
      <c r="H3188" s="1841" t="s">
        <v>773</v>
      </c>
      <c r="I3188" s="32"/>
      <c r="J3188" s="2024"/>
      <c r="K3188" s="32"/>
      <c r="M3188" s="1265">
        <v>42128</v>
      </c>
      <c r="N3188" s="545">
        <v>19965</v>
      </c>
      <c r="O3188" s="1952" t="s">
        <v>2839</v>
      </c>
      <c r="P3188" s="2112">
        <v>10485.33</v>
      </c>
      <c r="Q3188" s="1828" t="s">
        <v>3576</v>
      </c>
      <c r="R3188" s="2116">
        <v>10485.33</v>
      </c>
      <c r="S3188" s="1267">
        <f t="shared" si="172"/>
        <v>0</v>
      </c>
      <c r="T3188" s="1857" t="s">
        <v>2822</v>
      </c>
    </row>
    <row r="3189" spans="1:20" x14ac:dyDescent="0.25">
      <c r="A3189" s="1265">
        <v>42154</v>
      </c>
      <c r="B3189" s="545">
        <v>22763</v>
      </c>
      <c r="C3189" s="1952" t="s">
        <v>44</v>
      </c>
      <c r="D3189" s="2112">
        <v>4537.2</v>
      </c>
      <c r="E3189" s="724">
        <v>42154</v>
      </c>
      <c r="F3189" s="2116">
        <v>4537.2</v>
      </c>
      <c r="G3189" s="1267">
        <f t="shared" si="169"/>
        <v>0</v>
      </c>
      <c r="H3189" s="1841" t="s">
        <v>773</v>
      </c>
      <c r="I3189" s="32"/>
      <c r="J3189" s="2024"/>
      <c r="K3189" s="32"/>
      <c r="M3189" s="1265">
        <v>42132</v>
      </c>
      <c r="N3189" s="545">
        <v>20421</v>
      </c>
      <c r="O3189" s="1952" t="s">
        <v>2839</v>
      </c>
      <c r="P3189" s="2112">
        <v>6900.2</v>
      </c>
      <c r="Q3189" s="1828" t="s">
        <v>3582</v>
      </c>
      <c r="R3189" s="2116">
        <v>6900.2</v>
      </c>
      <c r="S3189" s="1267">
        <f t="shared" si="172"/>
        <v>0</v>
      </c>
      <c r="T3189" s="1857" t="s">
        <v>2799</v>
      </c>
    </row>
    <row r="3190" spans="1:20" x14ac:dyDescent="0.25">
      <c r="A3190" s="1265">
        <v>42154</v>
      </c>
      <c r="B3190" s="545">
        <v>22764</v>
      </c>
      <c r="C3190" s="1952" t="s">
        <v>2852</v>
      </c>
      <c r="D3190" s="2112">
        <v>167643.5</v>
      </c>
      <c r="E3190" s="724"/>
      <c r="F3190" s="2116"/>
      <c r="G3190" s="1267">
        <f t="shared" si="169"/>
        <v>167643.5</v>
      </c>
      <c r="H3190" s="1841" t="s">
        <v>2902</v>
      </c>
      <c r="I3190" s="32"/>
      <c r="J3190" s="2024"/>
      <c r="K3190" s="32"/>
      <c r="M3190" s="1265">
        <v>42135</v>
      </c>
      <c r="N3190" s="545">
        <v>20742</v>
      </c>
      <c r="O3190" s="1952" t="s">
        <v>2839</v>
      </c>
      <c r="P3190" s="2112">
        <v>11739.6</v>
      </c>
      <c r="Q3190" s="1828" t="s">
        <v>3647</v>
      </c>
      <c r="R3190" s="2116">
        <v>11739.6</v>
      </c>
      <c r="S3190" s="1267">
        <f t="shared" si="172"/>
        <v>0</v>
      </c>
      <c r="T3190" s="1857" t="s">
        <v>2822</v>
      </c>
    </row>
    <row r="3191" spans="1:20" x14ac:dyDescent="0.25">
      <c r="A3191" s="1265">
        <v>42154</v>
      </c>
      <c r="B3191" s="545">
        <v>22765</v>
      </c>
      <c r="C3191" s="1952" t="s">
        <v>44</v>
      </c>
      <c r="D3191" s="2112">
        <v>108.8</v>
      </c>
      <c r="E3191" s="724">
        <v>42154</v>
      </c>
      <c r="F3191" s="2116">
        <v>108.8</v>
      </c>
      <c r="G3191" s="1267">
        <f t="shared" si="169"/>
        <v>0</v>
      </c>
      <c r="H3191" s="1841" t="s">
        <v>773</v>
      </c>
      <c r="I3191" s="32"/>
      <c r="J3191" s="2024"/>
      <c r="K3191" s="32"/>
      <c r="M3191" s="1265">
        <v>42139</v>
      </c>
      <c r="N3191" s="545">
        <v>21179</v>
      </c>
      <c r="O3191" s="1952" t="s">
        <v>2839</v>
      </c>
      <c r="P3191" s="2112">
        <v>7089</v>
      </c>
      <c r="Q3191" s="1828" t="s">
        <v>3649</v>
      </c>
      <c r="R3191" s="2116">
        <v>7089</v>
      </c>
      <c r="S3191" s="1817">
        <f t="shared" si="172"/>
        <v>0</v>
      </c>
      <c r="T3191" s="1841" t="s">
        <v>2822</v>
      </c>
    </row>
    <row r="3192" spans="1:20" x14ac:dyDescent="0.25">
      <c r="A3192" s="1265">
        <v>42154</v>
      </c>
      <c r="B3192" s="545">
        <v>22766</v>
      </c>
      <c r="C3192" s="2164" t="s">
        <v>2251</v>
      </c>
      <c r="D3192" s="2207">
        <v>0</v>
      </c>
      <c r="E3192" s="724"/>
      <c r="F3192" s="2116"/>
      <c r="G3192" s="1267">
        <f t="shared" si="169"/>
        <v>0</v>
      </c>
      <c r="H3192" s="1841" t="s">
        <v>135</v>
      </c>
      <c r="I3192" s="32"/>
      <c r="J3192" s="2024"/>
      <c r="K3192" s="32"/>
      <c r="M3192" s="1265">
        <v>42142</v>
      </c>
      <c r="N3192" s="545">
        <v>21457</v>
      </c>
      <c r="O3192" s="1952" t="s">
        <v>2839</v>
      </c>
      <c r="P3192" s="2112">
        <v>15488.24</v>
      </c>
      <c r="Q3192" s="1869" t="s">
        <v>3738</v>
      </c>
      <c r="R3192" s="2116">
        <v>15488.24</v>
      </c>
      <c r="S3192" s="1267">
        <f t="shared" si="172"/>
        <v>0</v>
      </c>
      <c r="T3192" s="1857" t="s">
        <v>2822</v>
      </c>
    </row>
    <row r="3193" spans="1:20" x14ac:dyDescent="0.25">
      <c r="A3193" s="1265">
        <v>42154</v>
      </c>
      <c r="B3193" s="545">
        <v>22767</v>
      </c>
      <c r="C3193" s="1952" t="s">
        <v>2795</v>
      </c>
      <c r="D3193" s="2112">
        <v>273495.59999999998</v>
      </c>
      <c r="E3193" s="724"/>
      <c r="F3193" s="2116"/>
      <c r="G3193" s="1267">
        <f t="shared" si="169"/>
        <v>273495.59999999998</v>
      </c>
      <c r="H3193" s="1841" t="s">
        <v>2815</v>
      </c>
      <c r="I3193" s="32"/>
      <c r="J3193" s="2024"/>
      <c r="K3193" s="32"/>
      <c r="M3193" s="1265">
        <v>42146</v>
      </c>
      <c r="N3193" s="545">
        <v>21919</v>
      </c>
      <c r="O3193" s="1952" t="s">
        <v>2839</v>
      </c>
      <c r="P3193" s="2112">
        <v>7725.4</v>
      </c>
      <c r="Q3193" s="1828" t="s">
        <v>4405</v>
      </c>
      <c r="R3193" s="2116">
        <v>7725.4</v>
      </c>
      <c r="S3193" s="1267">
        <f t="shared" si="172"/>
        <v>0</v>
      </c>
      <c r="T3193" s="1841" t="s">
        <v>2822</v>
      </c>
    </row>
    <row r="3194" spans="1:20" x14ac:dyDescent="0.25">
      <c r="A3194" s="1265">
        <v>42154</v>
      </c>
      <c r="B3194" s="545">
        <v>22768</v>
      </c>
      <c r="C3194" s="1952" t="s">
        <v>2878</v>
      </c>
      <c r="D3194" s="2112">
        <v>1463.7</v>
      </c>
      <c r="E3194" s="724">
        <v>42154</v>
      </c>
      <c r="F3194" s="2116">
        <v>1463.7</v>
      </c>
      <c r="G3194" s="1267">
        <f t="shared" si="169"/>
        <v>0</v>
      </c>
      <c r="H3194" s="1841" t="s">
        <v>773</v>
      </c>
      <c r="I3194" s="32"/>
      <c r="J3194" s="2024"/>
      <c r="K3194" s="32"/>
      <c r="M3194" s="1265">
        <v>42149</v>
      </c>
      <c r="N3194" s="545">
        <v>22169</v>
      </c>
      <c r="O3194" s="1952" t="s">
        <v>2839</v>
      </c>
      <c r="P3194" s="2112">
        <v>14575.2</v>
      </c>
      <c r="Q3194" s="781"/>
      <c r="R3194" s="2116"/>
      <c r="S3194" s="1267">
        <f t="shared" si="172"/>
        <v>14575.2</v>
      </c>
      <c r="T3194" s="1841" t="s">
        <v>2822</v>
      </c>
    </row>
    <row r="3195" spans="1:20" x14ac:dyDescent="0.25">
      <c r="A3195" s="1265">
        <v>42154</v>
      </c>
      <c r="B3195" s="545">
        <v>22769</v>
      </c>
      <c r="C3195" s="1952" t="s">
        <v>403</v>
      </c>
      <c r="D3195" s="2112">
        <v>15735.6</v>
      </c>
      <c r="E3195" s="724"/>
      <c r="F3195" s="2116"/>
      <c r="G3195" s="1267">
        <f t="shared" si="169"/>
        <v>15735.6</v>
      </c>
      <c r="H3195" s="1841" t="s">
        <v>773</v>
      </c>
      <c r="I3195" s="32"/>
      <c r="J3195" s="2024"/>
      <c r="K3195" s="32"/>
      <c r="M3195" s="1265">
        <v>42153</v>
      </c>
      <c r="N3195" s="545">
        <v>22630</v>
      </c>
      <c r="O3195" s="1952" t="s">
        <v>2839</v>
      </c>
      <c r="P3195" s="2112">
        <v>12393.6</v>
      </c>
      <c r="Q3195" s="724"/>
      <c r="R3195" s="2116"/>
      <c r="S3195" s="1267">
        <f t="shared" si="172"/>
        <v>12393.6</v>
      </c>
      <c r="T3195" s="1841" t="s">
        <v>2822</v>
      </c>
    </row>
    <row r="3196" spans="1:20" x14ac:dyDescent="0.25">
      <c r="A3196" s="1265">
        <v>42154</v>
      </c>
      <c r="B3196" s="545">
        <v>22770</v>
      </c>
      <c r="C3196" s="1952" t="s">
        <v>2809</v>
      </c>
      <c r="D3196" s="2112">
        <v>198</v>
      </c>
      <c r="E3196" s="724">
        <v>42154</v>
      </c>
      <c r="F3196" s="2116">
        <v>198</v>
      </c>
      <c r="G3196" s="1267">
        <f t="shared" si="169"/>
        <v>0</v>
      </c>
      <c r="H3196" s="1841" t="s">
        <v>773</v>
      </c>
      <c r="I3196" s="32"/>
      <c r="J3196" s="2024"/>
      <c r="K3196" s="32"/>
      <c r="M3196" s="1265">
        <v>42125</v>
      </c>
      <c r="N3196" s="545">
        <v>19646</v>
      </c>
      <c r="O3196" s="1952" t="s">
        <v>525</v>
      </c>
      <c r="P3196" s="2112">
        <v>32468.400000000001</v>
      </c>
      <c r="Q3196" s="1828" t="s">
        <v>3572</v>
      </c>
      <c r="R3196" s="2116">
        <v>32468.400000000001</v>
      </c>
      <c r="S3196" s="459">
        <f t="shared" si="172"/>
        <v>0</v>
      </c>
      <c r="T3196" s="1857" t="s">
        <v>2822</v>
      </c>
    </row>
    <row r="3197" spans="1:20" x14ac:dyDescent="0.25">
      <c r="A3197" s="1265">
        <v>42154</v>
      </c>
      <c r="B3197" s="545">
        <v>22771</v>
      </c>
      <c r="C3197" s="1952" t="s">
        <v>2787</v>
      </c>
      <c r="D3197" s="2112">
        <v>8870.2000000000007</v>
      </c>
      <c r="E3197" s="724">
        <v>42155</v>
      </c>
      <c r="F3197" s="2116">
        <v>8870.2000000000007</v>
      </c>
      <c r="G3197" s="1267">
        <f t="shared" si="169"/>
        <v>0</v>
      </c>
      <c r="H3197" s="1841" t="s">
        <v>2780</v>
      </c>
      <c r="I3197" s="32"/>
      <c r="J3197" s="2024"/>
      <c r="K3197" s="32"/>
      <c r="M3197" s="1265">
        <v>42128</v>
      </c>
      <c r="N3197" s="545">
        <v>19953</v>
      </c>
      <c r="O3197" s="1952" t="s">
        <v>525</v>
      </c>
      <c r="P3197" s="2112">
        <v>35823.550000000003</v>
      </c>
      <c r="Q3197" s="1828" t="s">
        <v>3574</v>
      </c>
      <c r="R3197" s="2116">
        <v>35823.550000000003</v>
      </c>
      <c r="S3197" s="1267">
        <f t="shared" si="172"/>
        <v>0</v>
      </c>
      <c r="T3197" s="1857" t="s">
        <v>2822</v>
      </c>
    </row>
    <row r="3198" spans="1:20" x14ac:dyDescent="0.25">
      <c r="A3198" s="1265">
        <v>42154</v>
      </c>
      <c r="B3198" s="545">
        <v>22772</v>
      </c>
      <c r="C3198" s="1952" t="s">
        <v>2814</v>
      </c>
      <c r="D3198" s="2112">
        <v>66211.100000000006</v>
      </c>
      <c r="E3198" s="724"/>
      <c r="F3198" s="2116"/>
      <c r="G3198" s="1267">
        <f t="shared" si="169"/>
        <v>66211.100000000006</v>
      </c>
      <c r="H3198" s="1841" t="s">
        <v>2799</v>
      </c>
      <c r="I3198" s="32"/>
      <c r="J3198" s="2024"/>
      <c r="K3198" s="32"/>
      <c r="M3198" s="1265">
        <v>42132</v>
      </c>
      <c r="N3198" s="545">
        <v>20366</v>
      </c>
      <c r="O3198" s="1952" t="s">
        <v>525</v>
      </c>
      <c r="P3198" s="2112">
        <v>40463.599999999999</v>
      </c>
      <c r="Q3198" s="1828" t="s">
        <v>3578</v>
      </c>
      <c r="R3198" s="2116">
        <v>40463.599999999999</v>
      </c>
      <c r="S3198" s="1267">
        <f t="shared" si="172"/>
        <v>0</v>
      </c>
      <c r="T3198" s="1857" t="s">
        <v>773</v>
      </c>
    </row>
    <row r="3199" spans="1:20" x14ac:dyDescent="0.25">
      <c r="A3199" s="1265">
        <v>42154</v>
      </c>
      <c r="B3199" s="545">
        <v>22773</v>
      </c>
      <c r="C3199" s="1952" t="s">
        <v>2877</v>
      </c>
      <c r="D3199" s="2112">
        <v>9360</v>
      </c>
      <c r="E3199" s="724">
        <v>42154</v>
      </c>
      <c r="F3199" s="2116">
        <v>9360</v>
      </c>
      <c r="G3199" s="1267">
        <f t="shared" si="169"/>
        <v>0</v>
      </c>
      <c r="H3199" s="1841" t="s">
        <v>773</v>
      </c>
      <c r="I3199" s="32"/>
      <c r="J3199" s="2024"/>
      <c r="K3199" s="32"/>
      <c r="M3199" s="1265">
        <v>42132</v>
      </c>
      <c r="N3199" s="545">
        <v>20367</v>
      </c>
      <c r="O3199" s="1952" t="s">
        <v>525</v>
      </c>
      <c r="P3199" s="2112">
        <v>35930.5</v>
      </c>
      <c r="Q3199" s="1828" t="s">
        <v>3580</v>
      </c>
      <c r="R3199" s="2116">
        <v>35930.5</v>
      </c>
      <c r="S3199" s="1267">
        <f t="shared" si="172"/>
        <v>0</v>
      </c>
      <c r="T3199" s="1857" t="s">
        <v>2822</v>
      </c>
    </row>
    <row r="3200" spans="1:20" x14ac:dyDescent="0.25">
      <c r="A3200" s="1265">
        <v>42154</v>
      </c>
      <c r="B3200" s="545">
        <v>22774</v>
      </c>
      <c r="C3200" s="1952" t="s">
        <v>2955</v>
      </c>
      <c r="D3200" s="2112">
        <v>428.2</v>
      </c>
      <c r="E3200" s="724">
        <v>42154</v>
      </c>
      <c r="F3200" s="2116">
        <v>428.2</v>
      </c>
      <c r="G3200" s="1267">
        <f t="shared" si="169"/>
        <v>0</v>
      </c>
      <c r="H3200" s="1841" t="s">
        <v>2822</v>
      </c>
      <c r="I3200" s="32"/>
      <c r="J3200" s="2024"/>
      <c r="K3200" s="32"/>
      <c r="M3200" s="1265">
        <v>42132</v>
      </c>
      <c r="N3200" s="545">
        <v>20434</v>
      </c>
      <c r="O3200" s="1952" t="s">
        <v>525</v>
      </c>
      <c r="P3200" s="2112">
        <v>15036.46</v>
      </c>
      <c r="Q3200" s="1828" t="s">
        <v>3584</v>
      </c>
      <c r="R3200" s="2116">
        <v>15036.46</v>
      </c>
      <c r="S3200" s="1267">
        <f t="shared" si="172"/>
        <v>0</v>
      </c>
      <c r="T3200" s="1857" t="s">
        <v>773</v>
      </c>
    </row>
    <row r="3201" spans="1:20" x14ac:dyDescent="0.25">
      <c r="A3201" s="1265">
        <v>42154</v>
      </c>
      <c r="B3201" s="545">
        <v>22775</v>
      </c>
      <c r="C3201" s="1952" t="s">
        <v>2795</v>
      </c>
      <c r="D3201" s="2112">
        <v>173626.76</v>
      </c>
      <c r="E3201" s="724"/>
      <c r="F3201" s="2116"/>
      <c r="G3201" s="1267">
        <f t="shared" si="169"/>
        <v>173626.76</v>
      </c>
      <c r="H3201" s="1841" t="s">
        <v>2412</v>
      </c>
      <c r="I3201" s="32"/>
      <c r="J3201" s="2024"/>
      <c r="K3201" s="32"/>
      <c r="M3201" s="1265">
        <v>42135</v>
      </c>
      <c r="N3201" s="545">
        <v>20720</v>
      </c>
      <c r="O3201" s="1952" t="s">
        <v>525</v>
      </c>
      <c r="P3201" s="2112">
        <v>41147.550000000003</v>
      </c>
      <c r="Q3201" s="1828" t="s">
        <v>3720</v>
      </c>
      <c r="R3201" s="2116">
        <v>41147.550000000003</v>
      </c>
      <c r="S3201" s="1267">
        <f t="shared" si="172"/>
        <v>0</v>
      </c>
      <c r="T3201" s="1857" t="s">
        <v>2822</v>
      </c>
    </row>
    <row r="3202" spans="1:20" x14ac:dyDescent="0.25">
      <c r="A3202" s="1265">
        <v>42154</v>
      </c>
      <c r="B3202" s="545">
        <v>22776</v>
      </c>
      <c r="C3202" s="1952" t="s">
        <v>2963</v>
      </c>
      <c r="D3202" s="2112">
        <v>13753.8</v>
      </c>
      <c r="E3202" s="724">
        <v>42155</v>
      </c>
      <c r="F3202" s="2116">
        <v>13753.8</v>
      </c>
      <c r="G3202" s="1267">
        <f t="shared" si="169"/>
        <v>0</v>
      </c>
      <c r="H3202" s="1841" t="s">
        <v>2780</v>
      </c>
      <c r="I3202" s="32"/>
      <c r="J3202" s="2024"/>
      <c r="K3202" s="32"/>
      <c r="M3202" s="1265">
        <v>42135</v>
      </c>
      <c r="N3202" s="545">
        <v>20721</v>
      </c>
      <c r="O3202" s="1952" t="s">
        <v>525</v>
      </c>
      <c r="P3202" s="2112">
        <v>10334.4</v>
      </c>
      <c r="Q3202" s="1828" t="s">
        <v>3722</v>
      </c>
      <c r="R3202" s="2116">
        <v>10334.4</v>
      </c>
      <c r="S3202" s="1267">
        <f t="shared" si="172"/>
        <v>0</v>
      </c>
      <c r="T3202" s="1857" t="s">
        <v>2822</v>
      </c>
    </row>
    <row r="3203" spans="1:20" x14ac:dyDescent="0.25">
      <c r="A3203" s="1265">
        <v>42154</v>
      </c>
      <c r="B3203" s="545">
        <v>22777</v>
      </c>
      <c r="C3203" s="1952" t="s">
        <v>969</v>
      </c>
      <c r="D3203" s="2112">
        <v>342548</v>
      </c>
      <c r="E3203" s="724"/>
      <c r="F3203" s="2116"/>
      <c r="G3203" s="1267">
        <f t="shared" si="169"/>
        <v>342548</v>
      </c>
      <c r="H3203" s="1841" t="s">
        <v>773</v>
      </c>
      <c r="I3203" s="32"/>
      <c r="J3203" s="2024"/>
      <c r="K3203" s="32"/>
      <c r="M3203" s="1265">
        <v>42135</v>
      </c>
      <c r="N3203" s="545">
        <v>20750</v>
      </c>
      <c r="O3203" s="1952" t="s">
        <v>525</v>
      </c>
      <c r="P3203" s="2112">
        <v>25060.799999999999</v>
      </c>
      <c r="Q3203" s="1828" t="s">
        <v>3728</v>
      </c>
      <c r="R3203" s="2116">
        <v>25060.799999999999</v>
      </c>
      <c r="S3203" s="1267">
        <f t="shared" ref="S3203:S3266" si="173">P3203-R3203</f>
        <v>0</v>
      </c>
      <c r="T3203" s="1857" t="s">
        <v>2822</v>
      </c>
    </row>
    <row r="3204" spans="1:20" x14ac:dyDescent="0.25">
      <c r="A3204" s="1265">
        <v>42154</v>
      </c>
      <c r="B3204" s="545">
        <v>22778</v>
      </c>
      <c r="C3204" s="1952" t="s">
        <v>969</v>
      </c>
      <c r="D3204" s="2112">
        <v>231352</v>
      </c>
      <c r="E3204" s="724"/>
      <c r="F3204" s="2116"/>
      <c r="G3204" s="1267">
        <f t="shared" si="169"/>
        <v>231352</v>
      </c>
      <c r="H3204" s="1841" t="s">
        <v>773</v>
      </c>
      <c r="I3204" s="32"/>
      <c r="J3204" s="2024"/>
      <c r="K3204" s="32"/>
      <c r="M3204" s="1265">
        <v>42137</v>
      </c>
      <c r="N3204" s="545">
        <v>20906</v>
      </c>
      <c r="O3204" s="1952" t="s">
        <v>525</v>
      </c>
      <c r="P3204" s="2112">
        <v>13517.4</v>
      </c>
      <c r="Q3204" s="1828" t="s">
        <v>3730</v>
      </c>
      <c r="R3204" s="2116">
        <v>13517.4</v>
      </c>
      <c r="S3204" s="1267">
        <f t="shared" si="173"/>
        <v>0</v>
      </c>
      <c r="T3204" s="1857" t="s">
        <v>2822</v>
      </c>
    </row>
    <row r="3205" spans="1:20" x14ac:dyDescent="0.25">
      <c r="A3205" s="1265">
        <v>42154</v>
      </c>
      <c r="B3205" s="545">
        <v>22779</v>
      </c>
      <c r="C3205" s="1952" t="s">
        <v>967</v>
      </c>
      <c r="D3205" s="2112">
        <v>33602.400000000001</v>
      </c>
      <c r="E3205" s="724"/>
      <c r="F3205" s="2116"/>
      <c r="G3205" s="1267">
        <f t="shared" si="169"/>
        <v>33602.400000000001</v>
      </c>
      <c r="H3205" s="1841" t="s">
        <v>773</v>
      </c>
      <c r="I3205" s="32"/>
      <c r="J3205" s="2024"/>
      <c r="K3205" s="32"/>
      <c r="M3205" s="1265">
        <v>42139</v>
      </c>
      <c r="N3205" s="545">
        <v>21164</v>
      </c>
      <c r="O3205" s="1952" t="s">
        <v>525</v>
      </c>
      <c r="P3205" s="2112">
        <v>58957.1</v>
      </c>
      <c r="Q3205" s="1828" t="s">
        <v>3734</v>
      </c>
      <c r="R3205" s="2116">
        <v>58957.1</v>
      </c>
      <c r="S3205" s="1817">
        <f t="shared" si="173"/>
        <v>0</v>
      </c>
      <c r="T3205" s="1841" t="s">
        <v>2822</v>
      </c>
    </row>
    <row r="3206" spans="1:20" x14ac:dyDescent="0.25">
      <c r="A3206" s="1265">
        <v>42154</v>
      </c>
      <c r="B3206" s="545">
        <v>22780</v>
      </c>
      <c r="C3206" s="1952" t="s">
        <v>4411</v>
      </c>
      <c r="D3206" s="2112">
        <v>11134.6</v>
      </c>
      <c r="E3206" s="724"/>
      <c r="F3206" s="2116"/>
      <c r="G3206" s="1267">
        <f t="shared" si="169"/>
        <v>11134.6</v>
      </c>
      <c r="H3206" s="1841" t="s">
        <v>773</v>
      </c>
      <c r="I3206" s="32"/>
      <c r="J3206" s="2024"/>
      <c r="K3206" s="32"/>
      <c r="M3206" s="1265">
        <v>42142</v>
      </c>
      <c r="N3206" s="545">
        <v>21456</v>
      </c>
      <c r="O3206" s="1952" t="s">
        <v>525</v>
      </c>
      <c r="P3206" s="2112">
        <v>49318.7</v>
      </c>
      <c r="Q3206" s="1869" t="s">
        <v>3736</v>
      </c>
      <c r="R3206" s="2116">
        <v>49318.7</v>
      </c>
      <c r="S3206" s="1267">
        <f t="shared" si="173"/>
        <v>0</v>
      </c>
      <c r="T3206" s="1857" t="s">
        <v>2822</v>
      </c>
    </row>
    <row r="3207" spans="1:20" x14ac:dyDescent="0.25">
      <c r="A3207" s="1265">
        <v>42154</v>
      </c>
      <c r="B3207" s="545">
        <v>22781</v>
      </c>
      <c r="C3207" s="1952" t="s">
        <v>969</v>
      </c>
      <c r="D3207" s="2112">
        <v>21538</v>
      </c>
      <c r="E3207" s="724"/>
      <c r="F3207" s="2116"/>
      <c r="G3207" s="1267">
        <f t="shared" si="169"/>
        <v>21538</v>
      </c>
      <c r="H3207" s="1841" t="s">
        <v>2799</v>
      </c>
      <c r="I3207" s="32"/>
      <c r="J3207" s="2024"/>
      <c r="K3207" s="32"/>
      <c r="M3207" s="1265">
        <v>42144</v>
      </c>
      <c r="N3207" s="545">
        <v>21664</v>
      </c>
      <c r="O3207" s="1952" t="s">
        <v>525</v>
      </c>
      <c r="P3207" s="2112">
        <v>21289</v>
      </c>
      <c r="Q3207" s="1828" t="s">
        <v>4401</v>
      </c>
      <c r="R3207" s="2117">
        <v>21289</v>
      </c>
      <c r="S3207" s="1267">
        <f t="shared" si="173"/>
        <v>0</v>
      </c>
      <c r="T3207" s="352" t="s">
        <v>2822</v>
      </c>
    </row>
    <row r="3208" spans="1:20" x14ac:dyDescent="0.25">
      <c r="A3208" s="1265">
        <v>42154</v>
      </c>
      <c r="B3208" s="545">
        <v>22782</v>
      </c>
      <c r="C3208" s="1952" t="s">
        <v>72</v>
      </c>
      <c r="D3208" s="2112">
        <v>38954.800000000003</v>
      </c>
      <c r="E3208" s="724"/>
      <c r="F3208" s="2116"/>
      <c r="G3208" s="1267">
        <f t="shared" si="169"/>
        <v>38954.800000000003</v>
      </c>
      <c r="H3208" s="1841" t="s">
        <v>2776</v>
      </c>
      <c r="I3208" s="32"/>
      <c r="J3208" s="2024"/>
      <c r="K3208" s="32"/>
      <c r="M3208" s="1265">
        <v>42146</v>
      </c>
      <c r="N3208" s="545">
        <v>21896</v>
      </c>
      <c r="O3208" s="1952" t="s">
        <v>525</v>
      </c>
      <c r="P3208" s="2112">
        <v>50099.65</v>
      </c>
      <c r="Q3208" s="1828" t="s">
        <v>4403</v>
      </c>
      <c r="R3208" s="2116">
        <v>50099.65</v>
      </c>
      <c r="S3208" s="1267">
        <f t="shared" si="173"/>
        <v>0</v>
      </c>
      <c r="T3208" s="1841" t="s">
        <v>2822</v>
      </c>
    </row>
    <row r="3209" spans="1:20" x14ac:dyDescent="0.25">
      <c r="A3209" s="1265">
        <v>42154</v>
      </c>
      <c r="B3209" s="545">
        <v>22783</v>
      </c>
      <c r="C3209" s="1952" t="s">
        <v>2981</v>
      </c>
      <c r="D3209" s="2112">
        <v>2221.1999999999998</v>
      </c>
      <c r="E3209" s="724">
        <v>42154</v>
      </c>
      <c r="F3209" s="2116">
        <v>2221.1999999999998</v>
      </c>
      <c r="G3209" s="1267">
        <f t="shared" si="169"/>
        <v>0</v>
      </c>
      <c r="H3209" s="1841" t="s">
        <v>773</v>
      </c>
      <c r="I3209" s="32"/>
      <c r="J3209" s="2024"/>
      <c r="K3209" s="32"/>
      <c r="M3209" s="1265">
        <v>42149</v>
      </c>
      <c r="N3209" s="545">
        <v>22171</v>
      </c>
      <c r="O3209" s="1952" t="s">
        <v>525</v>
      </c>
      <c r="P3209" s="2112">
        <v>41844</v>
      </c>
      <c r="Q3209" s="781"/>
      <c r="R3209" s="2116"/>
      <c r="S3209" s="1267">
        <f t="shared" si="173"/>
        <v>41844</v>
      </c>
      <c r="T3209" s="1841" t="s">
        <v>2822</v>
      </c>
    </row>
    <row r="3210" spans="1:20" x14ac:dyDescent="0.25">
      <c r="A3210" s="1265">
        <v>42154</v>
      </c>
      <c r="B3210" s="545">
        <v>22784</v>
      </c>
      <c r="C3210" s="1952" t="s">
        <v>2981</v>
      </c>
      <c r="D3210" s="2112">
        <v>80</v>
      </c>
      <c r="E3210" s="724">
        <v>42154</v>
      </c>
      <c r="F3210" s="2116">
        <v>80</v>
      </c>
      <c r="G3210" s="1267">
        <f t="shared" si="169"/>
        <v>0</v>
      </c>
      <c r="H3210" s="1841" t="s">
        <v>773</v>
      </c>
      <c r="I3210" s="32"/>
      <c r="J3210" s="2024"/>
      <c r="K3210" s="32"/>
      <c r="M3210" s="1265">
        <v>42151</v>
      </c>
      <c r="N3210" s="545">
        <v>22401</v>
      </c>
      <c r="O3210" s="1952" t="s">
        <v>525</v>
      </c>
      <c r="P3210" s="2112">
        <v>6421.8</v>
      </c>
      <c r="Q3210" s="724"/>
      <c r="R3210" s="2116"/>
      <c r="S3210" s="1267">
        <f t="shared" si="173"/>
        <v>6421.8</v>
      </c>
      <c r="T3210" s="1841" t="s">
        <v>2822</v>
      </c>
    </row>
    <row r="3211" spans="1:20" x14ac:dyDescent="0.25">
      <c r="A3211" s="1265">
        <v>42154</v>
      </c>
      <c r="B3211" s="545">
        <v>22785</v>
      </c>
      <c r="C3211" s="1952" t="s">
        <v>44</v>
      </c>
      <c r="D3211" s="2112">
        <v>2128</v>
      </c>
      <c r="E3211" s="724">
        <v>42154</v>
      </c>
      <c r="F3211" s="2116">
        <v>2128</v>
      </c>
      <c r="G3211" s="1267">
        <f t="shared" si="169"/>
        <v>0</v>
      </c>
      <c r="H3211" s="1841" t="s">
        <v>773</v>
      </c>
      <c r="I3211" s="32"/>
      <c r="J3211" s="2024"/>
      <c r="K3211" s="32"/>
      <c r="M3211" s="1265">
        <v>42151</v>
      </c>
      <c r="N3211" s="545">
        <v>22406</v>
      </c>
      <c r="O3211" s="1952" t="s">
        <v>525</v>
      </c>
      <c r="P3211" s="2112">
        <v>60</v>
      </c>
      <c r="Q3211" s="724"/>
      <c r="R3211" s="2116"/>
      <c r="S3211" s="1267">
        <f t="shared" si="173"/>
        <v>60</v>
      </c>
      <c r="T3211" s="1841" t="s">
        <v>2822</v>
      </c>
    </row>
    <row r="3212" spans="1:20" x14ac:dyDescent="0.25">
      <c r="A3212" s="1265">
        <v>42154</v>
      </c>
      <c r="B3212" s="545">
        <v>22786</v>
      </c>
      <c r="C3212" s="1952" t="s">
        <v>2847</v>
      </c>
      <c r="D3212" s="2112">
        <v>753.6</v>
      </c>
      <c r="E3212" s="724">
        <v>42154</v>
      </c>
      <c r="F3212" s="2116">
        <v>753.6</v>
      </c>
      <c r="G3212" s="1267">
        <f t="shared" si="169"/>
        <v>0</v>
      </c>
      <c r="H3212" s="1841" t="s">
        <v>773</v>
      </c>
      <c r="I3212" s="32"/>
      <c r="J3212" s="2024"/>
      <c r="K3212" s="32"/>
      <c r="M3212" s="1265">
        <v>42153</v>
      </c>
      <c r="N3212" s="545">
        <v>22622</v>
      </c>
      <c r="O3212" s="1952" t="s">
        <v>525</v>
      </c>
      <c r="P3212" s="2112">
        <v>46912.4</v>
      </c>
      <c r="Q3212" s="724"/>
      <c r="R3212" s="2116"/>
      <c r="S3212" s="1267">
        <f t="shared" si="173"/>
        <v>46912.4</v>
      </c>
      <c r="T3212" s="1841" t="s">
        <v>2822</v>
      </c>
    </row>
    <row r="3213" spans="1:20" x14ac:dyDescent="0.25">
      <c r="A3213" s="1265">
        <v>42154</v>
      </c>
      <c r="B3213" s="545">
        <v>22787</v>
      </c>
      <c r="C3213" s="1952" t="s">
        <v>2848</v>
      </c>
      <c r="D3213" s="2112">
        <v>5481.84</v>
      </c>
      <c r="E3213" s="724">
        <v>42154</v>
      </c>
      <c r="F3213" s="2116">
        <v>5481.84</v>
      </c>
      <c r="G3213" s="1267">
        <f t="shared" si="169"/>
        <v>0</v>
      </c>
      <c r="H3213" s="1841" t="s">
        <v>773</v>
      </c>
      <c r="I3213" s="32"/>
      <c r="J3213" s="2024"/>
      <c r="K3213" s="32"/>
      <c r="M3213" s="1265">
        <v>42132</v>
      </c>
      <c r="N3213" s="545">
        <v>20427</v>
      </c>
      <c r="O3213" s="1952" t="s">
        <v>2980</v>
      </c>
      <c r="P3213" s="2112">
        <v>5753</v>
      </c>
      <c r="Q3213" s="724">
        <v>42133</v>
      </c>
      <c r="R3213" s="2116">
        <v>5753</v>
      </c>
      <c r="S3213" s="1267">
        <f t="shared" si="173"/>
        <v>0</v>
      </c>
      <c r="T3213" s="1857" t="s">
        <v>773</v>
      </c>
    </row>
    <row r="3214" spans="1:20" x14ac:dyDescent="0.25">
      <c r="A3214" s="1265">
        <v>42154</v>
      </c>
      <c r="B3214" s="545">
        <v>22788</v>
      </c>
      <c r="C3214" s="1952" t="s">
        <v>2911</v>
      </c>
      <c r="D3214" s="2112">
        <v>9414.6</v>
      </c>
      <c r="E3214" s="724"/>
      <c r="F3214" s="2116"/>
      <c r="G3214" s="1267">
        <f t="shared" si="169"/>
        <v>9414.6</v>
      </c>
      <c r="H3214" s="1841" t="s">
        <v>773</v>
      </c>
      <c r="I3214" s="32"/>
      <c r="J3214" s="2024"/>
      <c r="K3214" s="32"/>
      <c r="M3214" s="1265">
        <v>42138</v>
      </c>
      <c r="N3214" s="545">
        <v>21017</v>
      </c>
      <c r="O3214" s="1952" t="s">
        <v>2980</v>
      </c>
      <c r="P3214" s="2112">
        <v>5494.8</v>
      </c>
      <c r="Q3214" s="724">
        <v>42138</v>
      </c>
      <c r="R3214" s="2116">
        <v>5494.8</v>
      </c>
      <c r="S3214" s="1817">
        <f t="shared" si="173"/>
        <v>0</v>
      </c>
      <c r="T3214" s="1841" t="s">
        <v>2796</v>
      </c>
    </row>
    <row r="3215" spans="1:20" x14ac:dyDescent="0.25">
      <c r="A3215" s="1265">
        <v>42154</v>
      </c>
      <c r="B3215" s="545">
        <v>22789</v>
      </c>
      <c r="C3215" s="1952" t="s">
        <v>2795</v>
      </c>
      <c r="D3215" s="2112">
        <v>8010</v>
      </c>
      <c r="E3215" s="724"/>
      <c r="F3215" s="2116"/>
      <c r="G3215" s="1267">
        <f t="shared" si="169"/>
        <v>8010</v>
      </c>
      <c r="H3215" s="1841" t="s">
        <v>773</v>
      </c>
      <c r="I3215" s="32"/>
      <c r="J3215" s="2024"/>
      <c r="K3215" s="32"/>
      <c r="M3215" s="1265">
        <v>42145</v>
      </c>
      <c r="N3215" s="545">
        <v>21762</v>
      </c>
      <c r="O3215" s="2030" t="s">
        <v>2980</v>
      </c>
      <c r="P3215" s="2107">
        <v>7992</v>
      </c>
      <c r="Q3215" s="724">
        <v>42145</v>
      </c>
      <c r="R3215" s="2117">
        <v>7992</v>
      </c>
      <c r="S3215" s="1267">
        <f t="shared" si="173"/>
        <v>0</v>
      </c>
      <c r="T3215" s="139" t="s">
        <v>2822</v>
      </c>
    </row>
    <row r="3216" spans="1:20" x14ac:dyDescent="0.25">
      <c r="A3216" s="1265">
        <v>42155</v>
      </c>
      <c r="B3216" s="545">
        <v>22790</v>
      </c>
      <c r="C3216" s="1952" t="s">
        <v>2775</v>
      </c>
      <c r="D3216" s="2112">
        <v>11980.8</v>
      </c>
      <c r="E3216" s="724">
        <v>42155</v>
      </c>
      <c r="F3216" s="2116">
        <v>11980.8</v>
      </c>
      <c r="G3216" s="1267">
        <f t="shared" si="169"/>
        <v>0</v>
      </c>
      <c r="H3216" s="1841" t="s">
        <v>2776</v>
      </c>
      <c r="I3216" s="32"/>
      <c r="J3216" s="2024"/>
      <c r="K3216" s="32"/>
      <c r="M3216" s="1265">
        <v>42152</v>
      </c>
      <c r="N3216" s="545">
        <v>22488</v>
      </c>
      <c r="O3216" s="1952" t="s">
        <v>2980</v>
      </c>
      <c r="P3216" s="2112">
        <v>6605.6</v>
      </c>
      <c r="Q3216" s="724">
        <v>42153</v>
      </c>
      <c r="R3216" s="2116">
        <v>6605.6</v>
      </c>
      <c r="S3216" s="1267">
        <f t="shared" si="173"/>
        <v>0</v>
      </c>
      <c r="T3216" s="1841" t="s">
        <v>773</v>
      </c>
    </row>
    <row r="3217" spans="1:20" x14ac:dyDescent="0.25">
      <c r="A3217" s="1265">
        <v>42155</v>
      </c>
      <c r="B3217" s="545">
        <v>22791</v>
      </c>
      <c r="C3217" s="1952" t="s">
        <v>2805</v>
      </c>
      <c r="D3217" s="2112">
        <v>3414.8</v>
      </c>
      <c r="E3217" s="724">
        <v>42155</v>
      </c>
      <c r="F3217" s="2116">
        <v>3414.8</v>
      </c>
      <c r="G3217" s="1267">
        <f t="shared" si="169"/>
        <v>0</v>
      </c>
      <c r="H3217" s="1841" t="s">
        <v>773</v>
      </c>
      <c r="I3217" s="32"/>
      <c r="J3217" s="2024"/>
      <c r="K3217" s="32"/>
      <c r="M3217" s="1265">
        <v>42128</v>
      </c>
      <c r="N3217" s="545">
        <v>19905</v>
      </c>
      <c r="O3217" s="1952" t="s">
        <v>2901</v>
      </c>
      <c r="P3217" s="2112">
        <v>2968.2</v>
      </c>
      <c r="Q3217" s="724">
        <v>42128</v>
      </c>
      <c r="R3217" s="2116">
        <v>2968.2</v>
      </c>
      <c r="S3217" s="1267">
        <f t="shared" si="173"/>
        <v>0</v>
      </c>
      <c r="T3217" s="1857" t="s">
        <v>773</v>
      </c>
    </row>
    <row r="3218" spans="1:20" x14ac:dyDescent="0.25">
      <c r="A3218" s="1265">
        <v>42155</v>
      </c>
      <c r="B3218" s="545">
        <v>22792</v>
      </c>
      <c r="C3218" s="1952" t="s">
        <v>2895</v>
      </c>
      <c r="D3218" s="2112">
        <v>13672.8</v>
      </c>
      <c r="E3218" s="724">
        <v>42155</v>
      </c>
      <c r="F3218" s="2116">
        <v>13672.8</v>
      </c>
      <c r="G3218" s="1267">
        <f t="shared" si="169"/>
        <v>0</v>
      </c>
      <c r="H3218" s="1841" t="s">
        <v>773</v>
      </c>
      <c r="I3218" s="32"/>
      <c r="J3218" s="2024"/>
      <c r="K3218" s="32"/>
      <c r="M3218" s="1265">
        <v>42129</v>
      </c>
      <c r="N3218" s="545">
        <v>20031</v>
      </c>
      <c r="O3218" s="1952" t="s">
        <v>2901</v>
      </c>
      <c r="P3218" s="2112">
        <v>2227.8000000000002</v>
      </c>
      <c r="Q3218" s="724">
        <v>42129</v>
      </c>
      <c r="R3218" s="2116">
        <v>2227.8000000000002</v>
      </c>
      <c r="S3218" s="1267">
        <f t="shared" si="173"/>
        <v>0</v>
      </c>
      <c r="T3218" s="1841" t="s">
        <v>773</v>
      </c>
    </row>
    <row r="3219" spans="1:20" x14ac:dyDescent="0.25">
      <c r="A3219" s="1265">
        <v>42155</v>
      </c>
      <c r="B3219" s="545">
        <v>22793</v>
      </c>
      <c r="C3219" s="1952" t="s">
        <v>982</v>
      </c>
      <c r="D3219" s="2112">
        <v>19057.599999999999</v>
      </c>
      <c r="E3219" s="724">
        <v>42155</v>
      </c>
      <c r="F3219" s="2116">
        <v>19057.599999999999</v>
      </c>
      <c r="G3219" s="1267">
        <f t="shared" si="169"/>
        <v>0</v>
      </c>
      <c r="H3219" s="1841" t="s">
        <v>773</v>
      </c>
      <c r="I3219" s="32"/>
      <c r="J3219" s="2024"/>
      <c r="K3219" s="32"/>
      <c r="M3219" s="1265">
        <v>42143</v>
      </c>
      <c r="N3219" s="545">
        <v>21612</v>
      </c>
      <c r="O3219" s="1952" t="s">
        <v>3629</v>
      </c>
      <c r="P3219" s="2107">
        <v>85687.65</v>
      </c>
      <c r="Q3219" s="724"/>
      <c r="R3219" s="2117"/>
      <c r="S3219" s="1267">
        <f t="shared" si="173"/>
        <v>85687.65</v>
      </c>
      <c r="T3219" s="519" t="s">
        <v>773</v>
      </c>
    </row>
    <row r="3220" spans="1:20" x14ac:dyDescent="0.25">
      <c r="A3220" s="1265">
        <v>42155</v>
      </c>
      <c r="B3220" s="545">
        <v>22794</v>
      </c>
      <c r="C3220" s="1952" t="s">
        <v>592</v>
      </c>
      <c r="D3220" s="2112">
        <v>2876.4</v>
      </c>
      <c r="E3220" s="724">
        <v>42155</v>
      </c>
      <c r="F3220" s="2116">
        <v>2876.4</v>
      </c>
      <c r="G3220" s="1267">
        <f t="shared" si="169"/>
        <v>0</v>
      </c>
      <c r="H3220" s="1841" t="s">
        <v>773</v>
      </c>
      <c r="I3220" s="32"/>
      <c r="J3220" s="2024"/>
      <c r="K3220" s="32"/>
      <c r="M3220" s="1265">
        <v>42135</v>
      </c>
      <c r="N3220" s="545">
        <v>20766</v>
      </c>
      <c r="O3220" s="1952" t="s">
        <v>3533</v>
      </c>
      <c r="P3220" s="2112">
        <v>36642.07</v>
      </c>
      <c r="Q3220" s="2029">
        <v>42140</v>
      </c>
      <c r="R3220" s="2116">
        <v>36642.07</v>
      </c>
      <c r="S3220" s="1267">
        <f t="shared" si="173"/>
        <v>0</v>
      </c>
      <c r="T3220" s="1857" t="s">
        <v>2902</v>
      </c>
    </row>
    <row r="3221" spans="1:20" x14ac:dyDescent="0.25">
      <c r="A3221" s="1265">
        <v>42155</v>
      </c>
      <c r="B3221" s="545">
        <v>22795</v>
      </c>
      <c r="C3221" s="1952" t="s">
        <v>2845</v>
      </c>
      <c r="D3221" s="2112">
        <v>35831.599999999999</v>
      </c>
      <c r="E3221" s="724">
        <v>42155</v>
      </c>
      <c r="F3221" s="2116">
        <v>35831.599999999999</v>
      </c>
      <c r="G3221" s="1267">
        <f t="shared" si="169"/>
        <v>0</v>
      </c>
      <c r="H3221" s="1841" t="s">
        <v>773</v>
      </c>
      <c r="I3221" s="32"/>
      <c r="J3221" s="2024"/>
      <c r="K3221" s="32"/>
      <c r="M3221" s="1265">
        <v>42145</v>
      </c>
      <c r="N3221" s="545">
        <v>21808</v>
      </c>
      <c r="O3221" s="2030" t="s">
        <v>3533</v>
      </c>
      <c r="P3221" s="2107">
        <v>41131.43</v>
      </c>
      <c r="Q3221" s="724">
        <v>42151</v>
      </c>
      <c r="R3221" s="2117">
        <v>41131.43</v>
      </c>
      <c r="S3221" s="1267">
        <f t="shared" si="173"/>
        <v>0</v>
      </c>
      <c r="T3221" s="139" t="s">
        <v>2902</v>
      </c>
    </row>
    <row r="3222" spans="1:20" x14ac:dyDescent="0.25">
      <c r="A3222" s="1265">
        <v>42155</v>
      </c>
      <c r="B3222" s="545">
        <v>22796</v>
      </c>
      <c r="C3222" s="1952" t="s">
        <v>1521</v>
      </c>
      <c r="D3222" s="2112">
        <v>3825.2</v>
      </c>
      <c r="E3222" s="724">
        <v>42155</v>
      </c>
      <c r="F3222" s="2116">
        <v>3825.2</v>
      </c>
      <c r="G3222" s="1267">
        <f t="shared" si="169"/>
        <v>0</v>
      </c>
      <c r="H3222" s="1841" t="s">
        <v>773</v>
      </c>
      <c r="I3222" s="32"/>
      <c r="J3222" s="2024"/>
      <c r="K3222" s="32"/>
      <c r="M3222" s="1265">
        <v>42126</v>
      </c>
      <c r="N3222" s="545">
        <v>19779</v>
      </c>
      <c r="O3222" s="2054" t="s">
        <v>2875</v>
      </c>
      <c r="P3222" s="2112">
        <v>1090.2</v>
      </c>
      <c r="Q3222" s="724">
        <v>42126</v>
      </c>
      <c r="R3222" s="2116">
        <v>1090.2</v>
      </c>
      <c r="S3222" s="459">
        <f t="shared" si="173"/>
        <v>0</v>
      </c>
      <c r="T3222" s="76" t="s">
        <v>2796</v>
      </c>
    </row>
    <row r="3223" spans="1:20" x14ac:dyDescent="0.25">
      <c r="A3223" s="1265">
        <v>42155</v>
      </c>
      <c r="B3223" s="545">
        <v>22797</v>
      </c>
      <c r="C3223" s="1952" t="s">
        <v>524</v>
      </c>
      <c r="D3223" s="2112">
        <v>2597</v>
      </c>
      <c r="E3223" s="724">
        <v>42155</v>
      </c>
      <c r="F3223" s="2116">
        <v>2597</v>
      </c>
      <c r="G3223" s="1267">
        <f t="shared" si="169"/>
        <v>0</v>
      </c>
      <c r="H3223" s="1841" t="s">
        <v>773</v>
      </c>
      <c r="I3223" s="32"/>
      <c r="J3223" s="2024"/>
      <c r="K3223" s="32"/>
      <c r="M3223" s="1265">
        <v>42131</v>
      </c>
      <c r="N3223" s="545">
        <v>20285</v>
      </c>
      <c r="O3223" s="1952" t="s">
        <v>2875</v>
      </c>
      <c r="P3223" s="2112">
        <v>388.8</v>
      </c>
      <c r="Q3223" s="724">
        <v>42131</v>
      </c>
      <c r="R3223" s="2116">
        <v>388.8</v>
      </c>
      <c r="S3223" s="1267">
        <f t="shared" si="173"/>
        <v>0</v>
      </c>
      <c r="T3223" s="1857" t="s">
        <v>2796</v>
      </c>
    </row>
    <row r="3224" spans="1:20" x14ac:dyDescent="0.25">
      <c r="A3224" s="1265">
        <v>42155</v>
      </c>
      <c r="B3224" s="545">
        <v>22798</v>
      </c>
      <c r="C3224" s="1952" t="s">
        <v>2871</v>
      </c>
      <c r="D3224" s="2112">
        <v>25960</v>
      </c>
      <c r="E3224" s="724">
        <v>42155</v>
      </c>
      <c r="F3224" s="2116">
        <v>25960</v>
      </c>
      <c r="G3224" s="1267">
        <f t="shared" si="169"/>
        <v>0</v>
      </c>
      <c r="H3224" s="1841" t="s">
        <v>2804</v>
      </c>
      <c r="I3224" s="32"/>
      <c r="J3224" s="2024"/>
      <c r="K3224" s="32"/>
      <c r="M3224" s="1265">
        <v>42138</v>
      </c>
      <c r="N3224" s="545">
        <v>21038</v>
      </c>
      <c r="O3224" s="1952" t="s">
        <v>2875</v>
      </c>
      <c r="P3224" s="2112">
        <v>927</v>
      </c>
      <c r="Q3224" s="724">
        <v>42138</v>
      </c>
      <c r="R3224" s="2116">
        <v>927</v>
      </c>
      <c r="S3224" s="1817">
        <f t="shared" si="173"/>
        <v>0</v>
      </c>
      <c r="T3224" s="1841" t="s">
        <v>2796</v>
      </c>
    </row>
    <row r="3225" spans="1:20" x14ac:dyDescent="0.25">
      <c r="A3225" s="1265">
        <v>42155</v>
      </c>
      <c r="B3225" s="545">
        <v>22799</v>
      </c>
      <c r="C3225" s="1952" t="s">
        <v>2797</v>
      </c>
      <c r="D3225" s="2112">
        <v>9814.2000000000007</v>
      </c>
      <c r="E3225" s="724">
        <v>42155</v>
      </c>
      <c r="F3225" s="2116">
        <v>9814.2000000000007</v>
      </c>
      <c r="G3225" s="1267">
        <f t="shared" si="169"/>
        <v>0</v>
      </c>
      <c r="H3225" s="1841" t="s">
        <v>773</v>
      </c>
      <c r="I3225" s="32"/>
      <c r="J3225" s="2024"/>
      <c r="K3225" s="32"/>
      <c r="M3225" s="1265">
        <v>42144</v>
      </c>
      <c r="N3225" s="545">
        <v>21679</v>
      </c>
      <c r="O3225" s="1952" t="s">
        <v>2875</v>
      </c>
      <c r="P3225" s="2112">
        <v>8701.7999999999993</v>
      </c>
      <c r="Q3225" s="724">
        <v>42144</v>
      </c>
      <c r="R3225" s="2117">
        <v>8701.7999999999993</v>
      </c>
      <c r="S3225" s="1267">
        <f t="shared" si="173"/>
        <v>0</v>
      </c>
      <c r="T3225" s="519" t="s">
        <v>2412</v>
      </c>
    </row>
    <row r="3226" spans="1:20" x14ac:dyDescent="0.25">
      <c r="A3226" s="1265">
        <v>42155</v>
      </c>
      <c r="B3226" s="545">
        <v>22800</v>
      </c>
      <c r="C3226" s="1952" t="s">
        <v>2910</v>
      </c>
      <c r="D3226" s="2112">
        <v>515.20000000000005</v>
      </c>
      <c r="E3226" s="724">
        <v>42155</v>
      </c>
      <c r="F3226" s="2116">
        <v>515.20000000000005</v>
      </c>
      <c r="G3226" s="1267">
        <f t="shared" si="169"/>
        <v>0</v>
      </c>
      <c r="H3226" s="1841" t="s">
        <v>773</v>
      </c>
      <c r="I3226" s="32"/>
      <c r="J3226" s="2024"/>
      <c r="K3226" s="32"/>
      <c r="M3226" s="1265">
        <v>42145</v>
      </c>
      <c r="N3226" s="545">
        <v>21768</v>
      </c>
      <c r="O3226" s="2030" t="s">
        <v>2875</v>
      </c>
      <c r="P3226" s="2107">
        <v>1574.4</v>
      </c>
      <c r="Q3226" s="724">
        <v>42145</v>
      </c>
      <c r="R3226" s="2117">
        <v>1574.4</v>
      </c>
      <c r="S3226" s="1267">
        <f t="shared" si="173"/>
        <v>0</v>
      </c>
      <c r="T3226" s="139" t="s">
        <v>2799</v>
      </c>
    </row>
    <row r="3227" spans="1:20" x14ac:dyDescent="0.25">
      <c r="A3227" s="1265">
        <v>42155</v>
      </c>
      <c r="B3227" s="545">
        <v>22801</v>
      </c>
      <c r="C3227" s="1952" t="s">
        <v>3602</v>
      </c>
      <c r="D3227" s="2112">
        <v>361.2</v>
      </c>
      <c r="E3227" s="724">
        <v>42155</v>
      </c>
      <c r="F3227" s="2116">
        <v>361.2</v>
      </c>
      <c r="G3227" s="1267">
        <f t="shared" si="169"/>
        <v>0</v>
      </c>
      <c r="H3227" s="1841" t="s">
        <v>773</v>
      </c>
      <c r="I3227" s="32"/>
      <c r="J3227" s="2024"/>
      <c r="K3227" s="32"/>
      <c r="M3227" s="1265">
        <v>42131</v>
      </c>
      <c r="N3227" s="545">
        <v>20287</v>
      </c>
      <c r="O3227" s="1952" t="s">
        <v>2968</v>
      </c>
      <c r="P3227" s="2112">
        <v>22542.84</v>
      </c>
      <c r="Q3227" s="724">
        <v>42133</v>
      </c>
      <c r="R3227" s="2116">
        <v>22542.84</v>
      </c>
      <c r="S3227" s="1267">
        <f t="shared" si="173"/>
        <v>0</v>
      </c>
      <c r="T3227" s="1857" t="s">
        <v>2902</v>
      </c>
    </row>
    <row r="3228" spans="1:20" x14ac:dyDescent="0.25">
      <c r="A3228" s="1265">
        <v>42155</v>
      </c>
      <c r="B3228" s="545">
        <v>22802</v>
      </c>
      <c r="C3228" s="1952" t="s">
        <v>45</v>
      </c>
      <c r="D3228" s="2112">
        <v>8162.4</v>
      </c>
      <c r="E3228" s="724">
        <v>42155</v>
      </c>
      <c r="F3228" s="2116">
        <v>8162.4</v>
      </c>
      <c r="G3228" s="1267">
        <f t="shared" si="169"/>
        <v>0</v>
      </c>
      <c r="H3228" s="1841" t="s">
        <v>773</v>
      </c>
      <c r="I3228" s="32"/>
      <c r="J3228" s="2024"/>
      <c r="K3228" s="32"/>
      <c r="M3228" s="1265">
        <v>42131</v>
      </c>
      <c r="N3228" s="545">
        <v>20327</v>
      </c>
      <c r="O3228" s="1952" t="s">
        <v>2968</v>
      </c>
      <c r="P3228" s="2112">
        <v>25732.94</v>
      </c>
      <c r="Q3228" s="724">
        <v>42137</v>
      </c>
      <c r="R3228" s="2116">
        <v>25732.94</v>
      </c>
      <c r="S3228" s="1267">
        <f t="shared" si="173"/>
        <v>0</v>
      </c>
      <c r="T3228" s="1841" t="s">
        <v>2902</v>
      </c>
    </row>
    <row r="3229" spans="1:20" x14ac:dyDescent="0.25">
      <c r="A3229" s="1265">
        <v>42155</v>
      </c>
      <c r="B3229" s="545">
        <v>22803</v>
      </c>
      <c r="C3229" s="1952" t="s">
        <v>3655</v>
      </c>
      <c r="D3229" s="2112">
        <v>213.6</v>
      </c>
      <c r="E3229" s="724">
        <v>42155</v>
      </c>
      <c r="F3229" s="2116">
        <v>213.6</v>
      </c>
      <c r="G3229" s="1267">
        <f t="shared" si="169"/>
        <v>0</v>
      </c>
      <c r="H3229" s="1841" t="s">
        <v>773</v>
      </c>
      <c r="I3229" s="32"/>
      <c r="J3229" s="2024"/>
      <c r="K3229" s="32"/>
      <c r="M3229" s="1265">
        <v>42138</v>
      </c>
      <c r="N3229" s="545">
        <v>21045</v>
      </c>
      <c r="O3229" s="1952" t="s">
        <v>2968</v>
      </c>
      <c r="P3229" s="2112">
        <v>27188.560000000001</v>
      </c>
      <c r="Q3229" s="724">
        <v>42145</v>
      </c>
      <c r="R3229" s="2116">
        <v>27188.560000000001</v>
      </c>
      <c r="S3229" s="1817">
        <f t="shared" si="173"/>
        <v>0</v>
      </c>
      <c r="T3229" s="1841" t="s">
        <v>2902</v>
      </c>
    </row>
    <row r="3230" spans="1:20" x14ac:dyDescent="0.25">
      <c r="A3230" s="1265">
        <v>42155</v>
      </c>
      <c r="B3230" s="545">
        <v>22804</v>
      </c>
      <c r="C3230" s="1952" t="s">
        <v>28</v>
      </c>
      <c r="D3230" s="2112">
        <v>28181.35</v>
      </c>
      <c r="E3230" s="724">
        <v>42155</v>
      </c>
      <c r="F3230" s="2116">
        <v>28181.35</v>
      </c>
      <c r="G3230" s="1267">
        <f t="shared" si="169"/>
        <v>0</v>
      </c>
      <c r="H3230" s="1841" t="s">
        <v>2780</v>
      </c>
      <c r="I3230" s="32"/>
      <c r="J3230" s="2024"/>
      <c r="K3230" s="32"/>
      <c r="M3230" s="1265">
        <v>42142</v>
      </c>
      <c r="N3230" s="545">
        <v>21506</v>
      </c>
      <c r="O3230" s="1952" t="s">
        <v>2968</v>
      </c>
      <c r="P3230" s="2112">
        <v>30350.400000000001</v>
      </c>
      <c r="Q3230" s="724">
        <v>42145</v>
      </c>
      <c r="R3230" s="2116">
        <v>30350.400000000001</v>
      </c>
      <c r="S3230" s="1267">
        <f t="shared" si="173"/>
        <v>0</v>
      </c>
      <c r="T3230" s="1841" t="s">
        <v>2902</v>
      </c>
    </row>
    <row r="3231" spans="1:20" x14ac:dyDescent="0.25">
      <c r="A3231" s="1265">
        <v>42155</v>
      </c>
      <c r="B3231" s="545">
        <v>22805</v>
      </c>
      <c r="C3231" s="1952" t="s">
        <v>2787</v>
      </c>
      <c r="D3231" s="2112">
        <v>7386.2</v>
      </c>
      <c r="E3231" s="724">
        <v>42155</v>
      </c>
      <c r="F3231" s="2116">
        <v>7386.2</v>
      </c>
      <c r="G3231" s="1267">
        <f t="shared" si="169"/>
        <v>0</v>
      </c>
      <c r="H3231" s="1841" t="s">
        <v>2780</v>
      </c>
      <c r="I3231" s="32"/>
      <c r="J3231" s="2024"/>
      <c r="K3231" s="32"/>
      <c r="M3231" s="1265">
        <v>42142</v>
      </c>
      <c r="N3231" s="545">
        <v>21514</v>
      </c>
      <c r="O3231" s="1952" t="s">
        <v>2968</v>
      </c>
      <c r="P3231" s="2112">
        <v>14071.2</v>
      </c>
      <c r="Q3231" s="714" t="s">
        <v>3666</v>
      </c>
      <c r="R3231" s="2116">
        <f>10000+4071.2</f>
        <v>14071.2</v>
      </c>
      <c r="S3231" s="1267">
        <f t="shared" si="173"/>
        <v>0</v>
      </c>
      <c r="T3231" s="519" t="s">
        <v>2902</v>
      </c>
    </row>
    <row r="3232" spans="1:20" x14ac:dyDescent="0.25">
      <c r="A3232" s="1265">
        <v>42155</v>
      </c>
      <c r="B3232" s="545">
        <v>22806</v>
      </c>
      <c r="C3232" s="1952" t="s">
        <v>711</v>
      </c>
      <c r="D3232" s="2112">
        <v>740</v>
      </c>
      <c r="E3232" s="724">
        <v>42155</v>
      </c>
      <c r="F3232" s="2116">
        <v>740</v>
      </c>
      <c r="G3232" s="1267">
        <f t="shared" si="169"/>
        <v>0</v>
      </c>
      <c r="H3232" s="1841" t="s">
        <v>2780</v>
      </c>
      <c r="I3232" s="32"/>
      <c r="J3232" s="2024"/>
      <c r="K3232" s="32"/>
      <c r="M3232" s="1265">
        <v>42149</v>
      </c>
      <c r="N3232" s="545">
        <v>22235</v>
      </c>
      <c r="O3232" s="1952" t="s">
        <v>2968</v>
      </c>
      <c r="P3232" s="2112">
        <v>29326.799999999999</v>
      </c>
      <c r="Q3232" s="781">
        <v>42154</v>
      </c>
      <c r="R3232" s="2116">
        <v>29326.799999999999</v>
      </c>
      <c r="S3232" s="1267">
        <f t="shared" si="173"/>
        <v>0</v>
      </c>
      <c r="T3232" s="1841" t="s">
        <v>2902</v>
      </c>
    </row>
    <row r="3233" spans="1:20" x14ac:dyDescent="0.25">
      <c r="A3233" s="1265">
        <v>42155</v>
      </c>
      <c r="B3233" s="545">
        <v>22807</v>
      </c>
      <c r="C3233" s="1952" t="s">
        <v>701</v>
      </c>
      <c r="D3233" s="2112">
        <v>6233.4</v>
      </c>
      <c r="E3233" s="724">
        <v>42155</v>
      </c>
      <c r="F3233" s="2116">
        <v>6233.4</v>
      </c>
      <c r="G3233" s="1267">
        <f t="shared" si="169"/>
        <v>0</v>
      </c>
      <c r="H3233" s="1841" t="s">
        <v>773</v>
      </c>
      <c r="I3233" s="32"/>
      <c r="J3233" s="2024"/>
      <c r="K3233" s="32"/>
      <c r="M3233" s="1265">
        <v>42152</v>
      </c>
      <c r="N3233" s="545">
        <v>22515</v>
      </c>
      <c r="O3233" s="1952" t="s">
        <v>2968</v>
      </c>
      <c r="P3233" s="2112">
        <v>51504.3</v>
      </c>
      <c r="Q3233" s="724"/>
      <c r="R3233" s="2116"/>
      <c r="S3233" s="1267">
        <f t="shared" si="173"/>
        <v>51504.3</v>
      </c>
      <c r="T3233" s="1841" t="s">
        <v>2902</v>
      </c>
    </row>
    <row r="3234" spans="1:20" x14ac:dyDescent="0.25">
      <c r="A3234" s="1265">
        <v>42155</v>
      </c>
      <c r="B3234" s="545">
        <v>22808</v>
      </c>
      <c r="C3234" s="1952" t="s">
        <v>2866</v>
      </c>
      <c r="D3234" s="2112">
        <v>3038</v>
      </c>
      <c r="E3234" s="724">
        <v>42155</v>
      </c>
      <c r="F3234" s="2116">
        <v>3038</v>
      </c>
      <c r="G3234" s="1267">
        <f t="shared" ref="G3234:G3284" si="174">D3234-F3234</f>
        <v>0</v>
      </c>
      <c r="H3234" s="1841" t="s">
        <v>773</v>
      </c>
      <c r="I3234" s="32"/>
      <c r="J3234" s="2024"/>
      <c r="K3234" s="32"/>
      <c r="M3234" s="1265">
        <v>42128</v>
      </c>
      <c r="N3234" s="545">
        <v>19929</v>
      </c>
      <c r="O3234" s="1952" t="s">
        <v>2907</v>
      </c>
      <c r="P3234" s="2112">
        <v>631.79999999999995</v>
      </c>
      <c r="Q3234" s="724">
        <v>42128</v>
      </c>
      <c r="R3234" s="2116">
        <v>631.79999999999995</v>
      </c>
      <c r="S3234" s="1267">
        <f t="shared" si="173"/>
        <v>0</v>
      </c>
      <c r="T3234" s="1857" t="s">
        <v>773</v>
      </c>
    </row>
    <row r="3235" spans="1:20" x14ac:dyDescent="0.25">
      <c r="A3235" s="1265">
        <v>42155</v>
      </c>
      <c r="B3235" s="545">
        <v>22809</v>
      </c>
      <c r="C3235" s="1952" t="s">
        <v>25</v>
      </c>
      <c r="D3235" s="2112">
        <v>7854.1</v>
      </c>
      <c r="E3235" s="724">
        <v>42155</v>
      </c>
      <c r="F3235" s="2116">
        <v>7854.1</v>
      </c>
      <c r="G3235" s="1267">
        <f t="shared" si="174"/>
        <v>0</v>
      </c>
      <c r="H3235" s="1841" t="s">
        <v>773</v>
      </c>
      <c r="I3235" s="32"/>
      <c r="J3235" s="2024"/>
      <c r="K3235" s="32"/>
      <c r="M3235" s="1265">
        <v>42126</v>
      </c>
      <c r="N3235" s="545">
        <v>19729</v>
      </c>
      <c r="O3235" s="2054" t="s">
        <v>2862</v>
      </c>
      <c r="P3235" s="2112">
        <v>3046.1</v>
      </c>
      <c r="Q3235" s="724">
        <v>42126</v>
      </c>
      <c r="R3235" s="2116">
        <v>3046.1</v>
      </c>
      <c r="S3235" s="459">
        <f t="shared" si="173"/>
        <v>0</v>
      </c>
      <c r="T3235" s="76" t="s">
        <v>773</v>
      </c>
    </row>
    <row r="3236" spans="1:20" x14ac:dyDescent="0.25">
      <c r="A3236" s="1265">
        <v>42155</v>
      </c>
      <c r="B3236" s="545">
        <v>22810</v>
      </c>
      <c r="C3236" s="1952" t="s">
        <v>2778</v>
      </c>
      <c r="D3236" s="2112">
        <v>415.1</v>
      </c>
      <c r="E3236" s="724">
        <v>42155</v>
      </c>
      <c r="F3236" s="2116">
        <v>415.1</v>
      </c>
      <c r="G3236" s="1267">
        <f t="shared" si="174"/>
        <v>0</v>
      </c>
      <c r="H3236" s="1841" t="s">
        <v>773</v>
      </c>
      <c r="I3236" s="32"/>
      <c r="J3236" s="2024"/>
      <c r="K3236" s="32"/>
      <c r="M3236" s="1265">
        <v>42126</v>
      </c>
      <c r="N3236" s="545">
        <v>19730</v>
      </c>
      <c r="O3236" s="2054" t="s">
        <v>2862</v>
      </c>
      <c r="P3236" s="2112">
        <v>2549.1999999999998</v>
      </c>
      <c r="Q3236" s="724">
        <v>42126</v>
      </c>
      <c r="R3236" s="2116">
        <v>2549.1999999999998</v>
      </c>
      <c r="S3236" s="459">
        <f t="shared" si="173"/>
        <v>0</v>
      </c>
      <c r="T3236" s="76" t="s">
        <v>773</v>
      </c>
    </row>
    <row r="3237" spans="1:20" x14ac:dyDescent="0.25">
      <c r="A3237" s="1265">
        <v>42155</v>
      </c>
      <c r="B3237" s="545">
        <v>22811</v>
      </c>
      <c r="C3237" s="1952" t="s">
        <v>2788</v>
      </c>
      <c r="D3237" s="2112">
        <v>10611.4</v>
      </c>
      <c r="E3237" s="724">
        <v>42155</v>
      </c>
      <c r="F3237" s="2116">
        <v>10611.4</v>
      </c>
      <c r="G3237" s="1267">
        <f t="shared" si="174"/>
        <v>0</v>
      </c>
      <c r="H3237" s="1841" t="s">
        <v>2822</v>
      </c>
      <c r="I3237" s="32"/>
      <c r="J3237" s="2024"/>
      <c r="K3237" s="32"/>
      <c r="M3237" s="1265">
        <v>42126</v>
      </c>
      <c r="N3237" s="545">
        <v>19760</v>
      </c>
      <c r="O3237" s="2054" t="s">
        <v>2862</v>
      </c>
      <c r="P3237" s="2112">
        <v>658</v>
      </c>
      <c r="Q3237" s="724">
        <v>42126</v>
      </c>
      <c r="R3237" s="2116">
        <v>658</v>
      </c>
      <c r="S3237" s="459">
        <f t="shared" si="173"/>
        <v>0</v>
      </c>
      <c r="T3237" s="76" t="s">
        <v>773</v>
      </c>
    </row>
    <row r="3238" spans="1:20" x14ac:dyDescent="0.25">
      <c r="A3238" s="1265">
        <v>42155</v>
      </c>
      <c r="B3238" s="545">
        <v>22812</v>
      </c>
      <c r="C3238" s="1952" t="s">
        <v>25</v>
      </c>
      <c r="D3238" s="2112">
        <v>755</v>
      </c>
      <c r="E3238" s="724">
        <v>42155</v>
      </c>
      <c r="F3238" s="2116">
        <v>755</v>
      </c>
      <c r="G3238" s="1267">
        <f t="shared" si="174"/>
        <v>0</v>
      </c>
      <c r="H3238" s="1841" t="s">
        <v>773</v>
      </c>
      <c r="I3238" s="32"/>
      <c r="J3238" s="2024"/>
      <c r="K3238" s="32"/>
      <c r="M3238" s="1265">
        <v>42127</v>
      </c>
      <c r="N3238" s="545">
        <v>19815</v>
      </c>
      <c r="O3238" s="2054" t="s">
        <v>2862</v>
      </c>
      <c r="P3238" s="2112">
        <v>2153.8000000000002</v>
      </c>
      <c r="Q3238" s="724">
        <v>42127</v>
      </c>
      <c r="R3238" s="2116">
        <v>2153.8000000000002</v>
      </c>
      <c r="S3238" s="1267">
        <f t="shared" si="173"/>
        <v>0</v>
      </c>
      <c r="T3238" s="76" t="s">
        <v>773</v>
      </c>
    </row>
    <row r="3239" spans="1:20" x14ac:dyDescent="0.25">
      <c r="A3239" s="1265">
        <v>42155</v>
      </c>
      <c r="B3239" s="545">
        <v>22813</v>
      </c>
      <c r="C3239" s="1952" t="s">
        <v>2899</v>
      </c>
      <c r="D3239" s="2112">
        <v>2886</v>
      </c>
      <c r="E3239" s="724"/>
      <c r="F3239" s="2116"/>
      <c r="G3239" s="1267">
        <f t="shared" si="174"/>
        <v>2886</v>
      </c>
      <c r="H3239" s="1841" t="s">
        <v>818</v>
      </c>
      <c r="I3239" s="32"/>
      <c r="J3239" s="2024"/>
      <c r="K3239" s="32"/>
      <c r="M3239" s="1265">
        <v>42127</v>
      </c>
      <c r="N3239" s="545">
        <v>19842</v>
      </c>
      <c r="O3239" s="2054" t="s">
        <v>2862</v>
      </c>
      <c r="P3239" s="2112">
        <v>593.20000000000005</v>
      </c>
      <c r="Q3239" s="724">
        <v>42127</v>
      </c>
      <c r="R3239" s="2116">
        <v>593.20000000000005</v>
      </c>
      <c r="S3239" s="1267">
        <f t="shared" si="173"/>
        <v>0</v>
      </c>
      <c r="T3239" s="76" t="s">
        <v>773</v>
      </c>
    </row>
    <row r="3240" spans="1:20" x14ac:dyDescent="0.25">
      <c r="A3240" s="1265">
        <v>42155</v>
      </c>
      <c r="B3240" s="545">
        <v>22814</v>
      </c>
      <c r="C3240" s="1952" t="s">
        <v>2812</v>
      </c>
      <c r="D3240" s="2112">
        <v>2443</v>
      </c>
      <c r="E3240" s="724">
        <v>42155</v>
      </c>
      <c r="F3240" s="2116">
        <v>2443</v>
      </c>
      <c r="G3240" s="1267">
        <f t="shared" si="174"/>
        <v>0</v>
      </c>
      <c r="H3240" s="1841" t="s">
        <v>773</v>
      </c>
      <c r="I3240" s="32"/>
      <c r="J3240" s="2024"/>
      <c r="K3240" s="32"/>
      <c r="M3240" s="1265">
        <v>42127</v>
      </c>
      <c r="N3240" s="545">
        <v>19860</v>
      </c>
      <c r="O3240" s="2054" t="s">
        <v>2862</v>
      </c>
      <c r="P3240" s="2112">
        <v>192</v>
      </c>
      <c r="Q3240" s="724">
        <v>42127</v>
      </c>
      <c r="R3240" s="2116">
        <v>192</v>
      </c>
      <c r="S3240" s="1267">
        <f t="shared" si="173"/>
        <v>0</v>
      </c>
      <c r="T3240" s="76" t="s">
        <v>773</v>
      </c>
    </row>
    <row r="3241" spans="1:20" x14ac:dyDescent="0.25">
      <c r="A3241" s="1265">
        <v>42155</v>
      </c>
      <c r="B3241" s="545">
        <v>22815</v>
      </c>
      <c r="C3241" s="1952" t="s">
        <v>1472</v>
      </c>
      <c r="D3241" s="2112">
        <v>3522</v>
      </c>
      <c r="E3241" s="724">
        <v>42155</v>
      </c>
      <c r="F3241" s="2116">
        <v>3522</v>
      </c>
      <c r="G3241" s="1267">
        <f t="shared" si="174"/>
        <v>0</v>
      </c>
      <c r="H3241" s="1841" t="s">
        <v>773</v>
      </c>
      <c r="I3241" s="32"/>
      <c r="J3241" s="2024"/>
      <c r="K3241" s="32"/>
      <c r="M3241" s="1265">
        <v>42128</v>
      </c>
      <c r="N3241" s="545">
        <v>19895</v>
      </c>
      <c r="O3241" s="1952" t="s">
        <v>2862</v>
      </c>
      <c r="P3241" s="2112">
        <v>1964.4</v>
      </c>
      <c r="Q3241" s="724">
        <v>42128</v>
      </c>
      <c r="R3241" s="2116">
        <v>1964.4</v>
      </c>
      <c r="S3241" s="1267">
        <f t="shared" si="173"/>
        <v>0</v>
      </c>
      <c r="T3241" s="1857" t="s">
        <v>773</v>
      </c>
    </row>
    <row r="3242" spans="1:20" x14ac:dyDescent="0.25">
      <c r="A3242" s="1265">
        <v>42155</v>
      </c>
      <c r="B3242" s="545">
        <v>22816</v>
      </c>
      <c r="C3242" s="1952" t="s">
        <v>2890</v>
      </c>
      <c r="D3242" s="2112">
        <v>5541.5</v>
      </c>
      <c r="E3242" s="724">
        <v>42155</v>
      </c>
      <c r="F3242" s="2116">
        <v>5541.5</v>
      </c>
      <c r="G3242" s="1267">
        <f t="shared" si="174"/>
        <v>0</v>
      </c>
      <c r="H3242" s="1841" t="s">
        <v>773</v>
      </c>
      <c r="I3242" s="32"/>
      <c r="J3242" s="2024"/>
      <c r="K3242" s="32"/>
      <c r="M3242" s="1265">
        <v>42129</v>
      </c>
      <c r="N3242" s="545">
        <v>20035</v>
      </c>
      <c r="O3242" s="1952" t="s">
        <v>2862</v>
      </c>
      <c r="P3242" s="2112">
        <v>685.8</v>
      </c>
      <c r="Q3242" s="724">
        <v>42129</v>
      </c>
      <c r="R3242" s="2116">
        <v>685.8</v>
      </c>
      <c r="S3242" s="1267">
        <f t="shared" si="173"/>
        <v>0</v>
      </c>
      <c r="T3242" s="1841" t="s">
        <v>773</v>
      </c>
    </row>
    <row r="3243" spans="1:20" x14ac:dyDescent="0.25">
      <c r="A3243" s="1265">
        <v>42155</v>
      </c>
      <c r="B3243" s="545">
        <v>22817</v>
      </c>
      <c r="C3243" s="1952" t="s">
        <v>2852</v>
      </c>
      <c r="D3243" s="2112">
        <v>18679.8</v>
      </c>
      <c r="E3243" s="724"/>
      <c r="F3243" s="2116"/>
      <c r="G3243" s="1267">
        <f t="shared" si="174"/>
        <v>18679.8</v>
      </c>
      <c r="H3243" s="1841" t="s">
        <v>773</v>
      </c>
      <c r="I3243" s="32"/>
      <c r="J3243" s="2024"/>
      <c r="K3243" s="32"/>
      <c r="M3243" s="1265">
        <v>42131</v>
      </c>
      <c r="N3243" s="545">
        <v>20237</v>
      </c>
      <c r="O3243" s="1952" t="s">
        <v>2862</v>
      </c>
      <c r="P3243" s="2112">
        <v>494.4</v>
      </c>
      <c r="Q3243" s="724">
        <v>42131</v>
      </c>
      <c r="R3243" s="2116">
        <v>494.4</v>
      </c>
      <c r="S3243" s="1267">
        <f t="shared" si="173"/>
        <v>0</v>
      </c>
      <c r="T3243" s="1841" t="s">
        <v>773</v>
      </c>
    </row>
    <row r="3244" spans="1:20" x14ac:dyDescent="0.25">
      <c r="A3244" s="1265">
        <v>42155</v>
      </c>
      <c r="B3244" s="545">
        <v>22818</v>
      </c>
      <c r="C3244" s="1952" t="s">
        <v>2128</v>
      </c>
      <c r="D3244" s="2112">
        <v>2093.8000000000002</v>
      </c>
      <c r="E3244" s="724">
        <v>42155</v>
      </c>
      <c r="F3244" s="2116">
        <v>2093.8000000000002</v>
      </c>
      <c r="G3244" s="1267">
        <f t="shared" si="174"/>
        <v>0</v>
      </c>
      <c r="H3244" s="1841" t="s">
        <v>2776</v>
      </c>
      <c r="I3244" s="32"/>
      <c r="J3244" s="2024"/>
      <c r="K3244" s="32"/>
      <c r="M3244" s="1265">
        <v>42134</v>
      </c>
      <c r="N3244" s="545">
        <v>20662</v>
      </c>
      <c r="O3244" s="1952" t="s">
        <v>2862</v>
      </c>
      <c r="P3244" s="2112">
        <v>6293</v>
      </c>
      <c r="Q3244" s="724">
        <v>42134</v>
      </c>
      <c r="R3244" s="2116">
        <v>6293</v>
      </c>
      <c r="S3244" s="1267">
        <f t="shared" si="173"/>
        <v>0</v>
      </c>
      <c r="T3244" s="1841" t="s">
        <v>773</v>
      </c>
    </row>
    <row r="3245" spans="1:20" x14ac:dyDescent="0.25">
      <c r="A3245" s="1265">
        <v>42155</v>
      </c>
      <c r="B3245" s="545">
        <v>22819</v>
      </c>
      <c r="C3245" s="1952" t="s">
        <v>2808</v>
      </c>
      <c r="D3245" s="2112">
        <v>5508</v>
      </c>
      <c r="E3245" s="724">
        <v>42155</v>
      </c>
      <c r="F3245" s="2116">
        <v>5508</v>
      </c>
      <c r="G3245" s="1267">
        <f t="shared" si="174"/>
        <v>0</v>
      </c>
      <c r="H3245" s="1841" t="s">
        <v>2776</v>
      </c>
      <c r="I3245" s="32"/>
      <c r="J3245" s="2024"/>
      <c r="K3245" s="32"/>
      <c r="M3245" s="1265">
        <v>42134</v>
      </c>
      <c r="N3245" s="545">
        <v>20663</v>
      </c>
      <c r="O3245" s="1952" t="s">
        <v>2862</v>
      </c>
      <c r="P3245" s="2112">
        <v>400</v>
      </c>
      <c r="Q3245" s="724">
        <v>42134</v>
      </c>
      <c r="R3245" s="2116">
        <v>400</v>
      </c>
      <c r="S3245" s="1267">
        <f t="shared" si="173"/>
        <v>0</v>
      </c>
      <c r="T3245" s="1841" t="s">
        <v>773</v>
      </c>
    </row>
    <row r="3246" spans="1:20" x14ac:dyDescent="0.25">
      <c r="A3246" s="1265">
        <v>42155</v>
      </c>
      <c r="B3246" s="545">
        <v>22820</v>
      </c>
      <c r="C3246" s="1952">
        <v>105</v>
      </c>
      <c r="D3246" s="2112">
        <v>4000</v>
      </c>
      <c r="E3246" s="724"/>
      <c r="F3246" s="2116"/>
      <c r="G3246" s="1267">
        <f t="shared" si="174"/>
        <v>4000</v>
      </c>
      <c r="H3246" s="1841" t="s">
        <v>2804</v>
      </c>
      <c r="I3246" s="32"/>
      <c r="J3246" s="2024"/>
      <c r="K3246" s="32"/>
      <c r="M3246" s="1265">
        <v>42135</v>
      </c>
      <c r="N3246" s="545">
        <v>20746</v>
      </c>
      <c r="O3246" s="1952" t="s">
        <v>2862</v>
      </c>
      <c r="P3246" s="2112">
        <v>1256</v>
      </c>
      <c r="Q3246" s="724">
        <v>42135</v>
      </c>
      <c r="R3246" s="2116">
        <v>1256</v>
      </c>
      <c r="S3246" s="1267">
        <f t="shared" si="173"/>
        <v>0</v>
      </c>
      <c r="T3246" s="1857" t="s">
        <v>773</v>
      </c>
    </row>
    <row r="3247" spans="1:20" x14ac:dyDescent="0.25">
      <c r="A3247" s="1265">
        <v>42155</v>
      </c>
      <c r="B3247" s="545">
        <v>22821</v>
      </c>
      <c r="C3247" s="1952" t="s">
        <v>2961</v>
      </c>
      <c r="D3247" s="2112">
        <v>533.4</v>
      </c>
      <c r="E3247" s="724">
        <v>42155</v>
      </c>
      <c r="F3247" s="2116">
        <v>533.4</v>
      </c>
      <c r="G3247" s="1267">
        <f t="shared" si="174"/>
        <v>0</v>
      </c>
      <c r="H3247" s="1841" t="s">
        <v>2804</v>
      </c>
      <c r="I3247" s="32"/>
      <c r="J3247" s="2024"/>
      <c r="K3247" s="32"/>
      <c r="M3247" s="1265">
        <v>42135</v>
      </c>
      <c r="N3247" s="545">
        <v>20785</v>
      </c>
      <c r="O3247" s="1952" t="s">
        <v>2862</v>
      </c>
      <c r="P3247" s="2112">
        <v>5529</v>
      </c>
      <c r="Q3247" s="724">
        <v>42136</v>
      </c>
      <c r="R3247" s="2116">
        <v>5529</v>
      </c>
      <c r="S3247" s="1267">
        <f t="shared" si="173"/>
        <v>0</v>
      </c>
      <c r="T3247" s="1857" t="s">
        <v>773</v>
      </c>
    </row>
    <row r="3248" spans="1:20" x14ac:dyDescent="0.25">
      <c r="A3248" s="1265">
        <v>42155</v>
      </c>
      <c r="B3248" s="545">
        <v>22822</v>
      </c>
      <c r="C3248" s="1952" t="s">
        <v>2811</v>
      </c>
      <c r="D3248" s="2112">
        <v>8225.4</v>
      </c>
      <c r="E3248" s="724">
        <v>42155</v>
      </c>
      <c r="F3248" s="2116">
        <v>8225.4</v>
      </c>
      <c r="G3248" s="1267">
        <f t="shared" si="174"/>
        <v>0</v>
      </c>
      <c r="H3248" s="1841" t="s">
        <v>2776</v>
      </c>
      <c r="I3248" s="32"/>
      <c r="J3248" s="2024"/>
      <c r="K3248" s="32"/>
      <c r="M3248" s="1265">
        <v>42136</v>
      </c>
      <c r="N3248" s="545">
        <v>20838</v>
      </c>
      <c r="O3248" s="1952" t="s">
        <v>2862</v>
      </c>
      <c r="P3248" s="2112">
        <v>142.6</v>
      </c>
      <c r="Q3248" s="724">
        <v>42136</v>
      </c>
      <c r="R3248" s="2116">
        <v>142.6</v>
      </c>
      <c r="S3248" s="1267">
        <f t="shared" si="173"/>
        <v>0</v>
      </c>
      <c r="T3248" s="1841" t="s">
        <v>773</v>
      </c>
    </row>
    <row r="3249" spans="1:20" x14ac:dyDescent="0.25">
      <c r="A3249" s="1265">
        <v>42155</v>
      </c>
      <c r="B3249" s="545">
        <v>22823</v>
      </c>
      <c r="C3249" s="1952" t="s">
        <v>2813</v>
      </c>
      <c r="D3249" s="2112">
        <v>7242.8</v>
      </c>
      <c r="E3249" s="724"/>
      <c r="F3249" s="2116"/>
      <c r="G3249" s="1267">
        <f t="shared" si="174"/>
        <v>7242.8</v>
      </c>
      <c r="H3249" s="1841" t="s">
        <v>2776</v>
      </c>
      <c r="I3249" s="32"/>
      <c r="J3249" s="2024"/>
      <c r="K3249" s="32"/>
      <c r="M3249" s="1265">
        <v>42138</v>
      </c>
      <c r="N3249" s="545">
        <v>21025</v>
      </c>
      <c r="O3249" s="1952" t="s">
        <v>2862</v>
      </c>
      <c r="P3249" s="2112">
        <v>593.79999999999995</v>
      </c>
      <c r="Q3249" s="724">
        <v>42139</v>
      </c>
      <c r="R3249" s="2116">
        <v>593.79999999999995</v>
      </c>
      <c r="S3249" s="1817">
        <f t="shared" si="173"/>
        <v>0</v>
      </c>
      <c r="T3249" s="1841" t="s">
        <v>773</v>
      </c>
    </row>
    <row r="3250" spans="1:20" x14ac:dyDescent="0.25">
      <c r="A3250" s="1265">
        <v>42155</v>
      </c>
      <c r="B3250" s="545">
        <v>22824</v>
      </c>
      <c r="C3250" s="1952" t="s">
        <v>2868</v>
      </c>
      <c r="D3250" s="2112">
        <v>2597.6</v>
      </c>
      <c r="E3250" s="724">
        <v>42155</v>
      </c>
      <c r="F3250" s="2116">
        <v>2597.6</v>
      </c>
      <c r="G3250" s="1267">
        <f t="shared" si="174"/>
        <v>0</v>
      </c>
      <c r="H3250" s="1841" t="s">
        <v>2776</v>
      </c>
      <c r="I3250" s="32"/>
      <c r="J3250" s="2024"/>
      <c r="K3250" s="32"/>
      <c r="M3250" s="1265">
        <v>42138</v>
      </c>
      <c r="N3250" s="545">
        <v>21034</v>
      </c>
      <c r="O3250" s="2143" t="s">
        <v>2862</v>
      </c>
      <c r="P3250" s="2112">
        <v>60</v>
      </c>
      <c r="Q3250" s="724">
        <v>42138</v>
      </c>
      <c r="R3250" s="2116">
        <v>60</v>
      </c>
      <c r="S3250" s="1817">
        <f t="shared" si="173"/>
        <v>0</v>
      </c>
      <c r="T3250" s="1841" t="s">
        <v>773</v>
      </c>
    </row>
    <row r="3251" spans="1:20" x14ac:dyDescent="0.25">
      <c r="A3251" s="1265">
        <v>42155</v>
      </c>
      <c r="B3251" s="545">
        <v>22825</v>
      </c>
      <c r="C3251" s="1952" t="s">
        <v>377</v>
      </c>
      <c r="D3251" s="2112">
        <v>1200.5999999999999</v>
      </c>
      <c r="E3251" s="724">
        <v>42155</v>
      </c>
      <c r="F3251" s="2116">
        <v>1200.5999999999999</v>
      </c>
      <c r="G3251" s="1267">
        <f t="shared" si="174"/>
        <v>0</v>
      </c>
      <c r="H3251" s="1841" t="s">
        <v>773</v>
      </c>
      <c r="I3251" s="32"/>
      <c r="J3251" s="2024"/>
      <c r="K3251" s="32"/>
      <c r="M3251" s="1265">
        <v>42140</v>
      </c>
      <c r="N3251" s="545">
        <v>21267</v>
      </c>
      <c r="O3251" s="1952" t="s">
        <v>2862</v>
      </c>
      <c r="P3251" s="2112">
        <v>391</v>
      </c>
      <c r="Q3251" s="724">
        <v>42140</v>
      </c>
      <c r="R3251" s="2116">
        <v>391</v>
      </c>
      <c r="S3251" s="1267">
        <f t="shared" si="173"/>
        <v>0</v>
      </c>
      <c r="T3251" s="352" t="s">
        <v>773</v>
      </c>
    </row>
    <row r="3252" spans="1:20" x14ac:dyDescent="0.25">
      <c r="A3252" s="1265">
        <v>42155</v>
      </c>
      <c r="B3252" s="545">
        <v>22826</v>
      </c>
      <c r="C3252" s="1952" t="s">
        <v>786</v>
      </c>
      <c r="D3252" s="2112">
        <v>10111.700000000001</v>
      </c>
      <c r="E3252" s="724">
        <v>42155</v>
      </c>
      <c r="F3252" s="2116">
        <v>10111.700000000001</v>
      </c>
      <c r="G3252" s="1267">
        <f t="shared" si="174"/>
        <v>0</v>
      </c>
      <c r="H3252" s="1841" t="s">
        <v>2804</v>
      </c>
      <c r="I3252" s="32"/>
      <c r="J3252" s="2024"/>
      <c r="K3252" s="32"/>
      <c r="M3252" s="1265">
        <v>42142</v>
      </c>
      <c r="N3252" s="545">
        <v>21462</v>
      </c>
      <c r="O3252" s="1952" t="s">
        <v>2862</v>
      </c>
      <c r="P3252" s="2112">
        <v>780</v>
      </c>
      <c r="Q3252" s="781">
        <v>42142</v>
      </c>
      <c r="R3252" s="2116">
        <v>780</v>
      </c>
      <c r="S3252" s="1267">
        <f t="shared" si="173"/>
        <v>0</v>
      </c>
      <c r="T3252" s="1857" t="s">
        <v>773</v>
      </c>
    </row>
    <row r="3253" spans="1:20" x14ac:dyDescent="0.25">
      <c r="A3253" s="1265">
        <v>42155</v>
      </c>
      <c r="B3253" s="545">
        <v>22827</v>
      </c>
      <c r="C3253" s="1952" t="s">
        <v>2893</v>
      </c>
      <c r="D3253" s="2112">
        <v>1174.55</v>
      </c>
      <c r="E3253" s="724">
        <v>42155</v>
      </c>
      <c r="F3253" s="2116">
        <v>1174.55</v>
      </c>
      <c r="G3253" s="1267">
        <f t="shared" si="174"/>
        <v>0</v>
      </c>
      <c r="H3253" s="1841" t="s">
        <v>773</v>
      </c>
      <c r="I3253" s="32"/>
      <c r="J3253" s="2024"/>
      <c r="K3253" s="32"/>
      <c r="M3253" s="1265">
        <v>42144</v>
      </c>
      <c r="N3253" s="545">
        <v>21708</v>
      </c>
      <c r="O3253" s="1952" t="s">
        <v>2862</v>
      </c>
      <c r="P3253" s="2112">
        <v>1678.4</v>
      </c>
      <c r="Q3253" s="724">
        <v>42144</v>
      </c>
      <c r="R3253" s="2116">
        <v>1678.4</v>
      </c>
      <c r="S3253" s="1267">
        <f t="shared" si="173"/>
        <v>0</v>
      </c>
      <c r="T3253" s="1841" t="s">
        <v>773</v>
      </c>
    </row>
    <row r="3254" spans="1:20" x14ac:dyDescent="0.25">
      <c r="A3254" s="1265">
        <v>42155</v>
      </c>
      <c r="B3254" s="545">
        <v>22828</v>
      </c>
      <c r="C3254" s="1952" t="s">
        <v>2820</v>
      </c>
      <c r="D3254" s="2112">
        <v>104</v>
      </c>
      <c r="E3254" s="724">
        <v>42155</v>
      </c>
      <c r="F3254" s="2116">
        <v>104</v>
      </c>
      <c r="G3254" s="1267">
        <f t="shared" si="174"/>
        <v>0</v>
      </c>
      <c r="H3254" s="1841" t="s">
        <v>773</v>
      </c>
      <c r="I3254" s="32"/>
      <c r="J3254" s="2024"/>
      <c r="K3254" s="32"/>
      <c r="M3254" s="1265">
        <v>42144</v>
      </c>
      <c r="N3254" s="545">
        <v>21709</v>
      </c>
      <c r="O3254" s="1952" t="s">
        <v>2862</v>
      </c>
      <c r="P3254" s="2112">
        <v>721.8</v>
      </c>
      <c r="Q3254" s="724">
        <v>42144</v>
      </c>
      <c r="R3254" s="2116">
        <v>721.8</v>
      </c>
      <c r="S3254" s="1267">
        <f t="shared" si="173"/>
        <v>0</v>
      </c>
      <c r="T3254" s="1841" t="s">
        <v>773</v>
      </c>
    </row>
    <row r="3255" spans="1:20" x14ac:dyDescent="0.25">
      <c r="A3255" s="1265">
        <v>42155</v>
      </c>
      <c r="B3255" s="545">
        <v>22829</v>
      </c>
      <c r="C3255" s="1952" t="s">
        <v>2979</v>
      </c>
      <c r="D3255" s="2112">
        <v>68098.899999999994</v>
      </c>
      <c r="E3255" s="724"/>
      <c r="F3255" s="2116"/>
      <c r="G3255" s="1267">
        <f t="shared" si="174"/>
        <v>68098.899999999994</v>
      </c>
      <c r="H3255" s="1841" t="s">
        <v>2822</v>
      </c>
      <c r="I3255" s="32"/>
      <c r="J3255" s="2024"/>
      <c r="K3255" s="32"/>
      <c r="M3255" s="1265">
        <v>42145</v>
      </c>
      <c r="N3255" s="545">
        <v>21796</v>
      </c>
      <c r="O3255" s="2030" t="s">
        <v>2862</v>
      </c>
      <c r="P3255" s="2107">
        <v>13</v>
      </c>
      <c r="Q3255" s="724">
        <v>42145</v>
      </c>
      <c r="R3255" s="2117">
        <v>13</v>
      </c>
      <c r="S3255" s="1267">
        <f t="shared" si="173"/>
        <v>0</v>
      </c>
      <c r="T3255" s="139" t="s">
        <v>773</v>
      </c>
    </row>
    <row r="3256" spans="1:20" x14ac:dyDescent="0.25">
      <c r="A3256" s="1265">
        <v>42155</v>
      </c>
      <c r="B3256" s="545">
        <v>22830</v>
      </c>
      <c r="C3256" s="1952" t="s">
        <v>2905</v>
      </c>
      <c r="D3256" s="2112">
        <v>1298.7</v>
      </c>
      <c r="E3256" s="724">
        <v>42155</v>
      </c>
      <c r="F3256" s="2116">
        <v>1298.7</v>
      </c>
      <c r="G3256" s="1267">
        <f t="shared" si="174"/>
        <v>0</v>
      </c>
      <c r="H3256" s="1841" t="s">
        <v>2822</v>
      </c>
      <c r="I3256" s="32"/>
      <c r="J3256" s="2024"/>
      <c r="K3256" s="32"/>
      <c r="M3256" s="1265">
        <v>42146</v>
      </c>
      <c r="N3256" s="545">
        <v>21957</v>
      </c>
      <c r="O3256" s="1952" t="s">
        <v>2862</v>
      </c>
      <c r="P3256" s="2112">
        <v>32</v>
      </c>
      <c r="Q3256" s="781">
        <v>42126</v>
      </c>
      <c r="R3256" s="2116">
        <v>32</v>
      </c>
      <c r="S3256" s="1267">
        <f t="shared" si="173"/>
        <v>0</v>
      </c>
      <c r="T3256" s="1841" t="s">
        <v>773</v>
      </c>
    </row>
    <row r="3257" spans="1:20" x14ac:dyDescent="0.25">
      <c r="A3257" s="1265">
        <v>42155</v>
      </c>
      <c r="B3257" s="545">
        <v>22831</v>
      </c>
      <c r="C3257" s="1952" t="s">
        <v>3663</v>
      </c>
      <c r="D3257" s="2112">
        <v>3527</v>
      </c>
      <c r="E3257" s="724">
        <v>42155</v>
      </c>
      <c r="F3257" s="2116">
        <v>3527</v>
      </c>
      <c r="G3257" s="1267">
        <f t="shared" si="174"/>
        <v>0</v>
      </c>
      <c r="H3257" s="1841" t="s">
        <v>773</v>
      </c>
      <c r="I3257" s="32"/>
      <c r="J3257" s="2024"/>
      <c r="K3257" s="32"/>
      <c r="M3257" s="1265">
        <v>42146</v>
      </c>
      <c r="N3257" s="545">
        <v>21960</v>
      </c>
      <c r="O3257" s="1952" t="s">
        <v>2862</v>
      </c>
      <c r="P3257" s="2112">
        <v>91.2</v>
      </c>
      <c r="Q3257" s="781">
        <v>42147</v>
      </c>
      <c r="R3257" s="2116">
        <v>91.2</v>
      </c>
      <c r="S3257" s="1267">
        <f t="shared" si="173"/>
        <v>0</v>
      </c>
      <c r="T3257" s="1841" t="s">
        <v>773</v>
      </c>
    </row>
    <row r="3258" spans="1:20" x14ac:dyDescent="0.25">
      <c r="A3258" s="1265">
        <v>42155</v>
      </c>
      <c r="B3258" s="545">
        <v>22832</v>
      </c>
      <c r="C3258" s="1952" t="s">
        <v>2304</v>
      </c>
      <c r="D3258" s="2112">
        <v>55746.400000000001</v>
      </c>
      <c r="E3258" s="724"/>
      <c r="F3258" s="2116"/>
      <c r="G3258" s="1267">
        <f t="shared" si="174"/>
        <v>55746.400000000001</v>
      </c>
      <c r="H3258" s="1841" t="s">
        <v>818</v>
      </c>
      <c r="I3258" s="32"/>
      <c r="J3258" s="2024"/>
      <c r="K3258" s="32"/>
      <c r="M3258" s="1265">
        <v>42146</v>
      </c>
      <c r="N3258" s="545">
        <v>21961</v>
      </c>
      <c r="O3258" s="1952" t="s">
        <v>2862</v>
      </c>
      <c r="P3258" s="2112">
        <v>88.8</v>
      </c>
      <c r="Q3258" s="781">
        <v>42147</v>
      </c>
      <c r="R3258" s="2116">
        <v>88.8</v>
      </c>
      <c r="S3258" s="1267">
        <f t="shared" si="173"/>
        <v>0</v>
      </c>
      <c r="T3258" s="1841" t="s">
        <v>773</v>
      </c>
    </row>
    <row r="3259" spans="1:20" x14ac:dyDescent="0.25">
      <c r="A3259" s="1265">
        <v>42155</v>
      </c>
      <c r="B3259" s="545">
        <v>22833</v>
      </c>
      <c r="C3259" s="1952" t="s">
        <v>2304</v>
      </c>
      <c r="D3259" s="2112">
        <v>4534.6000000000004</v>
      </c>
      <c r="E3259" s="724"/>
      <c r="F3259" s="2116"/>
      <c r="G3259" s="1267">
        <f t="shared" si="174"/>
        <v>4534.6000000000004</v>
      </c>
      <c r="H3259" s="1841" t="s">
        <v>773</v>
      </c>
      <c r="I3259" s="32"/>
      <c r="J3259" s="2024"/>
      <c r="K3259" s="32"/>
      <c r="M3259" s="1265">
        <v>42146</v>
      </c>
      <c r="N3259" s="545">
        <v>21962</v>
      </c>
      <c r="O3259" s="1952" t="s">
        <v>2862</v>
      </c>
      <c r="P3259" s="2112">
        <v>52.8</v>
      </c>
      <c r="Q3259" s="781">
        <v>42147</v>
      </c>
      <c r="R3259" s="2116">
        <v>52.8</v>
      </c>
      <c r="S3259" s="1267">
        <f t="shared" si="173"/>
        <v>0</v>
      </c>
      <c r="T3259" s="1841" t="s">
        <v>773</v>
      </c>
    </row>
    <row r="3260" spans="1:20" x14ac:dyDescent="0.25">
      <c r="A3260" s="1265">
        <v>42155</v>
      </c>
      <c r="B3260" s="545">
        <v>22834</v>
      </c>
      <c r="C3260" s="1952" t="s">
        <v>2896</v>
      </c>
      <c r="D3260" s="2112">
        <v>9080</v>
      </c>
      <c r="E3260" s="724">
        <v>42155</v>
      </c>
      <c r="F3260" s="2116">
        <v>9080</v>
      </c>
      <c r="G3260" s="1267">
        <f t="shared" si="174"/>
        <v>0</v>
      </c>
      <c r="H3260" s="1841" t="s">
        <v>773</v>
      </c>
      <c r="I3260" s="32"/>
      <c r="J3260" s="2024"/>
      <c r="K3260" s="32"/>
      <c r="M3260" s="1265">
        <v>42147</v>
      </c>
      <c r="N3260" s="545">
        <v>22029</v>
      </c>
      <c r="O3260" s="1952" t="s">
        <v>2862</v>
      </c>
      <c r="P3260" s="2112">
        <v>64.599999999999994</v>
      </c>
      <c r="Q3260" s="781">
        <v>42147</v>
      </c>
      <c r="R3260" s="2116">
        <v>64.599999999999994</v>
      </c>
      <c r="S3260" s="1267">
        <f t="shared" si="173"/>
        <v>0</v>
      </c>
      <c r="T3260" s="1841" t="s">
        <v>773</v>
      </c>
    </row>
    <row r="3261" spans="1:20" x14ac:dyDescent="0.25">
      <c r="A3261" s="1265">
        <v>42155</v>
      </c>
      <c r="B3261" s="545">
        <v>22835</v>
      </c>
      <c r="C3261" s="1952" t="s">
        <v>662</v>
      </c>
      <c r="D3261" s="2112">
        <v>2200.8000000000002</v>
      </c>
      <c r="E3261" s="724">
        <v>42155</v>
      </c>
      <c r="F3261" s="2116">
        <v>2200.8000000000002</v>
      </c>
      <c r="G3261" s="1267">
        <f t="shared" si="174"/>
        <v>0</v>
      </c>
      <c r="H3261" s="1841" t="s">
        <v>2804</v>
      </c>
      <c r="I3261" s="32"/>
      <c r="J3261" s="2024"/>
      <c r="K3261" s="32"/>
      <c r="M3261" s="1265">
        <v>42148</v>
      </c>
      <c r="N3261" s="545">
        <v>22095</v>
      </c>
      <c r="O3261" s="1952" t="s">
        <v>2862</v>
      </c>
      <c r="P3261" s="2112">
        <v>340.2</v>
      </c>
      <c r="Q3261" s="781">
        <v>42148</v>
      </c>
      <c r="R3261" s="2116">
        <v>340.2</v>
      </c>
      <c r="S3261" s="1267">
        <f t="shared" si="173"/>
        <v>0</v>
      </c>
      <c r="T3261" s="1841" t="s">
        <v>773</v>
      </c>
    </row>
    <row r="3262" spans="1:20" x14ac:dyDescent="0.25">
      <c r="A3262" s="1265">
        <v>42155</v>
      </c>
      <c r="B3262" s="545">
        <v>22836</v>
      </c>
      <c r="C3262" s="1952" t="s">
        <v>2818</v>
      </c>
      <c r="D3262" s="2112">
        <v>2576.8000000000002</v>
      </c>
      <c r="E3262" s="724">
        <v>42155</v>
      </c>
      <c r="F3262" s="2116">
        <v>2576.8000000000002</v>
      </c>
      <c r="G3262" s="1267">
        <f t="shared" si="174"/>
        <v>0</v>
      </c>
      <c r="H3262" s="1841" t="s">
        <v>773</v>
      </c>
      <c r="I3262" s="32"/>
      <c r="J3262" s="2024"/>
      <c r="K3262" s="32"/>
      <c r="M3262" s="1265">
        <v>42149</v>
      </c>
      <c r="N3262" s="545">
        <v>22178</v>
      </c>
      <c r="O3262" s="1952" t="s">
        <v>2862</v>
      </c>
      <c r="P3262" s="2112">
        <v>2298.1</v>
      </c>
      <c r="Q3262" s="781">
        <v>42149</v>
      </c>
      <c r="R3262" s="2116">
        <v>2298.1</v>
      </c>
      <c r="S3262" s="1267">
        <f t="shared" si="173"/>
        <v>0</v>
      </c>
      <c r="T3262" s="1841" t="s">
        <v>773</v>
      </c>
    </row>
    <row r="3263" spans="1:20" x14ac:dyDescent="0.25">
      <c r="A3263" s="1265">
        <v>42155</v>
      </c>
      <c r="B3263" s="545">
        <v>22837</v>
      </c>
      <c r="C3263" s="1952" t="s">
        <v>499</v>
      </c>
      <c r="D3263" s="2112">
        <v>4865</v>
      </c>
      <c r="E3263" s="724">
        <v>42155</v>
      </c>
      <c r="F3263" s="2116">
        <v>4865</v>
      </c>
      <c r="G3263" s="1267">
        <f t="shared" si="174"/>
        <v>0</v>
      </c>
      <c r="H3263" s="1841" t="s">
        <v>2908</v>
      </c>
      <c r="I3263" s="32"/>
      <c r="J3263" s="2024"/>
      <c r="K3263" s="32"/>
      <c r="M3263" s="1265">
        <v>42149</v>
      </c>
      <c r="N3263" s="545">
        <v>22193</v>
      </c>
      <c r="O3263" s="1952" t="s">
        <v>2862</v>
      </c>
      <c r="P3263" s="2112">
        <v>64.8</v>
      </c>
      <c r="Q3263" s="781">
        <v>42149</v>
      </c>
      <c r="R3263" s="2116">
        <v>64.8</v>
      </c>
      <c r="S3263" s="1267">
        <f t="shared" si="173"/>
        <v>0</v>
      </c>
      <c r="T3263" s="1841" t="s">
        <v>773</v>
      </c>
    </row>
    <row r="3264" spans="1:20" x14ac:dyDescent="0.25">
      <c r="A3264" s="1265">
        <v>42155</v>
      </c>
      <c r="B3264" s="545">
        <v>22838</v>
      </c>
      <c r="C3264" s="1952" t="s">
        <v>44</v>
      </c>
      <c r="D3264" s="2112">
        <v>1705.5</v>
      </c>
      <c r="E3264" s="724">
        <v>42155</v>
      </c>
      <c r="F3264" s="2116">
        <v>1705.5</v>
      </c>
      <c r="G3264" s="1267">
        <f t="shared" si="174"/>
        <v>0</v>
      </c>
      <c r="H3264" s="1841" t="s">
        <v>773</v>
      </c>
      <c r="I3264" s="32"/>
      <c r="J3264" s="2024"/>
      <c r="K3264" s="32"/>
      <c r="M3264" s="1265">
        <v>42150</v>
      </c>
      <c r="N3264" s="545">
        <v>22298</v>
      </c>
      <c r="O3264" s="1952" t="s">
        <v>2862</v>
      </c>
      <c r="P3264" s="2112">
        <v>66.7</v>
      </c>
      <c r="Q3264" s="781">
        <v>42150</v>
      </c>
      <c r="R3264" s="2116">
        <v>66.7</v>
      </c>
      <c r="S3264" s="1267">
        <f t="shared" si="173"/>
        <v>0</v>
      </c>
      <c r="T3264" s="1841" t="s">
        <v>773</v>
      </c>
    </row>
    <row r="3265" spans="1:20" x14ac:dyDescent="0.25">
      <c r="A3265" s="1265">
        <v>42155</v>
      </c>
      <c r="B3265" s="545">
        <v>22839</v>
      </c>
      <c r="C3265" s="1952" t="s">
        <v>2873</v>
      </c>
      <c r="D3265" s="2112">
        <v>388.8</v>
      </c>
      <c r="E3265" s="724">
        <v>42155</v>
      </c>
      <c r="F3265" s="2116">
        <v>388.8</v>
      </c>
      <c r="G3265" s="1267">
        <f t="shared" si="174"/>
        <v>0</v>
      </c>
      <c r="H3265" s="1841" t="s">
        <v>2804</v>
      </c>
      <c r="I3265" s="32"/>
      <c r="J3265" s="2024"/>
      <c r="K3265" s="32"/>
      <c r="M3265" s="1265">
        <v>42151</v>
      </c>
      <c r="N3265" s="545">
        <v>22377</v>
      </c>
      <c r="O3265" s="1952" t="s">
        <v>2862</v>
      </c>
      <c r="P3265" s="2112">
        <v>2805.7</v>
      </c>
      <c r="Q3265" s="724">
        <v>42151</v>
      </c>
      <c r="R3265" s="2116">
        <v>2805.7</v>
      </c>
      <c r="S3265" s="1267">
        <f t="shared" si="173"/>
        <v>0</v>
      </c>
      <c r="T3265" s="1841" t="s">
        <v>2776</v>
      </c>
    </row>
    <row r="3266" spans="1:20" x14ac:dyDescent="0.25">
      <c r="A3266" s="1265">
        <v>42155</v>
      </c>
      <c r="B3266" s="545">
        <v>22840</v>
      </c>
      <c r="C3266" s="1952" t="s">
        <v>2811</v>
      </c>
      <c r="D3266" s="2112">
        <v>5122</v>
      </c>
      <c r="E3266" s="724">
        <v>42155</v>
      </c>
      <c r="F3266" s="2116">
        <v>5122</v>
      </c>
      <c r="G3266" s="1267">
        <f t="shared" si="174"/>
        <v>0</v>
      </c>
      <c r="H3266" s="1841" t="s">
        <v>2776</v>
      </c>
      <c r="I3266" s="32"/>
      <c r="J3266" s="2024"/>
      <c r="K3266" s="32"/>
      <c r="M3266" s="1265">
        <v>42152</v>
      </c>
      <c r="N3266" s="545">
        <v>22467</v>
      </c>
      <c r="O3266" s="1952" t="s">
        <v>2862</v>
      </c>
      <c r="P3266" s="2112">
        <v>2534.4</v>
      </c>
      <c r="Q3266" s="724">
        <v>42152</v>
      </c>
      <c r="R3266" s="2116">
        <v>2534.4</v>
      </c>
      <c r="S3266" s="1267">
        <f t="shared" si="173"/>
        <v>0</v>
      </c>
      <c r="T3266" s="1841" t="s">
        <v>773</v>
      </c>
    </row>
    <row r="3267" spans="1:20" x14ac:dyDescent="0.25">
      <c r="A3267" s="1265">
        <v>42155</v>
      </c>
      <c r="B3267" s="545">
        <v>22841</v>
      </c>
      <c r="C3267" s="1952" t="s">
        <v>2809</v>
      </c>
      <c r="D3267" s="2112">
        <v>1515.7</v>
      </c>
      <c r="E3267" s="724">
        <v>42155</v>
      </c>
      <c r="F3267" s="2116">
        <v>1515.7</v>
      </c>
      <c r="G3267" s="1267">
        <f t="shared" si="174"/>
        <v>0</v>
      </c>
      <c r="H3267" s="1841" t="s">
        <v>773</v>
      </c>
      <c r="I3267" s="32"/>
      <c r="J3267" s="2024"/>
      <c r="K3267" s="32"/>
      <c r="M3267" s="1265">
        <v>42152</v>
      </c>
      <c r="N3267" s="545">
        <v>22500</v>
      </c>
      <c r="O3267" s="1952" t="s">
        <v>2862</v>
      </c>
      <c r="P3267" s="2112">
        <v>1503.6</v>
      </c>
      <c r="Q3267" s="724">
        <v>42152</v>
      </c>
      <c r="R3267" s="2116">
        <v>1503.6</v>
      </c>
      <c r="S3267" s="1267">
        <f t="shared" ref="S3267:S3284" si="175">P3267-R3267</f>
        <v>0</v>
      </c>
      <c r="T3267" s="1841" t="s">
        <v>773</v>
      </c>
    </row>
    <row r="3268" spans="1:20" x14ac:dyDescent="0.25">
      <c r="A3268" s="1265">
        <v>42155</v>
      </c>
      <c r="B3268" s="545">
        <v>22842</v>
      </c>
      <c r="C3268" s="1952" t="s">
        <v>259</v>
      </c>
      <c r="D3268" s="2112">
        <v>3618.6</v>
      </c>
      <c r="E3268" s="724">
        <v>42155</v>
      </c>
      <c r="F3268" s="2116">
        <v>3618.6</v>
      </c>
      <c r="G3268" s="1267">
        <f t="shared" si="174"/>
        <v>0</v>
      </c>
      <c r="H3268" s="1841" t="s">
        <v>773</v>
      </c>
      <c r="I3268" s="32"/>
      <c r="J3268" s="2024"/>
      <c r="K3268" s="32"/>
      <c r="M3268" s="1265">
        <v>42153</v>
      </c>
      <c r="N3268" s="545">
        <v>22656</v>
      </c>
      <c r="O3268" s="1952" t="s">
        <v>2862</v>
      </c>
      <c r="P3268" s="2112">
        <v>11177.6</v>
      </c>
      <c r="Q3268" s="724">
        <v>42153</v>
      </c>
      <c r="R3268" s="2116">
        <v>11177.6</v>
      </c>
      <c r="S3268" s="1267">
        <f t="shared" si="175"/>
        <v>0</v>
      </c>
      <c r="T3268" s="1841" t="s">
        <v>773</v>
      </c>
    </row>
    <row r="3269" spans="1:20" x14ac:dyDescent="0.25">
      <c r="A3269" s="1265">
        <v>42155</v>
      </c>
      <c r="B3269" s="545">
        <v>22843</v>
      </c>
      <c r="C3269" s="1952" t="s">
        <v>967</v>
      </c>
      <c r="D3269" s="2112">
        <v>4586.3999999999996</v>
      </c>
      <c r="E3269" s="724">
        <v>42155</v>
      </c>
      <c r="F3269" s="2116">
        <v>4586.3999999999996</v>
      </c>
      <c r="G3269" s="1267">
        <f t="shared" si="174"/>
        <v>0</v>
      </c>
      <c r="H3269" s="1841" t="s">
        <v>773</v>
      </c>
      <c r="I3269" s="32"/>
      <c r="J3269" s="2024"/>
      <c r="K3269" s="32"/>
      <c r="M3269" s="1265">
        <v>42153</v>
      </c>
      <c r="N3269" s="545">
        <v>22663</v>
      </c>
      <c r="O3269" s="1952" t="s">
        <v>2862</v>
      </c>
      <c r="P3269" s="2112">
        <v>328.8</v>
      </c>
      <c r="Q3269" s="724">
        <v>42153</v>
      </c>
      <c r="R3269" s="2116">
        <v>328.8</v>
      </c>
      <c r="S3269" s="1267">
        <f t="shared" si="175"/>
        <v>0</v>
      </c>
      <c r="T3269" s="1841" t="s">
        <v>773</v>
      </c>
    </row>
    <row r="3270" spans="1:20" x14ac:dyDescent="0.25">
      <c r="A3270" s="1265">
        <v>42155</v>
      </c>
      <c r="B3270" s="545">
        <v>22844</v>
      </c>
      <c r="C3270" s="1952" t="s">
        <v>2849</v>
      </c>
      <c r="D3270" s="2112">
        <v>6627.2</v>
      </c>
      <c r="E3270" s="724">
        <v>42155</v>
      </c>
      <c r="F3270" s="2116">
        <v>6627.2</v>
      </c>
      <c r="G3270" s="1267">
        <f t="shared" si="174"/>
        <v>0</v>
      </c>
      <c r="H3270" s="1841" t="s">
        <v>2412</v>
      </c>
      <c r="I3270" s="32"/>
      <c r="J3270" s="2024"/>
      <c r="K3270" s="32"/>
      <c r="M3270" s="1265">
        <v>42154</v>
      </c>
      <c r="N3270" s="545">
        <v>22675</v>
      </c>
      <c r="O3270" s="1952" t="s">
        <v>2862</v>
      </c>
      <c r="P3270" s="2112">
        <v>3953</v>
      </c>
      <c r="Q3270" s="724">
        <v>42154</v>
      </c>
      <c r="R3270" s="2116">
        <v>3953</v>
      </c>
      <c r="S3270" s="1267">
        <f t="shared" si="175"/>
        <v>0</v>
      </c>
      <c r="T3270" s="1841" t="s">
        <v>773</v>
      </c>
    </row>
    <row r="3271" spans="1:20" x14ac:dyDescent="0.25">
      <c r="A3271" s="1265">
        <v>42155</v>
      </c>
      <c r="B3271" s="545">
        <v>22845</v>
      </c>
      <c r="C3271" s="2164" t="s">
        <v>2251</v>
      </c>
      <c r="D3271" s="2207">
        <v>0</v>
      </c>
      <c r="E3271" s="724"/>
      <c r="F3271" s="2116"/>
      <c r="G3271" s="1267">
        <f t="shared" si="174"/>
        <v>0</v>
      </c>
      <c r="H3271" s="1841" t="s">
        <v>135</v>
      </c>
      <c r="I3271" s="32"/>
      <c r="J3271" s="2024"/>
      <c r="K3271" s="32"/>
      <c r="M3271" s="1265">
        <v>42155</v>
      </c>
      <c r="N3271" s="545">
        <v>22854</v>
      </c>
      <c r="O3271" s="1952" t="s">
        <v>2862</v>
      </c>
      <c r="P3271" s="2112">
        <v>107.4</v>
      </c>
      <c r="Q3271" s="724">
        <v>42155</v>
      </c>
      <c r="R3271" s="2116">
        <v>107.4</v>
      </c>
      <c r="S3271" s="1267">
        <f t="shared" si="175"/>
        <v>0</v>
      </c>
      <c r="T3271" s="1841" t="s">
        <v>773</v>
      </c>
    </row>
    <row r="3272" spans="1:20" x14ac:dyDescent="0.25">
      <c r="A3272" s="1265">
        <v>42155</v>
      </c>
      <c r="B3272" s="545">
        <v>22846</v>
      </c>
      <c r="C3272" s="1952" t="s">
        <v>2814</v>
      </c>
      <c r="D3272" s="2112">
        <v>27190.15</v>
      </c>
      <c r="E3272" s="724"/>
      <c r="F3272" s="2116"/>
      <c r="G3272" s="1267">
        <f t="shared" si="174"/>
        <v>27190.15</v>
      </c>
      <c r="H3272" s="1841" t="s">
        <v>2776</v>
      </c>
      <c r="I3272" s="32"/>
      <c r="J3272" s="2024"/>
      <c r="K3272" s="32"/>
      <c r="M3272" s="1265">
        <v>42126</v>
      </c>
      <c r="N3272" s="545">
        <v>19715</v>
      </c>
      <c r="O3272" s="2054" t="s">
        <v>433</v>
      </c>
      <c r="P3272" s="2112">
        <v>7323.6</v>
      </c>
      <c r="Q3272" s="724">
        <v>42126</v>
      </c>
      <c r="R3272" s="2116">
        <v>7323.6</v>
      </c>
      <c r="S3272" s="459">
        <f t="shared" si="175"/>
        <v>0</v>
      </c>
      <c r="T3272" s="76" t="s">
        <v>773</v>
      </c>
    </row>
    <row r="3273" spans="1:20" x14ac:dyDescent="0.25">
      <c r="A3273" s="1265">
        <v>42155</v>
      </c>
      <c r="B3273" s="545">
        <v>22847</v>
      </c>
      <c r="C3273" s="1952" t="s">
        <v>2814</v>
      </c>
      <c r="D3273" s="2112">
        <v>3078.8</v>
      </c>
      <c r="E3273" s="724"/>
      <c r="F3273" s="2116"/>
      <c r="G3273" s="1267">
        <f t="shared" si="174"/>
        <v>3078.8</v>
      </c>
      <c r="H3273" s="1841" t="s">
        <v>2776</v>
      </c>
      <c r="I3273" s="32"/>
      <c r="J3273" s="2024"/>
      <c r="K3273" s="32"/>
      <c r="M3273" s="1265">
        <v>42130</v>
      </c>
      <c r="N3273" s="545">
        <v>20188</v>
      </c>
      <c r="O3273" s="1952" t="s">
        <v>54</v>
      </c>
      <c r="P3273" s="2112">
        <v>708.4</v>
      </c>
      <c r="Q3273" s="724">
        <v>42131</v>
      </c>
      <c r="R3273" s="2116">
        <v>708.4</v>
      </c>
      <c r="S3273" s="1267">
        <f t="shared" si="175"/>
        <v>0</v>
      </c>
      <c r="T3273" s="1841" t="s">
        <v>2799</v>
      </c>
    </row>
    <row r="3274" spans="1:20" x14ac:dyDescent="0.25">
      <c r="A3274" s="1265">
        <v>42155</v>
      </c>
      <c r="B3274" s="545">
        <v>22848</v>
      </c>
      <c r="C3274" s="1952" t="s">
        <v>2795</v>
      </c>
      <c r="D3274" s="2112">
        <v>13212.6</v>
      </c>
      <c r="E3274" s="724"/>
      <c r="F3274" s="2116"/>
      <c r="G3274" s="1267">
        <f t="shared" si="174"/>
        <v>13212.6</v>
      </c>
      <c r="H3274" s="1841" t="s">
        <v>773</v>
      </c>
      <c r="I3274" s="32"/>
      <c r="J3274" s="2024"/>
      <c r="K3274" s="32"/>
      <c r="M3274" s="1265">
        <v>42154</v>
      </c>
      <c r="N3274" s="545">
        <v>22757</v>
      </c>
      <c r="O3274" s="1952" t="s">
        <v>54</v>
      </c>
      <c r="P3274" s="2112">
        <v>1008</v>
      </c>
      <c r="Q3274" s="724">
        <v>42154</v>
      </c>
      <c r="R3274" s="2116">
        <v>1008</v>
      </c>
      <c r="S3274" s="1267">
        <f t="shared" si="175"/>
        <v>0</v>
      </c>
      <c r="T3274" s="1841" t="s">
        <v>2938</v>
      </c>
    </row>
    <row r="3275" spans="1:20" x14ac:dyDescent="0.25">
      <c r="A3275" s="1265">
        <v>42155</v>
      </c>
      <c r="B3275" s="545">
        <v>22849</v>
      </c>
      <c r="C3275" s="1952" t="s">
        <v>595</v>
      </c>
      <c r="D3275" s="2112">
        <v>2310</v>
      </c>
      <c r="E3275" s="724">
        <v>42155</v>
      </c>
      <c r="F3275" s="2116">
        <v>2310</v>
      </c>
      <c r="G3275" s="1267">
        <f t="shared" si="174"/>
        <v>0</v>
      </c>
      <c r="H3275" s="1841" t="s">
        <v>2780</v>
      </c>
      <c r="I3275" s="32"/>
      <c r="J3275" s="2024"/>
      <c r="K3275" s="32"/>
      <c r="M3275" s="1265">
        <v>42131</v>
      </c>
      <c r="N3275" s="545">
        <v>20257</v>
      </c>
      <c r="O3275" s="1952" t="s">
        <v>2961</v>
      </c>
      <c r="P3275" s="2112">
        <v>292.5</v>
      </c>
      <c r="Q3275" s="724">
        <v>42131</v>
      </c>
      <c r="R3275" s="2116">
        <v>292.5</v>
      </c>
      <c r="S3275" s="1267">
        <f t="shared" si="175"/>
        <v>0</v>
      </c>
      <c r="T3275" s="1857" t="s">
        <v>2804</v>
      </c>
    </row>
    <row r="3276" spans="1:20" x14ac:dyDescent="0.25">
      <c r="A3276" s="1265">
        <v>42155</v>
      </c>
      <c r="B3276" s="545">
        <v>22850</v>
      </c>
      <c r="C3276" s="1952" t="s">
        <v>2809</v>
      </c>
      <c r="D3276" s="2112">
        <v>2822.4</v>
      </c>
      <c r="E3276" s="724">
        <v>42155</v>
      </c>
      <c r="F3276" s="2116">
        <v>2822.4</v>
      </c>
      <c r="G3276" s="1267">
        <f t="shared" si="174"/>
        <v>0</v>
      </c>
      <c r="H3276" s="1841" t="s">
        <v>773</v>
      </c>
      <c r="I3276" s="32"/>
      <c r="J3276" s="2024"/>
      <c r="K3276" s="32"/>
      <c r="M3276" s="1265">
        <v>42134</v>
      </c>
      <c r="N3276" s="545">
        <v>20626</v>
      </c>
      <c r="O3276" s="1952" t="s">
        <v>2961</v>
      </c>
      <c r="P3276" s="2112">
        <v>495.3</v>
      </c>
      <c r="Q3276" s="724">
        <v>42134</v>
      </c>
      <c r="R3276" s="2117">
        <v>495.3</v>
      </c>
      <c r="S3276" s="1267">
        <f t="shared" si="175"/>
        <v>0</v>
      </c>
      <c r="T3276" s="519" t="s">
        <v>2804</v>
      </c>
    </row>
    <row r="3277" spans="1:20" x14ac:dyDescent="0.25">
      <c r="A3277" s="1265">
        <v>42155</v>
      </c>
      <c r="B3277" s="545">
        <v>22851</v>
      </c>
      <c r="C3277" s="1952" t="s">
        <v>2915</v>
      </c>
      <c r="D3277" s="2112">
        <v>353.8</v>
      </c>
      <c r="E3277" s="724">
        <v>42155</v>
      </c>
      <c r="F3277" s="2116">
        <v>353.8</v>
      </c>
      <c r="G3277" s="1267">
        <f t="shared" si="174"/>
        <v>0</v>
      </c>
      <c r="H3277" s="1841" t="s">
        <v>773</v>
      </c>
      <c r="I3277" s="32"/>
      <c r="J3277" s="2024"/>
      <c r="K3277" s="32"/>
      <c r="M3277" s="1265">
        <v>42142</v>
      </c>
      <c r="N3277" s="545">
        <v>21439</v>
      </c>
      <c r="O3277" s="1952" t="s">
        <v>2961</v>
      </c>
      <c r="P3277" s="2112">
        <v>636</v>
      </c>
      <c r="Q3277" s="724">
        <v>42142</v>
      </c>
      <c r="R3277" s="2116">
        <v>636</v>
      </c>
      <c r="S3277" s="1267">
        <f t="shared" si="175"/>
        <v>0</v>
      </c>
      <c r="T3277" s="1841" t="s">
        <v>2804</v>
      </c>
    </row>
    <row r="3278" spans="1:20" x14ac:dyDescent="0.25">
      <c r="A3278" s="1265">
        <v>42155</v>
      </c>
      <c r="B3278" s="545">
        <v>22852</v>
      </c>
      <c r="C3278" s="1952" t="s">
        <v>2848</v>
      </c>
      <c r="D3278" s="2112">
        <v>2099.7600000000002</v>
      </c>
      <c r="E3278" s="724">
        <v>42155</v>
      </c>
      <c r="F3278" s="2116">
        <v>2099.7600000000002</v>
      </c>
      <c r="G3278" s="1267">
        <f t="shared" si="174"/>
        <v>0</v>
      </c>
      <c r="H3278" s="1841" t="s">
        <v>773</v>
      </c>
      <c r="I3278" s="32"/>
      <c r="J3278" s="2024"/>
      <c r="K3278" s="32"/>
      <c r="M3278" s="1265">
        <v>42147</v>
      </c>
      <c r="N3278" s="545">
        <v>21997</v>
      </c>
      <c r="O3278" s="1952" t="s">
        <v>2961</v>
      </c>
      <c r="P3278" s="2112">
        <v>619.1</v>
      </c>
      <c r="Q3278" s="781">
        <v>42147</v>
      </c>
      <c r="R3278" s="2116">
        <v>619.1</v>
      </c>
      <c r="S3278" s="1267">
        <f t="shared" si="175"/>
        <v>0</v>
      </c>
      <c r="T3278" s="1841" t="s">
        <v>2804</v>
      </c>
    </row>
    <row r="3279" spans="1:20" x14ac:dyDescent="0.25">
      <c r="A3279" s="1265">
        <v>42155</v>
      </c>
      <c r="B3279" s="545">
        <v>22853</v>
      </c>
      <c r="C3279" s="1952" t="s">
        <v>2804</v>
      </c>
      <c r="D3279" s="2112">
        <v>196</v>
      </c>
      <c r="E3279" s="724">
        <v>42155</v>
      </c>
      <c r="F3279" s="2116">
        <v>196</v>
      </c>
      <c r="G3279" s="1267">
        <f t="shared" si="174"/>
        <v>0</v>
      </c>
      <c r="H3279" s="1841" t="s">
        <v>773</v>
      </c>
      <c r="I3279" s="32"/>
      <c r="J3279" s="2024"/>
      <c r="K3279" s="32"/>
      <c r="M3279" s="1265">
        <v>42155</v>
      </c>
      <c r="N3279" s="545">
        <v>22821</v>
      </c>
      <c r="O3279" s="1952" t="s">
        <v>2961</v>
      </c>
      <c r="P3279" s="2112">
        <v>533.4</v>
      </c>
      <c r="Q3279" s="724">
        <v>42155</v>
      </c>
      <c r="R3279" s="2116">
        <v>533.4</v>
      </c>
      <c r="S3279" s="1267">
        <f t="shared" si="175"/>
        <v>0</v>
      </c>
      <c r="T3279" s="1841" t="s">
        <v>2804</v>
      </c>
    </row>
    <row r="3280" spans="1:20" x14ac:dyDescent="0.25">
      <c r="A3280" s="1265">
        <v>42155</v>
      </c>
      <c r="B3280" s="545">
        <v>22854</v>
      </c>
      <c r="C3280" s="1952" t="s">
        <v>2862</v>
      </c>
      <c r="D3280" s="2112">
        <v>107.4</v>
      </c>
      <c r="E3280" s="724">
        <v>42155</v>
      </c>
      <c r="F3280" s="2116">
        <v>107.4</v>
      </c>
      <c r="G3280" s="1267">
        <f t="shared" si="174"/>
        <v>0</v>
      </c>
      <c r="H3280" s="1841" t="s">
        <v>773</v>
      </c>
      <c r="I3280" s="32"/>
      <c r="J3280" s="2024"/>
      <c r="K3280" s="32"/>
      <c r="M3280" s="1265">
        <v>42126</v>
      </c>
      <c r="N3280" s="545">
        <v>19775</v>
      </c>
      <c r="O3280" s="2054" t="s">
        <v>2874</v>
      </c>
      <c r="P3280" s="2112">
        <v>1561.8</v>
      </c>
      <c r="Q3280" s="724">
        <v>42126</v>
      </c>
      <c r="R3280" s="2116">
        <v>1561.8</v>
      </c>
      <c r="S3280" s="459">
        <f t="shared" si="175"/>
        <v>0</v>
      </c>
      <c r="T3280" s="76" t="s">
        <v>773</v>
      </c>
    </row>
    <row r="3281" spans="1:20" x14ac:dyDescent="0.25">
      <c r="A3281" s="1265">
        <v>42155</v>
      </c>
      <c r="B3281" s="545">
        <v>22855</v>
      </c>
      <c r="C3281" s="1952" t="s">
        <v>969</v>
      </c>
      <c r="D3281" s="2112">
        <v>58561.120000000003</v>
      </c>
      <c r="E3281" s="724"/>
      <c r="F3281" s="2116"/>
      <c r="G3281" s="1267">
        <f t="shared" si="174"/>
        <v>58561.120000000003</v>
      </c>
      <c r="H3281" s="1841" t="s">
        <v>2780</v>
      </c>
      <c r="I3281" s="32"/>
      <c r="J3281" s="2024"/>
      <c r="K3281" s="32"/>
      <c r="M3281" s="1265">
        <v>42146</v>
      </c>
      <c r="N3281" s="545">
        <v>21910</v>
      </c>
      <c r="O3281" s="1952" t="s">
        <v>2874</v>
      </c>
      <c r="P3281" s="2112">
        <v>1994.6</v>
      </c>
      <c r="Q3281" s="724">
        <v>42146</v>
      </c>
      <c r="R3281" s="2116">
        <v>1994.6</v>
      </c>
      <c r="S3281" s="1267">
        <f t="shared" si="175"/>
        <v>0</v>
      </c>
      <c r="T3281" s="1841" t="s">
        <v>773</v>
      </c>
    </row>
    <row r="3282" spans="1:20" x14ac:dyDescent="0.25">
      <c r="A3282" s="1265">
        <v>42155</v>
      </c>
      <c r="B3282" s="545">
        <v>22856</v>
      </c>
      <c r="C3282" s="1952" t="s">
        <v>2778</v>
      </c>
      <c r="D3282" s="2112">
        <v>212</v>
      </c>
      <c r="E3282" s="724">
        <v>42155</v>
      </c>
      <c r="F3282" s="2116">
        <v>212</v>
      </c>
      <c r="G3282" s="1267">
        <f t="shared" si="174"/>
        <v>0</v>
      </c>
      <c r="H3282" s="1841" t="s">
        <v>773</v>
      </c>
      <c r="I3282" s="32"/>
      <c r="J3282" s="2024"/>
      <c r="K3282" s="32"/>
      <c r="M3282" s="1265">
        <v>42131</v>
      </c>
      <c r="N3282" s="545">
        <v>20282</v>
      </c>
      <c r="O3282" s="1952" t="s">
        <v>863</v>
      </c>
      <c r="P3282" s="2112">
        <v>2828.8</v>
      </c>
      <c r="Q3282" s="724">
        <v>42131</v>
      </c>
      <c r="R3282" s="2116">
        <v>2828.8</v>
      </c>
      <c r="S3282" s="1267">
        <f t="shared" si="175"/>
        <v>0</v>
      </c>
      <c r="T3282" s="1857" t="s">
        <v>2796</v>
      </c>
    </row>
    <row r="3283" spans="1:20" x14ac:dyDescent="0.25">
      <c r="A3283" s="1265">
        <v>42155</v>
      </c>
      <c r="B3283" s="545">
        <v>22857</v>
      </c>
      <c r="C3283" s="1952" t="s">
        <v>2795</v>
      </c>
      <c r="D3283" s="2112">
        <v>8408.4</v>
      </c>
      <c r="E3283" s="724"/>
      <c r="F3283" s="2116"/>
      <c r="G3283" s="1267">
        <f t="shared" si="174"/>
        <v>8408.4</v>
      </c>
      <c r="H3283" s="1841" t="s">
        <v>2804</v>
      </c>
      <c r="I3283" s="32"/>
      <c r="J3283" s="2024"/>
      <c r="K3283" s="32"/>
      <c r="M3283" s="1265">
        <v>42139</v>
      </c>
      <c r="N3283" s="545">
        <v>21098</v>
      </c>
      <c r="O3283" s="1952" t="s">
        <v>863</v>
      </c>
      <c r="P3283" s="2112">
        <v>4112.2</v>
      </c>
      <c r="Q3283" s="724">
        <v>42139</v>
      </c>
      <c r="R3283" s="2116">
        <v>4112.2</v>
      </c>
      <c r="S3283" s="1817">
        <f t="shared" si="175"/>
        <v>0</v>
      </c>
      <c r="T3283" s="1841" t="s">
        <v>2793</v>
      </c>
    </row>
    <row r="3284" spans="1:20" x14ac:dyDescent="0.25">
      <c r="A3284" s="1265">
        <v>42155</v>
      </c>
      <c r="B3284" s="545">
        <v>22858</v>
      </c>
      <c r="C3284" s="1952" t="s">
        <v>3655</v>
      </c>
      <c r="D3284" s="2112">
        <v>727.2</v>
      </c>
      <c r="E3284" s="724">
        <v>42155</v>
      </c>
      <c r="F3284" s="2116">
        <v>727.2</v>
      </c>
      <c r="G3284" s="1267">
        <f t="shared" si="174"/>
        <v>0</v>
      </c>
      <c r="H3284" s="1841" t="s">
        <v>773</v>
      </c>
      <c r="I3284" s="32"/>
      <c r="J3284" s="2024"/>
      <c r="K3284" s="32"/>
      <c r="M3284" s="1265">
        <v>42146</v>
      </c>
      <c r="N3284" s="545">
        <v>21904</v>
      </c>
      <c r="O3284" s="1952" t="s">
        <v>863</v>
      </c>
      <c r="P3284" s="2112">
        <v>4183.1000000000004</v>
      </c>
      <c r="Q3284" s="724">
        <v>42146</v>
      </c>
      <c r="R3284" s="2116">
        <v>4183.1000000000004</v>
      </c>
      <c r="S3284" s="1267">
        <f t="shared" si="175"/>
        <v>0</v>
      </c>
      <c r="T3284" s="1841" t="s">
        <v>2793</v>
      </c>
    </row>
    <row r="3285" spans="1:20" x14ac:dyDescent="0.25">
      <c r="A3285" s="1265"/>
      <c r="B3285" s="545"/>
      <c r="C3285" s="1952" t="s">
        <v>506</v>
      </c>
      <c r="D3285" s="2112"/>
      <c r="E3285" s="724"/>
      <c r="F3285" s="2116"/>
      <c r="G3285" s="1267">
        <f t="shared" si="169"/>
        <v>0</v>
      </c>
      <c r="H3285" s="1841"/>
      <c r="I3285" s="32"/>
      <c r="J3285" s="2024"/>
      <c r="K3285" s="32"/>
    </row>
    <row r="3286" spans="1:20" ht="16.5" thickBot="1" x14ac:dyDescent="0.3">
      <c r="A3286" s="1265"/>
      <c r="B3286" s="545"/>
      <c r="C3286" s="1271" t="s">
        <v>506</v>
      </c>
      <c r="D3286" s="2107"/>
      <c r="E3286" s="1580"/>
      <c r="F3286" s="2118"/>
      <c r="G3286" s="459">
        <f t="shared" ref="G3286" si="176">D3286-F3286</f>
        <v>0</v>
      </c>
      <c r="I3286" s="32"/>
      <c r="J3286" s="2024"/>
      <c r="K3286" s="32"/>
    </row>
    <row r="3287" spans="1:20" x14ac:dyDescent="0.25">
      <c r="A3287" s="1272"/>
      <c r="B3287" s="1273"/>
      <c r="C3287" s="453"/>
      <c r="D3287" s="2108">
        <f>SUM(D4:D3286)</f>
        <v>50108472.81500005</v>
      </c>
      <c r="E3287" s="1872"/>
      <c r="F3287" s="2119">
        <f>SUM(F4:F3286)</f>
        <v>39850737.912000082</v>
      </c>
      <c r="G3287" s="1819"/>
      <c r="I3287" s="32"/>
      <c r="J3287" s="2024"/>
      <c r="K3287" s="32"/>
    </row>
    <row r="3288" spans="1:20" ht="15.75" thickBot="1" x14ac:dyDescent="0.3">
      <c r="A3288" s="1272"/>
      <c r="B3288" s="1273"/>
      <c r="C3288" s="453"/>
      <c r="D3288" s="2109"/>
      <c r="E3288" s="1872"/>
      <c r="F3288" s="2120"/>
      <c r="G3288" s="1819"/>
      <c r="I3288" s="32"/>
      <c r="J3288" s="2024"/>
      <c r="K3288" s="32"/>
    </row>
    <row r="3289" spans="1:20" x14ac:dyDescent="0.25">
      <c r="A3289" s="1272"/>
      <c r="B3289" s="1273"/>
      <c r="C3289" s="453"/>
      <c r="D3289" s="2110"/>
      <c r="E3289" s="1872"/>
      <c r="F3289" s="2121"/>
      <c r="G3289" s="1819"/>
      <c r="I3289" s="32"/>
      <c r="J3289" s="2024"/>
      <c r="K3289" s="32"/>
    </row>
    <row r="3290" spans="1:20" ht="31.5" x14ac:dyDescent="0.25">
      <c r="A3290" s="1272"/>
      <c r="B3290" s="1273"/>
      <c r="C3290" s="244"/>
      <c r="D3290" s="2193" t="s">
        <v>50</v>
      </c>
      <c r="E3290" s="1872"/>
      <c r="F3290" s="2122" t="s">
        <v>51</v>
      </c>
      <c r="G3290" s="1819"/>
      <c r="I3290" s="32"/>
      <c r="J3290" s="2024"/>
      <c r="K3290" s="32"/>
    </row>
    <row r="3291" spans="1:20" x14ac:dyDescent="0.25">
      <c r="A3291" s="1272"/>
      <c r="B3291" s="1273"/>
      <c r="C3291" s="453"/>
      <c r="D3291" s="2110"/>
      <c r="E3291" s="1872"/>
      <c r="F3291" s="2121"/>
      <c r="G3291" s="1819"/>
      <c r="I3291" s="32"/>
      <c r="J3291" s="2024"/>
      <c r="K3291" s="32"/>
    </row>
    <row r="3292" spans="1:20" x14ac:dyDescent="0.25">
      <c r="A3292" s="1272"/>
      <c r="B3292" s="1273"/>
      <c r="C3292" s="453"/>
      <c r="D3292" s="2110"/>
      <c r="E3292" s="1872"/>
      <c r="F3292" s="2121"/>
      <c r="G3292" s="1819"/>
      <c r="I3292" s="32"/>
      <c r="J3292" s="2024"/>
      <c r="K3292" s="32"/>
    </row>
    <row r="3293" spans="1:20" x14ac:dyDescent="0.25">
      <c r="A3293" s="1272"/>
      <c r="B3293" s="1273"/>
      <c r="C3293" s="453"/>
      <c r="D3293" s="2110"/>
      <c r="E3293" s="1872"/>
      <c r="F3293" s="2121"/>
      <c r="G3293" s="1819"/>
      <c r="I3293" s="32"/>
      <c r="J3293" s="2024"/>
      <c r="K3293" s="32"/>
    </row>
    <row r="3294" spans="1:20" ht="21" x14ac:dyDescent="0.35">
      <c r="A3294" s="1272"/>
      <c r="B3294" s="1273"/>
      <c r="C3294" s="453"/>
      <c r="D3294" s="2295">
        <f>D3287-F3287</f>
        <v>10257734.902999967</v>
      </c>
      <c r="E3294" s="2296"/>
      <c r="F3294" s="2296"/>
      <c r="G3294" s="1819"/>
      <c r="I3294" s="32"/>
      <c r="J3294" s="2024"/>
      <c r="K3294" s="32"/>
    </row>
    <row r="3295" spans="1:20" x14ac:dyDescent="0.25">
      <c r="A3295" s="1272"/>
      <c r="B3295" s="1273"/>
      <c r="C3295" s="453"/>
      <c r="D3295" s="2110"/>
      <c r="E3295" s="1872"/>
      <c r="F3295" s="2121"/>
      <c r="G3295" s="1819"/>
      <c r="I3295" s="32"/>
      <c r="J3295" s="2024"/>
      <c r="K3295" s="32"/>
    </row>
    <row r="3296" spans="1:20" ht="18.75" x14ac:dyDescent="0.3">
      <c r="A3296" s="1272"/>
      <c r="B3296" s="1273"/>
      <c r="C3296" s="453"/>
      <c r="D3296" s="2333" t="s">
        <v>53</v>
      </c>
      <c r="E3296" s="2333"/>
      <c r="F3296" s="2333"/>
      <c r="G3296" s="1819"/>
      <c r="I3296" s="32"/>
      <c r="J3296" s="2024"/>
      <c r="K3296" s="32"/>
    </row>
    <row r="3297" spans="1:11" x14ac:dyDescent="0.25">
      <c r="A3297" s="1272"/>
      <c r="B3297" s="1273"/>
      <c r="C3297" s="453"/>
      <c r="D3297" s="2110"/>
      <c r="E3297" s="1872"/>
      <c r="F3297" s="2121"/>
      <c r="G3297" s="1819"/>
      <c r="I3297" s="32"/>
      <c r="J3297" s="2024"/>
      <c r="K3297" s="32"/>
    </row>
    <row r="3298" spans="1:11" x14ac:dyDescent="0.25">
      <c r="A3298" s="1272"/>
      <c r="B3298" s="1273"/>
      <c r="C3298" s="453"/>
      <c r="D3298" s="2110"/>
      <c r="E3298" s="1872"/>
      <c r="F3298" s="2121"/>
      <c r="G3298" s="1819"/>
      <c r="I3298" s="32"/>
      <c r="J3298" s="2024"/>
      <c r="K3298" s="32"/>
    </row>
    <row r="3299" spans="1:11" x14ac:dyDescent="0.25">
      <c r="A3299" s="1272"/>
      <c r="B3299" s="1273"/>
      <c r="C3299" s="453"/>
      <c r="D3299" s="2110"/>
      <c r="E3299" s="1872"/>
      <c r="F3299" s="2121"/>
      <c r="G3299" s="1819"/>
      <c r="I3299" s="32"/>
      <c r="J3299" s="2024"/>
      <c r="K3299" s="32"/>
    </row>
  </sheetData>
  <sortState ref="M3:T3284">
    <sortCondition ref="O3:O3284"/>
  </sortState>
  <mergeCells count="3">
    <mergeCell ref="D3294:F3294"/>
    <mergeCell ref="D3296:F3296"/>
    <mergeCell ref="A1:E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W1" workbookViewId="0">
      <pane ySplit="6" topLeftCell="A31" activePane="bottomLeft" state="frozen"/>
      <selection pane="bottomLeft" activeCell="BCB43" sqref="BCB4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2024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44" t="s">
        <v>111</v>
      </c>
      <c r="B1" s="2244"/>
      <c r="C1" s="2244"/>
      <c r="D1" s="2244"/>
      <c r="E1" s="2244"/>
      <c r="F1" s="2244"/>
      <c r="G1" s="1782">
        <v>0</v>
      </c>
      <c r="H1" s="2244" t="s">
        <v>111</v>
      </c>
      <c r="I1" s="2244"/>
      <c r="J1" s="2244"/>
      <c r="K1" s="2244"/>
      <c r="L1" s="2244"/>
      <c r="M1" s="2244"/>
      <c r="N1" s="725">
        <v>1</v>
      </c>
      <c r="O1" s="2244" t="s">
        <v>111</v>
      </c>
      <c r="P1" s="2244"/>
      <c r="Q1" s="2244"/>
      <c r="R1" s="2244"/>
      <c r="S1" s="2244"/>
      <c r="T1" s="2244"/>
      <c r="U1" s="725">
        <f>N1+1</f>
        <v>2</v>
      </c>
      <c r="V1" s="2244" t="s">
        <v>111</v>
      </c>
      <c r="W1" s="2244"/>
      <c r="X1" s="2244"/>
      <c r="Y1" s="2244"/>
      <c r="Z1" s="2244"/>
      <c r="AA1" s="2244"/>
      <c r="AB1" s="725">
        <f>U1+1</f>
        <v>3</v>
      </c>
      <c r="AC1" s="2244" t="s">
        <v>111</v>
      </c>
      <c r="AD1" s="2244"/>
      <c r="AE1" s="2244"/>
      <c r="AF1" s="2244"/>
      <c r="AG1" s="2244"/>
      <c r="AH1" s="2244"/>
      <c r="AI1" s="725">
        <f>AB1+1</f>
        <v>4</v>
      </c>
      <c r="AJ1" s="2244" t="s">
        <v>111</v>
      </c>
      <c r="AK1" s="2244"/>
      <c r="AL1" s="2244"/>
      <c r="AM1" s="2244"/>
      <c r="AN1" s="2244"/>
      <c r="AO1" s="2244"/>
      <c r="AP1" s="725">
        <f>AI1+1</f>
        <v>5</v>
      </c>
      <c r="AQ1" s="2244" t="s">
        <v>111</v>
      </c>
      <c r="AR1" s="2244"/>
      <c r="AS1" s="2244"/>
      <c r="AT1" s="2244"/>
      <c r="AU1" s="2244"/>
      <c r="AV1" s="2244"/>
      <c r="AW1" s="725">
        <f>AP1+1</f>
        <v>6</v>
      </c>
      <c r="AX1" s="2244" t="s">
        <v>111</v>
      </c>
      <c r="AY1" s="2244"/>
      <c r="AZ1" s="2244"/>
      <c r="BA1" s="2244"/>
      <c r="BB1" s="2244"/>
      <c r="BC1" s="2244"/>
      <c r="BD1" s="725">
        <f>AW1+1</f>
        <v>7</v>
      </c>
      <c r="BE1" s="2244" t="s">
        <v>111</v>
      </c>
      <c r="BF1" s="2244"/>
      <c r="BG1" s="2244"/>
      <c r="BH1" s="2244"/>
      <c r="BI1" s="2244"/>
      <c r="BJ1" s="2244"/>
      <c r="BK1" s="725">
        <f>BD1+1</f>
        <v>8</v>
      </c>
      <c r="BL1" s="2244" t="s">
        <v>111</v>
      </c>
      <c r="BM1" s="2244"/>
      <c r="BN1" s="2244"/>
      <c r="BO1" s="2244"/>
      <c r="BP1" s="2244"/>
      <c r="BQ1" s="2244"/>
      <c r="BR1" s="725">
        <f>BK1+1</f>
        <v>9</v>
      </c>
      <c r="BS1" s="2244" t="s">
        <v>111</v>
      </c>
      <c r="BT1" s="2244"/>
      <c r="BU1" s="2244"/>
      <c r="BV1" s="2244"/>
      <c r="BW1" s="2244"/>
      <c r="BX1" s="2244"/>
      <c r="BY1" s="725">
        <f>BR1+1</f>
        <v>10</v>
      </c>
      <c r="BZ1" s="2244" t="s">
        <v>111</v>
      </c>
      <c r="CA1" s="2244"/>
      <c r="CB1" s="2244"/>
      <c r="CC1" s="2244"/>
      <c r="CD1" s="2244"/>
      <c r="CE1" s="2244"/>
      <c r="CF1" s="2244"/>
      <c r="CG1" s="725">
        <f>BY1+1</f>
        <v>11</v>
      </c>
      <c r="CH1" s="2244" t="s">
        <v>111</v>
      </c>
      <c r="CI1" s="2244"/>
      <c r="CJ1" s="2244"/>
      <c r="CK1" s="2244"/>
      <c r="CL1" s="2244"/>
      <c r="CM1" s="2244"/>
      <c r="CN1" s="725">
        <f>CG1+1</f>
        <v>12</v>
      </c>
      <c r="CO1" s="2244" t="s">
        <v>111</v>
      </c>
      <c r="CP1" s="2244"/>
      <c r="CQ1" s="2244"/>
      <c r="CR1" s="2244"/>
      <c r="CS1" s="2244"/>
      <c r="CT1" s="2244"/>
      <c r="CU1" s="725">
        <f>CN1+1</f>
        <v>13</v>
      </c>
      <c r="CV1" s="2244" t="s">
        <v>111</v>
      </c>
      <c r="CW1" s="2244"/>
      <c r="CX1" s="2244"/>
      <c r="CY1" s="2244"/>
      <c r="CZ1" s="2244"/>
      <c r="DA1" s="2244"/>
      <c r="DB1" s="2244"/>
      <c r="DC1" s="725">
        <f>CU1+1</f>
        <v>14</v>
      </c>
      <c r="DD1" s="2244" t="s">
        <v>111</v>
      </c>
      <c r="DE1" s="2244"/>
      <c r="DF1" s="2244"/>
      <c r="DG1" s="2244"/>
      <c r="DH1" s="2244"/>
      <c r="DI1" s="2244"/>
      <c r="DJ1" s="2244"/>
      <c r="DK1" s="725">
        <f>DC1</f>
        <v>14</v>
      </c>
      <c r="DL1" s="2244" t="s">
        <v>111</v>
      </c>
      <c r="DM1" s="2244"/>
      <c r="DN1" s="2244"/>
      <c r="DO1" s="2244"/>
      <c r="DP1" s="2244"/>
      <c r="DQ1" s="2244"/>
      <c r="DR1" s="725">
        <f>DC1+1</f>
        <v>15</v>
      </c>
      <c r="DS1" s="2244" t="s">
        <v>111</v>
      </c>
      <c r="DT1" s="2244"/>
      <c r="DU1" s="2244"/>
      <c r="DV1" s="2244"/>
      <c r="DW1" s="2244"/>
      <c r="DX1" s="2244"/>
      <c r="DY1" s="725">
        <f>DR1+1</f>
        <v>16</v>
      </c>
      <c r="DZ1" s="2244" t="s">
        <v>111</v>
      </c>
      <c r="EA1" s="2244"/>
      <c r="EB1" s="2244"/>
      <c r="EC1" s="2244"/>
      <c r="ED1" s="2244"/>
      <c r="EE1" s="2244"/>
      <c r="EF1" s="725">
        <f>DY1+1</f>
        <v>17</v>
      </c>
      <c r="EG1" s="2244" t="s">
        <v>111</v>
      </c>
      <c r="EH1" s="2244"/>
      <c r="EI1" s="2244"/>
      <c r="EJ1" s="2244"/>
      <c r="EK1" s="2244"/>
      <c r="EL1" s="2244"/>
      <c r="EM1" s="725">
        <f>EF1+1</f>
        <v>18</v>
      </c>
      <c r="EN1" s="2244" t="s">
        <v>111</v>
      </c>
      <c r="EO1" s="2244"/>
      <c r="EP1" s="2244"/>
      <c r="EQ1" s="2244"/>
      <c r="ER1" s="2244"/>
      <c r="ES1" s="2244"/>
      <c r="ET1" s="725">
        <f>EM1+1</f>
        <v>19</v>
      </c>
      <c r="EU1" s="2244" t="s">
        <v>111</v>
      </c>
      <c r="EV1" s="2244"/>
      <c r="EW1" s="2244"/>
      <c r="EX1" s="2244"/>
      <c r="EY1" s="2244"/>
      <c r="EZ1" s="2244"/>
      <c r="FA1" s="725">
        <f>ET1+1</f>
        <v>20</v>
      </c>
      <c r="FB1" s="2244" t="s">
        <v>111</v>
      </c>
      <c r="FC1" s="2244"/>
      <c r="FD1" s="2244"/>
      <c r="FE1" s="2244"/>
      <c r="FF1" s="2244"/>
      <c r="FG1" s="2244"/>
      <c r="FH1" s="2244"/>
      <c r="FI1" s="725">
        <f>FA1+1</f>
        <v>21</v>
      </c>
      <c r="FJ1" s="2214" t="str">
        <f>BL1</f>
        <v>ESTADO DE CUENTA POR CLIENTE</v>
      </c>
      <c r="FK1" s="2214"/>
      <c r="FL1" s="2214"/>
      <c r="FM1" s="2214"/>
      <c r="FN1" s="2214"/>
      <c r="FO1" s="2214"/>
      <c r="FP1" s="2214"/>
      <c r="FQ1" s="725">
        <f>FI1+1</f>
        <v>22</v>
      </c>
      <c r="FR1" s="2214" t="str">
        <f>BZ1</f>
        <v>ESTADO DE CUENTA POR CLIENTE</v>
      </c>
      <c r="FS1" s="2214"/>
      <c r="FT1" s="2214"/>
      <c r="FU1" s="2214"/>
      <c r="FV1" s="2214"/>
      <c r="FW1" s="2214"/>
      <c r="FX1" s="2214"/>
      <c r="FY1" s="725">
        <f>FQ1+1</f>
        <v>23</v>
      </c>
      <c r="FZ1" s="2214" t="str">
        <f>CH1</f>
        <v>ESTADO DE CUENTA POR CLIENTE</v>
      </c>
      <c r="GA1" s="2214"/>
      <c r="GB1" s="2214"/>
      <c r="GC1" s="2214"/>
      <c r="GD1" s="2214"/>
      <c r="GE1" s="2214"/>
      <c r="GF1" s="725">
        <f>FY1+1</f>
        <v>24</v>
      </c>
      <c r="GG1" s="2214" t="str">
        <f>BZ1</f>
        <v>ESTADO DE CUENTA POR CLIENTE</v>
      </c>
      <c r="GH1" s="2214"/>
      <c r="GI1" s="2214"/>
      <c r="GJ1" s="2214"/>
      <c r="GK1" s="2214"/>
      <c r="GL1" s="2214"/>
      <c r="GM1" s="2214"/>
      <c r="GN1" s="725">
        <f>GF1+1</f>
        <v>25</v>
      </c>
      <c r="GO1" s="2214" t="str">
        <f>EN1</f>
        <v>ESTADO DE CUENTA POR CLIENTE</v>
      </c>
      <c r="GP1" s="2214"/>
      <c r="GQ1" s="2214"/>
      <c r="GR1" s="2214"/>
      <c r="GS1" s="2214"/>
      <c r="GT1" s="2214"/>
      <c r="GU1" s="725">
        <f>GN1+1</f>
        <v>26</v>
      </c>
      <c r="GV1" s="2214" t="str">
        <f>EU1</f>
        <v>ESTADO DE CUENTA POR CLIENTE</v>
      </c>
      <c r="GW1" s="2214"/>
      <c r="GX1" s="2214"/>
      <c r="GY1" s="2214"/>
      <c r="GZ1" s="2214"/>
      <c r="HA1" s="2214"/>
      <c r="HB1" s="2214"/>
      <c r="HC1" s="725">
        <f>GU1+1</f>
        <v>27</v>
      </c>
      <c r="HD1" s="2214" t="str">
        <f>GV1</f>
        <v>ESTADO DE CUENTA POR CLIENTE</v>
      </c>
      <c r="HE1" s="2214"/>
      <c r="HF1" s="2214"/>
      <c r="HG1" s="2214"/>
      <c r="HH1" s="2214"/>
      <c r="HI1" s="2214"/>
      <c r="HJ1" s="725">
        <f>HC1+1</f>
        <v>28</v>
      </c>
      <c r="HK1" s="2214" t="str">
        <f>HD1</f>
        <v>ESTADO DE CUENTA POR CLIENTE</v>
      </c>
      <c r="HL1" s="2214"/>
      <c r="HM1" s="2214"/>
      <c r="HN1" s="2214"/>
      <c r="HO1" s="2214"/>
      <c r="HP1" s="2214"/>
      <c r="HQ1" s="725">
        <f>HJ1+1</f>
        <v>29</v>
      </c>
      <c r="HR1" s="2214" t="str">
        <f>HK1</f>
        <v>ESTADO DE CUENTA POR CLIENTE</v>
      </c>
      <c r="HS1" s="2214"/>
      <c r="HT1" s="2214"/>
      <c r="HU1" s="2214"/>
      <c r="HV1" s="2214"/>
      <c r="HW1" s="2214"/>
      <c r="HX1" s="725">
        <f>HQ1+1</f>
        <v>30</v>
      </c>
      <c r="HY1" s="2214" t="str">
        <f>HR1</f>
        <v>ESTADO DE CUENTA POR CLIENTE</v>
      </c>
      <c r="HZ1" s="2214"/>
      <c r="IA1" s="2214"/>
      <c r="IB1" s="2214"/>
      <c r="IC1" s="2214"/>
      <c r="ID1" s="2214"/>
      <c r="IE1" s="725">
        <f>HX1+1</f>
        <v>31</v>
      </c>
      <c r="IF1" s="2214" t="str">
        <f>HY1</f>
        <v>ESTADO DE CUENTA POR CLIENTE</v>
      </c>
      <c r="IG1" s="2214"/>
      <c r="IH1" s="2214"/>
      <c r="II1" s="2214"/>
      <c r="IJ1" s="2214"/>
      <c r="IK1" s="2214"/>
      <c r="IL1" s="725">
        <f>IE1+1</f>
        <v>32</v>
      </c>
      <c r="IM1" s="2214" t="str">
        <f>HD1</f>
        <v>ESTADO DE CUENTA POR CLIENTE</v>
      </c>
      <c r="IN1" s="2214"/>
      <c r="IO1" s="2214"/>
      <c r="IP1" s="2214"/>
      <c r="IQ1" s="2214"/>
      <c r="IR1" s="2214"/>
      <c r="IS1" s="725">
        <f>IL1+1</f>
        <v>33</v>
      </c>
      <c r="IT1" s="2214" t="str">
        <f>FJ1</f>
        <v>ESTADO DE CUENTA POR CLIENTE</v>
      </c>
      <c r="IU1" s="2214"/>
      <c r="IV1" s="2214"/>
      <c r="IW1" s="2214"/>
      <c r="IX1" s="2214"/>
      <c r="IY1" s="2214"/>
      <c r="IZ1" s="725">
        <f>IS1+1</f>
        <v>34</v>
      </c>
      <c r="JA1" s="2214" t="str">
        <f>FR1</f>
        <v>ESTADO DE CUENTA POR CLIENTE</v>
      </c>
      <c r="JB1" s="2214"/>
      <c r="JC1" s="2214"/>
      <c r="JD1" s="2214"/>
      <c r="JE1" s="2214"/>
      <c r="JF1" s="2214"/>
      <c r="JG1" s="725">
        <f>IZ1+1</f>
        <v>35</v>
      </c>
      <c r="JH1" s="2214" t="str">
        <f>FR1</f>
        <v>ESTADO DE CUENTA POR CLIENTE</v>
      </c>
      <c r="JI1" s="2214"/>
      <c r="JJ1" s="2214"/>
      <c r="JK1" s="2214"/>
      <c r="JL1" s="2214"/>
      <c r="JM1" s="2214"/>
      <c r="JN1" s="725">
        <f>JG1+1</f>
        <v>36</v>
      </c>
      <c r="JO1" s="2214" t="str">
        <f>JH1</f>
        <v>ESTADO DE CUENTA POR CLIENTE</v>
      </c>
      <c r="JP1" s="2214"/>
      <c r="JQ1" s="2214"/>
      <c r="JR1" s="2214"/>
      <c r="JS1" s="2214"/>
      <c r="JT1" s="2214"/>
      <c r="JU1" s="725">
        <f>JN1</f>
        <v>36</v>
      </c>
      <c r="JV1" s="2214" t="str">
        <f>JO1</f>
        <v>ESTADO DE CUENTA POR CLIENTE</v>
      </c>
      <c r="JW1" s="2214"/>
      <c r="JX1" s="2214"/>
      <c r="JY1" s="2214"/>
      <c r="JZ1" s="2214"/>
      <c r="KA1" s="2214"/>
      <c r="KB1" s="725">
        <f>JU1</f>
        <v>36</v>
      </c>
      <c r="KC1" s="2214" t="str">
        <f>BZ1</f>
        <v>ESTADO DE CUENTA POR CLIENTE</v>
      </c>
      <c r="KD1" s="2214"/>
      <c r="KE1" s="2214"/>
      <c r="KF1" s="2214"/>
      <c r="KG1" s="2214"/>
      <c r="KH1" s="2214"/>
      <c r="KI1" s="725">
        <f>JN1+1</f>
        <v>37</v>
      </c>
      <c r="KJ1" s="2214" t="str">
        <f>CH1</f>
        <v>ESTADO DE CUENTA POR CLIENTE</v>
      </c>
      <c r="KK1" s="2214"/>
      <c r="KL1" s="2214"/>
      <c r="KM1" s="2214"/>
      <c r="KN1" s="2214"/>
      <c r="KO1" s="2214"/>
      <c r="KP1" s="725">
        <f>KI1+1</f>
        <v>38</v>
      </c>
      <c r="KQ1" s="2214" t="str">
        <f>CO1</f>
        <v>ESTADO DE CUENTA POR CLIENTE</v>
      </c>
      <c r="KR1" s="2214"/>
      <c r="KS1" s="2214"/>
      <c r="KT1" s="2214"/>
      <c r="KU1" s="2214"/>
      <c r="KV1" s="2214"/>
      <c r="KW1" s="2214"/>
      <c r="KX1" s="725">
        <f>KP1+1</f>
        <v>39</v>
      </c>
      <c r="KY1" s="2214" t="str">
        <f>BZ1</f>
        <v>ESTADO DE CUENTA POR CLIENTE</v>
      </c>
      <c r="KZ1" s="2214"/>
      <c r="LA1" s="2214"/>
      <c r="LB1" s="2214"/>
      <c r="LC1" s="2214"/>
      <c r="LD1" s="2214"/>
      <c r="LE1" s="725">
        <f>KX1+1</f>
        <v>40</v>
      </c>
      <c r="LF1" s="2214" t="str">
        <f>DL1</f>
        <v>ESTADO DE CUENTA POR CLIENTE</v>
      </c>
      <c r="LG1" s="2214"/>
      <c r="LH1" s="2214"/>
      <c r="LI1" s="2214"/>
      <c r="LJ1" s="2214"/>
      <c r="LK1" s="2214"/>
      <c r="LL1" s="725">
        <f>LE1+1</f>
        <v>41</v>
      </c>
      <c r="LM1" s="2214" t="str">
        <f>EN1</f>
        <v>ESTADO DE CUENTA POR CLIENTE</v>
      </c>
      <c r="LN1" s="2214"/>
      <c r="LO1" s="2214"/>
      <c r="LP1" s="2214"/>
      <c r="LQ1" s="2214"/>
      <c r="LR1" s="2214"/>
      <c r="LS1" s="725">
        <f>LL1+1</f>
        <v>42</v>
      </c>
      <c r="LT1" s="2214" t="str">
        <f>EU1</f>
        <v>ESTADO DE CUENTA POR CLIENTE</v>
      </c>
      <c r="LU1" s="2214"/>
      <c r="LV1" s="2214"/>
      <c r="LW1" s="2214"/>
      <c r="LX1" s="2214"/>
      <c r="LY1" s="2214"/>
      <c r="LZ1" s="725">
        <f>LS1+1</f>
        <v>43</v>
      </c>
      <c r="MA1" s="2214" t="str">
        <f>EU1</f>
        <v>ESTADO DE CUENTA POR CLIENTE</v>
      </c>
      <c r="MB1" s="2214"/>
      <c r="MC1" s="2214"/>
      <c r="MD1" s="2214"/>
      <c r="ME1" s="2214"/>
      <c r="MF1" s="2214"/>
      <c r="MG1" s="725">
        <f>LZ1+1</f>
        <v>44</v>
      </c>
      <c r="MH1" s="2214" t="str">
        <f>FB1</f>
        <v>ESTADO DE CUENTA POR CLIENTE</v>
      </c>
      <c r="MI1" s="2214"/>
      <c r="MJ1" s="2214"/>
      <c r="MK1" s="2214"/>
      <c r="ML1" s="2214"/>
      <c r="MM1" s="2214"/>
      <c r="MN1" s="725">
        <f>MG1+1</f>
        <v>45</v>
      </c>
      <c r="MO1" s="2214" t="str">
        <f>FB1</f>
        <v>ESTADO DE CUENTA POR CLIENTE</v>
      </c>
      <c r="MP1" s="2214"/>
      <c r="MQ1" s="2214"/>
      <c r="MR1" s="2214"/>
      <c r="MS1" s="2214"/>
      <c r="MT1" s="2214"/>
      <c r="MU1" s="725">
        <f>MN1+1</f>
        <v>46</v>
      </c>
      <c r="MV1" s="2214" t="str">
        <f>FJ1</f>
        <v>ESTADO DE CUENTA POR CLIENTE</v>
      </c>
      <c r="MW1" s="2214"/>
      <c r="MX1" s="2214"/>
      <c r="MY1" s="2214"/>
      <c r="MZ1" s="2214"/>
      <c r="NA1" s="2214"/>
      <c r="NB1" s="725">
        <f>MU1+1</f>
        <v>47</v>
      </c>
      <c r="NC1" s="2214" t="str">
        <f>FR1</f>
        <v>ESTADO DE CUENTA POR CLIENTE</v>
      </c>
      <c r="ND1" s="2214"/>
      <c r="NE1" s="2214"/>
      <c r="NF1" s="2214"/>
      <c r="NG1" s="2214"/>
      <c r="NH1" s="2214"/>
      <c r="NI1" s="725">
        <f>NB1+1</f>
        <v>48</v>
      </c>
      <c r="NJ1" s="2214" t="str">
        <f>FZ1</f>
        <v>ESTADO DE CUENTA POR CLIENTE</v>
      </c>
      <c r="NK1" s="2214"/>
      <c r="NL1" s="2214"/>
      <c r="NM1" s="2214"/>
      <c r="NN1" s="2214"/>
      <c r="NO1" s="2214"/>
      <c r="NP1" s="725">
        <f>NI1+1</f>
        <v>49</v>
      </c>
      <c r="NQ1" s="2214" t="str">
        <f>FZ1</f>
        <v>ESTADO DE CUENTA POR CLIENTE</v>
      </c>
      <c r="NR1" s="2214"/>
      <c r="NS1" s="2214"/>
      <c r="NT1" s="2214"/>
      <c r="NU1" s="2214"/>
      <c r="NV1" s="2214"/>
      <c r="NW1" s="725">
        <f>NP1+1</f>
        <v>50</v>
      </c>
      <c r="NX1" s="2214" t="str">
        <f>EN1</f>
        <v>ESTADO DE CUENTA POR CLIENTE</v>
      </c>
      <c r="NY1" s="2214"/>
      <c r="NZ1" s="2214"/>
      <c r="OA1" s="2214"/>
      <c r="OB1" s="2214"/>
      <c r="OC1" s="2214"/>
      <c r="OD1" s="725">
        <f>NW1+1</f>
        <v>51</v>
      </c>
      <c r="OE1" s="2214" t="str">
        <f>EN1</f>
        <v>ESTADO DE CUENTA POR CLIENTE</v>
      </c>
      <c r="OF1" s="2214"/>
      <c r="OG1" s="2214"/>
      <c r="OH1" s="2214"/>
      <c r="OI1" s="2214"/>
      <c r="OJ1" s="2214"/>
      <c r="OK1" s="725">
        <f>OD1+1</f>
        <v>52</v>
      </c>
      <c r="OL1" s="2214" t="str">
        <f>EU1</f>
        <v>ESTADO DE CUENTA POR CLIENTE</v>
      </c>
      <c r="OM1" s="2214"/>
      <c r="ON1" s="2214"/>
      <c r="OO1" s="2214"/>
      <c r="OP1" s="2214"/>
      <c r="OQ1" s="2214"/>
      <c r="OR1" s="2214"/>
      <c r="OS1" s="725">
        <f>OK1+1</f>
        <v>53</v>
      </c>
      <c r="OT1" s="2214" t="str">
        <f>FB1</f>
        <v>ESTADO DE CUENTA POR CLIENTE</v>
      </c>
      <c r="OU1" s="2214"/>
      <c r="OV1" s="2214"/>
      <c r="OW1" s="2214"/>
      <c r="OX1" s="2214"/>
      <c r="OY1" s="2214"/>
      <c r="OZ1" s="725">
        <f>OS1+1</f>
        <v>54</v>
      </c>
      <c r="PA1" s="2214" t="str">
        <f>OT1</f>
        <v>ESTADO DE CUENTA POR CLIENTE</v>
      </c>
      <c r="PB1" s="2214"/>
      <c r="PC1" s="2214"/>
      <c r="PD1" s="2214"/>
      <c r="PE1" s="2214"/>
      <c r="PF1" s="2214"/>
      <c r="PG1" s="725">
        <f>OZ1+1</f>
        <v>55</v>
      </c>
      <c r="PH1" s="2214" t="str">
        <f>EN1</f>
        <v>ESTADO DE CUENTA POR CLIENTE</v>
      </c>
      <c r="PI1" s="2214"/>
      <c r="PJ1" s="2214"/>
      <c r="PK1" s="2214"/>
      <c r="PL1" s="2214"/>
      <c r="PM1" s="2214"/>
      <c r="PN1" s="725">
        <f>PG1+1</f>
        <v>56</v>
      </c>
      <c r="PO1" s="2214" t="str">
        <f>EU1</f>
        <v>ESTADO DE CUENTA POR CLIENTE</v>
      </c>
      <c r="PP1" s="2214"/>
      <c r="PQ1" s="2214"/>
      <c r="PR1" s="2214"/>
      <c r="PS1" s="2214"/>
      <c r="PT1" s="2214"/>
      <c r="PU1" s="725">
        <f>PN1</f>
        <v>56</v>
      </c>
      <c r="PV1" s="2214" t="str">
        <f>EU1</f>
        <v>ESTADO DE CUENTA POR CLIENTE</v>
      </c>
      <c r="PW1" s="2214"/>
      <c r="PX1" s="2214"/>
      <c r="PY1" s="2214"/>
      <c r="PZ1" s="2214"/>
      <c r="QA1" s="2214"/>
      <c r="QB1" s="2214"/>
      <c r="QC1" s="725">
        <f>PU1+1</f>
        <v>57</v>
      </c>
      <c r="QD1" s="2214" t="str">
        <f>PV1</f>
        <v>ESTADO DE CUENTA POR CLIENTE</v>
      </c>
      <c r="QE1" s="2214"/>
      <c r="QF1" s="2214"/>
      <c r="QG1" s="2214"/>
      <c r="QH1" s="2214"/>
      <c r="QI1" s="2214"/>
      <c r="QJ1" s="725">
        <f>QC1+1</f>
        <v>58</v>
      </c>
      <c r="QK1" s="2214" t="str">
        <f>FJ1</f>
        <v>ESTADO DE CUENTA POR CLIENTE</v>
      </c>
      <c r="QL1" s="2214"/>
      <c r="QM1" s="2214"/>
      <c r="QN1" s="2214"/>
      <c r="QO1" s="2214"/>
      <c r="QP1" s="2214"/>
      <c r="QQ1" s="725">
        <f>QJ1+1</f>
        <v>59</v>
      </c>
      <c r="QR1" s="2214" t="str">
        <f>FR1</f>
        <v>ESTADO DE CUENTA POR CLIENTE</v>
      </c>
      <c r="QS1" s="2214"/>
      <c r="QT1" s="2214"/>
      <c r="QU1" s="2214"/>
      <c r="QV1" s="2214"/>
      <c r="QW1" s="2214"/>
      <c r="QX1" s="725">
        <f>QQ1+1</f>
        <v>60</v>
      </c>
      <c r="QY1" s="2214" t="str">
        <f>FR1</f>
        <v>ESTADO DE CUENTA POR CLIENTE</v>
      </c>
      <c r="QZ1" s="2214"/>
      <c r="RA1" s="2214"/>
      <c r="RB1" s="2214"/>
      <c r="RC1" s="2214"/>
      <c r="RD1" s="2214"/>
      <c r="RE1" s="725">
        <f>QX1+1</f>
        <v>61</v>
      </c>
      <c r="RF1" s="2214" t="str">
        <f>QY1</f>
        <v>ESTADO DE CUENTA POR CLIENTE</v>
      </c>
      <c r="RG1" s="2214"/>
      <c r="RH1" s="2214"/>
      <c r="RI1" s="2214"/>
      <c r="RJ1" s="2214"/>
      <c r="RK1" s="2214"/>
      <c r="RL1" s="725">
        <f>RE1+1</f>
        <v>62</v>
      </c>
      <c r="RM1" s="2214" t="str">
        <f>FJ1</f>
        <v>ESTADO DE CUENTA POR CLIENTE</v>
      </c>
      <c r="RN1" s="2214"/>
      <c r="RO1" s="2214"/>
      <c r="RP1" s="2214"/>
      <c r="RQ1" s="2214"/>
      <c r="RR1" s="2214"/>
      <c r="RS1" s="2214"/>
      <c r="RT1" s="725">
        <f>RL1+1</f>
        <v>63</v>
      </c>
      <c r="RU1" s="2214" t="str">
        <f>FR1</f>
        <v>ESTADO DE CUENTA POR CLIENTE</v>
      </c>
      <c r="RV1" s="2214"/>
      <c r="RW1" s="2214"/>
      <c r="RX1" s="2214"/>
      <c r="RY1" s="2214"/>
      <c r="RZ1" s="2214"/>
      <c r="SA1" s="725">
        <f>RT1+1</f>
        <v>64</v>
      </c>
      <c r="SB1" s="2214" t="str">
        <f>FZ1</f>
        <v>ESTADO DE CUENTA POR CLIENTE</v>
      </c>
      <c r="SC1" s="2214"/>
      <c r="SD1" s="2214"/>
      <c r="SE1" s="2214"/>
      <c r="SF1" s="2214"/>
      <c r="SG1" s="2214"/>
      <c r="SH1" s="725">
        <f>SA1+1</f>
        <v>65</v>
      </c>
      <c r="SI1" s="2214" t="str">
        <f>GG1</f>
        <v>ESTADO DE CUENTA POR CLIENTE</v>
      </c>
      <c r="SJ1" s="2214"/>
      <c r="SK1" s="2214"/>
      <c r="SL1" s="2214"/>
      <c r="SM1" s="2214"/>
      <c r="SN1" s="2214"/>
      <c r="SO1" s="725">
        <f>SH1+1</f>
        <v>66</v>
      </c>
      <c r="SP1" s="2214" t="str">
        <f>SI1</f>
        <v>ESTADO DE CUENTA POR CLIENTE</v>
      </c>
      <c r="SQ1" s="2214"/>
      <c r="SR1" s="2214"/>
      <c r="SS1" s="2214"/>
      <c r="ST1" s="2214"/>
      <c r="SU1" s="2214"/>
      <c r="SV1" s="725">
        <f>SO1+1</f>
        <v>67</v>
      </c>
      <c r="SW1" s="2214" t="str">
        <f>GO1</f>
        <v>ESTADO DE CUENTA POR CLIENTE</v>
      </c>
      <c r="SX1" s="2214"/>
      <c r="SY1" s="2214"/>
      <c r="SZ1" s="2214"/>
      <c r="TA1" s="2214"/>
      <c r="TB1" s="2214"/>
      <c r="TC1" s="725">
        <f>SV1+1</f>
        <v>68</v>
      </c>
      <c r="TD1" s="2214" t="str">
        <f>GV1</f>
        <v>ESTADO DE CUENTA POR CLIENTE</v>
      </c>
      <c r="TE1" s="2214"/>
      <c r="TF1" s="2214"/>
      <c r="TG1" s="2214"/>
      <c r="TH1" s="2214"/>
      <c r="TI1" s="2214"/>
      <c r="TJ1" s="725">
        <f>TC1+1</f>
        <v>69</v>
      </c>
      <c r="TK1" s="2214" t="str">
        <f>TD1</f>
        <v>ESTADO DE CUENTA POR CLIENTE</v>
      </c>
      <c r="TL1" s="2214"/>
      <c r="TM1" s="2214"/>
      <c r="TN1" s="2214"/>
      <c r="TO1" s="2214"/>
      <c r="TP1" s="2214"/>
      <c r="TQ1" s="725">
        <f>TJ1+1</f>
        <v>70</v>
      </c>
      <c r="TR1" s="2214" t="str">
        <f>GG1</f>
        <v>ESTADO DE CUENTA POR CLIENTE</v>
      </c>
      <c r="TS1" s="2214"/>
      <c r="TT1" s="2214"/>
      <c r="TU1" s="2214"/>
      <c r="TV1" s="2214"/>
      <c r="TW1" s="2214"/>
      <c r="TX1" s="725">
        <f>TQ1+1</f>
        <v>71</v>
      </c>
      <c r="TY1" s="2214" t="str">
        <f>TR1</f>
        <v>ESTADO DE CUENTA POR CLIENTE</v>
      </c>
      <c r="TZ1" s="2214"/>
      <c r="UA1" s="2214"/>
      <c r="UB1" s="2214"/>
      <c r="UC1" s="2214"/>
      <c r="UD1" s="2214"/>
      <c r="UE1" s="725">
        <f>TX1+1</f>
        <v>72</v>
      </c>
      <c r="UF1" s="2214" t="str">
        <f>GO1</f>
        <v>ESTADO DE CUENTA POR CLIENTE</v>
      </c>
      <c r="UG1" s="2214"/>
      <c r="UH1" s="2214"/>
      <c r="UI1" s="2214"/>
      <c r="UJ1" s="2214"/>
      <c r="UK1" s="2214"/>
      <c r="UL1" s="725">
        <f>UE1+1</f>
        <v>73</v>
      </c>
      <c r="UM1" s="2214" t="str">
        <f>GG1</f>
        <v>ESTADO DE CUENTA POR CLIENTE</v>
      </c>
      <c r="UN1" s="2214"/>
      <c r="UO1" s="2214"/>
      <c r="UP1" s="2214"/>
      <c r="UQ1" s="2214"/>
      <c r="UR1" s="2214"/>
      <c r="US1" s="725">
        <f>UL1+1</f>
        <v>74</v>
      </c>
      <c r="UT1" s="2214" t="str">
        <f>UM1</f>
        <v>ESTADO DE CUENTA POR CLIENTE</v>
      </c>
      <c r="UU1" s="2214"/>
      <c r="UV1" s="2214"/>
      <c r="UW1" s="2214"/>
      <c r="UX1" s="2214"/>
      <c r="UY1" s="2214"/>
      <c r="UZ1" s="725">
        <f>US1+1</f>
        <v>75</v>
      </c>
      <c r="VA1" s="2214" t="str">
        <f>GO1</f>
        <v>ESTADO DE CUENTA POR CLIENTE</v>
      </c>
      <c r="VB1" s="2214"/>
      <c r="VC1" s="2214"/>
      <c r="VD1" s="2214"/>
      <c r="VE1" s="2214"/>
      <c r="VF1" s="2214"/>
      <c r="VG1" s="725">
        <f>UZ1+1</f>
        <v>76</v>
      </c>
      <c r="VH1" s="2214" t="str">
        <f>IT1</f>
        <v>ESTADO DE CUENTA POR CLIENTE</v>
      </c>
      <c r="VI1" s="2214"/>
      <c r="VJ1" s="2214"/>
      <c r="VK1" s="2214"/>
      <c r="VL1" s="2214"/>
      <c r="VM1" s="2214"/>
      <c r="VN1" s="725">
        <f>VG1+1</f>
        <v>77</v>
      </c>
      <c r="VO1" s="2214" t="str">
        <f>JA1</f>
        <v>ESTADO DE CUENTA POR CLIENTE</v>
      </c>
      <c r="VP1" s="2214"/>
      <c r="VQ1" s="2214"/>
      <c r="VR1" s="2214"/>
      <c r="VS1" s="2214"/>
      <c r="VT1" s="2214"/>
      <c r="VU1" s="725">
        <f>VN1+1</f>
        <v>78</v>
      </c>
      <c r="VV1" s="2214" t="str">
        <f>GG1</f>
        <v>ESTADO DE CUENTA POR CLIENTE</v>
      </c>
      <c r="VW1" s="2214"/>
      <c r="VX1" s="2214"/>
      <c r="VY1" s="2214"/>
      <c r="VZ1" s="2214"/>
      <c r="WA1" s="2214"/>
      <c r="WB1" s="725">
        <f>VU1+1</f>
        <v>79</v>
      </c>
      <c r="WC1" s="2214" t="str">
        <f>GO1</f>
        <v>ESTADO DE CUENTA POR CLIENTE</v>
      </c>
      <c r="WD1" s="2214"/>
      <c r="WE1" s="2214"/>
      <c r="WF1" s="2214"/>
      <c r="WG1" s="2214"/>
      <c r="WH1" s="2214"/>
      <c r="WI1" s="725">
        <f>WB1+1</f>
        <v>80</v>
      </c>
      <c r="WJ1" s="2214" t="str">
        <f>GV1</f>
        <v>ESTADO DE CUENTA POR CLIENTE</v>
      </c>
      <c r="WK1" s="2214"/>
      <c r="WL1" s="2214"/>
      <c r="WM1" s="2214"/>
      <c r="WN1" s="2214"/>
      <c r="WO1" s="2214"/>
      <c r="WP1" s="725">
        <f>WI1+1</f>
        <v>81</v>
      </c>
      <c r="WQ1" s="2214" t="str">
        <f>GG1</f>
        <v>ESTADO DE CUENTA POR CLIENTE</v>
      </c>
      <c r="WR1" s="2214"/>
      <c r="WS1" s="2214"/>
      <c r="WT1" s="2214"/>
      <c r="WU1" s="2214"/>
      <c r="WV1" s="2214"/>
      <c r="WW1" s="725">
        <f>WP1+1</f>
        <v>82</v>
      </c>
      <c r="WX1" s="2214" t="str">
        <f>GO1</f>
        <v>ESTADO DE CUENTA POR CLIENTE</v>
      </c>
      <c r="WY1" s="2214"/>
      <c r="WZ1" s="2214"/>
      <c r="XA1" s="2214"/>
      <c r="XB1" s="2214"/>
      <c r="XC1" s="2214"/>
      <c r="XD1" s="725">
        <f>WW1+1</f>
        <v>83</v>
      </c>
      <c r="XE1" s="2214" t="str">
        <f>GO1</f>
        <v>ESTADO DE CUENTA POR CLIENTE</v>
      </c>
      <c r="XF1" s="2214"/>
      <c r="XG1" s="2214"/>
      <c r="XH1" s="2214"/>
      <c r="XI1" s="2214"/>
      <c r="XJ1" s="2214"/>
      <c r="XK1" s="725">
        <f>XD1+1</f>
        <v>84</v>
      </c>
      <c r="XL1" s="2214" t="str">
        <f>FJ1</f>
        <v>ESTADO DE CUENTA POR CLIENTE</v>
      </c>
      <c r="XM1" s="2214"/>
      <c r="XN1" s="2214"/>
      <c r="XO1" s="2214"/>
      <c r="XP1" s="2214"/>
      <c r="XQ1" s="2214"/>
      <c r="XR1" s="725">
        <f>XK1+1</f>
        <v>85</v>
      </c>
      <c r="XS1" s="2214" t="str">
        <f>FR1</f>
        <v>ESTADO DE CUENTA POR CLIENTE</v>
      </c>
      <c r="XT1" s="2214"/>
      <c r="XU1" s="2214"/>
      <c r="XV1" s="2214"/>
      <c r="XW1" s="2214"/>
      <c r="XX1" s="2214"/>
      <c r="XY1" s="725">
        <f>XR1+1</f>
        <v>86</v>
      </c>
      <c r="XZ1" s="2214" t="str">
        <f>FR1</f>
        <v>ESTADO DE CUENTA POR CLIENTE</v>
      </c>
      <c r="YA1" s="2214"/>
      <c r="YB1" s="2214"/>
      <c r="YC1" s="2214"/>
      <c r="YD1" s="2214"/>
      <c r="YE1" s="2214"/>
      <c r="YF1" s="2214"/>
      <c r="YG1" s="725">
        <f>XY1+1</f>
        <v>87</v>
      </c>
      <c r="YH1" s="2214" t="str">
        <f>FZ1</f>
        <v>ESTADO DE CUENTA POR CLIENTE</v>
      </c>
      <c r="YI1" s="2214"/>
      <c r="YJ1" s="2214"/>
      <c r="YK1" s="2214"/>
      <c r="YL1" s="2214"/>
      <c r="YM1" s="2214"/>
      <c r="YN1" s="725">
        <f>YG1+1</f>
        <v>88</v>
      </c>
      <c r="YO1" s="2214" t="str">
        <f>FZ1</f>
        <v>ESTADO DE CUENTA POR CLIENTE</v>
      </c>
      <c r="YP1" s="2214"/>
      <c r="YQ1" s="2214"/>
      <c r="YR1" s="2214"/>
      <c r="YS1" s="2214"/>
      <c r="YT1" s="2214"/>
      <c r="YU1" s="2214"/>
      <c r="YV1" s="725">
        <f>YN1+1</f>
        <v>89</v>
      </c>
      <c r="YW1" s="2214" t="str">
        <f>FJ1</f>
        <v>ESTADO DE CUENTA POR CLIENTE</v>
      </c>
      <c r="YX1" s="2214"/>
      <c r="YY1" s="2214"/>
      <c r="YZ1" s="2214"/>
      <c r="ZA1" s="2214"/>
      <c r="ZB1" s="2214"/>
      <c r="ZC1" s="725">
        <f>YV1+1</f>
        <v>90</v>
      </c>
      <c r="ZD1" s="2214" t="str">
        <f>ZK1</f>
        <v>ESTADO DE CUENTA POR CLIENTE</v>
      </c>
      <c r="ZE1" s="2214"/>
      <c r="ZF1" s="2214"/>
      <c r="ZG1" s="2214"/>
      <c r="ZH1" s="2214"/>
      <c r="ZI1" s="2214"/>
      <c r="ZJ1" s="725">
        <f>ZC1+1</f>
        <v>91</v>
      </c>
      <c r="ZK1" s="2214" t="str">
        <f>GG1</f>
        <v>ESTADO DE CUENTA POR CLIENTE</v>
      </c>
      <c r="ZL1" s="2214"/>
      <c r="ZM1" s="2214"/>
      <c r="ZN1" s="2214"/>
      <c r="ZO1" s="2214"/>
      <c r="ZP1" s="2214"/>
      <c r="ZQ1" s="725">
        <f>ZJ1+1</f>
        <v>92</v>
      </c>
      <c r="ZR1" s="2214" t="str">
        <f>GO1</f>
        <v>ESTADO DE CUENTA POR CLIENTE</v>
      </c>
      <c r="ZS1" s="2214"/>
      <c r="ZT1" s="2214"/>
      <c r="ZU1" s="2214"/>
      <c r="ZV1" s="2214"/>
      <c r="ZW1" s="2214"/>
      <c r="ZX1" s="725">
        <f>ZQ1+1</f>
        <v>93</v>
      </c>
      <c r="ZY1" s="2214" t="str">
        <f>GO1</f>
        <v>ESTADO DE CUENTA POR CLIENTE</v>
      </c>
      <c r="ZZ1" s="2214"/>
      <c r="AAA1" s="2214"/>
      <c r="AAB1" s="2214"/>
      <c r="AAC1" s="2214"/>
      <c r="AAD1" s="2214"/>
      <c r="AAE1" s="2214"/>
      <c r="AAF1" s="725">
        <f>ZX1+1</f>
        <v>94</v>
      </c>
      <c r="AAG1" s="2214" t="str">
        <f>ZY1</f>
        <v>ESTADO DE CUENTA POR CLIENTE</v>
      </c>
      <c r="AAH1" s="2214"/>
      <c r="AAI1" s="2214"/>
      <c r="AAJ1" s="2214"/>
      <c r="AAK1" s="2214"/>
      <c r="AAL1" s="2214"/>
      <c r="AAM1" s="725">
        <v>94</v>
      </c>
      <c r="AAN1" s="2214" t="str">
        <f>BZ1</f>
        <v>ESTADO DE CUENTA POR CLIENTE</v>
      </c>
      <c r="AAO1" s="2214"/>
      <c r="AAP1" s="2214"/>
      <c r="AAQ1" s="2214"/>
      <c r="AAR1" s="2214"/>
      <c r="AAS1" s="2214"/>
      <c r="AAT1" s="2214"/>
      <c r="AAU1" s="725">
        <f>AAM1+1</f>
        <v>95</v>
      </c>
      <c r="AAV1" s="2214" t="str">
        <f>CH1</f>
        <v>ESTADO DE CUENTA POR CLIENTE</v>
      </c>
      <c r="AAW1" s="2214"/>
      <c r="AAX1" s="2214"/>
      <c r="AAY1" s="2214"/>
      <c r="AAZ1" s="2214"/>
      <c r="ABA1" s="2214"/>
      <c r="ABB1" s="725">
        <f>AAU1+1</f>
        <v>96</v>
      </c>
      <c r="ABC1" s="2214" t="str">
        <f>FJ1</f>
        <v>ESTADO DE CUENTA POR CLIENTE</v>
      </c>
      <c r="ABD1" s="2214"/>
      <c r="ABE1" s="2214"/>
      <c r="ABF1" s="2214"/>
      <c r="ABG1" s="2214"/>
      <c r="ABH1" s="2214"/>
      <c r="ABI1" s="725">
        <f>ABB1+1</f>
        <v>97</v>
      </c>
      <c r="ABJ1" s="2214" t="str">
        <f>FR1</f>
        <v>ESTADO DE CUENTA POR CLIENTE</v>
      </c>
      <c r="ABK1" s="2214"/>
      <c r="ABL1" s="2214"/>
      <c r="ABM1" s="2214"/>
      <c r="ABN1" s="2214"/>
      <c r="ABO1" s="2214"/>
      <c r="ABP1" s="725">
        <f>ABI1+1</f>
        <v>98</v>
      </c>
      <c r="ABQ1" s="2214" t="str">
        <f>FR1</f>
        <v>ESTADO DE CUENTA POR CLIENTE</v>
      </c>
      <c r="ABR1" s="2214"/>
      <c r="ABS1" s="2214"/>
      <c r="ABT1" s="2214"/>
      <c r="ABU1" s="2214"/>
      <c r="ABV1" s="2214"/>
      <c r="ABW1" s="725">
        <f>ABP1+1</f>
        <v>99</v>
      </c>
      <c r="ABX1" s="2214" t="str">
        <f>FZ1</f>
        <v>ESTADO DE CUENTA POR CLIENTE</v>
      </c>
      <c r="ABY1" s="2214"/>
      <c r="ABZ1" s="2214"/>
      <c r="ACA1" s="2214"/>
      <c r="ACB1" s="2214"/>
      <c r="ACC1" s="2214"/>
      <c r="ACD1" s="725">
        <f>ABW1+1</f>
        <v>100</v>
      </c>
      <c r="ACE1" s="2214" t="str">
        <f>GG1</f>
        <v>ESTADO DE CUENTA POR CLIENTE</v>
      </c>
      <c r="ACF1" s="2214"/>
      <c r="ACG1" s="2214"/>
      <c r="ACH1" s="2214"/>
      <c r="ACI1" s="2214"/>
      <c r="ACJ1" s="2214"/>
      <c r="ACK1" s="725">
        <f>ACD1+1</f>
        <v>101</v>
      </c>
      <c r="ACL1" s="2214" t="str">
        <f>KY1</f>
        <v>ESTADO DE CUENTA POR CLIENTE</v>
      </c>
      <c r="ACM1" s="2214"/>
      <c r="ACN1" s="2214"/>
      <c r="ACO1" s="2214"/>
      <c r="ACP1" s="2214"/>
      <c r="ACQ1" s="2214"/>
      <c r="ACR1" s="2214"/>
      <c r="ACS1" s="725">
        <f>ACD1+1</f>
        <v>101</v>
      </c>
      <c r="ACT1" s="2214" t="str">
        <f>AAN1</f>
        <v>ESTADO DE CUENTA POR CLIENTE</v>
      </c>
      <c r="ACU1" s="2214"/>
      <c r="ACV1" s="2214"/>
      <c r="ACW1" s="2214"/>
      <c r="ACX1" s="2214"/>
      <c r="ACY1" s="2214"/>
      <c r="ACZ1" s="725">
        <f>ACS1+1</f>
        <v>102</v>
      </c>
      <c r="ADA1" s="2214" t="str">
        <f>ABC1</f>
        <v>ESTADO DE CUENTA POR CLIENTE</v>
      </c>
      <c r="ADB1" s="2214"/>
      <c r="ADC1" s="2214"/>
      <c r="ADD1" s="2214"/>
      <c r="ADE1" s="2214"/>
      <c r="ADF1" s="2214"/>
      <c r="ADG1" s="725">
        <f>ACZ1+1</f>
        <v>103</v>
      </c>
      <c r="ADH1" s="2214" t="str">
        <f>ACL1</f>
        <v>ESTADO DE CUENTA POR CLIENTE</v>
      </c>
      <c r="ADI1" s="2214"/>
      <c r="ADJ1" s="2214"/>
      <c r="ADK1" s="2214"/>
      <c r="ADL1" s="2214"/>
      <c r="ADM1" s="2214"/>
      <c r="ADN1" s="2214"/>
      <c r="ADO1" s="725">
        <f>ADG1+1</f>
        <v>104</v>
      </c>
      <c r="ADP1" s="2214" t="str">
        <f>ACT1</f>
        <v>ESTADO DE CUENTA POR CLIENTE</v>
      </c>
      <c r="ADQ1" s="2214"/>
      <c r="ADR1" s="2214"/>
      <c r="ADS1" s="2214"/>
      <c r="ADT1" s="2214"/>
      <c r="ADU1" s="2214"/>
      <c r="ADV1" s="725">
        <f>ADO1+1</f>
        <v>105</v>
      </c>
      <c r="ADW1" s="2214" t="str">
        <f>ADA1</f>
        <v>ESTADO DE CUENTA POR CLIENTE</v>
      </c>
      <c r="ADX1" s="2214"/>
      <c r="ADY1" s="2214"/>
      <c r="ADZ1" s="2214"/>
      <c r="AEA1" s="2214"/>
      <c r="AEB1" s="2214"/>
      <c r="AEC1" s="725">
        <f>ADV1+1</f>
        <v>106</v>
      </c>
      <c r="AED1" s="2214" t="str">
        <f>ACL1</f>
        <v>ESTADO DE CUENTA POR CLIENTE</v>
      </c>
      <c r="AEE1" s="2214"/>
      <c r="AEF1" s="2214"/>
      <c r="AEG1" s="2214"/>
      <c r="AEH1" s="2214"/>
      <c r="AEI1" s="2214"/>
      <c r="AEJ1" s="725">
        <f>AEC1+1</f>
        <v>107</v>
      </c>
      <c r="AEK1" s="2214" t="str">
        <f>ACT1</f>
        <v>ESTADO DE CUENTA POR CLIENTE</v>
      </c>
      <c r="AEL1" s="2214"/>
      <c r="AEM1" s="2214"/>
      <c r="AEN1" s="2214"/>
      <c r="AEO1" s="2214"/>
      <c r="AEP1" s="2214"/>
      <c r="AEQ1" s="725">
        <f>AEJ1+1</f>
        <v>108</v>
      </c>
      <c r="AER1" s="2214" t="str">
        <f>ACT1</f>
        <v>ESTADO DE CUENTA POR CLIENTE</v>
      </c>
      <c r="AES1" s="2214"/>
      <c r="AET1" s="2214"/>
      <c r="AEU1" s="2214"/>
      <c r="AEV1" s="2214"/>
      <c r="AEW1" s="2214"/>
      <c r="AEX1" s="725">
        <f>AEQ1+1</f>
        <v>109</v>
      </c>
      <c r="AEY1" s="2214" t="str">
        <f>ADA1</f>
        <v>ESTADO DE CUENTA POR CLIENTE</v>
      </c>
      <c r="AEZ1" s="2214"/>
      <c r="AFA1" s="2214"/>
      <c r="AFB1" s="2214"/>
      <c r="AFC1" s="2214"/>
      <c r="AFD1" s="2214"/>
      <c r="AFE1" s="725">
        <f>AEX1+1</f>
        <v>110</v>
      </c>
      <c r="AFF1" s="2214" t="str">
        <f>ADA1</f>
        <v>ESTADO DE CUENTA POR CLIENTE</v>
      </c>
      <c r="AFG1" s="2214"/>
      <c r="AFH1" s="2214"/>
      <c r="AFI1" s="2214"/>
      <c r="AFJ1" s="2214"/>
      <c r="AFK1" s="2214"/>
      <c r="AFL1" s="725">
        <f>AFE1+1</f>
        <v>111</v>
      </c>
      <c r="AFM1" s="2214" t="str">
        <f>ADH1</f>
        <v>ESTADO DE CUENTA POR CLIENTE</v>
      </c>
      <c r="AFN1" s="2214"/>
      <c r="AFO1" s="2214"/>
      <c r="AFP1" s="2214"/>
      <c r="AFQ1" s="2214"/>
      <c r="AFR1" s="2214"/>
      <c r="AFS1" s="725">
        <f>AFL1+1</f>
        <v>112</v>
      </c>
      <c r="AFT1" s="2214" t="str">
        <f>AFM1</f>
        <v>ESTADO DE CUENTA POR CLIENTE</v>
      </c>
      <c r="AFU1" s="2214"/>
      <c r="AFV1" s="2214"/>
      <c r="AFW1" s="2214"/>
      <c r="AFX1" s="2214"/>
      <c r="AFY1" s="2214"/>
      <c r="AFZ1" s="725">
        <f>AFS1+1</f>
        <v>113</v>
      </c>
      <c r="AGA1" s="2214" t="str">
        <f>AFM1</f>
        <v>ESTADO DE CUENTA POR CLIENTE</v>
      </c>
      <c r="AGB1" s="2214"/>
      <c r="AGC1" s="2214"/>
      <c r="AGD1" s="2214"/>
      <c r="AGE1" s="2214"/>
      <c r="AGF1" s="2214"/>
      <c r="AGG1" s="725">
        <f>AFZ1+1</f>
        <v>114</v>
      </c>
      <c r="AGH1" s="2214" t="str">
        <f>AFT1</f>
        <v>ESTADO DE CUENTA POR CLIENTE</v>
      </c>
      <c r="AGI1" s="2214"/>
      <c r="AGJ1" s="2214"/>
      <c r="AGK1" s="2214"/>
      <c r="AGL1" s="2214"/>
      <c r="AGM1" s="2214"/>
      <c r="AGN1" s="725">
        <f>AGG1+1</f>
        <v>115</v>
      </c>
      <c r="AGO1" s="2214" t="str">
        <f>ADH1</f>
        <v>ESTADO DE CUENTA POR CLIENTE</v>
      </c>
      <c r="AGP1" s="2214"/>
      <c r="AGQ1" s="2214"/>
      <c r="AGR1" s="2214"/>
      <c r="AGS1" s="2214"/>
      <c r="AGT1" s="2214"/>
      <c r="AGU1" s="725">
        <f>AGN1+1</f>
        <v>116</v>
      </c>
      <c r="AGV1" s="2214" t="str">
        <f>ADA1</f>
        <v>ESTADO DE CUENTA POR CLIENTE</v>
      </c>
      <c r="AGW1" s="2214"/>
      <c r="AGX1" s="2214"/>
      <c r="AGY1" s="2214"/>
      <c r="AGZ1" s="2214"/>
      <c r="AHA1" s="2214"/>
      <c r="AHB1" s="725">
        <f>AGU1+1</f>
        <v>117</v>
      </c>
      <c r="AHC1" s="2214" t="str">
        <f>FJ1</f>
        <v>ESTADO DE CUENTA POR CLIENTE</v>
      </c>
      <c r="AHD1" s="2214"/>
      <c r="AHE1" s="2214"/>
      <c r="AHF1" s="2214"/>
      <c r="AHG1" s="2214"/>
      <c r="AHH1" s="2214"/>
      <c r="AHI1" s="2214"/>
      <c r="AHJ1" s="725">
        <f>AHB1+1</f>
        <v>118</v>
      </c>
      <c r="AHK1" s="2214" t="str">
        <f>AHC1</f>
        <v>ESTADO DE CUENTA POR CLIENTE</v>
      </c>
      <c r="AHL1" s="2214"/>
      <c r="AHM1" s="2214"/>
      <c r="AHN1" s="2214"/>
      <c r="AHO1" s="2214"/>
      <c r="AHP1" s="2214"/>
      <c r="AHQ1" s="725">
        <f>AHJ1+1</f>
        <v>119</v>
      </c>
      <c r="AHR1" s="2214" t="str">
        <f>FR1</f>
        <v>ESTADO DE CUENTA POR CLIENTE</v>
      </c>
      <c r="AHS1" s="2214"/>
      <c r="AHT1" s="2214"/>
      <c r="AHU1" s="2214"/>
      <c r="AHV1" s="2214"/>
      <c r="AHW1" s="2214"/>
      <c r="AHX1" s="725">
        <f>AHQ1+1</f>
        <v>120</v>
      </c>
      <c r="AHY1" s="2214" t="str">
        <f>GG1</f>
        <v>ESTADO DE CUENTA POR CLIENTE</v>
      </c>
      <c r="AHZ1" s="2214"/>
      <c r="AIA1" s="2214"/>
      <c r="AIB1" s="2214"/>
      <c r="AIC1" s="2214"/>
      <c r="AID1" s="2214"/>
      <c r="AIE1" s="2214"/>
      <c r="AIF1" s="725">
        <f>AHX1+1</f>
        <v>121</v>
      </c>
      <c r="AIG1" s="2214" t="str">
        <f>GG1</f>
        <v>ESTADO DE CUENTA POR CLIENTE</v>
      </c>
      <c r="AIH1" s="2214"/>
      <c r="AII1" s="2214"/>
      <c r="AIJ1" s="2214"/>
      <c r="AIK1" s="2214"/>
      <c r="AIL1" s="2214"/>
      <c r="AIM1" s="725">
        <f>AIF1+1</f>
        <v>122</v>
      </c>
      <c r="AIN1" s="2214" t="str">
        <f>AHC1</f>
        <v>ESTADO DE CUENTA POR CLIENTE</v>
      </c>
      <c r="AIO1" s="2214"/>
      <c r="AIP1" s="2214"/>
      <c r="AIQ1" s="2214"/>
      <c r="AIR1" s="2214"/>
      <c r="AIS1" s="2214"/>
      <c r="AIT1" s="725">
        <f>AIM1+1</f>
        <v>123</v>
      </c>
      <c r="AIU1" s="2214" t="str">
        <f>AHR1</f>
        <v>ESTADO DE CUENTA POR CLIENTE</v>
      </c>
      <c r="AIV1" s="2214"/>
      <c r="AIW1" s="2214"/>
      <c r="AIX1" s="2214"/>
      <c r="AIY1" s="2214"/>
      <c r="AIZ1" s="2214"/>
      <c r="AJA1" s="725">
        <f>AIT1+1</f>
        <v>124</v>
      </c>
      <c r="AJB1" s="2214" t="s">
        <v>59</v>
      </c>
      <c r="AJC1" s="2214"/>
      <c r="AJD1" s="2214"/>
      <c r="AJE1" s="2214"/>
      <c r="AJF1" s="2214"/>
      <c r="AJG1" s="2214"/>
      <c r="AJH1" s="725">
        <f>AJA1+1</f>
        <v>125</v>
      </c>
      <c r="AJI1" s="2214" t="s">
        <v>59</v>
      </c>
      <c r="AJJ1" s="2214"/>
      <c r="AJK1" s="2214"/>
      <c r="AJL1" s="2214"/>
      <c r="AJM1" s="2214"/>
      <c r="AJN1" s="2214"/>
      <c r="AJO1" s="725">
        <f>AJH1+1</f>
        <v>126</v>
      </c>
      <c r="AJP1" s="2214" t="s">
        <v>59</v>
      </c>
      <c r="AJQ1" s="2214"/>
      <c r="AJR1" s="2214"/>
      <c r="AJS1" s="2214"/>
      <c r="AJT1" s="2214"/>
      <c r="AJU1" s="2214"/>
      <c r="AJV1" s="725">
        <f>AJO1+1</f>
        <v>127</v>
      </c>
      <c r="AJW1" s="2214" t="s">
        <v>59</v>
      </c>
      <c r="AJX1" s="2214"/>
      <c r="AJY1" s="2214"/>
      <c r="AJZ1" s="2214"/>
      <c r="AKA1" s="2214"/>
      <c r="AKB1" s="2214"/>
      <c r="AKC1" s="725">
        <f>AJV1+1</f>
        <v>128</v>
      </c>
      <c r="AKD1" s="2214" t="s">
        <v>59</v>
      </c>
      <c r="AKE1" s="2214"/>
      <c r="AKF1" s="2214"/>
      <c r="AKG1" s="2214"/>
      <c r="AKH1" s="2214"/>
      <c r="AKI1" s="2214"/>
      <c r="AKJ1" s="2214"/>
      <c r="AKK1" s="725">
        <f>AKC1+1</f>
        <v>129</v>
      </c>
      <c r="AKL1" s="2214" t="s">
        <v>59</v>
      </c>
      <c r="AKM1" s="2214"/>
      <c r="AKN1" s="2214"/>
      <c r="AKO1" s="2214"/>
      <c r="AKP1" s="2214"/>
      <c r="AKQ1" s="2214"/>
      <c r="AKR1" s="725">
        <f>AKK1+1</f>
        <v>130</v>
      </c>
      <c r="AKS1" s="2214" t="s">
        <v>59</v>
      </c>
      <c r="AKT1" s="2214"/>
      <c r="AKU1" s="2214"/>
      <c r="AKV1" s="2214"/>
      <c r="AKW1" s="2214"/>
      <c r="AKX1" s="2214"/>
      <c r="AKY1" s="2214"/>
      <c r="AKZ1" s="725">
        <f>AKR1+1</f>
        <v>131</v>
      </c>
      <c r="ALA1" s="2214" t="s">
        <v>59</v>
      </c>
      <c r="ALB1" s="2214"/>
      <c r="ALC1" s="2214"/>
      <c r="ALD1" s="2214"/>
      <c r="ALE1" s="2214"/>
      <c r="ALF1" s="2214"/>
      <c r="ALG1" s="725">
        <f>AKZ1+1</f>
        <v>132</v>
      </c>
      <c r="ALH1" s="2214" t="s">
        <v>59</v>
      </c>
      <c r="ALI1" s="2214"/>
      <c r="ALJ1" s="2214"/>
      <c r="ALK1" s="2214"/>
      <c r="ALL1" s="2214"/>
      <c r="ALM1" s="2214"/>
      <c r="ALN1" s="725">
        <f>ALG1+1</f>
        <v>133</v>
      </c>
      <c r="ALO1" s="2214" t="s">
        <v>59</v>
      </c>
      <c r="ALP1" s="2214"/>
      <c r="ALQ1" s="2214"/>
      <c r="ALR1" s="2214"/>
      <c r="ALS1" s="2214"/>
      <c r="ALT1" s="2214"/>
      <c r="ALU1" s="725">
        <f>ALN1+1</f>
        <v>134</v>
      </c>
      <c r="ALV1" s="2214" t="s">
        <v>59</v>
      </c>
      <c r="ALW1" s="2214"/>
      <c r="ALX1" s="2214"/>
      <c r="ALY1" s="2214"/>
      <c r="ALZ1" s="2214"/>
      <c r="AMA1" s="2214"/>
      <c r="AMB1" s="725">
        <f>ALU1+1</f>
        <v>135</v>
      </c>
      <c r="AMC1" s="2214" t="s">
        <v>59</v>
      </c>
      <c r="AMD1" s="2214"/>
      <c r="AME1" s="2214"/>
      <c r="AMF1" s="2214"/>
      <c r="AMG1" s="2214"/>
      <c r="AMH1" s="2214"/>
      <c r="AMI1" s="725">
        <f>AMB1+1</f>
        <v>136</v>
      </c>
      <c r="AMJ1" s="2214" t="s">
        <v>59</v>
      </c>
      <c r="AMK1" s="2214"/>
      <c r="AML1" s="2214"/>
      <c r="AMM1" s="2214"/>
      <c r="AMN1" s="2214"/>
      <c r="AMO1" s="2214"/>
      <c r="AMP1" s="725">
        <f>AMI1+1</f>
        <v>137</v>
      </c>
      <c r="AMQ1" s="2214" t="s">
        <v>59</v>
      </c>
      <c r="AMR1" s="2214"/>
      <c r="AMS1" s="2214"/>
      <c r="AMT1" s="2214"/>
      <c r="AMU1" s="2214"/>
      <c r="AMV1" s="2214"/>
      <c r="AMW1" s="725">
        <f>AMP1+1</f>
        <v>138</v>
      </c>
      <c r="AMX1" s="2214" t="s">
        <v>59</v>
      </c>
      <c r="AMY1" s="2214"/>
      <c r="AMZ1" s="2214"/>
      <c r="ANA1" s="2214"/>
      <c r="ANB1" s="2214"/>
      <c r="ANC1" s="2214"/>
      <c r="AND1" s="725">
        <f>AMW1+1</f>
        <v>139</v>
      </c>
      <c r="ANE1" s="2214" t="s">
        <v>59</v>
      </c>
      <c r="ANF1" s="2214"/>
      <c r="ANG1" s="2214"/>
      <c r="ANH1" s="2214"/>
      <c r="ANI1" s="2214"/>
      <c r="ANJ1" s="2214"/>
      <c r="ANK1" s="725">
        <f>AND1+1</f>
        <v>140</v>
      </c>
      <c r="ANL1" s="2214" t="s">
        <v>59</v>
      </c>
      <c r="ANM1" s="2214"/>
      <c r="ANN1" s="2214"/>
      <c r="ANO1" s="2214"/>
      <c r="ANP1" s="2214"/>
      <c r="ANQ1" s="2214"/>
      <c r="ANR1" s="725">
        <f>ANK1+1</f>
        <v>141</v>
      </c>
      <c r="ANS1" s="2214" t="s">
        <v>59</v>
      </c>
      <c r="ANT1" s="2214"/>
      <c r="ANU1" s="2214"/>
      <c r="ANV1" s="2214"/>
      <c r="ANW1" s="2214"/>
      <c r="ANX1" s="2214"/>
      <c r="ANY1" s="2214"/>
      <c r="ANZ1" s="725">
        <f>ANR1+1</f>
        <v>142</v>
      </c>
      <c r="AOA1" s="2214" t="s">
        <v>59</v>
      </c>
      <c r="AOB1" s="2214"/>
      <c r="AOC1" s="2214"/>
      <c r="AOD1" s="2214"/>
      <c r="AOE1" s="2214"/>
      <c r="AOF1" s="2214"/>
      <c r="AOG1" s="2214"/>
      <c r="AOH1" s="725">
        <f>ANZ1+1</f>
        <v>143</v>
      </c>
      <c r="AOI1" s="2214" t="s">
        <v>59</v>
      </c>
      <c r="AOJ1" s="2214"/>
      <c r="AOK1" s="2214"/>
      <c r="AOL1" s="2214"/>
      <c r="AOM1" s="2214"/>
      <c r="AON1" s="2214"/>
      <c r="AOO1" s="725">
        <f>AOH1+1</f>
        <v>144</v>
      </c>
      <c r="AOP1" s="2214" t="s">
        <v>59</v>
      </c>
      <c r="AOQ1" s="2214"/>
      <c r="AOR1" s="2214"/>
      <c r="AOS1" s="2214"/>
      <c r="AOT1" s="2214"/>
      <c r="AOU1" s="2214"/>
      <c r="AOV1" s="725">
        <f>AOO1+1</f>
        <v>145</v>
      </c>
      <c r="AOW1" s="2214" t="s">
        <v>59</v>
      </c>
      <c r="AOX1" s="2214"/>
      <c r="AOY1" s="2214"/>
      <c r="AOZ1" s="2214"/>
      <c r="APA1" s="2214"/>
      <c r="APB1" s="2214"/>
      <c r="APC1" s="725">
        <f>AOV1+1</f>
        <v>146</v>
      </c>
      <c r="APD1" s="2214" t="s">
        <v>59</v>
      </c>
      <c r="APE1" s="2214"/>
      <c r="APF1" s="2214"/>
      <c r="APG1" s="2214"/>
      <c r="APH1" s="2214"/>
      <c r="API1" s="2214"/>
      <c r="APJ1" s="725">
        <f>APC1+1</f>
        <v>147</v>
      </c>
      <c r="APK1" s="2214" t="s">
        <v>59</v>
      </c>
      <c r="APL1" s="2214"/>
      <c r="APM1" s="2214"/>
      <c r="APN1" s="2214"/>
      <c r="APO1" s="2214"/>
      <c r="APP1" s="2214"/>
      <c r="APQ1" s="725">
        <f>APJ1+1</f>
        <v>148</v>
      </c>
      <c r="APR1" s="2214" t="s">
        <v>59</v>
      </c>
      <c r="APS1" s="2214"/>
      <c r="APT1" s="2214"/>
      <c r="APU1" s="2214"/>
      <c r="APV1" s="2214"/>
      <c r="APW1" s="2214"/>
      <c r="APX1" s="726">
        <f>APQ1+1</f>
        <v>149</v>
      </c>
      <c r="APY1" s="2214" t="s">
        <v>59</v>
      </c>
      <c r="APZ1" s="2214"/>
      <c r="AQA1" s="2214"/>
      <c r="AQB1" s="2214"/>
      <c r="AQC1" s="2214"/>
      <c r="AQD1" s="2214"/>
      <c r="AQE1" s="726">
        <f>APX1+1</f>
        <v>150</v>
      </c>
      <c r="AQF1" s="2214" t="s">
        <v>59</v>
      </c>
      <c r="AQG1" s="2214"/>
      <c r="AQH1" s="2214"/>
      <c r="AQI1" s="2214"/>
      <c r="AQJ1" s="2214"/>
      <c r="AQK1" s="2214"/>
      <c r="AQL1" s="726">
        <f>AQE1+1</f>
        <v>151</v>
      </c>
      <c r="AQM1" s="2214" t="s">
        <v>59</v>
      </c>
      <c r="AQN1" s="2214"/>
      <c r="AQO1" s="2214"/>
      <c r="AQP1" s="2214"/>
      <c r="AQQ1" s="2214"/>
      <c r="AQR1" s="2214"/>
      <c r="AQS1" s="726">
        <f>AQL1+1</f>
        <v>152</v>
      </c>
      <c r="AQT1" s="2214" t="s">
        <v>59</v>
      </c>
      <c r="AQU1" s="2214"/>
      <c r="AQV1" s="2214"/>
      <c r="AQW1" s="2214"/>
      <c r="AQX1" s="2214"/>
      <c r="AQY1" s="2214"/>
      <c r="AQZ1" s="726">
        <f>AQS1+1</f>
        <v>153</v>
      </c>
      <c r="ARA1" s="2214" t="s">
        <v>59</v>
      </c>
      <c r="ARB1" s="2214"/>
      <c r="ARC1" s="2214"/>
      <c r="ARD1" s="2214"/>
      <c r="ARE1" s="2214"/>
      <c r="ARF1" s="2214"/>
      <c r="ARG1" s="726">
        <f>AQZ1+1</f>
        <v>154</v>
      </c>
      <c r="ARH1" s="2214" t="s">
        <v>59</v>
      </c>
      <c r="ARI1" s="2214"/>
      <c r="ARJ1" s="2214"/>
      <c r="ARK1" s="2214"/>
      <c r="ARL1" s="2214"/>
      <c r="ARM1" s="2214"/>
      <c r="ARN1" s="726">
        <f>ARG1+1</f>
        <v>155</v>
      </c>
      <c r="ARO1" s="2214" t="s">
        <v>59</v>
      </c>
      <c r="ARP1" s="2214"/>
      <c r="ARQ1" s="2214"/>
      <c r="ARR1" s="2214"/>
      <c r="ARS1" s="2214"/>
      <c r="ART1" s="2214"/>
      <c r="ARU1" s="726">
        <f>ARN1+1</f>
        <v>156</v>
      </c>
      <c r="ARV1" s="2214" t="s">
        <v>59</v>
      </c>
      <c r="ARW1" s="2214"/>
      <c r="ARX1" s="2214"/>
      <c r="ARY1" s="2214"/>
      <c r="ARZ1" s="2214"/>
      <c r="ASA1" s="2214"/>
      <c r="ASB1" s="726">
        <f>ARU1+1</f>
        <v>157</v>
      </c>
      <c r="ASC1" s="2214" t="s">
        <v>59</v>
      </c>
      <c r="ASD1" s="2214"/>
      <c r="ASE1" s="2214"/>
      <c r="ASF1" s="2214"/>
      <c r="ASG1" s="2214"/>
      <c r="ASH1" s="2214"/>
      <c r="ASI1" s="726">
        <f>ASB1+1</f>
        <v>158</v>
      </c>
      <c r="ASJ1" s="2214" t="s">
        <v>59</v>
      </c>
      <c r="ASK1" s="2214"/>
      <c r="ASL1" s="2214"/>
      <c r="ASM1" s="2214"/>
      <c r="ASN1" s="2214"/>
      <c r="ASO1" s="2214"/>
      <c r="ASP1" s="725">
        <f>ASI1+1</f>
        <v>159</v>
      </c>
      <c r="ASQ1" s="2214" t="s">
        <v>59</v>
      </c>
      <c r="ASR1" s="2214"/>
      <c r="ASS1" s="2214"/>
      <c r="AST1" s="2214"/>
      <c r="ASU1" s="2214"/>
      <c r="ASV1" s="2214"/>
      <c r="ASW1" s="725">
        <f>ASP1+1</f>
        <v>160</v>
      </c>
      <c r="ASX1" s="2214" t="s">
        <v>59</v>
      </c>
      <c r="ASY1" s="2214"/>
      <c r="ASZ1" s="2214"/>
      <c r="ATA1" s="2214"/>
      <c r="ATB1" s="2214"/>
      <c r="ATC1" s="2214"/>
      <c r="ATD1" s="2214"/>
      <c r="ATE1" s="725">
        <f>ASW1+1</f>
        <v>161</v>
      </c>
      <c r="ATF1" s="2214" t="s">
        <v>59</v>
      </c>
      <c r="ATG1" s="2214"/>
      <c r="ATH1" s="2214"/>
      <c r="ATI1" s="2214"/>
      <c r="ATJ1" s="2214"/>
      <c r="ATK1" s="2214"/>
      <c r="ATL1" s="725">
        <f>ATE1+1</f>
        <v>162</v>
      </c>
      <c r="ATM1" s="2214" t="s">
        <v>59</v>
      </c>
      <c r="ATN1" s="2214"/>
      <c r="ATO1" s="2214"/>
      <c r="ATP1" s="2214"/>
      <c r="ATQ1" s="2214"/>
      <c r="ATR1" s="2214"/>
      <c r="ATS1" s="725">
        <f>ATL1+1</f>
        <v>163</v>
      </c>
      <c r="ATT1" s="2214" t="s">
        <v>59</v>
      </c>
      <c r="ATU1" s="2214"/>
      <c r="ATV1" s="2214"/>
      <c r="ATW1" s="2214"/>
      <c r="ATX1" s="2214"/>
      <c r="ATY1" s="2214"/>
      <c r="ATZ1" s="2214"/>
      <c r="AUA1" s="725">
        <f>ATS1+1</f>
        <v>164</v>
      </c>
      <c r="AUB1" s="2214" t="s">
        <v>59</v>
      </c>
      <c r="AUC1" s="2214"/>
      <c r="AUD1" s="2214"/>
      <c r="AUE1" s="2214"/>
      <c r="AUF1" s="2214"/>
      <c r="AUG1" s="2214"/>
      <c r="AUH1" s="2214"/>
      <c r="AUI1" s="727">
        <f>AUA1+1</f>
        <v>165</v>
      </c>
      <c r="AUJ1" s="2214" t="s">
        <v>59</v>
      </c>
      <c r="AUK1" s="2214"/>
      <c r="AUL1" s="2214"/>
      <c r="AUM1" s="2214"/>
      <c r="AUN1" s="2214"/>
      <c r="AUO1" s="2214"/>
      <c r="AUP1" s="726">
        <f>AUI1+1</f>
        <v>166</v>
      </c>
      <c r="AUQ1" s="2214" t="s">
        <v>59</v>
      </c>
      <c r="AUR1" s="2214"/>
      <c r="AUS1" s="2214"/>
      <c r="AUT1" s="2214"/>
      <c r="AUU1" s="2214"/>
      <c r="AUV1" s="2214"/>
      <c r="AUW1" s="726">
        <f>AUP1+1</f>
        <v>167</v>
      </c>
      <c r="AUX1" s="2214" t="s">
        <v>59</v>
      </c>
      <c r="AUY1" s="2214"/>
      <c r="AUZ1" s="2214"/>
      <c r="AVA1" s="2214"/>
      <c r="AVB1" s="2214"/>
      <c r="AVC1" s="2214"/>
      <c r="AVD1" s="726">
        <f>AUW1+1</f>
        <v>168</v>
      </c>
      <c r="AVE1" s="2214" t="s">
        <v>59</v>
      </c>
      <c r="AVF1" s="2214"/>
      <c r="AVG1" s="2214"/>
      <c r="AVH1" s="2214"/>
      <c r="AVI1" s="2214"/>
      <c r="AVJ1" s="2214"/>
      <c r="AVK1" s="726">
        <f>AVD1+1</f>
        <v>169</v>
      </c>
      <c r="AVL1" s="2214" t="s">
        <v>59</v>
      </c>
      <c r="AVM1" s="2214"/>
      <c r="AVN1" s="2214"/>
      <c r="AVO1" s="2214"/>
      <c r="AVP1" s="2214"/>
      <c r="AVQ1" s="2214"/>
      <c r="AVR1" s="726">
        <f>AVD1+1</f>
        <v>169</v>
      </c>
      <c r="AVS1" s="2214" t="s">
        <v>59</v>
      </c>
      <c r="AVT1" s="2214"/>
      <c r="AVU1" s="2214"/>
      <c r="AVV1" s="2214"/>
      <c r="AVW1" s="2214"/>
      <c r="AVX1" s="2214"/>
      <c r="AVY1" s="726">
        <f>AVR1+1</f>
        <v>170</v>
      </c>
      <c r="AVZ1" s="2214" t="s">
        <v>59</v>
      </c>
      <c r="AWA1" s="2214"/>
      <c r="AWB1" s="2214"/>
      <c r="AWC1" s="2214"/>
      <c r="AWD1" s="2214"/>
      <c r="AWE1" s="2214"/>
      <c r="AWF1" s="726">
        <f>AVY1+1</f>
        <v>171</v>
      </c>
      <c r="AWG1" s="2214" t="s">
        <v>59</v>
      </c>
      <c r="AWH1" s="2214"/>
      <c r="AWI1" s="2214"/>
      <c r="AWJ1" s="2214"/>
      <c r="AWK1" s="2214"/>
      <c r="AWL1" s="2214"/>
      <c r="AWM1" s="726">
        <f>AWF1+1</f>
        <v>172</v>
      </c>
      <c r="AWN1" s="2214" t="s">
        <v>59</v>
      </c>
      <c r="AWO1" s="2214"/>
      <c r="AWP1" s="2214"/>
      <c r="AWQ1" s="2214"/>
      <c r="AWR1" s="2214"/>
      <c r="AWS1" s="2214"/>
      <c r="AWT1" s="2214"/>
      <c r="AWU1" s="726">
        <f>AWM1+1</f>
        <v>173</v>
      </c>
      <c r="AWV1" s="2214" t="s">
        <v>59</v>
      </c>
      <c r="AWW1" s="2214"/>
      <c r="AWX1" s="2214"/>
      <c r="AWY1" s="2214"/>
      <c r="AWZ1" s="2214"/>
      <c r="AXA1" s="2214"/>
      <c r="AXB1" s="2214"/>
      <c r="AXC1" s="725">
        <f>AWU1+1</f>
        <v>174</v>
      </c>
      <c r="AXD1" s="2214" t="s">
        <v>59</v>
      </c>
      <c r="AXE1" s="2214"/>
      <c r="AXF1" s="2214"/>
      <c r="AXG1" s="2214"/>
      <c r="AXH1" s="2214"/>
      <c r="AXI1" s="2214"/>
      <c r="AXJ1" s="725">
        <f>AXC1+1</f>
        <v>175</v>
      </c>
      <c r="AXK1" s="2214" t="s">
        <v>59</v>
      </c>
      <c r="AXL1" s="2214"/>
      <c r="AXM1" s="2214"/>
      <c r="AXN1" s="2214"/>
      <c r="AXO1" s="2214"/>
      <c r="AXP1" s="2214"/>
      <c r="AXQ1" s="725">
        <f>AXJ1+1</f>
        <v>176</v>
      </c>
      <c r="AXR1" s="2214" t="s">
        <v>59</v>
      </c>
      <c r="AXS1" s="2214"/>
      <c r="AXT1" s="2214"/>
      <c r="AXU1" s="2214"/>
      <c r="AXV1" s="2214"/>
      <c r="AXW1" s="2214"/>
      <c r="AXX1" s="725">
        <f>AXQ1+1</f>
        <v>177</v>
      </c>
      <c r="AXY1" s="2214" t="s">
        <v>59</v>
      </c>
      <c r="AXZ1" s="2214"/>
      <c r="AYA1" s="2214"/>
      <c r="AYB1" s="2214"/>
      <c r="AYC1" s="2214"/>
      <c r="AYD1" s="2214"/>
      <c r="AYE1" s="726">
        <f>AXX1+1</f>
        <v>178</v>
      </c>
      <c r="AYF1" s="2214" t="s">
        <v>59</v>
      </c>
      <c r="AYG1" s="2214"/>
      <c r="AYH1" s="2214"/>
      <c r="AYI1" s="2214"/>
      <c r="AYJ1" s="2214"/>
      <c r="AYK1" s="2214"/>
      <c r="AYL1" s="726">
        <f>AYE1+1</f>
        <v>179</v>
      </c>
      <c r="AYM1" s="2214" t="s">
        <v>59</v>
      </c>
      <c r="AYN1" s="2214"/>
      <c r="AYO1" s="2214"/>
      <c r="AYP1" s="2214"/>
      <c r="AYQ1" s="2214"/>
      <c r="AYR1" s="2214"/>
      <c r="AYS1" s="726">
        <f>AYE1+1</f>
        <v>179</v>
      </c>
      <c r="AYT1" s="2214" t="s">
        <v>59</v>
      </c>
      <c r="AYU1" s="2214"/>
      <c r="AYV1" s="2214"/>
      <c r="AYW1" s="2214"/>
      <c r="AYX1" s="2214"/>
      <c r="AYY1" s="2214"/>
      <c r="AYZ1" s="726">
        <f>AYS1+1</f>
        <v>180</v>
      </c>
      <c r="AZA1" s="2214" t="s">
        <v>59</v>
      </c>
      <c r="AZB1" s="2214"/>
      <c r="AZC1" s="2214"/>
      <c r="AZD1" s="2214"/>
      <c r="AZE1" s="2214"/>
      <c r="AZF1" s="2214"/>
      <c r="AZG1" s="726">
        <f>AYZ1+1</f>
        <v>181</v>
      </c>
      <c r="AZH1" s="2214" t="s">
        <v>59</v>
      </c>
      <c r="AZI1" s="2214"/>
      <c r="AZJ1" s="2214"/>
      <c r="AZK1" s="2214"/>
      <c r="AZL1" s="2214"/>
      <c r="AZM1" s="2214"/>
      <c r="AZN1" s="726">
        <f>AZG1+1</f>
        <v>182</v>
      </c>
      <c r="AZO1" s="2214" t="s">
        <v>59</v>
      </c>
      <c r="AZP1" s="2214"/>
      <c r="AZQ1" s="2214"/>
      <c r="AZR1" s="2214"/>
      <c r="AZS1" s="2214"/>
      <c r="AZT1" s="2214"/>
      <c r="AZU1" s="726">
        <f>AZN1+1</f>
        <v>183</v>
      </c>
      <c r="AZV1" s="2214" t="s">
        <v>59</v>
      </c>
      <c r="AZW1" s="2214"/>
      <c r="AZX1" s="2214"/>
      <c r="AZY1" s="2214"/>
      <c r="AZZ1" s="2214"/>
      <c r="BAA1" s="2214"/>
      <c r="BAB1" s="726">
        <f>AZU1+1</f>
        <v>184</v>
      </c>
      <c r="BAC1" s="2214" t="s">
        <v>59</v>
      </c>
      <c r="BAD1" s="2214"/>
      <c r="BAE1" s="2214"/>
      <c r="BAF1" s="2214"/>
      <c r="BAG1" s="2214"/>
      <c r="BAH1" s="2214"/>
      <c r="BAI1" s="726">
        <f>BAB1+1</f>
        <v>185</v>
      </c>
      <c r="BAJ1" s="2214" t="s">
        <v>59</v>
      </c>
      <c r="BAK1" s="2214"/>
      <c r="BAL1" s="2214"/>
      <c r="BAM1" s="2214"/>
      <c r="BAN1" s="2214"/>
      <c r="BAO1" s="2214"/>
      <c r="BAP1" s="726">
        <f>BAI1+1</f>
        <v>186</v>
      </c>
      <c r="BAQ1" s="2214" t="s">
        <v>59</v>
      </c>
      <c r="BAR1" s="2214"/>
      <c r="BAS1" s="2214"/>
      <c r="BAT1" s="2214"/>
      <c r="BAU1" s="2214"/>
      <c r="BAV1" s="2214"/>
      <c r="BAW1" s="726">
        <f>BAP1+1</f>
        <v>187</v>
      </c>
      <c r="BAX1" s="2214" t="s">
        <v>59</v>
      </c>
      <c r="BAY1" s="2214"/>
      <c r="BAZ1" s="2214"/>
      <c r="BBA1" s="2214"/>
      <c r="BBB1" s="2214"/>
      <c r="BBC1" s="2214"/>
      <c r="BBD1" s="726">
        <f>BAW1+1</f>
        <v>188</v>
      </c>
      <c r="BBE1" s="2214" t="s">
        <v>59</v>
      </c>
      <c r="BBF1" s="2214"/>
      <c r="BBG1" s="2214"/>
      <c r="BBH1" s="2214"/>
      <c r="BBI1" s="2214"/>
      <c r="BBJ1" s="2214"/>
      <c r="BBK1" s="726">
        <f>BBD1+1</f>
        <v>189</v>
      </c>
      <c r="BBL1" s="2214" t="s">
        <v>59</v>
      </c>
      <c r="BBM1" s="2214"/>
      <c r="BBN1" s="2214"/>
      <c r="BBO1" s="2214"/>
      <c r="BBP1" s="2214"/>
      <c r="BBQ1" s="2214"/>
      <c r="BBR1" s="2214"/>
      <c r="BBS1" s="726">
        <f>BBK1+1</f>
        <v>190</v>
      </c>
      <c r="BBT1" s="2214" t="s">
        <v>59</v>
      </c>
      <c r="BBU1" s="2214"/>
      <c r="BBV1" s="2214"/>
      <c r="BBW1" s="2214"/>
      <c r="BBX1" s="2214"/>
      <c r="BBY1" s="2214"/>
      <c r="BBZ1" s="726">
        <f>BBS1+1</f>
        <v>191</v>
      </c>
      <c r="BCA1" s="2214" t="s">
        <v>59</v>
      </c>
      <c r="BCB1" s="2214"/>
      <c r="BCC1" s="2214"/>
      <c r="BCD1" s="2214"/>
      <c r="BCE1" s="2214"/>
      <c r="BCF1" s="2214"/>
      <c r="BCG1" s="726">
        <f>BBZ1+1</f>
        <v>192</v>
      </c>
      <c r="BCH1" s="2214" t="s">
        <v>59</v>
      </c>
      <c r="BCI1" s="2214"/>
      <c r="BCJ1" s="2214"/>
      <c r="BCK1" s="2214"/>
      <c r="BCL1" s="2214"/>
      <c r="BCM1" s="2214"/>
      <c r="BCN1" s="726">
        <f>BCG1+1</f>
        <v>193</v>
      </c>
      <c r="BCO1" s="2214" t="s">
        <v>59</v>
      </c>
      <c r="BCP1" s="2214"/>
      <c r="BCQ1" s="2214"/>
      <c r="BCR1" s="2214"/>
      <c r="BCS1" s="2214"/>
      <c r="BCT1" s="2214"/>
      <c r="BCU1" s="726">
        <f>BCN1+1</f>
        <v>194</v>
      </c>
      <c r="BCV1" s="2214" t="s">
        <v>59</v>
      </c>
      <c r="BCW1" s="2214"/>
      <c r="BCX1" s="2214"/>
      <c r="BCY1" s="2214"/>
      <c r="BCZ1" s="2214"/>
      <c r="BDA1" s="2214"/>
      <c r="BDB1" s="726">
        <f>BCU1+1</f>
        <v>195</v>
      </c>
      <c r="BDC1" s="2214" t="s">
        <v>59</v>
      </c>
      <c r="BDD1" s="2214"/>
      <c r="BDE1" s="2214"/>
      <c r="BDF1" s="2214"/>
      <c r="BDG1" s="2214"/>
      <c r="BDH1" s="2214"/>
      <c r="BDI1" s="726">
        <f>BDB1+1</f>
        <v>196</v>
      </c>
      <c r="BDJ1" s="2214" t="s">
        <v>59</v>
      </c>
      <c r="BDK1" s="2214"/>
      <c r="BDL1" s="2214"/>
      <c r="BDM1" s="2214"/>
      <c r="BDN1" s="2214"/>
      <c r="BDO1" s="2214"/>
      <c r="BDP1" s="726">
        <f>BDB1+1</f>
        <v>196</v>
      </c>
      <c r="BDQ1" s="2214" t="s">
        <v>59</v>
      </c>
      <c r="BDR1" s="2214"/>
      <c r="BDS1" s="2214"/>
      <c r="BDT1" s="2214"/>
      <c r="BDU1" s="2214"/>
      <c r="BDV1" s="2214"/>
      <c r="BDW1" s="2214"/>
      <c r="BDX1" s="726">
        <f>BDP1+1</f>
        <v>197</v>
      </c>
      <c r="BDY1" s="2214" t="s">
        <v>59</v>
      </c>
      <c r="BDZ1" s="2214"/>
      <c r="BEA1" s="2214"/>
      <c r="BEB1" s="2214"/>
      <c r="BEC1" s="2214"/>
      <c r="BED1" s="2214"/>
      <c r="BEE1" s="2214"/>
      <c r="BEF1" s="726">
        <f>BDX1+1</f>
        <v>198</v>
      </c>
      <c r="BEG1" s="2214" t="s">
        <v>59</v>
      </c>
      <c r="BEH1" s="2214"/>
      <c r="BEI1" s="2214"/>
      <c r="BEJ1" s="2214"/>
      <c r="BEK1" s="2214"/>
      <c r="BEL1" s="2214"/>
      <c r="BEM1" s="2214"/>
      <c r="BEN1" s="726">
        <f>BEF1+1</f>
        <v>199</v>
      </c>
      <c r="BEO1" s="2214" t="s">
        <v>59</v>
      </c>
      <c r="BEP1" s="2214"/>
      <c r="BEQ1" s="2214"/>
      <c r="BER1" s="2214"/>
      <c r="BES1" s="2214"/>
      <c r="BET1" s="2214"/>
      <c r="BEU1" s="726">
        <f>BEN1+1</f>
        <v>200</v>
      </c>
      <c r="BEV1" s="2214" t="s">
        <v>59</v>
      </c>
      <c r="BEW1" s="2214"/>
      <c r="BEX1" s="2214"/>
      <c r="BEY1" s="2214"/>
      <c r="BEZ1" s="2214"/>
      <c r="BFA1" s="2214"/>
      <c r="BFB1" s="726">
        <f>BEU1+1</f>
        <v>201</v>
      </c>
      <c r="BFC1" s="2214" t="s">
        <v>59</v>
      </c>
      <c r="BFD1" s="2214"/>
      <c r="BFE1" s="2214"/>
      <c r="BFF1" s="2214"/>
      <c r="BFG1" s="2214"/>
      <c r="BFH1" s="2214"/>
      <c r="BFI1" s="726">
        <f>BFB1+1</f>
        <v>202</v>
      </c>
      <c r="BFJ1" s="2214" t="s">
        <v>59</v>
      </c>
      <c r="BFK1" s="2214"/>
      <c r="BFL1" s="2214"/>
      <c r="BFM1" s="2214"/>
      <c r="BFN1" s="2214"/>
      <c r="BFO1" s="2214"/>
      <c r="BFP1" s="726">
        <f>BFI1+1</f>
        <v>203</v>
      </c>
      <c r="BFQ1" s="2214" t="s">
        <v>59</v>
      </c>
      <c r="BFR1" s="2214"/>
      <c r="BFS1" s="2214"/>
      <c r="BFT1" s="2214"/>
      <c r="BFU1" s="2214"/>
      <c r="BFV1" s="2214"/>
      <c r="BFW1" s="726">
        <f>BFP1+1</f>
        <v>204</v>
      </c>
      <c r="BFX1" s="2214" t="s">
        <v>59</v>
      </c>
      <c r="BFY1" s="2214"/>
      <c r="BFZ1" s="2214"/>
      <c r="BGA1" s="2214"/>
      <c r="BGB1" s="2214"/>
      <c r="BGC1" s="2214"/>
      <c r="BGD1" s="726">
        <f>BFW1+1</f>
        <v>205</v>
      </c>
      <c r="BGE1" s="2214" t="s">
        <v>59</v>
      </c>
      <c r="BGF1" s="2214"/>
      <c r="BGG1" s="2214"/>
      <c r="BGH1" s="2214"/>
      <c r="BGI1" s="2214"/>
      <c r="BGJ1" s="2214"/>
      <c r="BGK1" s="726">
        <f>BGD1+1</f>
        <v>206</v>
      </c>
      <c r="BGL1" s="2214" t="s">
        <v>59</v>
      </c>
      <c r="BGM1" s="2214"/>
      <c r="BGN1" s="2214"/>
      <c r="BGO1" s="2214"/>
      <c r="BGP1" s="2214"/>
      <c r="BGQ1" s="2214"/>
      <c r="BGR1" s="2214"/>
      <c r="BGS1" s="726">
        <f>BGK1+1</f>
        <v>207</v>
      </c>
      <c r="BGT1" s="2214" t="s">
        <v>59</v>
      </c>
      <c r="BGU1" s="2214"/>
      <c r="BGV1" s="2214"/>
      <c r="BGW1" s="2214"/>
      <c r="BGX1" s="2214"/>
      <c r="BGY1" s="2214"/>
      <c r="BGZ1" s="726">
        <f>BGS1+1</f>
        <v>208</v>
      </c>
      <c r="BHA1" s="2214" t="s">
        <v>59</v>
      </c>
      <c r="BHB1" s="2214"/>
      <c r="BHC1" s="2214"/>
      <c r="BHD1" s="2214"/>
      <c r="BHE1" s="2214"/>
      <c r="BHF1" s="2214"/>
      <c r="BHG1" s="726">
        <f>BGZ1+1</f>
        <v>209</v>
      </c>
      <c r="BHH1" s="2214" t="s">
        <v>59</v>
      </c>
      <c r="BHI1" s="2214"/>
      <c r="BHJ1" s="2214"/>
      <c r="BHK1" s="2214"/>
      <c r="BHL1" s="2214"/>
      <c r="BHM1" s="2214"/>
      <c r="BHN1" s="2214"/>
      <c r="BHO1" s="725">
        <f>BHG1+1</f>
        <v>210</v>
      </c>
      <c r="BHP1" s="2214" t="s">
        <v>59</v>
      </c>
      <c r="BHQ1" s="2214"/>
      <c r="BHR1" s="2214"/>
      <c r="BHS1" s="2214"/>
      <c r="BHT1" s="2214"/>
      <c r="BHU1" s="2214"/>
      <c r="BHV1" s="725">
        <f>BHO1+1</f>
        <v>211</v>
      </c>
      <c r="BHW1" s="2214" t="s">
        <v>59</v>
      </c>
      <c r="BHX1" s="2214"/>
      <c r="BHY1" s="2214"/>
      <c r="BHZ1" s="2214"/>
      <c r="BIA1" s="2214"/>
      <c r="BIB1" s="2214"/>
      <c r="BIC1" s="2214"/>
      <c r="BID1" s="728">
        <f>BHV1+1</f>
        <v>212</v>
      </c>
      <c r="BIE1" s="2214" t="s">
        <v>59</v>
      </c>
      <c r="BIF1" s="2214"/>
      <c r="BIG1" s="2214"/>
      <c r="BIH1" s="2214"/>
      <c r="BII1" s="2214"/>
      <c r="BIJ1" s="2214"/>
      <c r="BIK1" s="2214"/>
      <c r="BIL1" s="726">
        <f>BID1+1</f>
        <v>213</v>
      </c>
      <c r="BIM1" s="2214" t="s">
        <v>59</v>
      </c>
      <c r="BIN1" s="2214"/>
      <c r="BIO1" s="2214"/>
      <c r="BIP1" s="2214"/>
      <c r="BIQ1" s="2214"/>
      <c r="BIR1" s="2214"/>
      <c r="BIS1" s="726">
        <f>BIL1+1</f>
        <v>214</v>
      </c>
      <c r="BIT1" s="2214" t="s">
        <v>59</v>
      </c>
      <c r="BIU1" s="2214"/>
      <c r="BIV1" s="2214"/>
      <c r="BIW1" s="2214"/>
      <c r="BIX1" s="2214"/>
      <c r="BIY1" s="2214"/>
      <c r="BIZ1" s="2214"/>
      <c r="BJA1" s="726">
        <f>BIS1+1</f>
        <v>215</v>
      </c>
      <c r="BJB1" s="2214" t="s">
        <v>59</v>
      </c>
      <c r="BJC1" s="2214"/>
      <c r="BJD1" s="2214"/>
      <c r="BJE1" s="2214"/>
      <c r="BJF1" s="2214"/>
      <c r="BJG1" s="2214"/>
      <c r="BJH1" s="726">
        <f>BJA1+1</f>
        <v>216</v>
      </c>
      <c r="BJI1" s="2214" t="s">
        <v>59</v>
      </c>
      <c r="BJJ1" s="2214"/>
      <c r="BJK1" s="2214"/>
      <c r="BJL1" s="2214"/>
      <c r="BJM1" s="2214"/>
      <c r="BJN1" s="2214"/>
      <c r="BJO1" s="2214"/>
      <c r="BJP1" s="726">
        <f>BJH1+1</f>
        <v>217</v>
      </c>
      <c r="BJQ1" s="2214" t="s">
        <v>59</v>
      </c>
      <c r="BJR1" s="2214"/>
      <c r="BJS1" s="2214"/>
      <c r="BJT1" s="2214"/>
      <c r="BJU1" s="2214"/>
      <c r="BJV1" s="2214"/>
      <c r="BJW1" s="726">
        <f>BJP1+1</f>
        <v>218</v>
      </c>
      <c r="BJX1" s="2214" t="s">
        <v>59</v>
      </c>
      <c r="BJY1" s="2214"/>
      <c r="BJZ1" s="2214"/>
      <c r="BKA1" s="2214"/>
      <c r="BKB1" s="2214"/>
      <c r="BKC1" s="2214"/>
      <c r="BKD1" s="726">
        <f>BJW1+1</f>
        <v>219</v>
      </c>
      <c r="BKE1" s="2214" t="s">
        <v>59</v>
      </c>
      <c r="BKF1" s="2214"/>
      <c r="BKG1" s="2214"/>
      <c r="BKH1" s="2214"/>
      <c r="BKI1" s="2214"/>
      <c r="BKJ1" s="2214"/>
      <c r="BKK1" s="2214"/>
      <c r="BKL1" s="726">
        <f>BKD1+1</f>
        <v>220</v>
      </c>
      <c r="BKM1" s="2214" t="s">
        <v>59</v>
      </c>
      <c r="BKN1" s="2214"/>
      <c r="BKO1" s="2214"/>
      <c r="BKP1" s="2214"/>
      <c r="BKQ1" s="2214"/>
      <c r="BKR1" s="2214"/>
      <c r="BKS1" s="726">
        <f>BKL1+1</f>
        <v>221</v>
      </c>
      <c r="BKT1" s="2214" t="s">
        <v>59</v>
      </c>
      <c r="BKU1" s="2214"/>
      <c r="BKV1" s="2214"/>
      <c r="BKW1" s="2214"/>
      <c r="BKX1" s="2214"/>
      <c r="BKY1" s="2214"/>
      <c r="BKZ1" s="728">
        <f>BKL1+1</f>
        <v>221</v>
      </c>
      <c r="BLA1" s="2214" t="s">
        <v>59</v>
      </c>
      <c r="BLB1" s="2214"/>
      <c r="BLC1" s="2214"/>
      <c r="BLD1" s="2214"/>
      <c r="BLE1" s="2214"/>
      <c r="BLF1" s="2214"/>
      <c r="BLG1" s="728">
        <f>BKS1+1</f>
        <v>222</v>
      </c>
      <c r="BLH1" s="2214" t="s">
        <v>59</v>
      </c>
      <c r="BLI1" s="2214"/>
      <c r="BLJ1" s="2214"/>
      <c r="BLK1" s="2214"/>
      <c r="BLL1" s="2214"/>
      <c r="BLM1" s="2214"/>
      <c r="BLN1" s="726">
        <f>BKZ1+1</f>
        <v>222</v>
      </c>
      <c r="BLO1" s="2214" t="s">
        <v>59</v>
      </c>
      <c r="BLP1" s="2214"/>
      <c r="BLQ1" s="2214"/>
      <c r="BLR1" s="2214"/>
      <c r="BLS1" s="2214"/>
      <c r="BLT1" s="2214"/>
      <c r="BLU1" s="725">
        <f>BLN1+1</f>
        <v>223</v>
      </c>
      <c r="BLV1" s="2214" t="s">
        <v>59</v>
      </c>
      <c r="BLW1" s="2214"/>
      <c r="BLX1" s="2214"/>
      <c r="BLY1" s="2214"/>
      <c r="BLZ1" s="2214"/>
      <c r="BMA1" s="2214"/>
      <c r="BMB1" s="725">
        <f>BLU1+1</f>
        <v>224</v>
      </c>
      <c r="BMC1" s="2214" t="s">
        <v>59</v>
      </c>
      <c r="BMD1" s="2214"/>
      <c r="BME1" s="2214"/>
      <c r="BMF1" s="2214"/>
      <c r="BMG1" s="2214"/>
      <c r="BMH1" s="2214"/>
      <c r="BMI1" s="725">
        <f>BMB1+1</f>
        <v>225</v>
      </c>
      <c r="BMJ1" s="2214" t="s">
        <v>59</v>
      </c>
      <c r="BMK1" s="2214"/>
      <c r="BML1" s="2214"/>
      <c r="BMM1" s="2214"/>
      <c r="BMN1" s="2214"/>
      <c r="BMO1" s="2214"/>
      <c r="BMP1" s="725">
        <f>BMI1+1</f>
        <v>226</v>
      </c>
      <c r="BMQ1" s="2214" t="s">
        <v>59</v>
      </c>
      <c r="BMR1" s="2214"/>
      <c r="BMS1" s="2214"/>
      <c r="BMT1" s="2214"/>
      <c r="BMU1" s="2214"/>
      <c r="BMV1" s="2214"/>
      <c r="BMW1" s="725">
        <f>BMP1+1</f>
        <v>227</v>
      </c>
      <c r="BMX1" s="2214" t="s">
        <v>59</v>
      </c>
      <c r="BMY1" s="2214"/>
      <c r="BMZ1" s="2214"/>
      <c r="BNA1" s="2214"/>
      <c r="BNB1" s="2214"/>
      <c r="BNC1" s="2214"/>
      <c r="BND1" s="725">
        <f>BMW1+1</f>
        <v>228</v>
      </c>
      <c r="BNE1" s="2214" t="s">
        <v>59</v>
      </c>
      <c r="BNF1" s="2214"/>
      <c r="BNG1" s="2214"/>
      <c r="BNH1" s="2214"/>
      <c r="BNI1" s="2214"/>
      <c r="BNJ1" s="2214"/>
      <c r="BNK1" s="725">
        <f>BND1+1</f>
        <v>229</v>
      </c>
      <c r="BNL1" s="2214" t="s">
        <v>59</v>
      </c>
      <c r="BNM1" s="2214"/>
      <c r="BNN1" s="2214"/>
      <c r="BNO1" s="2214"/>
      <c r="BNP1" s="2214"/>
      <c r="BNQ1" s="2214"/>
      <c r="BNR1" s="726">
        <f>BNK1+1</f>
        <v>230</v>
      </c>
      <c r="BNS1" s="2214" t="s">
        <v>59</v>
      </c>
      <c r="BNT1" s="2214"/>
      <c r="BNU1" s="2214"/>
      <c r="BNV1" s="2214"/>
      <c r="BNW1" s="2214"/>
      <c r="BNX1" s="2214"/>
      <c r="BNY1" s="2214"/>
      <c r="BNZ1" s="726">
        <f>BNR1+1</f>
        <v>231</v>
      </c>
      <c r="BOA1" s="2214" t="s">
        <v>59</v>
      </c>
      <c r="BOB1" s="2214"/>
      <c r="BOC1" s="2214"/>
      <c r="BOD1" s="2214"/>
      <c r="BOE1" s="2214"/>
      <c r="BOF1" s="2214"/>
      <c r="BOG1" s="726">
        <f>BNZ1+1</f>
        <v>232</v>
      </c>
      <c r="BOH1" s="2214" t="s">
        <v>59</v>
      </c>
      <c r="BOI1" s="2214"/>
      <c r="BOJ1" s="2214"/>
      <c r="BOK1" s="2214"/>
      <c r="BOL1" s="2214"/>
      <c r="BOM1" s="2214"/>
      <c r="BON1" s="726">
        <f>BOG1+1</f>
        <v>233</v>
      </c>
      <c r="BOO1" s="2214" t="s">
        <v>59</v>
      </c>
      <c r="BOP1" s="2214"/>
      <c r="BOQ1" s="2214"/>
      <c r="BOR1" s="2214"/>
      <c r="BOS1" s="2214"/>
      <c r="BOT1" s="2214"/>
      <c r="BOU1" s="726">
        <f>BON1+1</f>
        <v>234</v>
      </c>
      <c r="BOV1" s="2214" t="s">
        <v>59</v>
      </c>
      <c r="BOW1" s="2214"/>
      <c r="BOX1" s="2214"/>
      <c r="BOY1" s="2214"/>
      <c r="BOZ1" s="2214"/>
      <c r="BPA1" s="2214"/>
      <c r="BPB1" s="726">
        <f>BOU1+1</f>
        <v>235</v>
      </c>
      <c r="BPC1" s="2214" t="s">
        <v>59</v>
      </c>
      <c r="BPD1" s="2214"/>
      <c r="BPE1" s="2214"/>
      <c r="BPF1" s="2214"/>
      <c r="BPG1" s="2214"/>
      <c r="BPH1" s="2214"/>
      <c r="BPI1" s="725">
        <f>BPB1+1</f>
        <v>236</v>
      </c>
      <c r="BPJ1" s="2214" t="s">
        <v>59</v>
      </c>
      <c r="BPK1" s="2214"/>
      <c r="BPL1" s="2214"/>
      <c r="BPM1" s="2214"/>
      <c r="BPN1" s="2214"/>
      <c r="BPO1" s="2214"/>
      <c r="BPP1" s="725">
        <f>BPI1+1</f>
        <v>237</v>
      </c>
      <c r="BPQ1" s="2214" t="s">
        <v>59</v>
      </c>
      <c r="BPR1" s="2214"/>
      <c r="BPS1" s="2214"/>
      <c r="BPT1" s="2214"/>
      <c r="BPU1" s="2214"/>
      <c r="BPV1" s="2214"/>
      <c r="BPW1" s="725">
        <f>BPP1+1</f>
        <v>238</v>
      </c>
      <c r="BPX1" s="2214" t="s">
        <v>59</v>
      </c>
      <c r="BPY1" s="2214"/>
      <c r="BPZ1" s="2214"/>
      <c r="BQA1" s="2214"/>
      <c r="BQB1" s="2214"/>
      <c r="BQC1" s="2214"/>
      <c r="BQD1" s="725">
        <f>BPW1+1</f>
        <v>239</v>
      </c>
      <c r="BQE1" s="2214" t="s">
        <v>59</v>
      </c>
      <c r="BQF1" s="2214"/>
      <c r="BQG1" s="2214"/>
      <c r="BQH1" s="2214"/>
      <c r="BQI1" s="2214"/>
      <c r="BQJ1" s="2214"/>
      <c r="BQL1" s="725">
        <f>BQD1+1</f>
        <v>240</v>
      </c>
      <c r="BQM1" s="2214" t="s">
        <v>59</v>
      </c>
      <c r="BQN1" s="2214"/>
      <c r="BQO1" s="2214"/>
      <c r="BQP1" s="2214"/>
      <c r="BQQ1" s="2214"/>
      <c r="BQR1" s="2214"/>
      <c r="BQS1" s="725">
        <f>BQL1+1</f>
        <v>241</v>
      </c>
      <c r="BQT1" s="2214" t="s">
        <v>59</v>
      </c>
      <c r="BQU1" s="2214"/>
      <c r="BQV1" s="2214"/>
      <c r="BQW1" s="2214"/>
      <c r="BQX1" s="2214"/>
      <c r="BQY1" s="2214"/>
      <c r="BQZ1" s="725">
        <f>BQS1</f>
        <v>241</v>
      </c>
      <c r="BRA1" s="2214" t="s">
        <v>59</v>
      </c>
      <c r="BRB1" s="2214"/>
      <c r="BRC1" s="2214"/>
      <c r="BRD1" s="2214"/>
      <c r="BRE1" s="2214"/>
      <c r="BRF1" s="2214"/>
      <c r="BRG1" s="725">
        <f>BQZ1+1</f>
        <v>242</v>
      </c>
      <c r="BRH1" s="2214" t="s">
        <v>59</v>
      </c>
      <c r="BRI1" s="2214"/>
      <c r="BRJ1" s="2214"/>
      <c r="BRK1" s="2214"/>
      <c r="BRL1" s="2214"/>
      <c r="BRM1" s="2214"/>
      <c r="BRN1" s="725">
        <f>BRG1+1</f>
        <v>243</v>
      </c>
      <c r="BRO1" s="2214" t="s">
        <v>59</v>
      </c>
      <c r="BRP1" s="2214"/>
      <c r="BRQ1" s="2214"/>
      <c r="BRR1" s="2214"/>
      <c r="BRS1" s="2214"/>
      <c r="BRT1" s="2214"/>
      <c r="BRU1" s="2214"/>
      <c r="BRV1" s="725">
        <f>BRN1+1</f>
        <v>244</v>
      </c>
      <c r="BRW1" s="2214" t="s">
        <v>59</v>
      </c>
      <c r="BRX1" s="2214"/>
      <c r="BRY1" s="2214"/>
      <c r="BRZ1" s="2214"/>
      <c r="BSA1" s="2214"/>
      <c r="BSB1" s="2214"/>
      <c r="BSC1" s="725">
        <f>BRV1+1</f>
        <v>245</v>
      </c>
      <c r="BSD1" s="2214" t="s">
        <v>59</v>
      </c>
      <c r="BSE1" s="2214"/>
      <c r="BSF1" s="2214"/>
      <c r="BSG1" s="2214"/>
      <c r="BSH1" s="2214"/>
      <c r="BSI1" s="2214"/>
      <c r="BSJ1" s="725">
        <f>BSC1+1</f>
        <v>246</v>
      </c>
      <c r="BSK1" s="2214" t="s">
        <v>59</v>
      </c>
      <c r="BSL1" s="2214"/>
      <c r="BSM1" s="2214"/>
      <c r="BSN1" s="2214"/>
      <c r="BSO1" s="2214"/>
      <c r="BSP1" s="2214"/>
      <c r="BSQ1" s="725">
        <f>BSJ1+1</f>
        <v>247</v>
      </c>
      <c r="BSR1" s="2214" t="s">
        <v>59</v>
      </c>
      <c r="BSS1" s="2214"/>
      <c r="BST1" s="2214"/>
      <c r="BSU1" s="2214"/>
      <c r="BSV1" s="2214"/>
      <c r="BSW1" s="2214"/>
      <c r="BSX1" s="725">
        <f>BSQ1+1</f>
        <v>248</v>
      </c>
      <c r="BSY1" s="2214" t="s">
        <v>59</v>
      </c>
      <c r="BSZ1" s="2214"/>
      <c r="BTA1" s="2214"/>
      <c r="BTB1" s="2214"/>
      <c r="BTC1" s="2214"/>
      <c r="BTD1" s="2214"/>
      <c r="BTE1" s="725">
        <f>BSX1+1</f>
        <v>249</v>
      </c>
      <c r="BTF1" s="2214" t="s">
        <v>59</v>
      </c>
      <c r="BTG1" s="2214"/>
      <c r="BTH1" s="2214"/>
      <c r="BTI1" s="2214"/>
      <c r="BTJ1" s="2214"/>
      <c r="BTK1" s="2214"/>
      <c r="BTL1" s="725">
        <f>BTE1+1</f>
        <v>250</v>
      </c>
      <c r="BTM1" s="2214" t="s">
        <v>59</v>
      </c>
      <c r="BTN1" s="2214"/>
      <c r="BTO1" s="2214"/>
      <c r="BTP1" s="2214"/>
      <c r="BTQ1" s="2214"/>
      <c r="BTR1" s="2214"/>
      <c r="BTS1" s="725">
        <f>BTL1+1</f>
        <v>251</v>
      </c>
      <c r="BTT1" s="2214" t="s">
        <v>59</v>
      </c>
      <c r="BTU1" s="2214"/>
      <c r="BTV1" s="2214"/>
      <c r="BTW1" s="2214"/>
      <c r="BTX1" s="2214"/>
      <c r="BTY1" s="2214"/>
      <c r="BTZ1" s="725">
        <f>BTS1+1</f>
        <v>252</v>
      </c>
      <c r="BUA1" s="2214" t="s">
        <v>59</v>
      </c>
      <c r="BUB1" s="2214"/>
      <c r="BUC1" s="2214"/>
      <c r="BUD1" s="2214"/>
      <c r="BUE1" s="2214"/>
      <c r="BUF1" s="2214"/>
      <c r="BUG1" s="725">
        <f>BTZ1+1</f>
        <v>253</v>
      </c>
    </row>
    <row r="2" spans="1:1905" ht="32.25" customHeight="1" thickBot="1" x14ac:dyDescent="0.6">
      <c r="A2" s="1189" t="s">
        <v>2464</v>
      </c>
      <c r="B2" s="733"/>
      <c r="C2" s="733"/>
      <c r="D2" s="733"/>
      <c r="E2" s="733"/>
      <c r="F2" s="1954"/>
      <c r="H2" s="1189" t="str">
        <f>A2</f>
        <v>REMISIONES   O B R A D O R   M A Y O    2015</v>
      </c>
      <c r="I2" s="733"/>
      <c r="J2" s="733"/>
      <c r="K2" s="733"/>
      <c r="L2" s="733"/>
      <c r="M2" s="1954"/>
      <c r="O2" s="1189" t="str">
        <f>H2</f>
        <v>REMISIONES   O B R A D O R   M A Y O    2015</v>
      </c>
      <c r="P2" s="733"/>
      <c r="Q2" s="733"/>
      <c r="R2" s="733"/>
      <c r="S2" s="733"/>
      <c r="T2" s="1954"/>
      <c r="V2" s="2331" t="str">
        <f>O2</f>
        <v>REMISIONES   O B R A D O R   M A Y O    2015</v>
      </c>
      <c r="W2" s="2215"/>
      <c r="X2" s="2215"/>
      <c r="Y2" s="2215"/>
      <c r="Z2" s="2215"/>
      <c r="AA2" s="1646"/>
      <c r="AC2" s="2331" t="str">
        <f>V2</f>
        <v>REMISIONES   O B R A D O R   M A Y O    2015</v>
      </c>
      <c r="AD2" s="2215"/>
      <c r="AE2" s="2215"/>
      <c r="AF2" s="2215"/>
      <c r="AG2" s="2215"/>
      <c r="AH2" s="1646"/>
      <c r="AJ2" s="2331" t="str">
        <f>H2</f>
        <v>REMISIONES   O B R A D O R   M A Y O    2015</v>
      </c>
      <c r="AK2" s="2215"/>
      <c r="AL2" s="2215"/>
      <c r="AM2" s="2215"/>
      <c r="AN2" s="2215"/>
      <c r="AO2" s="1646"/>
      <c r="AQ2" s="2331" t="str">
        <f>AJ2</f>
        <v>REMISIONES   O B R A D O R   M A Y O    2015</v>
      </c>
      <c r="AR2" s="2215"/>
      <c r="AS2" s="2215"/>
      <c r="AT2" s="2215"/>
      <c r="AU2" s="2215"/>
      <c r="AV2" s="1646"/>
      <c r="AX2" s="2331" t="str">
        <f>AJ2</f>
        <v>REMISIONES   O B R A D O R   M A Y O    2015</v>
      </c>
      <c r="AY2" s="2215"/>
      <c r="AZ2" s="2215"/>
      <c r="BA2" s="2215"/>
      <c r="BB2" s="2215"/>
      <c r="BC2" s="1646"/>
      <c r="BE2" s="2331" t="str">
        <f>AX2</f>
        <v>REMISIONES   O B R A D O R   M A Y O    2015</v>
      </c>
      <c r="BF2" s="2215"/>
      <c r="BG2" s="2215"/>
      <c r="BH2" s="2215"/>
      <c r="BI2" s="2215"/>
      <c r="BJ2" s="1646"/>
      <c r="BL2" s="2331" t="str">
        <f>BE2</f>
        <v>REMISIONES   O B R A D O R   M A Y O    2015</v>
      </c>
      <c r="BM2" s="2215"/>
      <c r="BN2" s="2215"/>
      <c r="BO2" s="2215"/>
      <c r="BP2" s="2215"/>
      <c r="BQ2" s="1646"/>
      <c r="BS2" s="2331" t="str">
        <f>BL2</f>
        <v>REMISIONES   O B R A D O R   M A Y O    2015</v>
      </c>
      <c r="BT2" s="2215"/>
      <c r="BU2" s="2215"/>
      <c r="BV2" s="2215"/>
      <c r="BW2" s="2215"/>
      <c r="BX2" s="1646"/>
      <c r="BZ2" s="2215" t="str">
        <f>BS2</f>
        <v>REMISIONES   O B R A D O R   M A Y O    2015</v>
      </c>
      <c r="CA2" s="2215"/>
      <c r="CB2" s="2215"/>
      <c r="CC2" s="2215"/>
      <c r="CD2" s="2215"/>
      <c r="CE2" s="2215"/>
      <c r="CF2" s="1646"/>
      <c r="CH2" s="2215" t="str">
        <f>BZ2</f>
        <v>REMISIONES   O B R A D O R   M A Y O    2015</v>
      </c>
      <c r="CI2" s="2215"/>
      <c r="CJ2" s="2215"/>
      <c r="CK2" s="2215"/>
      <c r="CL2" s="2215"/>
      <c r="CM2" s="1646"/>
      <c r="CO2" s="2215" t="str">
        <f>CH2</f>
        <v>REMISIONES   O B R A D O R   M A Y O    2015</v>
      </c>
      <c r="CP2" s="2215"/>
      <c r="CQ2" s="2215"/>
      <c r="CR2" s="2215"/>
      <c r="CS2" s="2215"/>
      <c r="CT2" s="1646"/>
      <c r="CV2" s="2215" t="str">
        <f>CH2</f>
        <v>REMISIONES   O B R A D O R   M A Y O    2015</v>
      </c>
      <c r="CW2" s="2215"/>
      <c r="CX2" s="2215"/>
      <c r="CY2" s="2215"/>
      <c r="CZ2" s="2215"/>
      <c r="DA2" s="2215"/>
      <c r="DB2" s="1646"/>
      <c r="DD2" s="2215" t="str">
        <f>CV2</f>
        <v>REMISIONES   O B R A D O R   M A Y O    2015</v>
      </c>
      <c r="DE2" s="2215"/>
      <c r="DF2" s="2215"/>
      <c r="DG2" s="2215"/>
      <c r="DH2" s="2215"/>
      <c r="DI2" s="2215"/>
      <c r="DJ2" s="1646"/>
      <c r="DK2" s="729" t="s">
        <v>66</v>
      </c>
      <c r="DL2" s="2215" t="str">
        <f>CV2</f>
        <v>REMISIONES   O B R A D O R   M A Y O    2015</v>
      </c>
      <c r="DM2" s="2215"/>
      <c r="DN2" s="2215"/>
      <c r="DO2" s="2215"/>
      <c r="DP2" s="2215"/>
      <c r="DQ2" s="1646"/>
      <c r="DS2" s="2215" t="str">
        <f>DL2</f>
        <v>REMISIONES   O B R A D O R   M A Y O    2015</v>
      </c>
      <c r="DT2" s="2215"/>
      <c r="DU2" s="2215"/>
      <c r="DV2" s="2215"/>
      <c r="DW2" s="2215"/>
      <c r="DX2" s="1646"/>
      <c r="DZ2" s="2215" t="str">
        <f>DL2</f>
        <v>REMISIONES   O B R A D O R   M A Y O    2015</v>
      </c>
      <c r="EA2" s="2215"/>
      <c r="EB2" s="2215"/>
      <c r="EC2" s="2215"/>
      <c r="ED2" s="2215"/>
      <c r="EE2" s="1646"/>
      <c r="EG2" s="2215" t="str">
        <f>DL2</f>
        <v>REMISIONES   O B R A D O R   M A Y O    2015</v>
      </c>
      <c r="EH2" s="2215"/>
      <c r="EI2" s="2215"/>
      <c r="EJ2" s="2215"/>
      <c r="EK2" s="2215"/>
      <c r="EL2" s="1646"/>
      <c r="EN2" s="2215" t="str">
        <f>DL2</f>
        <v>REMISIONES   O B R A D O R   M A Y O    2015</v>
      </c>
      <c r="EO2" s="2215"/>
      <c r="EP2" s="2215"/>
      <c r="EQ2" s="2215"/>
      <c r="ER2" s="2215"/>
      <c r="ES2" s="1646"/>
      <c r="EU2" s="2215" t="str">
        <f>EN2</f>
        <v>REMISIONES   O B R A D O R   M A Y O    2015</v>
      </c>
      <c r="EV2" s="2215"/>
      <c r="EW2" s="2215"/>
      <c r="EX2" s="2215"/>
      <c r="EY2" s="2215"/>
      <c r="EZ2" s="1646"/>
      <c r="FB2" s="2215" t="str">
        <f>EU2</f>
        <v>REMISIONES   O B R A D O R   M A Y O    2015</v>
      </c>
      <c r="FC2" s="2215"/>
      <c r="FD2" s="2215"/>
      <c r="FE2" s="2215"/>
      <c r="FF2" s="2215"/>
      <c r="FG2" s="2215"/>
      <c r="FH2" s="1646"/>
      <c r="FJ2" s="2215" t="str">
        <f>BL2</f>
        <v>REMISIONES   O B R A D O R   M A Y O    2015</v>
      </c>
      <c r="FK2" s="2215"/>
      <c r="FL2" s="2215"/>
      <c r="FM2" s="2215"/>
      <c r="FN2" s="2215"/>
      <c r="FO2" s="2215"/>
      <c r="FP2" s="1646"/>
      <c r="FR2" s="2215" t="str">
        <f>BZ2</f>
        <v>REMISIONES   O B R A D O R   M A Y O    2015</v>
      </c>
      <c r="FS2" s="2215"/>
      <c r="FT2" s="2215"/>
      <c r="FU2" s="2215"/>
      <c r="FV2" s="2215"/>
      <c r="FW2" s="2215"/>
      <c r="FX2" s="1646"/>
      <c r="FZ2" s="2215" t="str">
        <f>CH2</f>
        <v>REMISIONES   O B R A D O R   M A Y O    2015</v>
      </c>
      <c r="GA2" s="2215"/>
      <c r="GB2" s="2215"/>
      <c r="GC2" s="2215"/>
      <c r="GD2" s="2215"/>
      <c r="GE2" s="1646"/>
      <c r="GG2" s="2215" t="str">
        <f>BZ2</f>
        <v>REMISIONES   O B R A D O R   M A Y O    2015</v>
      </c>
      <c r="GH2" s="2215"/>
      <c r="GI2" s="2215"/>
      <c r="GJ2" s="2215"/>
      <c r="GK2" s="2215"/>
      <c r="GL2" s="2215"/>
      <c r="GM2" s="1646"/>
      <c r="GO2" s="2215" t="str">
        <f>EN2</f>
        <v>REMISIONES   O B R A D O R   M A Y O    2015</v>
      </c>
      <c r="GP2" s="2215"/>
      <c r="GQ2" s="2215"/>
      <c r="GR2" s="2215"/>
      <c r="GS2" s="2215"/>
      <c r="GT2" s="1646"/>
      <c r="GV2" s="2215" t="str">
        <f>EU2</f>
        <v>REMISIONES   O B R A D O R   M A Y O    2015</v>
      </c>
      <c r="GW2" s="2215"/>
      <c r="GX2" s="2215"/>
      <c r="GY2" s="2215"/>
      <c r="GZ2" s="2215"/>
      <c r="HA2" s="2215"/>
      <c r="HB2" s="1646"/>
      <c r="HD2" s="2215" t="str">
        <f>GV2</f>
        <v>REMISIONES   O B R A D O R   M A Y O    2015</v>
      </c>
      <c r="HE2" s="2215"/>
      <c r="HF2" s="2215"/>
      <c r="HG2" s="2215"/>
      <c r="HH2" s="2215"/>
      <c r="HI2" s="1646"/>
      <c r="HK2" s="2215" t="str">
        <f>HD2</f>
        <v>REMISIONES   O B R A D O R   M A Y O    2015</v>
      </c>
      <c r="HL2" s="2215"/>
      <c r="HM2" s="2215"/>
      <c r="HN2" s="2215"/>
      <c r="HO2" s="2215"/>
      <c r="HP2" s="1646"/>
      <c r="HR2" s="2215" t="str">
        <f>HK2</f>
        <v>REMISIONES   O B R A D O R   M A Y O    2015</v>
      </c>
      <c r="HS2" s="2215"/>
      <c r="HT2" s="2215"/>
      <c r="HU2" s="2215"/>
      <c r="HV2" s="2215"/>
      <c r="HW2" s="1646"/>
      <c r="HY2" s="2215" t="str">
        <f>HR2</f>
        <v>REMISIONES   O B R A D O R   M A Y O    2015</v>
      </c>
      <c r="HZ2" s="2215"/>
      <c r="IA2" s="2215"/>
      <c r="IB2" s="2215"/>
      <c r="IC2" s="2215"/>
      <c r="ID2" s="1646"/>
      <c r="IF2" s="2215" t="str">
        <f>HY2</f>
        <v>REMISIONES   O B R A D O R   M A Y O    2015</v>
      </c>
      <c r="IG2" s="2215"/>
      <c r="IH2" s="2215"/>
      <c r="II2" s="2215"/>
      <c r="IJ2" s="2215"/>
      <c r="IK2" s="1646"/>
      <c r="IM2" s="2215" t="str">
        <f>HD2</f>
        <v>REMISIONES   O B R A D O R   M A Y O    2015</v>
      </c>
      <c r="IN2" s="2215"/>
      <c r="IO2" s="2215"/>
      <c r="IP2" s="2215"/>
      <c r="IQ2" s="2215"/>
      <c r="IR2" s="1646"/>
      <c r="IT2" s="2215" t="str">
        <f>FJ2</f>
        <v>REMISIONES   O B R A D O R   M A Y O    2015</v>
      </c>
      <c r="IU2" s="2215"/>
      <c r="IV2" s="2215"/>
      <c r="IW2" s="2215"/>
      <c r="IX2" s="2215"/>
      <c r="IY2" s="1646"/>
      <c r="JA2" s="2215" t="str">
        <f>FR2</f>
        <v>REMISIONES   O B R A D O R   M A Y O    2015</v>
      </c>
      <c r="JB2" s="2215"/>
      <c r="JC2" s="2215"/>
      <c r="JD2" s="2215"/>
      <c r="JE2" s="2215"/>
      <c r="JF2" s="1646"/>
      <c r="JH2" s="2215" t="str">
        <f>FR2</f>
        <v>REMISIONES   O B R A D O R   M A Y O    2015</v>
      </c>
      <c r="JI2" s="2215"/>
      <c r="JJ2" s="2215"/>
      <c r="JK2" s="2215"/>
      <c r="JL2" s="2215"/>
      <c r="JM2" s="1646"/>
      <c r="JO2" s="2215" t="str">
        <f>JH2</f>
        <v>REMISIONES   O B R A D O R   M A Y O    2015</v>
      </c>
      <c r="JP2" s="2215"/>
      <c r="JQ2" s="2215"/>
      <c r="JR2" s="2215"/>
      <c r="JS2" s="2215"/>
      <c r="JT2" s="1646"/>
      <c r="JU2" s="730" t="s">
        <v>66</v>
      </c>
      <c r="JV2" s="2215" t="str">
        <f>JO2</f>
        <v>REMISIONES   O B R A D O R   M A Y O    2015</v>
      </c>
      <c r="JW2" s="2215"/>
      <c r="JX2" s="2215"/>
      <c r="JY2" s="2215"/>
      <c r="JZ2" s="2215"/>
      <c r="KA2" s="1646"/>
      <c r="KB2" s="730" t="s">
        <v>1000</v>
      </c>
      <c r="KC2" s="2215" t="str">
        <f>BZ2</f>
        <v>REMISIONES   O B R A D O R   M A Y O    2015</v>
      </c>
      <c r="KD2" s="2215"/>
      <c r="KE2" s="2215"/>
      <c r="KF2" s="2215"/>
      <c r="KG2" s="2215"/>
      <c r="KH2" s="1646"/>
      <c r="KJ2" s="2215" t="str">
        <f>CH2</f>
        <v>REMISIONES   O B R A D O R   M A Y O    2015</v>
      </c>
      <c r="KK2" s="2215"/>
      <c r="KL2" s="2215"/>
      <c r="KM2" s="2215"/>
      <c r="KN2" s="2215"/>
      <c r="KO2" s="1646"/>
      <c r="KQ2" s="2215" t="str">
        <f>CO2</f>
        <v>REMISIONES   O B R A D O R   M A Y O    2015</v>
      </c>
      <c r="KR2" s="2215"/>
      <c r="KS2" s="2215"/>
      <c r="KT2" s="2215"/>
      <c r="KU2" s="2215"/>
      <c r="KV2" s="2215"/>
      <c r="KW2" s="1646"/>
      <c r="KY2" s="2215" t="str">
        <f>BZ2</f>
        <v>REMISIONES   O B R A D O R   M A Y O    2015</v>
      </c>
      <c r="KZ2" s="2215"/>
      <c r="LA2" s="2215"/>
      <c r="LB2" s="2215"/>
      <c r="LC2" s="2215"/>
      <c r="LD2" s="1646"/>
      <c r="LF2" s="2215" t="str">
        <f>DL2</f>
        <v>REMISIONES   O B R A D O R   M A Y O    2015</v>
      </c>
      <c r="LG2" s="2215"/>
      <c r="LH2" s="2215"/>
      <c r="LI2" s="2215"/>
      <c r="LJ2" s="2215"/>
      <c r="LK2" s="1646"/>
      <c r="LM2" s="2215" t="str">
        <f>EN2</f>
        <v>REMISIONES   O B R A D O R   M A Y O    2015</v>
      </c>
      <c r="LN2" s="2215"/>
      <c r="LO2" s="2215"/>
      <c r="LP2" s="2215"/>
      <c r="LQ2" s="2215"/>
      <c r="LR2" s="1646"/>
      <c r="LT2" s="2215" t="str">
        <f>EU2</f>
        <v>REMISIONES   O B R A D O R   M A Y O    2015</v>
      </c>
      <c r="LU2" s="2215"/>
      <c r="LV2" s="2215"/>
      <c r="LW2" s="2215"/>
      <c r="LX2" s="2215"/>
      <c r="LY2" s="1646"/>
      <c r="MA2" s="2215" t="str">
        <f>EU2</f>
        <v>REMISIONES   O B R A D O R   M A Y O    2015</v>
      </c>
      <c r="MB2" s="2215"/>
      <c r="MC2" s="2215"/>
      <c r="MD2" s="2215"/>
      <c r="ME2" s="2215"/>
      <c r="MF2" s="1646"/>
      <c r="MH2" s="2215" t="str">
        <f>FB2</f>
        <v>REMISIONES   O B R A D O R   M A Y O    2015</v>
      </c>
      <c r="MI2" s="2215"/>
      <c r="MJ2" s="2215"/>
      <c r="MK2" s="2215"/>
      <c r="ML2" s="2215"/>
      <c r="MM2" s="1646"/>
      <c r="MO2" s="2215" t="str">
        <f>FB2</f>
        <v>REMISIONES   O B R A D O R   M A Y O    2015</v>
      </c>
      <c r="MP2" s="2215"/>
      <c r="MQ2" s="2215"/>
      <c r="MR2" s="2215"/>
      <c r="MS2" s="2215"/>
      <c r="MT2" s="1646"/>
      <c r="MV2" s="2215" t="str">
        <f>FJ2</f>
        <v>REMISIONES   O B R A D O R   M A Y O    2015</v>
      </c>
      <c r="MW2" s="2215"/>
      <c r="MX2" s="2215"/>
      <c r="MY2" s="2215"/>
      <c r="MZ2" s="2215"/>
      <c r="NA2" s="1646"/>
      <c r="NC2" s="2215" t="str">
        <f>FR2</f>
        <v>REMISIONES   O B R A D O R   M A Y O    2015</v>
      </c>
      <c r="ND2" s="2215"/>
      <c r="NE2" s="2215"/>
      <c r="NF2" s="2215"/>
      <c r="NG2" s="2215"/>
      <c r="NH2" s="1646"/>
      <c r="NJ2" s="2215" t="str">
        <f>FZ2</f>
        <v>REMISIONES   O B R A D O R   M A Y O    2015</v>
      </c>
      <c r="NK2" s="2215"/>
      <c r="NL2" s="2215"/>
      <c r="NM2" s="2215"/>
      <c r="NN2" s="2215"/>
      <c r="NO2" s="1646"/>
      <c r="NQ2" s="2215" t="str">
        <f>FZ2</f>
        <v>REMISIONES   O B R A D O R   M A Y O    2015</v>
      </c>
      <c r="NR2" s="2215"/>
      <c r="NS2" s="2215"/>
      <c r="NT2" s="2215"/>
      <c r="NU2" s="2215"/>
      <c r="NV2" s="1646"/>
      <c r="NX2" s="2215" t="str">
        <f>EN2</f>
        <v>REMISIONES   O B R A D O R   M A Y O    2015</v>
      </c>
      <c r="NY2" s="2215"/>
      <c r="NZ2" s="2215"/>
      <c r="OA2" s="2215"/>
      <c r="OB2" s="2215"/>
      <c r="OC2" s="1646"/>
      <c r="OE2" s="2215" t="str">
        <f>EN2</f>
        <v>REMISIONES   O B R A D O R   M A Y O    2015</v>
      </c>
      <c r="OF2" s="2215"/>
      <c r="OG2" s="2215"/>
      <c r="OH2" s="2215"/>
      <c r="OI2" s="2215"/>
      <c r="OJ2" s="1646"/>
      <c r="OL2" s="2215" t="str">
        <f>EU2</f>
        <v>REMISIONES   O B R A D O R   M A Y O    2015</v>
      </c>
      <c r="OM2" s="2215"/>
      <c r="ON2" s="2215"/>
      <c r="OO2" s="2215"/>
      <c r="OP2" s="2215"/>
      <c r="OQ2" s="2215"/>
      <c r="OR2" s="1646"/>
      <c r="OT2" s="2215" t="str">
        <f>FB2</f>
        <v>REMISIONES   O B R A D O R   M A Y O    2015</v>
      </c>
      <c r="OU2" s="2215"/>
      <c r="OV2" s="2215"/>
      <c r="OW2" s="2215"/>
      <c r="OX2" s="2215"/>
      <c r="OY2" s="1646"/>
      <c r="PA2" s="2215" t="str">
        <f>OT2</f>
        <v>REMISIONES   O B R A D O R   M A Y O    2015</v>
      </c>
      <c r="PB2" s="2215"/>
      <c r="PC2" s="2215"/>
      <c r="PD2" s="2215"/>
      <c r="PE2" s="2215"/>
      <c r="PF2" s="1646"/>
      <c r="PH2" s="2215" t="str">
        <f>EN2</f>
        <v>REMISIONES   O B R A D O R   M A Y O    2015</v>
      </c>
      <c r="PI2" s="2215"/>
      <c r="PJ2" s="2215"/>
      <c r="PK2" s="2215"/>
      <c r="PL2" s="2215"/>
      <c r="PM2" s="1646"/>
      <c r="PN2" s="731" t="s">
        <v>66</v>
      </c>
      <c r="PO2" s="2215" t="str">
        <f>EU2</f>
        <v>REMISIONES   O B R A D O R   M A Y O    2015</v>
      </c>
      <c r="PP2" s="2215"/>
      <c r="PQ2" s="2215"/>
      <c r="PR2" s="2215"/>
      <c r="PS2" s="2215"/>
      <c r="PT2" s="1646"/>
      <c r="PU2" s="732" t="s">
        <v>1000</v>
      </c>
      <c r="PV2" s="2215" t="str">
        <f>EU2</f>
        <v>REMISIONES   O B R A D O R   M A Y O    2015</v>
      </c>
      <c r="PW2" s="2215"/>
      <c r="PX2" s="2215"/>
      <c r="PY2" s="2215"/>
      <c r="PZ2" s="2215"/>
      <c r="QA2" s="2215"/>
      <c r="QB2" s="1646"/>
      <c r="QD2" s="2215" t="str">
        <f>PV2</f>
        <v>REMISIONES   O B R A D O R   M A Y O    2015</v>
      </c>
      <c r="QE2" s="2215"/>
      <c r="QF2" s="2215"/>
      <c r="QG2" s="2215"/>
      <c r="QH2" s="2215"/>
      <c r="QI2" s="1646"/>
      <c r="QK2" s="2215" t="str">
        <f>FJ2</f>
        <v>REMISIONES   O B R A D O R   M A Y O    2015</v>
      </c>
      <c r="QL2" s="2215"/>
      <c r="QM2" s="2215"/>
      <c r="QN2" s="2215"/>
      <c r="QO2" s="2215"/>
      <c r="QP2" s="1646"/>
      <c r="QR2" s="2215" t="str">
        <f>FR2</f>
        <v>REMISIONES   O B R A D O R   M A Y O    2015</v>
      </c>
      <c r="QS2" s="2215"/>
      <c r="QT2" s="2215"/>
      <c r="QU2" s="2215"/>
      <c r="QV2" s="2215"/>
      <c r="QW2" s="1646"/>
      <c r="QY2" s="2215" t="str">
        <f>FR2</f>
        <v>REMISIONES   O B R A D O R   M A Y O    2015</v>
      </c>
      <c r="QZ2" s="2215"/>
      <c r="RA2" s="2215"/>
      <c r="RB2" s="2215"/>
      <c r="RC2" s="2215"/>
      <c r="RD2" s="1646"/>
      <c r="RF2" s="2215" t="str">
        <f>QY2</f>
        <v>REMISIONES   O B R A D O R   M A Y O    2015</v>
      </c>
      <c r="RG2" s="2215"/>
      <c r="RH2" s="2215"/>
      <c r="RI2" s="2215"/>
      <c r="RJ2" s="2215"/>
      <c r="RK2" s="1646"/>
      <c r="RM2" s="2215" t="str">
        <f>FJ2</f>
        <v>REMISIONES   O B R A D O R   M A Y O    2015</v>
      </c>
      <c r="RN2" s="2215"/>
      <c r="RO2" s="2215"/>
      <c r="RP2" s="2215"/>
      <c r="RQ2" s="2215"/>
      <c r="RR2" s="2215"/>
      <c r="RS2" s="1646"/>
      <c r="RU2" s="2215" t="str">
        <f>FR2</f>
        <v>REMISIONES   O B R A D O R   M A Y O    2015</v>
      </c>
      <c r="RV2" s="2215"/>
      <c r="RW2" s="2215"/>
      <c r="RX2" s="2215"/>
      <c r="RY2" s="2215"/>
      <c r="RZ2" s="1646" t="s">
        <v>61</v>
      </c>
      <c r="SB2" s="2215" t="str">
        <f>FZ2</f>
        <v>REMISIONES   O B R A D O R   M A Y O    2015</v>
      </c>
      <c r="SC2" s="2215"/>
      <c r="SD2" s="2215"/>
      <c r="SE2" s="2215"/>
      <c r="SF2" s="2215"/>
      <c r="SG2" s="1646"/>
      <c r="SI2" s="2215" t="str">
        <f>GG2</f>
        <v>REMISIONES   O B R A D O R   M A Y O    2015</v>
      </c>
      <c r="SJ2" s="2215"/>
      <c r="SK2" s="2215"/>
      <c r="SL2" s="2215"/>
      <c r="SM2" s="2215"/>
      <c r="SN2" s="1646"/>
      <c r="SP2" s="2215" t="str">
        <f>SI2</f>
        <v>REMISIONES   O B R A D O R   M A Y O    2015</v>
      </c>
      <c r="SQ2" s="2215"/>
      <c r="SR2" s="2215"/>
      <c r="SS2" s="2215"/>
      <c r="ST2" s="2215"/>
      <c r="SU2" s="1646"/>
      <c r="SW2" s="2215" t="str">
        <f>GO2</f>
        <v>REMISIONES   O B R A D O R   M A Y O    2015</v>
      </c>
      <c r="SX2" s="2215"/>
      <c r="SY2" s="2215"/>
      <c r="SZ2" s="2215"/>
      <c r="TA2" s="2215"/>
      <c r="TB2" s="1646"/>
      <c r="TD2" s="2215" t="str">
        <f>GV2</f>
        <v>REMISIONES   O B R A D O R   M A Y O    2015</v>
      </c>
      <c r="TE2" s="2215"/>
      <c r="TF2" s="2215"/>
      <c r="TG2" s="2215"/>
      <c r="TH2" s="2215"/>
      <c r="TI2" s="1646"/>
      <c r="TK2" s="2215" t="str">
        <f>TD2</f>
        <v>REMISIONES   O B R A D O R   M A Y O    2015</v>
      </c>
      <c r="TL2" s="2215"/>
      <c r="TM2" s="2215"/>
      <c r="TN2" s="2215"/>
      <c r="TO2" s="2215"/>
      <c r="TP2" s="1646"/>
      <c r="TR2" s="2215" t="str">
        <f>GG2</f>
        <v>REMISIONES   O B R A D O R   M A Y O    2015</v>
      </c>
      <c r="TS2" s="2215"/>
      <c r="TT2" s="2215"/>
      <c r="TU2" s="2215"/>
      <c r="TV2" s="2215"/>
      <c r="TW2" s="1646"/>
      <c r="TY2" s="2215" t="str">
        <f>TR2</f>
        <v>REMISIONES   O B R A D O R   M A Y O    2015</v>
      </c>
      <c r="TZ2" s="2215"/>
      <c r="UA2" s="2215"/>
      <c r="UB2" s="2215"/>
      <c r="UC2" s="2215"/>
      <c r="UD2" s="1646"/>
      <c r="UF2" s="2215" t="str">
        <f>GO2</f>
        <v>REMISIONES   O B R A D O R   M A Y O    2015</v>
      </c>
      <c r="UG2" s="2215"/>
      <c r="UH2" s="2215"/>
      <c r="UI2" s="2215"/>
      <c r="UJ2" s="2215"/>
      <c r="UK2" s="1646"/>
      <c r="UM2" s="2215" t="str">
        <f>GG2</f>
        <v>REMISIONES   O B R A D O R   M A Y O    2015</v>
      </c>
      <c r="UN2" s="2215"/>
      <c r="UO2" s="2215"/>
      <c r="UP2" s="2215"/>
      <c r="UQ2" s="2215"/>
      <c r="UR2" s="1646"/>
      <c r="UT2" s="2215" t="str">
        <f>UM2</f>
        <v>REMISIONES   O B R A D O R   M A Y O    2015</v>
      </c>
      <c r="UU2" s="2215"/>
      <c r="UV2" s="2215"/>
      <c r="UW2" s="2215"/>
      <c r="UX2" s="2215"/>
      <c r="UY2" s="1646"/>
      <c r="VA2" s="2215" t="str">
        <f>GO2</f>
        <v>REMISIONES   O B R A D O R   M A Y O    2015</v>
      </c>
      <c r="VB2" s="2215"/>
      <c r="VC2" s="2215"/>
      <c r="VD2" s="2215"/>
      <c r="VE2" s="2215"/>
      <c r="VF2" s="1646"/>
      <c r="VH2" s="2215" t="str">
        <f>IT2</f>
        <v>REMISIONES   O B R A D O R   M A Y O    2015</v>
      </c>
      <c r="VI2" s="2215"/>
      <c r="VJ2" s="2215"/>
      <c r="VK2" s="2215"/>
      <c r="VL2" s="2215"/>
      <c r="VM2" s="1646"/>
      <c r="VO2" s="2215" t="str">
        <f>JA2</f>
        <v>REMISIONES   O B R A D O R   M A Y O    2015</v>
      </c>
      <c r="VP2" s="2215"/>
      <c r="VQ2" s="2215"/>
      <c r="VR2" s="2215"/>
      <c r="VS2" s="2215"/>
      <c r="VT2" s="1646"/>
      <c r="VV2" s="2215" t="str">
        <f>GG2</f>
        <v>REMISIONES   O B R A D O R   M A Y O    2015</v>
      </c>
      <c r="VW2" s="2215"/>
      <c r="VX2" s="2215"/>
      <c r="VY2" s="2215"/>
      <c r="VZ2" s="2215"/>
      <c r="WA2" s="1646"/>
      <c r="WC2" s="2215" t="str">
        <f>GO2</f>
        <v>REMISIONES   O B R A D O R   M A Y O    2015</v>
      </c>
      <c r="WD2" s="2215"/>
      <c r="WE2" s="2215"/>
      <c r="WF2" s="2215"/>
      <c r="WG2" s="2215"/>
      <c r="WH2" s="1646"/>
      <c r="WJ2" s="2215" t="str">
        <f>GV2</f>
        <v>REMISIONES   O B R A D O R   M A Y O    2015</v>
      </c>
      <c r="WK2" s="2215"/>
      <c r="WL2" s="2215"/>
      <c r="WM2" s="2215"/>
      <c r="WN2" s="2215"/>
      <c r="WO2" s="1646"/>
      <c r="WQ2" s="2215" t="str">
        <f>GG2</f>
        <v>REMISIONES   O B R A D O R   M A Y O    2015</v>
      </c>
      <c r="WR2" s="2215"/>
      <c r="WS2" s="2215"/>
      <c r="WT2" s="2215"/>
      <c r="WU2" s="2215"/>
      <c r="WV2" s="1646"/>
      <c r="WX2" s="2215" t="str">
        <f>GO2</f>
        <v>REMISIONES   O B R A D O R   M A Y O    2015</v>
      </c>
      <c r="WY2" s="2215"/>
      <c r="WZ2" s="2215"/>
      <c r="XA2" s="2215"/>
      <c r="XB2" s="2215"/>
      <c r="XC2" s="1646"/>
      <c r="XE2" s="2215" t="str">
        <f>GO2</f>
        <v>REMISIONES   O B R A D O R   M A Y O    2015</v>
      </c>
      <c r="XF2" s="2215"/>
      <c r="XG2" s="2215"/>
      <c r="XH2" s="2215"/>
      <c r="XI2" s="2215"/>
      <c r="XJ2" s="1646"/>
      <c r="XL2" s="2215" t="str">
        <f>FJ2</f>
        <v>REMISIONES   O B R A D O R   M A Y O    2015</v>
      </c>
      <c r="XM2" s="2215"/>
      <c r="XN2" s="2215"/>
      <c r="XO2" s="2215"/>
      <c r="XP2" s="2215"/>
      <c r="XQ2" s="1646"/>
      <c r="XS2" s="2215" t="str">
        <f>FR2</f>
        <v>REMISIONES   O B R A D O R   M A Y O    2015</v>
      </c>
      <c r="XT2" s="2215"/>
      <c r="XU2" s="2215"/>
      <c r="XV2" s="2215"/>
      <c r="XW2" s="2215"/>
      <c r="XX2" s="1646"/>
      <c r="XZ2" s="2215" t="str">
        <f>FR2</f>
        <v>REMISIONES   O B R A D O R   M A Y O    2015</v>
      </c>
      <c r="YA2" s="2215"/>
      <c r="YB2" s="2215"/>
      <c r="YC2" s="2215"/>
      <c r="YD2" s="2215"/>
      <c r="YE2" s="2215"/>
      <c r="YF2" s="1646"/>
      <c r="YH2" s="2215" t="str">
        <f>FZ2</f>
        <v>REMISIONES   O B R A D O R   M A Y O    2015</v>
      </c>
      <c r="YI2" s="2215"/>
      <c r="YJ2" s="2215"/>
      <c r="YK2" s="2215"/>
      <c r="YL2" s="2215"/>
      <c r="YM2" s="1646"/>
      <c r="YO2" s="2215" t="str">
        <f>FZ2</f>
        <v>REMISIONES   O B R A D O R   M A Y O    2015</v>
      </c>
      <c r="YP2" s="2215"/>
      <c r="YQ2" s="2215"/>
      <c r="YR2" s="2215"/>
      <c r="YS2" s="2215"/>
      <c r="YT2" s="2215"/>
      <c r="YU2" s="1646"/>
      <c r="YW2" s="2215" t="str">
        <f>FJ2</f>
        <v>REMISIONES   O B R A D O R   M A Y O    2015</v>
      </c>
      <c r="YX2" s="2215"/>
      <c r="YY2" s="2215"/>
      <c r="YZ2" s="2215"/>
      <c r="ZA2" s="2215"/>
      <c r="ZB2" s="1646"/>
      <c r="ZD2" s="2215" t="str">
        <f>FR2</f>
        <v>REMISIONES   O B R A D O R   M A Y O    2015</v>
      </c>
      <c r="ZE2" s="2215"/>
      <c r="ZF2" s="2215"/>
      <c r="ZG2" s="2215"/>
      <c r="ZH2" s="2215"/>
      <c r="ZI2" s="1646"/>
      <c r="ZK2" s="2215" t="str">
        <f>GG2</f>
        <v>REMISIONES   O B R A D O R   M A Y O    2015</v>
      </c>
      <c r="ZL2" s="2215"/>
      <c r="ZM2" s="2215"/>
      <c r="ZN2" s="2215"/>
      <c r="ZO2" s="2215"/>
      <c r="ZP2" s="1646"/>
      <c r="ZR2" s="2215" t="str">
        <f>GO2</f>
        <v>REMISIONES   O B R A D O R   M A Y O    2015</v>
      </c>
      <c r="ZS2" s="2215"/>
      <c r="ZT2" s="2215"/>
      <c r="ZU2" s="2215"/>
      <c r="ZV2" s="2215"/>
      <c r="ZW2" s="1646"/>
      <c r="ZY2" s="2215" t="str">
        <f>GO2</f>
        <v>REMISIONES   O B R A D O R   M A Y O    2015</v>
      </c>
      <c r="ZZ2" s="2215"/>
      <c r="AAA2" s="2215"/>
      <c r="AAB2" s="2215"/>
      <c r="AAC2" s="2215"/>
      <c r="AAD2" s="2215"/>
      <c r="AAE2" s="1646"/>
      <c r="AAG2" s="2215" t="str">
        <f>ZY2</f>
        <v>REMISIONES   O B R A D O R   M A Y O    2015</v>
      </c>
      <c r="AAH2" s="2215"/>
      <c r="AAI2" s="2215"/>
      <c r="AAJ2" s="2215"/>
      <c r="AAK2" s="2215"/>
      <c r="AAL2" s="1646"/>
      <c r="AAM2" s="1920" t="s">
        <v>66</v>
      </c>
      <c r="AAN2" s="2215" t="str">
        <f>BZ2</f>
        <v>REMISIONES   O B R A D O R   M A Y O    2015</v>
      </c>
      <c r="AAO2" s="2215"/>
      <c r="AAP2" s="2215"/>
      <c r="AAQ2" s="2215"/>
      <c r="AAR2" s="2215"/>
      <c r="AAS2" s="2215"/>
      <c r="AAT2" s="1646"/>
      <c r="AAV2" s="2215" t="str">
        <f>CH2</f>
        <v>REMISIONES   O B R A D O R   M A Y O    2015</v>
      </c>
      <c r="AAW2" s="2215"/>
      <c r="AAX2" s="2215"/>
      <c r="AAY2" s="2215"/>
      <c r="AAZ2" s="2215"/>
      <c r="ABA2" s="1646"/>
      <c r="ABC2" s="2215" t="str">
        <f>FJ2</f>
        <v>REMISIONES   O B R A D O R   M A Y O    2015</v>
      </c>
      <c r="ABD2" s="2215"/>
      <c r="ABE2" s="2215"/>
      <c r="ABF2" s="2215"/>
      <c r="ABG2" s="2215"/>
      <c r="ABH2" s="1646"/>
      <c r="ABJ2" s="2215" t="str">
        <f>FR2</f>
        <v>REMISIONES   O B R A D O R   M A Y O    2015</v>
      </c>
      <c r="ABK2" s="2215"/>
      <c r="ABL2" s="2215"/>
      <c r="ABM2" s="2215"/>
      <c r="ABN2" s="2215"/>
      <c r="ABO2" s="1646"/>
      <c r="ABQ2" s="2215" t="str">
        <f>FR2</f>
        <v>REMISIONES   O B R A D O R   M A Y O    2015</v>
      </c>
      <c r="ABR2" s="2215"/>
      <c r="ABS2" s="2215"/>
      <c r="ABT2" s="2215"/>
      <c r="ABU2" s="2215"/>
      <c r="ABV2" s="1646"/>
      <c r="ABX2" s="2215" t="str">
        <f>FZ2</f>
        <v>REMISIONES   O B R A D O R   M A Y O    2015</v>
      </c>
      <c r="ABY2" s="2215"/>
      <c r="ABZ2" s="2215"/>
      <c r="ACA2" s="2215"/>
      <c r="ACB2" s="2215"/>
      <c r="ACC2" s="1646"/>
      <c r="ACE2" s="2215" t="str">
        <f>GG2</f>
        <v>REMISIONES   O B R A D O R   M A Y O    2015</v>
      </c>
      <c r="ACF2" s="2215"/>
      <c r="ACG2" s="2215"/>
      <c r="ACH2" s="2215"/>
      <c r="ACI2" s="2215"/>
      <c r="ACJ2" s="1646"/>
      <c r="ACL2" s="2215" t="str">
        <f>KY2</f>
        <v>REMISIONES   O B R A D O R   M A Y O    2015</v>
      </c>
      <c r="ACM2" s="2215"/>
      <c r="ACN2" s="2215"/>
      <c r="ACO2" s="2215"/>
      <c r="ACP2" s="2215"/>
      <c r="ACQ2" s="2215"/>
      <c r="ACR2" s="1646"/>
      <c r="ACT2" s="2215" t="str">
        <f>AAN2</f>
        <v>REMISIONES   O B R A D O R   M A Y O    2015</v>
      </c>
      <c r="ACU2" s="2215"/>
      <c r="ACV2" s="2215"/>
      <c r="ACW2" s="2215"/>
      <c r="ACX2" s="2215"/>
      <c r="ACY2" s="1646"/>
      <c r="ADA2" s="2215" t="str">
        <f>ABC2</f>
        <v>REMISIONES   O B R A D O R   M A Y O    2015</v>
      </c>
      <c r="ADB2" s="2215"/>
      <c r="ADC2" s="2215"/>
      <c r="ADD2" s="2215"/>
      <c r="ADE2" s="2215"/>
      <c r="ADF2" s="1646"/>
      <c r="ADH2" s="2215" t="str">
        <f>ACL2</f>
        <v>REMISIONES   O B R A D O R   M A Y O    2015</v>
      </c>
      <c r="ADI2" s="2215"/>
      <c r="ADJ2" s="2215"/>
      <c r="ADK2" s="2215"/>
      <c r="ADL2" s="2215"/>
      <c r="ADM2" s="2215"/>
      <c r="ADN2" s="1646"/>
      <c r="ADP2" s="2215" t="str">
        <f>ACT2</f>
        <v>REMISIONES   O B R A D O R   M A Y O    2015</v>
      </c>
      <c r="ADQ2" s="2215"/>
      <c r="ADR2" s="2215"/>
      <c r="ADS2" s="2215"/>
      <c r="ADT2" s="2215"/>
      <c r="ADU2" s="1646"/>
      <c r="ADW2" s="2215" t="str">
        <f>ADA2</f>
        <v>REMISIONES   O B R A D O R   M A Y O    2015</v>
      </c>
      <c r="ADX2" s="2215"/>
      <c r="ADY2" s="2215"/>
      <c r="ADZ2" s="2215"/>
      <c r="AEA2" s="2215"/>
      <c r="AEB2" s="1646"/>
      <c r="AED2" s="2215" t="str">
        <f>ACL2</f>
        <v>REMISIONES   O B R A D O R   M A Y O    2015</v>
      </c>
      <c r="AEE2" s="2215"/>
      <c r="AEF2" s="2215"/>
      <c r="AEG2" s="2215"/>
      <c r="AEH2" s="2215"/>
      <c r="AEI2" s="1646"/>
      <c r="AEK2" s="2215" t="str">
        <f>ACT2</f>
        <v>REMISIONES   O B R A D O R   M A Y O    2015</v>
      </c>
      <c r="AEL2" s="2215"/>
      <c r="AEM2" s="2215"/>
      <c r="AEN2" s="2215"/>
      <c r="AEO2" s="2215"/>
      <c r="AEP2" s="1646"/>
      <c r="AER2" s="2215" t="str">
        <f>ACT2</f>
        <v>REMISIONES   O B R A D O R   M A Y O    2015</v>
      </c>
      <c r="AES2" s="2215"/>
      <c r="AET2" s="2215"/>
      <c r="AEU2" s="2215"/>
      <c r="AEV2" s="2215"/>
      <c r="AEW2" s="1646"/>
      <c r="AEY2" s="2215" t="str">
        <f>ADA2</f>
        <v>REMISIONES   O B R A D O R   M A Y O    2015</v>
      </c>
      <c r="AEZ2" s="2215"/>
      <c r="AFA2" s="2215"/>
      <c r="AFB2" s="2215"/>
      <c r="AFC2" s="2215"/>
      <c r="AFD2" s="1646"/>
      <c r="AFF2" s="2215" t="str">
        <f>ADA2</f>
        <v>REMISIONES   O B R A D O R   M A Y O    2015</v>
      </c>
      <c r="AFG2" s="2215"/>
      <c r="AFH2" s="2215"/>
      <c r="AFI2" s="2215"/>
      <c r="AFJ2" s="2215"/>
      <c r="AFK2" s="1646"/>
      <c r="AFM2" s="733" t="str">
        <f>ADH2</f>
        <v>REMISIONES   O B R A D O R   M A Y O    2015</v>
      </c>
      <c r="AFN2" s="733"/>
      <c r="AFO2" s="733"/>
      <c r="AFP2" s="733"/>
      <c r="AFQ2" s="733"/>
      <c r="AFR2" s="1646"/>
      <c r="AFT2" s="733" t="str">
        <f>AFM2</f>
        <v>REMISIONES   O B R A D O R   M A Y O    2015</v>
      </c>
      <c r="AFU2" s="733"/>
      <c r="AFV2" s="733"/>
      <c r="AFW2" s="733"/>
      <c r="AFX2" s="733"/>
      <c r="AFY2" s="1646"/>
      <c r="AGA2" s="733" t="str">
        <f>AFM2</f>
        <v>REMISIONES   O B R A D O R   M A Y O    2015</v>
      </c>
      <c r="AGB2" s="733"/>
      <c r="AGC2" s="733"/>
      <c r="AGD2" s="733"/>
      <c r="AGE2" s="733"/>
      <c r="AGF2" s="1646"/>
      <c r="AGH2" s="733" t="str">
        <f>AFT2</f>
        <v>REMISIONES   O B R A D O R   M A Y O    2015</v>
      </c>
      <c r="AGI2" s="733"/>
      <c r="AGJ2" s="733"/>
      <c r="AGK2" s="733"/>
      <c r="AGL2" s="733"/>
      <c r="AGM2" s="1646"/>
      <c r="AGO2" s="2215" t="str">
        <f>ADH2</f>
        <v>REMISIONES   O B R A D O R   M A Y O    2015</v>
      </c>
      <c r="AGP2" s="2215"/>
      <c r="AGQ2" s="2215"/>
      <c r="AGR2" s="2215"/>
      <c r="AGS2" s="2215"/>
      <c r="AGT2" s="1646"/>
      <c r="AGV2" s="2215" t="str">
        <f>ADA2</f>
        <v>REMISIONES   O B R A D O R   M A Y O    2015</v>
      </c>
      <c r="AGW2" s="2215"/>
      <c r="AGX2" s="2215"/>
      <c r="AGY2" s="2215"/>
      <c r="AGZ2" s="2215"/>
      <c r="AHA2" s="1646"/>
      <c r="AHC2" s="2215" t="str">
        <f>FJ2</f>
        <v>REMISIONES   O B R A D O R   M A Y O    2015</v>
      </c>
      <c r="AHD2" s="2215"/>
      <c r="AHE2" s="2215"/>
      <c r="AHF2" s="2215"/>
      <c r="AHG2" s="2215"/>
      <c r="AHH2" s="2215"/>
      <c r="AHI2" s="1646"/>
      <c r="AHK2" s="2215" t="str">
        <f>AHC2</f>
        <v>REMISIONES   O B R A D O R   M A Y O    2015</v>
      </c>
      <c r="AHL2" s="2215"/>
      <c r="AHM2" s="2215"/>
      <c r="AHN2" s="2215"/>
      <c r="AHO2" s="2215"/>
      <c r="AHP2" s="1646"/>
      <c r="AHR2" s="2215" t="str">
        <f>FR2</f>
        <v>REMISIONES   O B R A D O R   M A Y O    2015</v>
      </c>
      <c r="AHS2" s="2215"/>
      <c r="AHT2" s="2215"/>
      <c r="AHU2" s="2215"/>
      <c r="AHV2" s="2215"/>
      <c r="AHW2" s="1646"/>
      <c r="AHY2" s="2215" t="str">
        <f>GG2</f>
        <v>REMISIONES   O B R A D O R   M A Y O    2015</v>
      </c>
      <c r="AHZ2" s="2215"/>
      <c r="AIA2" s="2215"/>
      <c r="AIB2" s="2215"/>
      <c r="AIC2" s="2215"/>
      <c r="AID2" s="2215"/>
      <c r="AIE2" s="1646"/>
      <c r="AIG2" s="2215" t="str">
        <f>GG2</f>
        <v>REMISIONES   O B R A D O R   M A Y O    2015</v>
      </c>
      <c r="AIH2" s="2215"/>
      <c r="AII2" s="2215"/>
      <c r="AIJ2" s="2215"/>
      <c r="AIK2" s="2215"/>
      <c r="AIL2" s="1646"/>
      <c r="AIN2" s="2215" t="str">
        <f>AHC2</f>
        <v>REMISIONES   O B R A D O R   M A Y O    2015</v>
      </c>
      <c r="AIO2" s="2215"/>
      <c r="AIP2" s="2215"/>
      <c r="AIQ2" s="2215"/>
      <c r="AIR2" s="2215"/>
      <c r="AIS2" s="1646"/>
      <c r="AIU2" s="2215" t="str">
        <f>AHR2</f>
        <v>REMISIONES   O B R A D O R   M A Y O    2015</v>
      </c>
      <c r="AIV2" s="2215"/>
      <c r="AIW2" s="2215"/>
      <c r="AIX2" s="2215"/>
      <c r="AIY2" s="2215"/>
      <c r="AIZ2" s="1646"/>
      <c r="AJB2" s="2215" t="str">
        <f>AIN2</f>
        <v>REMISIONES   O B R A D O R   M A Y O    2015</v>
      </c>
      <c r="AJC2" s="2215"/>
      <c r="AJD2" s="2215"/>
      <c r="AJE2" s="2215"/>
      <c r="AJF2" s="2215"/>
      <c r="AJG2" s="1646"/>
      <c r="AJI2" s="2215" t="str">
        <f>AJB2</f>
        <v>REMISIONES   O B R A D O R   M A Y O    2015</v>
      </c>
      <c r="AJJ2" s="2215"/>
      <c r="AJK2" s="2215"/>
      <c r="AJL2" s="2215"/>
      <c r="AJM2" s="2215"/>
      <c r="AJN2" s="1646"/>
      <c r="AJO2" s="731"/>
      <c r="AJP2" s="2215" t="str">
        <f>AJI2</f>
        <v>REMISIONES   O B R A D O R   M A Y O    2015</v>
      </c>
      <c r="AJQ2" s="2215"/>
      <c r="AJR2" s="2215"/>
      <c r="AJS2" s="2215"/>
      <c r="AJT2" s="2215"/>
      <c r="AJU2" s="1646"/>
      <c r="AJV2" s="731"/>
      <c r="AJW2" s="2215" t="str">
        <f>AIN2</f>
        <v>REMISIONES   O B R A D O R   M A Y O    2015</v>
      </c>
      <c r="AJX2" s="2215"/>
      <c r="AJY2" s="2215"/>
      <c r="AJZ2" s="2215"/>
      <c r="AKA2" s="2215"/>
      <c r="AKB2" s="1646"/>
      <c r="AKD2" s="2215" t="str">
        <f>AJB2</f>
        <v>REMISIONES   O B R A D O R   M A Y O    2015</v>
      </c>
      <c r="AKE2" s="2215"/>
      <c r="AKF2" s="2215"/>
      <c r="AKG2" s="2215"/>
      <c r="AKH2" s="2215"/>
      <c r="AKI2" s="2215"/>
      <c r="AKJ2" s="1646"/>
      <c r="AKL2" s="2215" t="str">
        <f>AJI2</f>
        <v>REMISIONES   O B R A D O R   M A Y O    2015</v>
      </c>
      <c r="AKM2" s="2215"/>
      <c r="AKN2" s="2215"/>
      <c r="AKO2" s="2215"/>
      <c r="AKP2" s="2215"/>
      <c r="AKQ2" s="1646"/>
      <c r="AKS2" s="2215" t="str">
        <f>AJP2</f>
        <v>REMISIONES   O B R A D O R   M A Y O    2015</v>
      </c>
      <c r="AKT2" s="2215"/>
      <c r="AKU2" s="2215"/>
      <c r="AKV2" s="2215"/>
      <c r="AKW2" s="2215"/>
      <c r="AKX2" s="2215"/>
      <c r="AKY2" s="1646"/>
      <c r="ALA2" s="2215" t="str">
        <f>AJI2</f>
        <v>REMISIONES   O B R A D O R   M A Y O    2015</v>
      </c>
      <c r="ALB2" s="2215"/>
      <c r="ALC2" s="2215"/>
      <c r="ALD2" s="2215"/>
      <c r="ALE2" s="2215"/>
      <c r="ALF2" s="1646"/>
      <c r="ALH2" s="2215" t="str">
        <f>AJI2</f>
        <v>REMISIONES   O B R A D O R   M A Y O    2015</v>
      </c>
      <c r="ALI2" s="2215"/>
      <c r="ALJ2" s="2215"/>
      <c r="ALK2" s="2215"/>
      <c r="ALL2" s="2215"/>
      <c r="ALM2" s="1646"/>
      <c r="ALO2" s="2215" t="str">
        <f>AJP2</f>
        <v>REMISIONES   O B R A D O R   M A Y O    2015</v>
      </c>
      <c r="ALP2" s="2215"/>
      <c r="ALQ2" s="2215"/>
      <c r="ALR2" s="2215"/>
      <c r="ALS2" s="2215"/>
      <c r="ALT2" s="1646"/>
      <c r="ALV2" s="2215" t="str">
        <f>AJW2</f>
        <v>REMISIONES   O B R A D O R   M A Y O    2015</v>
      </c>
      <c r="ALW2" s="2215"/>
      <c r="ALX2" s="2215"/>
      <c r="ALY2" s="2215"/>
      <c r="ALZ2" s="2215"/>
      <c r="AMA2" s="1646"/>
      <c r="AMC2" s="2215" t="str">
        <f>AKD2</f>
        <v>REMISIONES   O B R A D O R   M A Y O    2015</v>
      </c>
      <c r="AMD2" s="2215"/>
      <c r="AME2" s="2215"/>
      <c r="AMF2" s="2215"/>
      <c r="AMG2" s="2215"/>
      <c r="AMH2" s="1646"/>
      <c r="AMJ2" s="2215" t="str">
        <f>AKL2</f>
        <v>REMISIONES   O B R A D O R   M A Y O    2015</v>
      </c>
      <c r="AMK2" s="2215"/>
      <c r="AML2" s="2215"/>
      <c r="AMM2" s="2215"/>
      <c r="AMN2" s="2215"/>
      <c r="AMO2" s="1646"/>
      <c r="AMQ2" s="2215" t="str">
        <f>ALA2</f>
        <v>REMISIONES   O B R A D O R   M A Y O    2015</v>
      </c>
      <c r="AMR2" s="2215"/>
      <c r="AMS2" s="2215"/>
      <c r="AMT2" s="2215"/>
      <c r="AMU2" s="2215"/>
      <c r="AMV2" s="1646"/>
      <c r="AMX2" s="2215" t="str">
        <f>AJB2</f>
        <v>REMISIONES   O B R A D O R   M A Y O    2015</v>
      </c>
      <c r="AMY2" s="2215"/>
      <c r="AMZ2" s="2215"/>
      <c r="ANA2" s="2215"/>
      <c r="ANB2" s="2215"/>
      <c r="ANC2" s="1646"/>
      <c r="ANE2" s="2215" t="str">
        <f>AJI2</f>
        <v>REMISIONES   O B R A D O R   M A Y O    2015</v>
      </c>
      <c r="ANF2" s="2215"/>
      <c r="ANG2" s="2215"/>
      <c r="ANH2" s="2215"/>
      <c r="ANI2" s="2215"/>
      <c r="ANJ2" s="1646"/>
      <c r="ANL2" s="2215" t="str">
        <f>AJI2</f>
        <v>REMISIONES   O B R A D O R   M A Y O    2015</v>
      </c>
      <c r="ANM2" s="2215"/>
      <c r="ANN2" s="2215"/>
      <c r="ANO2" s="2215"/>
      <c r="ANP2" s="2215"/>
      <c r="ANQ2" s="1646"/>
      <c r="ANS2" s="2215" t="str">
        <f>AJP2</f>
        <v>REMISIONES   O B R A D O R   M A Y O    2015</v>
      </c>
      <c r="ANT2" s="2215"/>
      <c r="ANU2" s="2215"/>
      <c r="ANV2" s="2215"/>
      <c r="ANW2" s="2215"/>
      <c r="ANX2" s="2215"/>
      <c r="ANY2" s="1646"/>
      <c r="AOA2" s="2215" t="str">
        <f>AJW2</f>
        <v>REMISIONES   O B R A D O R   M A Y O    2015</v>
      </c>
      <c r="AOB2" s="2215"/>
      <c r="AOC2" s="2215"/>
      <c r="AOD2" s="2215"/>
      <c r="AOE2" s="2215"/>
      <c r="AOF2" s="2215"/>
      <c r="AOG2" s="1646"/>
      <c r="AOI2" s="2215" t="str">
        <f>AKD2</f>
        <v>REMISIONES   O B R A D O R   M A Y O    2015</v>
      </c>
      <c r="AOJ2" s="2215"/>
      <c r="AOK2" s="2215"/>
      <c r="AOL2" s="2215"/>
      <c r="AOM2" s="2215"/>
      <c r="AON2" s="1646"/>
      <c r="AOP2" s="2215" t="str">
        <f>AKD2</f>
        <v>REMISIONES   O B R A D O R   M A Y O    2015</v>
      </c>
      <c r="AOQ2" s="2215"/>
      <c r="AOR2" s="2215"/>
      <c r="AOS2" s="2215"/>
      <c r="AOT2" s="2215"/>
      <c r="AOU2" s="1646"/>
      <c r="AOW2" s="2215" t="str">
        <f>AJI2</f>
        <v>REMISIONES   O B R A D O R   M A Y O    2015</v>
      </c>
      <c r="AOX2" s="2215"/>
      <c r="AOY2" s="2215"/>
      <c r="AOZ2" s="2215"/>
      <c r="APA2" s="2215"/>
      <c r="APB2" s="1646"/>
      <c r="APD2" s="2215" t="str">
        <f>AKD2</f>
        <v>REMISIONES   O B R A D O R   M A Y O    2015</v>
      </c>
      <c r="APE2" s="2215"/>
      <c r="APF2" s="2215"/>
      <c r="APG2" s="2215"/>
      <c r="APH2" s="2215"/>
      <c r="API2" s="1646"/>
      <c r="APK2" s="2215" t="str">
        <f>AJW2</f>
        <v>REMISIONES   O B R A D O R   M A Y O    2015</v>
      </c>
      <c r="APL2" s="2215"/>
      <c r="APM2" s="2215"/>
      <c r="APN2" s="2215"/>
      <c r="APO2" s="2215"/>
      <c r="APP2" s="1646"/>
      <c r="APR2" s="2215" t="str">
        <f>ALH2</f>
        <v>REMISIONES   O B R A D O R   M A Y O    2015</v>
      </c>
      <c r="APS2" s="2215"/>
      <c r="APT2" s="2215"/>
      <c r="APU2" s="2215"/>
      <c r="APV2" s="2215"/>
      <c r="APW2" s="1646"/>
      <c r="APY2" s="2215" t="str">
        <f>ALO2</f>
        <v>REMISIONES   O B R A D O R   M A Y O    2015</v>
      </c>
      <c r="APZ2" s="2215"/>
      <c r="AQA2" s="2215"/>
      <c r="AQB2" s="2215"/>
      <c r="AQC2" s="2215"/>
      <c r="AQD2" s="1646"/>
      <c r="AQF2" s="2215" t="str">
        <f>ALV2</f>
        <v>REMISIONES   O B R A D O R   M A Y O    2015</v>
      </c>
      <c r="AQG2" s="2215"/>
      <c r="AQH2" s="2215"/>
      <c r="AQI2" s="2215"/>
      <c r="AQJ2" s="2215"/>
      <c r="AQK2" s="1646"/>
      <c r="AQM2" s="2215" t="str">
        <f>AMC2</f>
        <v>REMISIONES   O B R A D O R   M A Y O    2015</v>
      </c>
      <c r="AQN2" s="2215"/>
      <c r="AQO2" s="2215"/>
      <c r="AQP2" s="2215"/>
      <c r="AQQ2" s="2215"/>
      <c r="AQR2" s="1646"/>
      <c r="AQT2" s="2215" t="str">
        <f>AMC2</f>
        <v>REMISIONES   O B R A D O R   M A Y O    2015</v>
      </c>
      <c r="AQU2" s="2215"/>
      <c r="AQV2" s="2215"/>
      <c r="AQW2" s="2215"/>
      <c r="AQX2" s="2215"/>
      <c r="AQY2" s="1646"/>
      <c r="ARA2" s="2215" t="str">
        <f>AMJ2</f>
        <v>REMISIONES   O B R A D O R   M A Y O    2015</v>
      </c>
      <c r="ARB2" s="2215"/>
      <c r="ARC2" s="2215"/>
      <c r="ARD2" s="2215"/>
      <c r="ARE2" s="2215"/>
      <c r="ARF2" s="1646"/>
      <c r="ARH2" s="2215" t="str">
        <f>AMJ2</f>
        <v>REMISIONES   O B R A D O R   M A Y O    2015</v>
      </c>
      <c r="ARI2" s="2215"/>
      <c r="ARJ2" s="2215"/>
      <c r="ARK2" s="2215"/>
      <c r="ARL2" s="2215"/>
      <c r="ARM2" s="1646"/>
      <c r="ARO2" s="2215" t="str">
        <f>AMC2</f>
        <v>REMISIONES   O B R A D O R   M A Y O    2015</v>
      </c>
      <c r="ARP2" s="2215"/>
      <c r="ARQ2" s="2215"/>
      <c r="ARR2" s="2215"/>
      <c r="ARS2" s="2215"/>
      <c r="ART2" s="1646"/>
      <c r="ARV2" s="2215" t="str">
        <f>AMJ2</f>
        <v>REMISIONES   O B R A D O R   M A Y O    2015</v>
      </c>
      <c r="ARW2" s="2215"/>
      <c r="ARX2" s="2215"/>
      <c r="ARY2" s="2215"/>
      <c r="ARZ2" s="2215"/>
      <c r="ASA2" s="1646"/>
      <c r="ASC2" s="2215" t="str">
        <f>AKD2</f>
        <v>REMISIONES   O B R A D O R   M A Y O    2015</v>
      </c>
      <c r="ASD2" s="2215"/>
      <c r="ASE2" s="2215"/>
      <c r="ASF2" s="2215"/>
      <c r="ASG2" s="2215"/>
      <c r="ASH2" s="1646"/>
      <c r="ASJ2" s="2215" t="str">
        <f>ALH2</f>
        <v>REMISIONES   O B R A D O R   M A Y O    2015</v>
      </c>
      <c r="ASK2" s="2215"/>
      <c r="ASL2" s="2215"/>
      <c r="ASM2" s="2215"/>
      <c r="ASN2" s="2215"/>
      <c r="ASO2" s="1646"/>
      <c r="ASQ2" s="2215" t="str">
        <f>AMX2</f>
        <v>REMISIONES   O B R A D O R   M A Y O    2015</v>
      </c>
      <c r="ASR2" s="2215"/>
      <c r="ASS2" s="2215"/>
      <c r="AST2" s="2215"/>
      <c r="ASU2" s="2215"/>
      <c r="ASV2" s="1646"/>
      <c r="ASX2" s="2215" t="str">
        <f>AOW2</f>
        <v>REMISIONES   O B R A D O R   M A Y O    2015</v>
      </c>
      <c r="ASY2" s="2215"/>
      <c r="ASZ2" s="2215"/>
      <c r="ATA2" s="2215"/>
      <c r="ATB2" s="2215"/>
      <c r="ATC2" s="2215"/>
      <c r="ATD2" s="1646"/>
      <c r="ATF2" s="2215" t="str">
        <f>AOW2</f>
        <v>REMISIONES   O B R A D O R   M A Y O    2015</v>
      </c>
      <c r="ATG2" s="2215"/>
      <c r="ATH2" s="2215"/>
      <c r="ATI2" s="2215"/>
      <c r="ATJ2" s="2215"/>
      <c r="ATK2" s="1646"/>
      <c r="ATM2" s="2215" t="str">
        <f>APD2</f>
        <v>REMISIONES   O B R A D O R   M A Y O    2015</v>
      </c>
      <c r="ATN2" s="2215"/>
      <c r="ATO2" s="2215"/>
      <c r="ATP2" s="2215"/>
      <c r="ATQ2" s="2215"/>
      <c r="ATR2" s="1646"/>
      <c r="ATT2" s="2215" t="str">
        <f>APR2</f>
        <v>REMISIONES   O B R A D O R   M A Y O    2015</v>
      </c>
      <c r="ATU2" s="2215"/>
      <c r="ATV2" s="2215"/>
      <c r="ATW2" s="2215"/>
      <c r="ATX2" s="2215"/>
      <c r="ATY2" s="2215"/>
      <c r="ATZ2" s="1646"/>
      <c r="AUB2" s="2215" t="str">
        <f>ATT2</f>
        <v>REMISIONES   O B R A D O R   M A Y O    2015</v>
      </c>
      <c r="AUC2" s="2215"/>
      <c r="AUD2" s="2215"/>
      <c r="AUE2" s="2215"/>
      <c r="AUF2" s="2215"/>
      <c r="AUG2" s="2215"/>
      <c r="AUH2" s="1646"/>
      <c r="AUI2" s="1646"/>
      <c r="AUJ2" s="2215" t="str">
        <f>ASQ2</f>
        <v>REMISIONES   O B R A D O R   M A Y O    2015</v>
      </c>
      <c r="AUK2" s="2215"/>
      <c r="AUL2" s="2215"/>
      <c r="AUM2" s="2215"/>
      <c r="AUN2" s="2215"/>
      <c r="AUO2" s="1646"/>
      <c r="AUQ2" s="733" t="str">
        <f>ASX2</f>
        <v>REMISIONES   O B R A D O R   M A Y O    2015</v>
      </c>
      <c r="AUR2" s="733"/>
      <c r="AUS2" s="733"/>
      <c r="AUT2" s="733"/>
      <c r="AUU2" s="733"/>
      <c r="AUV2" s="1646"/>
      <c r="AUX2" s="2215" t="str">
        <f>ASQ2</f>
        <v>REMISIONES   O B R A D O R   M A Y O    2015</v>
      </c>
      <c r="AUY2" s="2215"/>
      <c r="AUZ2" s="2215"/>
      <c r="AVA2" s="2215"/>
      <c r="AVB2" s="2215"/>
      <c r="AVC2" s="1646"/>
      <c r="AVE2" s="2215" t="str">
        <f>ASX2</f>
        <v>REMISIONES   O B R A D O R   M A Y O    2015</v>
      </c>
      <c r="AVF2" s="2215"/>
      <c r="AVG2" s="2215"/>
      <c r="AVH2" s="2215"/>
      <c r="AVI2" s="2215"/>
      <c r="AVJ2" s="1646"/>
      <c r="AVL2" s="2215" t="str">
        <f>ASX2</f>
        <v>REMISIONES   O B R A D O R   M A Y O    2015</v>
      </c>
      <c r="AVM2" s="2215"/>
      <c r="AVN2" s="2215"/>
      <c r="AVO2" s="2215"/>
      <c r="AVP2" s="2215"/>
      <c r="AVQ2" s="1646"/>
      <c r="AVS2" s="2215" t="str">
        <f>ATF2</f>
        <v>REMISIONES   O B R A D O R   M A Y O    2015</v>
      </c>
      <c r="AVT2" s="2215"/>
      <c r="AVU2" s="2215"/>
      <c r="AVV2" s="2215"/>
      <c r="AVW2" s="2215"/>
      <c r="AVX2" s="1646"/>
      <c r="AVZ2" s="2215" t="str">
        <f>ATM2</f>
        <v>REMISIONES   O B R A D O R   M A Y O    2015</v>
      </c>
      <c r="AWA2" s="2215"/>
      <c r="AWB2" s="2215"/>
      <c r="AWC2" s="2215"/>
      <c r="AWD2" s="2215"/>
      <c r="AWE2" s="1646"/>
      <c r="AWG2" s="2215" t="str">
        <f>ATM2</f>
        <v>REMISIONES   O B R A D O R   M A Y O    2015</v>
      </c>
      <c r="AWH2" s="2215"/>
      <c r="AWI2" s="2215"/>
      <c r="AWJ2" s="2215"/>
      <c r="AWK2" s="2215"/>
      <c r="AWL2" s="1646"/>
      <c r="AWN2" s="2215" t="str">
        <f>ATT2</f>
        <v>REMISIONES   O B R A D O R   M A Y O    2015</v>
      </c>
      <c r="AWO2" s="2215"/>
      <c r="AWP2" s="2215"/>
      <c r="AWQ2" s="2215"/>
      <c r="AWR2" s="2215"/>
      <c r="AWS2" s="2215"/>
      <c r="AWT2" s="1646"/>
      <c r="AWV2" s="405"/>
      <c r="AWW2" s="405"/>
      <c r="AWX2" s="2215" t="str">
        <f>AJB2</f>
        <v>REMISIONES   O B R A D O R   M A Y O    2015</v>
      </c>
      <c r="AWY2" s="2215"/>
      <c r="AWZ2" s="2215"/>
      <c r="AXA2" s="2215"/>
      <c r="AXB2" s="2215"/>
      <c r="AXD2" s="405"/>
      <c r="AXE2" s="2215" t="str">
        <f>AJI2</f>
        <v>REMISIONES   O B R A D O R   M A Y O    2015</v>
      </c>
      <c r="AXF2" s="2215"/>
      <c r="AXG2" s="2215"/>
      <c r="AXH2" s="2215"/>
      <c r="AXI2" s="2215"/>
      <c r="AXK2" s="405"/>
      <c r="AXL2" s="2215" t="str">
        <f>AJI2</f>
        <v>REMISIONES   O B R A D O R   M A Y O    2015</v>
      </c>
      <c r="AXM2" s="2215"/>
      <c r="AXN2" s="2215"/>
      <c r="AXO2" s="2215"/>
      <c r="AXP2" s="2215"/>
      <c r="AXR2" s="311"/>
      <c r="AXS2" s="2215" t="str">
        <f>AJP2</f>
        <v>REMISIONES   O B R A D O R   M A Y O    2015</v>
      </c>
      <c r="AXT2" s="2215"/>
      <c r="AXU2" s="2215"/>
      <c r="AXV2" s="2215"/>
      <c r="AXW2" s="2215"/>
      <c r="AXY2" s="405"/>
      <c r="AXZ2" s="2215" t="str">
        <f>AMX2</f>
        <v>REMISIONES   O B R A D O R   M A Y O    2015</v>
      </c>
      <c r="AYA2" s="2215"/>
      <c r="AYB2" s="2215"/>
      <c r="AYC2" s="2215"/>
      <c r="AYD2" s="2215"/>
      <c r="AYF2" s="405"/>
      <c r="AYG2" s="2215" t="str">
        <f>ANE2</f>
        <v>REMISIONES   O B R A D O R   M A Y O    2015</v>
      </c>
      <c r="AYH2" s="2215"/>
      <c r="AYI2" s="2215"/>
      <c r="AYJ2" s="2215"/>
      <c r="AYK2" s="2215"/>
      <c r="AYM2" s="405"/>
      <c r="AYN2" s="2215" t="str">
        <f>ANE2</f>
        <v>REMISIONES   O B R A D O R   M A Y O    2015</v>
      </c>
      <c r="AYO2" s="2215"/>
      <c r="AYP2" s="2215"/>
      <c r="AYQ2" s="2215"/>
      <c r="AYR2" s="2215"/>
      <c r="AYT2" s="405"/>
      <c r="AYU2" s="2215" t="str">
        <f>ASQ2</f>
        <v>REMISIONES   O B R A D O R   M A Y O    2015</v>
      </c>
      <c r="AYV2" s="2215"/>
      <c r="AYW2" s="2215"/>
      <c r="AYX2" s="2215"/>
      <c r="AYY2" s="2215"/>
      <c r="AZA2" s="405"/>
      <c r="AZB2" s="2215" t="str">
        <f>ATF2</f>
        <v>REMISIONES   O B R A D O R   M A Y O    2015</v>
      </c>
      <c r="AZC2" s="2215"/>
      <c r="AZD2" s="2215"/>
      <c r="AZE2" s="2215"/>
      <c r="AZF2" s="2215"/>
      <c r="AZH2" s="311"/>
      <c r="AZI2" s="2215" t="str">
        <f>ATM2</f>
        <v>REMISIONES   O B R A D O R   M A Y O    2015</v>
      </c>
      <c r="AZJ2" s="2215"/>
      <c r="AZK2" s="2215"/>
      <c r="AZL2" s="2215"/>
      <c r="AZM2" s="2215"/>
      <c r="AZO2" s="322"/>
      <c r="AZP2" s="2215" t="str">
        <f>AUX2</f>
        <v>REMISIONES   O B R A D O R   M A Y O    2015</v>
      </c>
      <c r="AZQ2" s="2215"/>
      <c r="AZR2" s="2215"/>
      <c r="AZS2" s="2215"/>
      <c r="AZT2" s="2215"/>
      <c r="AZV2" s="322"/>
      <c r="AZW2" s="2215" t="str">
        <f>AVL2</f>
        <v>REMISIONES   O B R A D O R   M A Y O    2015</v>
      </c>
      <c r="AZX2" s="2215"/>
      <c r="AZY2" s="2215"/>
      <c r="AZZ2" s="2215"/>
      <c r="BAA2" s="2215"/>
      <c r="BAC2" s="322"/>
      <c r="BAD2" s="2215" t="str">
        <f>AVS2</f>
        <v>REMISIONES   O B R A D O R   M A Y O    2015</v>
      </c>
      <c r="BAE2" s="2215"/>
      <c r="BAF2" s="2215"/>
      <c r="BAG2" s="2215"/>
      <c r="BAH2" s="2215"/>
      <c r="BAJ2" s="405"/>
      <c r="BAK2" s="2215" t="str">
        <f>AZP2</f>
        <v>REMISIONES   O B R A D O R   M A Y O    2015</v>
      </c>
      <c r="BAL2" s="2215"/>
      <c r="BAM2" s="2215"/>
      <c r="BAN2" s="2215"/>
      <c r="BAO2" s="2215"/>
      <c r="BAQ2" s="405"/>
      <c r="BAR2" s="2215" t="str">
        <f>BAK2</f>
        <v>REMISIONES   O B R A D O R   M A Y O    2015</v>
      </c>
      <c r="BAS2" s="2215"/>
      <c r="BAT2" s="2215"/>
      <c r="BAU2" s="2215"/>
      <c r="BAV2" s="2215"/>
      <c r="BAX2" s="311"/>
      <c r="BAY2" s="2215" t="str">
        <f>BAK2</f>
        <v>REMISIONES   O B R A D O R   M A Y O    2015</v>
      </c>
      <c r="BAZ2" s="2215"/>
      <c r="BBA2" s="2215"/>
      <c r="BBB2" s="2215"/>
      <c r="BBC2" s="2215"/>
      <c r="BBE2" s="311"/>
      <c r="BBF2" s="2215" t="str">
        <f>BAR2</f>
        <v>REMISIONES   O B R A D O R   M A Y O    2015</v>
      </c>
      <c r="BBG2" s="2215"/>
      <c r="BBH2" s="2215"/>
      <c r="BBI2" s="2215"/>
      <c r="BBJ2" s="2215"/>
      <c r="BBN2" s="2215" t="str">
        <f>BAR2</f>
        <v>REMISIONES   O B R A D O R   M A Y O    2015</v>
      </c>
      <c r="BBO2" s="2215"/>
      <c r="BBP2" s="2215"/>
      <c r="BBQ2" s="2215"/>
      <c r="BBR2" s="2215"/>
      <c r="BBT2" s="311"/>
      <c r="BBU2" s="2215" t="str">
        <f>BAY2</f>
        <v>REMISIONES   O B R A D O R   M A Y O    2015</v>
      </c>
      <c r="BBV2" s="2215"/>
      <c r="BBW2" s="2215"/>
      <c r="BBX2" s="2215"/>
      <c r="BBY2" s="2215"/>
      <c r="BCA2" s="405"/>
      <c r="BCB2" s="2215" t="str">
        <f>BBN2</f>
        <v>REMISIONES   O B R A D O R   M A Y O    2015</v>
      </c>
      <c r="BCC2" s="2215"/>
      <c r="BCD2" s="2215"/>
      <c r="BCE2" s="2215"/>
      <c r="BCF2" s="2215"/>
      <c r="BCH2" s="311"/>
      <c r="BCI2" s="2215" t="str">
        <f>BAY2</f>
        <v>REMISIONES   O B R A D O R   M A Y O    2015</v>
      </c>
      <c r="BCJ2" s="2215"/>
      <c r="BCK2" s="2215"/>
      <c r="BCL2" s="2215"/>
      <c r="BCM2" s="2215"/>
      <c r="BCO2" s="311"/>
      <c r="BCP2" s="2215" t="str">
        <f>BBU2</f>
        <v>REMISIONES   O B R A D O R   M A Y O    2015</v>
      </c>
      <c r="BCQ2" s="2215"/>
      <c r="BCR2" s="2215"/>
      <c r="BCS2" s="2215"/>
      <c r="BCT2" s="2215"/>
      <c r="BCV2" s="405"/>
      <c r="BCW2" s="2215" t="str">
        <f>BCI2</f>
        <v>REMISIONES   O B R A D O R   M A Y O    2015</v>
      </c>
      <c r="BCX2" s="2215"/>
      <c r="BCY2" s="2215"/>
      <c r="BCZ2" s="2215"/>
      <c r="BDA2" s="2215"/>
      <c r="BDC2" s="405"/>
      <c r="BDD2" s="2215" t="str">
        <f>BCP2</f>
        <v>REMISIONES   O B R A D O R   M A Y O    2015</v>
      </c>
      <c r="BDE2" s="2215"/>
      <c r="BDF2" s="2215"/>
      <c r="BDG2" s="2215"/>
      <c r="BDH2" s="2215"/>
      <c r="BDJ2" s="322"/>
      <c r="BDK2" s="2215" t="str">
        <f>BCP2</f>
        <v>REMISIONES   O B R A D O R   M A Y O    2015</v>
      </c>
      <c r="BDL2" s="2215"/>
      <c r="BDM2" s="2215"/>
      <c r="BDN2" s="2215"/>
      <c r="BDO2" s="2215"/>
      <c r="BDQ2" s="405"/>
      <c r="BDR2" s="405"/>
      <c r="BDS2" s="2215" t="str">
        <f>AZP2</f>
        <v>REMISIONES   O B R A D O R   M A Y O    2015</v>
      </c>
      <c r="BDT2" s="2215"/>
      <c r="BDU2" s="2215"/>
      <c r="BDV2" s="2215"/>
      <c r="BDW2" s="2215"/>
      <c r="BDY2" s="311"/>
      <c r="BDZ2" s="311"/>
      <c r="BEA2" s="2215" t="str">
        <f>BAK2</f>
        <v>REMISIONES   O B R A D O R   M A Y O    2015</v>
      </c>
      <c r="BEB2" s="2215"/>
      <c r="BEC2" s="2215"/>
      <c r="BED2" s="2215"/>
      <c r="BEE2" s="2215"/>
      <c r="BEG2" s="322"/>
      <c r="BEH2" s="2215" t="str">
        <f>BEA2</f>
        <v>REMISIONES   O B R A D O R   M A Y O    2015</v>
      </c>
      <c r="BEI2" s="2215"/>
      <c r="BEJ2" s="2215"/>
      <c r="BEK2" s="2215"/>
      <c r="BEL2" s="2215"/>
      <c r="BEM2" s="2215"/>
      <c r="BEO2" s="311"/>
      <c r="BEP2" s="2215" t="str">
        <f>BAY2</f>
        <v>REMISIONES   O B R A D O R   M A Y O    2015</v>
      </c>
      <c r="BEQ2" s="2215"/>
      <c r="BER2" s="2215"/>
      <c r="BES2" s="2215"/>
      <c r="BET2" s="2215"/>
      <c r="BEV2" s="322"/>
      <c r="BEW2" s="2215" t="str">
        <f>BBU2</f>
        <v>REMISIONES   O B R A D O R   M A Y O    2015</v>
      </c>
      <c r="BEX2" s="2215"/>
      <c r="BEY2" s="2215"/>
      <c r="BEZ2" s="2215"/>
      <c r="BFA2" s="2215"/>
      <c r="BFC2" s="322"/>
      <c r="BFD2" s="2215" t="str">
        <f>BBU2</f>
        <v>REMISIONES   O B R A D O R   M A Y O    2015</v>
      </c>
      <c r="BFE2" s="2215"/>
      <c r="BFF2" s="2215"/>
      <c r="BFG2" s="2215"/>
      <c r="BFH2" s="2215"/>
      <c r="BFJ2" s="322"/>
      <c r="BFK2" s="2215" t="str">
        <f>BCI2</f>
        <v>REMISIONES   O B R A D O R   M A Y O    2015</v>
      </c>
      <c r="BFL2" s="2215"/>
      <c r="BFM2" s="2215"/>
      <c r="BFN2" s="2215"/>
      <c r="BFO2" s="2215"/>
      <c r="BFQ2" s="322"/>
      <c r="BFR2" s="2215" t="str">
        <f>BAK2</f>
        <v>REMISIONES   O B R A D O R   M A Y O    2015</v>
      </c>
      <c r="BFS2" s="2215"/>
      <c r="BFT2" s="2215"/>
      <c r="BFU2" s="2215"/>
      <c r="BFV2" s="2215"/>
      <c r="BFX2" s="311"/>
      <c r="BFY2" s="2215" t="str">
        <f>BAR2</f>
        <v>REMISIONES   O B R A D O R   M A Y O    2015</v>
      </c>
      <c r="BFZ2" s="2215"/>
      <c r="BGA2" s="2215"/>
      <c r="BGB2" s="2215"/>
      <c r="BGC2" s="2215"/>
      <c r="BGE2" s="322"/>
      <c r="BGF2" s="2215" t="str">
        <f>BDS2</f>
        <v>REMISIONES   O B R A D O R   M A Y O    2015</v>
      </c>
      <c r="BGG2" s="2215"/>
      <c r="BGH2" s="2215"/>
      <c r="BGI2" s="2215"/>
      <c r="BGJ2" s="2215"/>
      <c r="BGL2" s="405"/>
      <c r="BGM2" s="405"/>
      <c r="BGN2" s="2215" t="str">
        <f>BGF2</f>
        <v>REMISIONES   O B R A D O R   M A Y O    2015</v>
      </c>
      <c r="BGO2" s="2215"/>
      <c r="BGP2" s="2215"/>
      <c r="BGQ2" s="2215"/>
      <c r="BGR2" s="2215"/>
      <c r="BGT2" s="311"/>
      <c r="BGU2" s="2215" t="str">
        <f>BGN2</f>
        <v>REMISIONES   O B R A D O R   M A Y O    2015</v>
      </c>
      <c r="BGV2" s="2215"/>
      <c r="BGW2" s="2215"/>
      <c r="BGX2" s="2215"/>
      <c r="BGY2" s="2215"/>
      <c r="BHA2" s="405"/>
      <c r="BHB2" s="2215" t="str">
        <f>BGU2</f>
        <v>REMISIONES   O B R A D O R   M A Y O    2015</v>
      </c>
      <c r="BHC2" s="2215"/>
      <c r="BHD2" s="2215"/>
      <c r="BHE2" s="2215"/>
      <c r="BHF2" s="2215"/>
      <c r="BHH2" s="405"/>
      <c r="BHI2" s="311"/>
      <c r="BHJ2" s="2215" t="str">
        <f>BGU2</f>
        <v>REMISIONES   O B R A D O R   M A Y O    2015</v>
      </c>
      <c r="BHK2" s="2215"/>
      <c r="BHL2" s="2215"/>
      <c r="BHM2" s="2215"/>
      <c r="BHN2" s="2215"/>
      <c r="BHP2" s="322"/>
      <c r="BHQ2" s="2215" t="str">
        <f>BGU2</f>
        <v>REMISIONES   O B R A D O R   M A Y O    2015</v>
      </c>
      <c r="BHR2" s="2215"/>
      <c r="BHS2" s="2215"/>
      <c r="BHT2" s="2215"/>
      <c r="BHU2" s="2215"/>
      <c r="BHW2" s="322"/>
      <c r="BHX2" s="734"/>
      <c r="BHY2" s="2215" t="str">
        <f>BHB2</f>
        <v>REMISIONES   O B R A D O R   M A Y O    2015</v>
      </c>
      <c r="BHZ2" s="2215"/>
      <c r="BIA2" s="2215"/>
      <c r="BIB2" s="2215"/>
      <c r="BIC2" s="2215"/>
      <c r="BIE2" s="322"/>
      <c r="BIF2" s="311"/>
      <c r="BIG2" s="2215" t="str">
        <f>BHJ2</f>
        <v>REMISIONES   O B R A D O R   M A Y O    2015</v>
      </c>
      <c r="BIH2" s="2215"/>
      <c r="BII2" s="2215"/>
      <c r="BIJ2" s="2215"/>
      <c r="BIK2" s="2215"/>
      <c r="BIM2" s="405"/>
      <c r="BIN2" s="2215" t="str">
        <f>BHQ2</f>
        <v>REMISIONES   O B R A D O R   M A Y O    2015</v>
      </c>
      <c r="BIO2" s="2215"/>
      <c r="BIP2" s="2215"/>
      <c r="BIQ2" s="2215"/>
      <c r="BIR2" s="2215"/>
      <c r="BIT2" s="322"/>
      <c r="BIU2" s="322"/>
      <c r="BIV2" s="2215" t="str">
        <f>BGF2</f>
        <v>REMISIONES   O B R A D O R   M A Y O    2015</v>
      </c>
      <c r="BIW2" s="2215"/>
      <c r="BIX2" s="2215"/>
      <c r="BIY2" s="2215"/>
      <c r="BIZ2" s="2215"/>
      <c r="BJB2" s="405"/>
      <c r="BJC2" s="2215" t="str">
        <f>BHB2</f>
        <v>REMISIONES   O B R A D O R   M A Y O    2015</v>
      </c>
      <c r="BJD2" s="2215"/>
      <c r="BJE2" s="2215"/>
      <c r="BJF2" s="2215"/>
      <c r="BJG2" s="2215"/>
      <c r="BJI2" s="322"/>
      <c r="BJJ2" s="322"/>
      <c r="BJK2" s="2215" t="str">
        <f>BGU2</f>
        <v>REMISIONES   O B R A D O R   M A Y O    2015</v>
      </c>
      <c r="BJL2" s="2215"/>
      <c r="BJM2" s="2215"/>
      <c r="BJN2" s="2215"/>
      <c r="BJO2" s="2215"/>
      <c r="BJQ2" s="311"/>
      <c r="BJR2" s="2215" t="str">
        <f>BHB2</f>
        <v>REMISIONES   O B R A D O R   M A Y O    2015</v>
      </c>
      <c r="BJS2" s="2215"/>
      <c r="BJT2" s="2215"/>
      <c r="BJU2" s="2215"/>
      <c r="BJV2" s="2215"/>
      <c r="BJX2" s="405"/>
      <c r="BJY2" s="2215" t="str">
        <f>BHB2</f>
        <v>REMISIONES   O B R A D O R   M A Y O    2015</v>
      </c>
      <c r="BJZ2" s="2215"/>
      <c r="BKA2" s="2215"/>
      <c r="BKB2" s="2215"/>
      <c r="BKC2" s="2215"/>
      <c r="BKE2" s="405"/>
      <c r="BKG2" s="2215" t="str">
        <f>BJK2</f>
        <v>REMISIONES   O B R A D O R   M A Y O    2015</v>
      </c>
      <c r="BKH2" s="2215"/>
      <c r="BKI2" s="2215"/>
      <c r="BKJ2" s="2215"/>
      <c r="BKK2" s="2215"/>
      <c r="BKM2" s="405"/>
      <c r="BKN2" s="2215" t="str">
        <f>BKG2</f>
        <v>REMISIONES   O B R A D O R   M A Y O    2015</v>
      </c>
      <c r="BKO2" s="2215"/>
      <c r="BKP2" s="2215"/>
      <c r="BKQ2" s="2215"/>
      <c r="BKR2" s="2215"/>
      <c r="BKT2" s="405"/>
      <c r="BKU2" s="2215" t="str">
        <f>BKG2</f>
        <v>REMISIONES   O B R A D O R   M A Y O    2015</v>
      </c>
      <c r="BKV2" s="2215"/>
      <c r="BKW2" s="2215"/>
      <c r="BKX2" s="2215"/>
      <c r="BKY2" s="2215"/>
      <c r="BLA2" s="405"/>
      <c r="BLB2" s="2215" t="str">
        <f>BKN2</f>
        <v>REMISIONES   O B R A D O R   M A Y O    2015</v>
      </c>
      <c r="BLC2" s="2215"/>
      <c r="BLD2" s="2215"/>
      <c r="BLE2" s="2215"/>
      <c r="BLF2" s="2215"/>
      <c r="BLH2" s="405"/>
      <c r="BLI2" s="2215" t="str">
        <f>BKU2</f>
        <v>REMISIONES   O B R A D O R   M A Y O    2015</v>
      </c>
      <c r="BLJ2" s="2215"/>
      <c r="BLK2" s="2215"/>
      <c r="BLL2" s="2215"/>
      <c r="BLM2" s="2215"/>
      <c r="BLO2" s="405"/>
      <c r="BLP2" s="2215" t="str">
        <f>BLI2</f>
        <v>REMISIONES   O B R A D O R   M A Y O    2015</v>
      </c>
      <c r="BLQ2" s="2215"/>
      <c r="BLR2" s="2215"/>
      <c r="BLS2" s="2215"/>
      <c r="BLT2" s="2215"/>
      <c r="BLV2" s="405"/>
      <c r="BLW2" s="2215" t="str">
        <f>BKU2</f>
        <v>REMISIONES   O B R A D O R   M A Y O    2015</v>
      </c>
      <c r="BLX2" s="2215"/>
      <c r="BLY2" s="2215"/>
      <c r="BLZ2" s="2215"/>
      <c r="BMA2" s="2215"/>
      <c r="BMC2" s="405"/>
      <c r="BMD2" s="2215" t="str">
        <f>BLI2</f>
        <v>REMISIONES   O B R A D O R   M A Y O    2015</v>
      </c>
      <c r="BME2" s="2215"/>
      <c r="BMF2" s="2215"/>
      <c r="BMG2" s="2215"/>
      <c r="BMH2" s="2215"/>
      <c r="BMJ2" s="405"/>
      <c r="BMK2" s="2215" t="str">
        <f>BLW2</f>
        <v>REMISIONES   O B R A D O R   M A Y O    2015</v>
      </c>
      <c r="BML2" s="2215"/>
      <c r="BMM2" s="2215"/>
      <c r="BMN2" s="2215"/>
      <c r="BMO2" s="2215"/>
      <c r="BMQ2" s="311"/>
      <c r="BMR2" s="2215" t="str">
        <f>BKU2</f>
        <v>REMISIONES   O B R A D O R   M A Y O    2015</v>
      </c>
      <c r="BMS2" s="2215"/>
      <c r="BMT2" s="2215"/>
      <c r="BMU2" s="2215"/>
      <c r="BMV2" s="2215"/>
      <c r="BMX2" s="311"/>
      <c r="BMY2" s="2215" t="str">
        <f>BMR2</f>
        <v>REMISIONES   O B R A D O R   M A Y O    2015</v>
      </c>
      <c r="BMZ2" s="2215"/>
      <c r="BNA2" s="2215"/>
      <c r="BNB2" s="2215"/>
      <c r="BNC2" s="2215"/>
      <c r="BNE2" s="322"/>
      <c r="BNF2" s="2215" t="str">
        <f>BMY2</f>
        <v>REMISIONES   O B R A D O R   M A Y O    2015</v>
      </c>
      <c r="BNG2" s="2215"/>
      <c r="BNH2" s="2215"/>
      <c r="BNI2" s="2215"/>
      <c r="BNJ2" s="2215"/>
      <c r="BNL2" s="311"/>
      <c r="BNM2" s="2215" t="str">
        <f>BNF2</f>
        <v>REMISIONES   O B R A D O R   M A Y O    2015</v>
      </c>
      <c r="BNN2" s="2215"/>
      <c r="BNO2" s="2215"/>
      <c r="BNP2" s="2215"/>
      <c r="BNQ2" s="2215"/>
      <c r="BNS2" s="311"/>
      <c r="BNT2" s="734"/>
      <c r="BNU2" s="2215" t="str">
        <f>BNM2</f>
        <v>REMISIONES   O B R A D O R   M A Y O    2015</v>
      </c>
      <c r="BNV2" s="2215"/>
      <c r="BNW2" s="2215"/>
      <c r="BNX2" s="2215"/>
      <c r="BNY2" s="2215"/>
      <c r="BOA2" s="311"/>
      <c r="BOB2" s="2215" t="str">
        <f>BMY2</f>
        <v>REMISIONES   O B R A D O R   M A Y O    2015</v>
      </c>
      <c r="BOC2" s="2215"/>
      <c r="BOD2" s="2215"/>
      <c r="BOE2" s="2215"/>
      <c r="BOF2" s="2215"/>
      <c r="BOH2" s="311"/>
      <c r="BOI2" s="2215" t="str">
        <f>BNF2</f>
        <v>REMISIONES   O B R A D O R   M A Y O    2015</v>
      </c>
      <c r="BOJ2" s="2215"/>
      <c r="BOK2" s="2215"/>
      <c r="BOL2" s="2215"/>
      <c r="BOM2" s="2215"/>
      <c r="BOO2" s="311"/>
      <c r="BOP2" s="2215" t="str">
        <f>BNF2</f>
        <v>REMISIONES   O B R A D O R   M A Y O    2015</v>
      </c>
      <c r="BOQ2" s="2215"/>
      <c r="BOR2" s="2215"/>
      <c r="BOS2" s="2215"/>
      <c r="BOT2" s="2215"/>
      <c r="BOV2" s="322"/>
      <c r="BOW2" s="2215" t="str">
        <f>BOB2</f>
        <v>REMISIONES   O B R A D O R   M A Y O    2015</v>
      </c>
      <c r="BOX2" s="2215"/>
      <c r="BOY2" s="2215"/>
      <c r="BOZ2" s="2215"/>
      <c r="BPA2" s="2215"/>
      <c r="BPC2" s="405"/>
      <c r="BPD2" s="2215" t="str">
        <f>BOW2</f>
        <v>REMISIONES   O B R A D O R   M A Y O    2015</v>
      </c>
      <c r="BPE2" s="2215"/>
      <c r="BPF2" s="2215"/>
      <c r="BPG2" s="2215"/>
      <c r="BPH2" s="2215"/>
      <c r="BPJ2" s="405"/>
      <c r="BPK2" s="2215" t="str">
        <f>BMY2</f>
        <v>REMISIONES   O B R A D O R   M A Y O    2015</v>
      </c>
      <c r="BPL2" s="2215"/>
      <c r="BPM2" s="2215"/>
      <c r="BPN2" s="2215"/>
      <c r="BPO2" s="2215"/>
      <c r="BPQ2" s="311"/>
      <c r="BPR2" s="2215" t="str">
        <f>BPK2</f>
        <v>REMISIONES   O B R A D O R   M A Y O    2015</v>
      </c>
      <c r="BPS2" s="2215"/>
      <c r="BPT2" s="2215"/>
      <c r="BPU2" s="2215"/>
      <c r="BPV2" s="2215"/>
      <c r="BPX2" s="311"/>
      <c r="BPY2" s="2215" t="str">
        <f>BPR2</f>
        <v>REMISIONES   O B R A D O R   M A Y O    2015</v>
      </c>
      <c r="BPZ2" s="2215"/>
      <c r="BQA2" s="2215"/>
      <c r="BQB2" s="2215"/>
      <c r="BQC2" s="2215"/>
      <c r="BQE2" s="2215" t="str">
        <f>BPR2</f>
        <v>REMISIONES   O B R A D O R   M A Y O    2015</v>
      </c>
      <c r="BQF2" s="2215"/>
      <c r="BQG2" s="2215"/>
      <c r="BQH2" s="2215"/>
      <c r="BQI2" s="2215"/>
      <c r="BQJ2" s="2215"/>
      <c r="BQM2" s="322"/>
      <c r="BQN2" s="2215" t="str">
        <f>BPR2</f>
        <v>REMISIONES   O B R A D O R   M A Y O    2015</v>
      </c>
      <c r="BQO2" s="2215"/>
      <c r="BQP2" s="2215"/>
      <c r="BQQ2" s="2215"/>
      <c r="BQR2" s="2215"/>
      <c r="BQT2" s="322"/>
      <c r="BQU2" s="2215" t="str">
        <f>BQN2</f>
        <v>REMISIONES   O B R A D O R   M A Y O    2015</v>
      </c>
      <c r="BQV2" s="2215"/>
      <c r="BQW2" s="2215"/>
      <c r="BQX2" s="2215"/>
      <c r="BQY2" s="2215"/>
      <c r="BQZ2" s="735" t="s">
        <v>66</v>
      </c>
      <c r="BRB2" s="2215" t="str">
        <f>BQU2</f>
        <v>REMISIONES   O B R A D O R   M A Y O    2015</v>
      </c>
      <c r="BRC2" s="2215"/>
      <c r="BRD2" s="2215"/>
      <c r="BRE2" s="2215"/>
      <c r="BRF2" s="2215"/>
      <c r="BRG2" s="735" t="s">
        <v>1000</v>
      </c>
      <c r="BRH2" s="311"/>
      <c r="BRI2" s="2215" t="str">
        <f>BRB2</f>
        <v>REMISIONES   O B R A D O R   M A Y O    2015</v>
      </c>
      <c r="BRJ2" s="2215"/>
      <c r="BRK2" s="2215"/>
      <c r="BRL2" s="2215"/>
      <c r="BRM2" s="2215"/>
      <c r="BRO2" s="322"/>
      <c r="BRP2" s="311"/>
      <c r="BRQ2" s="2215" t="str">
        <f>BRI2</f>
        <v>REMISIONES   O B R A D O R   M A Y O    2015</v>
      </c>
      <c r="BRR2" s="2215"/>
      <c r="BRS2" s="2215"/>
      <c r="BRT2" s="2215"/>
      <c r="BRU2" s="2215"/>
      <c r="BRW2" s="405"/>
      <c r="BRX2" s="2215" t="str">
        <f>BRQ2</f>
        <v>REMISIONES   O B R A D O R   M A Y O    2015</v>
      </c>
      <c r="BRY2" s="2215"/>
      <c r="BRZ2" s="2215"/>
      <c r="BSA2" s="2215"/>
      <c r="BSB2" s="2215"/>
      <c r="BSD2" s="405"/>
      <c r="BSE2" s="2215" t="str">
        <f>BRX2</f>
        <v>REMISIONES   O B R A D O R   M A Y O    2015</v>
      </c>
      <c r="BSF2" s="2215"/>
      <c r="BSG2" s="2215"/>
      <c r="BSH2" s="2215"/>
      <c r="BSI2" s="2215"/>
      <c r="BSK2" s="311"/>
      <c r="BSL2" s="2215" t="str">
        <f>BSE2</f>
        <v>REMISIONES   O B R A D O R   M A Y O    2015</v>
      </c>
      <c r="BSM2" s="2215"/>
      <c r="BSN2" s="2215"/>
      <c r="BSO2" s="2215"/>
      <c r="BSP2" s="2215"/>
      <c r="BSR2" s="405"/>
      <c r="BSS2" s="2215" t="str">
        <f>BSL2</f>
        <v>REMISIONES   O B R A D O R   M A Y O    2015</v>
      </c>
      <c r="BST2" s="2215"/>
      <c r="BSU2" s="2215"/>
      <c r="BSV2" s="2215"/>
      <c r="BSW2" s="2215"/>
      <c r="BSY2" s="405"/>
      <c r="BSZ2" s="2215" t="str">
        <f>BSS2</f>
        <v>REMISIONES   O B R A D O R   M A Y O    2015</v>
      </c>
      <c r="BTA2" s="2215"/>
      <c r="BTB2" s="2215"/>
      <c r="BTC2" s="2215"/>
      <c r="BTD2" s="2215"/>
      <c r="BTF2" s="311"/>
      <c r="BTG2" s="2215" t="str">
        <f>BSZ2</f>
        <v>REMISIONES   O B R A D O R   M A Y O    2015</v>
      </c>
      <c r="BTH2" s="2215"/>
      <c r="BTI2" s="2215"/>
      <c r="BTJ2" s="2215"/>
      <c r="BTK2" s="2215"/>
      <c r="BTM2" s="311"/>
      <c r="BTN2" s="2215" t="str">
        <f>BTG2</f>
        <v>REMISIONES   O B R A D O R   M A Y O    2015</v>
      </c>
      <c r="BTO2" s="2215"/>
      <c r="BTP2" s="2215"/>
      <c r="BTQ2" s="2215"/>
      <c r="BTR2" s="2215"/>
      <c r="BTT2" s="311"/>
      <c r="BTU2" s="2215" t="str">
        <f>BTN2</f>
        <v>REMISIONES   O B R A D O R   M A Y O    2015</v>
      </c>
      <c r="BTV2" s="2215"/>
      <c r="BTW2" s="2215"/>
      <c r="BTX2" s="2215"/>
      <c r="BTY2" s="2215"/>
      <c r="BUA2" s="311"/>
      <c r="BUB2" s="2215" t="str">
        <f>BTU2</f>
        <v>REMISIONES   O B R A D O R   M A Y O    2015</v>
      </c>
      <c r="BUC2" s="2215"/>
      <c r="BUD2" s="2215"/>
      <c r="BUE2" s="2215"/>
      <c r="BUF2" s="2215"/>
    </row>
    <row r="3" spans="1:1905" ht="38.25" customHeight="1" thickBot="1" x14ac:dyDescent="0.4">
      <c r="A3" s="311"/>
      <c r="B3" s="1780" t="s">
        <v>18</v>
      </c>
      <c r="C3" s="2337" t="s">
        <v>1773</v>
      </c>
      <c r="D3" s="2338"/>
      <c r="E3" s="2338"/>
      <c r="F3" s="2339"/>
      <c r="H3" s="311"/>
      <c r="I3" s="1648" t="s">
        <v>18</v>
      </c>
      <c r="J3" s="2351" t="s">
        <v>2305</v>
      </c>
      <c r="K3" s="2352"/>
      <c r="L3" s="2352"/>
      <c r="M3" s="2353"/>
      <c r="O3" s="311"/>
      <c r="P3" s="1648" t="s">
        <v>18</v>
      </c>
      <c r="Q3" s="2322" t="s">
        <v>2425</v>
      </c>
      <c r="R3" s="2323"/>
      <c r="S3" s="2323"/>
      <c r="T3" s="2324"/>
      <c r="V3" s="311"/>
      <c r="W3" s="1648" t="s">
        <v>18</v>
      </c>
      <c r="X3" s="2322" t="s">
        <v>24</v>
      </c>
      <c r="Y3" s="2323"/>
      <c r="Z3" s="2323"/>
      <c r="AA3" s="2324"/>
      <c r="AC3" s="311"/>
      <c r="AD3" s="1648" t="s">
        <v>18</v>
      </c>
      <c r="AE3" s="2322" t="s">
        <v>1533</v>
      </c>
      <c r="AF3" s="2323"/>
      <c r="AG3" s="2323"/>
      <c r="AH3" s="2324"/>
      <c r="AK3" s="1648" t="s">
        <v>18</v>
      </c>
      <c r="AL3" s="2322" t="s">
        <v>1472</v>
      </c>
      <c r="AM3" s="2323"/>
      <c r="AN3" s="2323"/>
      <c r="AO3" s="2324"/>
      <c r="AQ3" s="322"/>
      <c r="AR3" s="1648" t="s">
        <v>18</v>
      </c>
      <c r="AS3" s="2322" t="s">
        <v>311</v>
      </c>
      <c r="AT3" s="2323"/>
      <c r="AU3" s="2323"/>
      <c r="AV3" s="2324"/>
      <c r="AX3" s="311"/>
      <c r="AY3" s="1648" t="s">
        <v>18</v>
      </c>
      <c r="AZ3" s="2322" t="s">
        <v>524</v>
      </c>
      <c r="BA3" s="2323"/>
      <c r="BB3" s="2323"/>
      <c r="BC3" s="2324"/>
      <c r="BE3" s="322"/>
      <c r="BF3" s="1648" t="s">
        <v>18</v>
      </c>
      <c r="BG3" s="2322" t="s">
        <v>119</v>
      </c>
      <c r="BH3" s="2323"/>
      <c r="BI3" s="2323"/>
      <c r="BJ3" s="2324"/>
      <c r="BL3" s="405"/>
      <c r="BM3" s="1648" t="s">
        <v>18</v>
      </c>
      <c r="BN3" s="2216" t="s">
        <v>940</v>
      </c>
      <c r="BO3" s="2218"/>
      <c r="BP3" s="2218"/>
      <c r="BQ3" s="2219"/>
      <c r="BS3" s="322"/>
      <c r="BT3" s="1648" t="s">
        <v>18</v>
      </c>
      <c r="BU3" s="2216" t="s">
        <v>965</v>
      </c>
      <c r="BV3" s="2218"/>
      <c r="BW3" s="2218"/>
      <c r="BX3" s="2219"/>
      <c r="BZ3" s="405"/>
      <c r="CA3" s="405"/>
      <c r="CB3" s="1648" t="s">
        <v>18</v>
      </c>
      <c r="CC3" s="2216" t="s">
        <v>986</v>
      </c>
      <c r="CD3" s="2218"/>
      <c r="CE3" s="2218"/>
      <c r="CF3" s="2219"/>
      <c r="CH3" s="405"/>
      <c r="CI3" s="1648" t="s">
        <v>18</v>
      </c>
      <c r="CJ3" s="2216" t="s">
        <v>1415</v>
      </c>
      <c r="CK3" s="2218"/>
      <c r="CL3" s="2218"/>
      <c r="CM3" s="2219"/>
      <c r="CO3" s="405"/>
      <c r="CP3" s="1648" t="s">
        <v>18</v>
      </c>
      <c r="CQ3" s="2216" t="s">
        <v>298</v>
      </c>
      <c r="CR3" s="2218"/>
      <c r="CS3" s="2218"/>
      <c r="CT3" s="2219"/>
      <c r="CX3" s="1648" t="s">
        <v>18</v>
      </c>
      <c r="CY3" s="2216" t="s">
        <v>45</v>
      </c>
      <c r="CZ3" s="2218"/>
      <c r="DA3" s="2218"/>
      <c r="DB3" s="2219"/>
      <c r="DF3" s="1648" t="s">
        <v>18</v>
      </c>
      <c r="DG3" s="2216" t="s">
        <v>45</v>
      </c>
      <c r="DH3" s="2218"/>
      <c r="DI3" s="2218"/>
      <c r="DJ3" s="2219"/>
      <c r="DL3" s="322"/>
      <c r="DM3" s="1648" t="s">
        <v>18</v>
      </c>
      <c r="DN3" s="2322" t="s">
        <v>1001</v>
      </c>
      <c r="DO3" s="2323"/>
      <c r="DP3" s="2323"/>
      <c r="DQ3" s="2324"/>
      <c r="DS3" s="322"/>
      <c r="DT3" s="1648" t="s">
        <v>18</v>
      </c>
      <c r="DU3" s="2322" t="s">
        <v>1516</v>
      </c>
      <c r="DV3" s="2323"/>
      <c r="DW3" s="2323"/>
      <c r="DX3" s="2324"/>
      <c r="DZ3" s="311"/>
      <c r="EA3" s="1648" t="s">
        <v>18</v>
      </c>
      <c r="EB3" s="2216" t="s">
        <v>37</v>
      </c>
      <c r="EC3" s="2218"/>
      <c r="ED3" s="2218"/>
      <c r="EE3" s="2219"/>
      <c r="EG3" s="322"/>
      <c r="EH3" s="1648" t="s">
        <v>18</v>
      </c>
      <c r="EI3" s="2216" t="s">
        <v>1451</v>
      </c>
      <c r="EJ3" s="2218"/>
      <c r="EK3" s="2218"/>
      <c r="EL3" s="2219"/>
      <c r="EN3" s="405"/>
      <c r="EO3" s="1648" t="s">
        <v>18</v>
      </c>
      <c r="EP3" s="2216" t="s">
        <v>303</v>
      </c>
      <c r="EQ3" s="2218"/>
      <c r="ER3" s="2218"/>
      <c r="ES3" s="2219"/>
      <c r="EU3" s="405"/>
      <c r="EV3" s="1648" t="s">
        <v>18</v>
      </c>
      <c r="EW3" s="2216" t="s">
        <v>2178</v>
      </c>
      <c r="EX3" s="2218"/>
      <c r="EY3" s="2218"/>
      <c r="EZ3" s="2219"/>
      <c r="FB3" s="311"/>
      <c r="FC3" s="311"/>
      <c r="FD3" s="1648" t="s">
        <v>18</v>
      </c>
      <c r="FE3" s="2216" t="s">
        <v>956</v>
      </c>
      <c r="FF3" s="2218"/>
      <c r="FG3" s="2218"/>
      <c r="FH3" s="2219"/>
      <c r="FJ3" s="405"/>
      <c r="FK3" s="311"/>
      <c r="FL3" s="1648" t="s">
        <v>18</v>
      </c>
      <c r="FM3" s="2216" t="s">
        <v>942</v>
      </c>
      <c r="FN3" s="2218"/>
      <c r="FO3" s="2218"/>
      <c r="FP3" s="2219"/>
      <c r="FR3" s="405"/>
      <c r="FS3" s="311"/>
      <c r="FT3" s="1648" t="s">
        <v>18</v>
      </c>
      <c r="FU3" s="2216" t="s">
        <v>992</v>
      </c>
      <c r="FV3" s="2218"/>
      <c r="FW3" s="2218"/>
      <c r="FX3" s="2219"/>
      <c r="FZ3" s="311"/>
      <c r="GA3" s="1648" t="s">
        <v>18</v>
      </c>
      <c r="GB3" s="2216" t="s">
        <v>1440</v>
      </c>
      <c r="GC3" s="2218"/>
      <c r="GD3" s="2218"/>
      <c r="GE3" s="2219"/>
      <c r="GG3" s="405"/>
      <c r="GH3" s="405"/>
      <c r="GI3" s="1648" t="s">
        <v>18</v>
      </c>
      <c r="GJ3" s="2216" t="s">
        <v>1338</v>
      </c>
      <c r="GK3" s="2218"/>
      <c r="GL3" s="2218"/>
      <c r="GM3" s="2219"/>
      <c r="GO3" s="311"/>
      <c r="GP3" s="1648" t="s">
        <v>18</v>
      </c>
      <c r="GQ3" s="2216" t="s">
        <v>820</v>
      </c>
      <c r="GR3" s="2218"/>
      <c r="GS3" s="2218"/>
      <c r="GT3" s="2219"/>
      <c r="GV3" s="405"/>
      <c r="GW3" s="311"/>
      <c r="GX3" s="1648" t="s">
        <v>18</v>
      </c>
      <c r="GY3" s="2322" t="s">
        <v>69</v>
      </c>
      <c r="GZ3" s="2323"/>
      <c r="HA3" s="2323"/>
      <c r="HB3" s="2324"/>
      <c r="HD3" s="405"/>
      <c r="HE3" s="1648" t="s">
        <v>18</v>
      </c>
      <c r="HF3" s="2322" t="s">
        <v>670</v>
      </c>
      <c r="HG3" s="2323"/>
      <c r="HH3" s="2323"/>
      <c r="HI3" s="2324"/>
      <c r="HK3" s="322"/>
      <c r="HL3" s="1648" t="s">
        <v>18</v>
      </c>
      <c r="HM3" s="2322" t="s">
        <v>640</v>
      </c>
      <c r="HN3" s="2323"/>
      <c r="HO3" s="2323"/>
      <c r="HP3" s="2324"/>
      <c r="HR3" s="405"/>
      <c r="HS3" s="1648" t="s">
        <v>18</v>
      </c>
      <c r="HT3" s="2216" t="s">
        <v>976</v>
      </c>
      <c r="HU3" s="2218"/>
      <c r="HV3" s="2218"/>
      <c r="HW3" s="2219"/>
      <c r="HY3" s="322"/>
      <c r="HZ3" s="1648" t="s">
        <v>18</v>
      </c>
      <c r="IA3" s="2322" t="s">
        <v>447</v>
      </c>
      <c r="IB3" s="2323"/>
      <c r="IC3" s="2323"/>
      <c r="ID3" s="2324"/>
      <c r="IF3" s="322"/>
      <c r="IG3" s="1648" t="s">
        <v>18</v>
      </c>
      <c r="IH3" s="2322" t="s">
        <v>2120</v>
      </c>
      <c r="II3" s="2323"/>
      <c r="IJ3" s="2323"/>
      <c r="IK3" s="2324"/>
      <c r="IM3" s="311"/>
      <c r="IN3" s="1648" t="s">
        <v>18</v>
      </c>
      <c r="IO3" s="2354" t="s">
        <v>1563</v>
      </c>
      <c r="IP3" s="2355"/>
      <c r="IQ3" s="2355"/>
      <c r="IR3" s="2356"/>
      <c r="IT3" s="405"/>
      <c r="IU3" s="1648" t="s">
        <v>18</v>
      </c>
      <c r="IV3" s="2216" t="s">
        <v>1002</v>
      </c>
      <c r="IW3" s="2218"/>
      <c r="IX3" s="2218"/>
      <c r="IY3" s="2219"/>
      <c r="JA3" s="405"/>
      <c r="JB3" s="1648" t="s">
        <v>18</v>
      </c>
      <c r="JC3" s="2216" t="s">
        <v>821</v>
      </c>
      <c r="JD3" s="2218"/>
      <c r="JE3" s="2218"/>
      <c r="JF3" s="2219"/>
      <c r="JH3" s="322"/>
      <c r="JI3" s="1648" t="s">
        <v>18</v>
      </c>
      <c r="JJ3" s="2216" t="s">
        <v>1003</v>
      </c>
      <c r="JK3" s="2218"/>
      <c r="JL3" s="2218"/>
      <c r="JM3" s="2219"/>
      <c r="JO3" s="322"/>
      <c r="JP3" s="1648" t="s">
        <v>18</v>
      </c>
      <c r="JQ3" s="2216" t="s">
        <v>1003</v>
      </c>
      <c r="JR3" s="2218"/>
      <c r="JS3" s="2218"/>
      <c r="JT3" s="2219"/>
      <c r="JV3" s="322"/>
      <c r="JW3" s="1648" t="s">
        <v>18</v>
      </c>
      <c r="JX3" s="2216" t="s">
        <v>1003</v>
      </c>
      <c r="JY3" s="2218"/>
      <c r="JZ3" s="2218"/>
      <c r="KA3" s="2219"/>
      <c r="KC3" s="405"/>
      <c r="KD3" s="1648" t="s">
        <v>18</v>
      </c>
      <c r="KE3" s="2357" t="s">
        <v>1004</v>
      </c>
      <c r="KF3" s="2358"/>
      <c r="KG3" s="2358"/>
      <c r="KH3" s="2359"/>
      <c r="KJ3" s="322"/>
      <c r="KK3" s="1648" t="s">
        <v>18</v>
      </c>
      <c r="KL3" s="2216" t="s">
        <v>1775</v>
      </c>
      <c r="KM3" s="2218"/>
      <c r="KN3" s="2218"/>
      <c r="KO3" s="2219"/>
      <c r="KQ3" s="322"/>
      <c r="KR3" s="322"/>
      <c r="KS3" s="1648" t="s">
        <v>18</v>
      </c>
      <c r="KT3" s="2216" t="s">
        <v>768</v>
      </c>
      <c r="KU3" s="2218"/>
      <c r="KV3" s="2218"/>
      <c r="KW3" s="2219"/>
      <c r="KY3" s="322"/>
      <c r="KZ3" s="1648" t="s">
        <v>18</v>
      </c>
      <c r="LA3" s="2216" t="s">
        <v>2098</v>
      </c>
      <c r="LB3" s="2218"/>
      <c r="LC3" s="2218"/>
      <c r="LD3" s="2219"/>
      <c r="LF3" s="322"/>
      <c r="LG3" s="1648" t="s">
        <v>18</v>
      </c>
      <c r="LH3" s="2216" t="s">
        <v>990</v>
      </c>
      <c r="LI3" s="2218"/>
      <c r="LJ3" s="2218"/>
      <c r="LK3" s="2219"/>
      <c r="LM3" s="311"/>
      <c r="LN3" s="1648" t="s">
        <v>18</v>
      </c>
      <c r="LO3" s="2216" t="s">
        <v>2099</v>
      </c>
      <c r="LP3" s="2218"/>
      <c r="LQ3" s="2218"/>
      <c r="LR3" s="2219"/>
      <c r="LT3" s="311"/>
      <c r="LU3" s="1648" t="s">
        <v>18</v>
      </c>
      <c r="LV3" s="2216" t="s">
        <v>1564</v>
      </c>
      <c r="LW3" s="2218"/>
      <c r="LX3" s="2218"/>
      <c r="LY3" s="2219"/>
      <c r="MA3" s="311"/>
      <c r="MB3" s="1648" t="s">
        <v>18</v>
      </c>
      <c r="MC3" s="2322" t="s">
        <v>685</v>
      </c>
      <c r="MD3" s="2323"/>
      <c r="ME3" s="2323"/>
      <c r="MF3" s="2324"/>
      <c r="MH3" s="311"/>
      <c r="MI3" s="1648" t="s">
        <v>18</v>
      </c>
      <c r="MJ3" s="2322" t="s">
        <v>1565</v>
      </c>
      <c r="MK3" s="2323"/>
      <c r="ML3" s="2323"/>
      <c r="MM3" s="2324"/>
      <c r="MO3" s="405"/>
      <c r="MP3" s="1648" t="s">
        <v>18</v>
      </c>
      <c r="MQ3" s="2216" t="s">
        <v>989</v>
      </c>
      <c r="MR3" s="2218"/>
      <c r="MS3" s="2218"/>
      <c r="MT3" s="2219"/>
      <c r="MV3" s="405"/>
      <c r="MW3" s="1648" t="s">
        <v>18</v>
      </c>
      <c r="MX3" s="2216" t="s">
        <v>1483</v>
      </c>
      <c r="MY3" s="2218"/>
      <c r="MZ3" s="2218"/>
      <c r="NA3" s="2219"/>
      <c r="NC3" s="405"/>
      <c r="ND3" s="1648" t="s">
        <v>18</v>
      </c>
      <c r="NE3" s="2216" t="s">
        <v>1418</v>
      </c>
      <c r="NF3" s="2218"/>
      <c r="NG3" s="2218"/>
      <c r="NH3" s="2219"/>
      <c r="NJ3" s="311"/>
      <c r="NK3" s="1648" t="s">
        <v>18</v>
      </c>
      <c r="NL3" s="2216" t="s">
        <v>1478</v>
      </c>
      <c r="NM3" s="2218"/>
      <c r="NN3" s="2218"/>
      <c r="NO3" s="2219"/>
      <c r="NQ3" s="311"/>
      <c r="NR3" s="1648" t="s">
        <v>18</v>
      </c>
      <c r="NS3" s="2216" t="s">
        <v>775</v>
      </c>
      <c r="NT3" s="2218"/>
      <c r="NU3" s="2218"/>
      <c r="NV3" s="2219"/>
      <c r="NX3" s="405"/>
      <c r="NY3" s="1648" t="s">
        <v>18</v>
      </c>
      <c r="NZ3" s="2216" t="s">
        <v>984</v>
      </c>
      <c r="OA3" s="2218"/>
      <c r="OB3" s="2218"/>
      <c r="OC3" s="2219"/>
      <c r="OE3" s="405"/>
      <c r="OF3" s="1648" t="s">
        <v>18</v>
      </c>
      <c r="OG3" s="2216" t="s">
        <v>623</v>
      </c>
      <c r="OH3" s="2218"/>
      <c r="OI3" s="2218"/>
      <c r="OJ3" s="2219"/>
      <c r="OL3" s="405"/>
      <c r="OM3" s="734"/>
      <c r="ON3" s="1648" t="s">
        <v>18</v>
      </c>
      <c r="OO3" s="2216" t="s">
        <v>67</v>
      </c>
      <c r="OP3" s="2218"/>
      <c r="OQ3" s="2218"/>
      <c r="OR3" s="2219"/>
      <c r="OT3" s="405"/>
      <c r="OU3" s="1648" t="s">
        <v>18</v>
      </c>
      <c r="OV3" s="2216" t="s">
        <v>595</v>
      </c>
      <c r="OW3" s="2218"/>
      <c r="OX3" s="2218"/>
      <c r="OY3" s="2219"/>
      <c r="PA3" s="311"/>
      <c r="PB3" s="1648" t="s">
        <v>18</v>
      </c>
      <c r="PC3" s="2216" t="s">
        <v>785</v>
      </c>
      <c r="PD3" s="2218"/>
      <c r="PE3" s="2218"/>
      <c r="PF3" s="2219"/>
      <c r="PH3" s="322"/>
      <c r="PI3" s="1648" t="s">
        <v>18</v>
      </c>
      <c r="PJ3" s="2216" t="s">
        <v>823</v>
      </c>
      <c r="PK3" s="2218"/>
      <c r="PL3" s="2218"/>
      <c r="PM3" s="2219"/>
      <c r="PO3" s="322"/>
      <c r="PP3" s="1648" t="s">
        <v>18</v>
      </c>
      <c r="PQ3" s="2216" t="s">
        <v>823</v>
      </c>
      <c r="PR3" s="2218"/>
      <c r="PS3" s="2218"/>
      <c r="PT3" s="2219"/>
      <c r="PV3" s="322"/>
      <c r="PW3" s="311"/>
      <c r="PX3" s="1648" t="s">
        <v>18</v>
      </c>
      <c r="PY3" s="2216" t="s">
        <v>1006</v>
      </c>
      <c r="PZ3" s="2218"/>
      <c r="QA3" s="2218"/>
      <c r="QB3" s="2219"/>
      <c r="QD3" s="322"/>
      <c r="QE3" s="1648" t="s">
        <v>18</v>
      </c>
      <c r="QF3" s="2216" t="s">
        <v>996</v>
      </c>
      <c r="QG3" s="2218"/>
      <c r="QH3" s="2218"/>
      <c r="QI3" s="2219"/>
      <c r="QK3" s="322"/>
      <c r="QL3" s="1648" t="s">
        <v>18</v>
      </c>
      <c r="QM3" s="2216" t="s">
        <v>497</v>
      </c>
      <c r="QN3" s="2218"/>
      <c r="QO3" s="2218"/>
      <c r="QP3" s="2219"/>
      <c r="QR3" s="311"/>
      <c r="QS3" s="1648" t="s">
        <v>18</v>
      </c>
      <c r="QT3" s="2216" t="s">
        <v>1476</v>
      </c>
      <c r="QU3" s="2218"/>
      <c r="QV3" s="2218"/>
      <c r="QW3" s="2219"/>
      <c r="QY3" s="311"/>
      <c r="QZ3" s="1648" t="s">
        <v>18</v>
      </c>
      <c r="RA3" s="2216" t="s">
        <v>973</v>
      </c>
      <c r="RB3" s="2218"/>
      <c r="RC3" s="2218"/>
      <c r="RD3" s="2219"/>
      <c r="RF3" s="311"/>
      <c r="RG3" s="1648" t="s">
        <v>18</v>
      </c>
      <c r="RH3" s="2216" t="s">
        <v>971</v>
      </c>
      <c r="RI3" s="2218"/>
      <c r="RJ3" s="2218"/>
      <c r="RK3" s="2219"/>
      <c r="RM3" s="405"/>
      <c r="RN3" s="736"/>
      <c r="RO3" s="1648" t="s">
        <v>18</v>
      </c>
      <c r="RP3" s="2216" t="s">
        <v>10</v>
      </c>
      <c r="RQ3" s="2218"/>
      <c r="RR3" s="2218"/>
      <c r="RS3" s="2219"/>
      <c r="RU3" s="405"/>
      <c r="RV3" s="1648" t="s">
        <v>18</v>
      </c>
      <c r="RW3" s="2216" t="s">
        <v>500</v>
      </c>
      <c r="RX3" s="2218"/>
      <c r="RY3" s="2218"/>
      <c r="RZ3" s="2219"/>
      <c r="SB3" s="405"/>
      <c r="SC3" s="1648" t="s">
        <v>18</v>
      </c>
      <c r="SD3" s="2216" t="s">
        <v>30</v>
      </c>
      <c r="SE3" s="2218"/>
      <c r="SF3" s="2218"/>
      <c r="SG3" s="2219"/>
      <c r="SI3" s="311"/>
      <c r="SJ3" s="1648" t="s">
        <v>18</v>
      </c>
      <c r="SK3" s="2216" t="s">
        <v>1008</v>
      </c>
      <c r="SL3" s="2218"/>
      <c r="SM3" s="2218"/>
      <c r="SN3" s="2219"/>
      <c r="SP3" s="311"/>
      <c r="SQ3" s="1648" t="s">
        <v>18</v>
      </c>
      <c r="SR3" s="2216" t="s">
        <v>824</v>
      </c>
      <c r="SS3" s="2218"/>
      <c r="ST3" s="2218"/>
      <c r="SU3" s="2219"/>
      <c r="SW3" s="311"/>
      <c r="SX3" s="1648" t="s">
        <v>18</v>
      </c>
      <c r="SY3" s="2216" t="s">
        <v>511</v>
      </c>
      <c r="SZ3" s="2218"/>
      <c r="TA3" s="2218"/>
      <c r="TB3" s="2219"/>
      <c r="TD3" s="311"/>
      <c r="TE3" s="1648" t="s">
        <v>18</v>
      </c>
      <c r="TF3" s="2216" t="s">
        <v>1540</v>
      </c>
      <c r="TG3" s="2218"/>
      <c r="TH3" s="2218"/>
      <c r="TI3" s="2219"/>
      <c r="TK3" s="311"/>
      <c r="TL3" s="1648" t="s">
        <v>18</v>
      </c>
      <c r="TM3" s="2216" t="s">
        <v>1566</v>
      </c>
      <c r="TN3" s="2218"/>
      <c r="TO3" s="2218"/>
      <c r="TP3" s="2219"/>
      <c r="TR3" s="311"/>
      <c r="TS3" s="1648" t="s">
        <v>18</v>
      </c>
      <c r="TT3" s="2216" t="s">
        <v>644</v>
      </c>
      <c r="TU3" s="2218"/>
      <c r="TV3" s="2218"/>
      <c r="TW3" s="2219"/>
      <c r="TY3" s="311"/>
      <c r="TZ3" s="1648" t="s">
        <v>18</v>
      </c>
      <c r="UA3" s="2216" t="s">
        <v>1007</v>
      </c>
      <c r="UB3" s="2218"/>
      <c r="UC3" s="2218"/>
      <c r="UD3" s="2219"/>
      <c r="UF3" s="405"/>
      <c r="UG3" s="1648" t="s">
        <v>18</v>
      </c>
      <c r="UH3" s="2216" t="s">
        <v>1162</v>
      </c>
      <c r="UI3" s="2218"/>
      <c r="UJ3" s="2218"/>
      <c r="UK3" s="2219"/>
      <c r="UM3" s="405"/>
      <c r="UN3" s="1648" t="s">
        <v>18</v>
      </c>
      <c r="UO3" s="2216" t="s">
        <v>777</v>
      </c>
      <c r="UP3" s="2218"/>
      <c r="UQ3" s="2218"/>
      <c r="UR3" s="2219"/>
      <c r="UT3" s="405"/>
      <c r="UU3" s="1648" t="s">
        <v>18</v>
      </c>
      <c r="UV3" s="2216" t="s">
        <v>1531</v>
      </c>
      <c r="UW3" s="2218"/>
      <c r="UX3" s="2218"/>
      <c r="UY3" s="2219"/>
      <c r="VA3" s="322"/>
      <c r="VB3" s="1648" t="s">
        <v>18</v>
      </c>
      <c r="VC3" s="2216" t="s">
        <v>977</v>
      </c>
      <c r="VD3" s="2218"/>
      <c r="VE3" s="2218"/>
      <c r="VF3" s="2219"/>
      <c r="VH3" s="405"/>
      <c r="VI3" s="1648" t="s">
        <v>18</v>
      </c>
      <c r="VJ3" s="2216" t="s">
        <v>1567</v>
      </c>
      <c r="VK3" s="2218"/>
      <c r="VL3" s="2218"/>
      <c r="VM3" s="2219"/>
      <c r="VO3" s="311"/>
      <c r="VP3" s="1648" t="s">
        <v>18</v>
      </c>
      <c r="VQ3" s="2216" t="s">
        <v>677</v>
      </c>
      <c r="VR3" s="2218"/>
      <c r="VS3" s="2218"/>
      <c r="VT3" s="2219"/>
      <c r="VV3" s="311"/>
      <c r="VW3" s="1648" t="s">
        <v>18</v>
      </c>
      <c r="VX3" s="2216" t="s">
        <v>991</v>
      </c>
      <c r="VY3" s="2218"/>
      <c r="VZ3" s="2218"/>
      <c r="WA3" s="2219"/>
      <c r="WC3" s="311"/>
      <c r="WD3" s="1648" t="s">
        <v>18</v>
      </c>
      <c r="WE3" s="2216" t="s">
        <v>186</v>
      </c>
      <c r="WF3" s="2218"/>
      <c r="WG3" s="2218"/>
      <c r="WH3" s="2219"/>
      <c r="WJ3" s="322"/>
      <c r="WK3" s="1648" t="s">
        <v>18</v>
      </c>
      <c r="WL3" s="2216" t="s">
        <v>748</v>
      </c>
      <c r="WM3" s="2218"/>
      <c r="WN3" s="2218"/>
      <c r="WO3" s="2219"/>
      <c r="WQ3" s="405"/>
      <c r="WR3" s="1648" t="s">
        <v>18</v>
      </c>
      <c r="WS3" s="2216" t="s">
        <v>603</v>
      </c>
      <c r="WT3" s="2218"/>
      <c r="WU3" s="2218"/>
      <c r="WV3" s="2219"/>
      <c r="WX3" s="311"/>
      <c r="WY3" s="1648" t="s">
        <v>18</v>
      </c>
      <c r="WZ3" s="2216" t="s">
        <v>1445</v>
      </c>
      <c r="XA3" s="2218"/>
      <c r="XB3" s="2218"/>
      <c r="XC3" s="2219"/>
      <c r="XE3" s="405"/>
      <c r="XF3" s="1648" t="s">
        <v>18</v>
      </c>
      <c r="XG3" s="2216" t="s">
        <v>975</v>
      </c>
      <c r="XH3" s="2218"/>
      <c r="XI3" s="2218"/>
      <c r="XJ3" s="2219"/>
      <c r="XL3" s="405"/>
      <c r="XM3" s="1648" t="s">
        <v>18</v>
      </c>
      <c r="XN3" s="2216" t="s">
        <v>829</v>
      </c>
      <c r="XO3" s="2218"/>
      <c r="XP3" s="2218"/>
      <c r="XQ3" s="2219"/>
      <c r="XS3" s="405"/>
      <c r="XT3" s="1648" t="s">
        <v>18</v>
      </c>
      <c r="XU3" s="2216" t="s">
        <v>1009</v>
      </c>
      <c r="XV3" s="2218"/>
      <c r="XW3" s="2218"/>
      <c r="XX3" s="2219"/>
      <c r="XZ3" s="322"/>
      <c r="YA3" s="311"/>
      <c r="YB3" s="1648" t="s">
        <v>18</v>
      </c>
      <c r="YC3" s="2216" t="s">
        <v>499</v>
      </c>
      <c r="YD3" s="2218"/>
      <c r="YE3" s="2218"/>
      <c r="YF3" s="2219"/>
      <c r="YH3" s="322"/>
      <c r="YI3" s="1648" t="s">
        <v>18</v>
      </c>
      <c r="YJ3" s="2216" t="s">
        <v>2180</v>
      </c>
      <c r="YK3" s="2218"/>
      <c r="YL3" s="2218"/>
      <c r="YM3" s="2219"/>
      <c r="YO3" s="405"/>
      <c r="YP3" s="736"/>
      <c r="YQ3" s="1648" t="s">
        <v>18</v>
      </c>
      <c r="YR3" s="2216" t="s">
        <v>72</v>
      </c>
      <c r="YS3" s="2218"/>
      <c r="YT3" s="2218"/>
      <c r="YU3" s="2219"/>
      <c r="YW3" s="322"/>
      <c r="YX3" s="1648" t="s">
        <v>18</v>
      </c>
      <c r="YY3" s="2216" t="s">
        <v>2102</v>
      </c>
      <c r="YZ3" s="2218"/>
      <c r="ZA3" s="2218"/>
      <c r="ZB3" s="2219"/>
      <c r="ZD3" s="322"/>
      <c r="ZE3" s="1648" t="s">
        <v>18</v>
      </c>
      <c r="ZF3" s="2216" t="s">
        <v>377</v>
      </c>
      <c r="ZG3" s="2218"/>
      <c r="ZH3" s="2218"/>
      <c r="ZI3" s="2219"/>
      <c r="ZK3" s="405"/>
      <c r="ZL3" s="1648" t="s">
        <v>18</v>
      </c>
      <c r="ZM3" s="2216" t="s">
        <v>1010</v>
      </c>
      <c r="ZN3" s="2218"/>
      <c r="ZO3" s="2218"/>
      <c r="ZP3" s="2219"/>
      <c r="ZR3" s="405"/>
      <c r="ZS3" s="1648" t="s">
        <v>18</v>
      </c>
      <c r="ZT3" s="2216" t="s">
        <v>959</v>
      </c>
      <c r="ZU3" s="2218"/>
      <c r="ZV3" s="2218"/>
      <c r="ZW3" s="2219"/>
      <c r="ZY3" s="322"/>
      <c r="ZZ3" s="734"/>
      <c r="AAA3" s="1648" t="s">
        <v>18</v>
      </c>
      <c r="AAB3" s="2216" t="s">
        <v>2304</v>
      </c>
      <c r="AAC3" s="2218"/>
      <c r="AAD3" s="2218"/>
      <c r="AAE3" s="2219"/>
      <c r="AAG3" s="322"/>
      <c r="AAH3" s="1648" t="s">
        <v>18</v>
      </c>
      <c r="AAI3" s="2345" t="s">
        <v>2302</v>
      </c>
      <c r="AAJ3" s="2346"/>
      <c r="AAK3" s="2346"/>
      <c r="AAL3" s="2347"/>
      <c r="AAN3" s="405"/>
      <c r="AAO3" s="405"/>
      <c r="AAP3" s="1648" t="s">
        <v>18</v>
      </c>
      <c r="AAQ3" s="2216" t="s">
        <v>64</v>
      </c>
      <c r="AAR3" s="2218"/>
      <c r="AAS3" s="2218"/>
      <c r="AAT3" s="2219"/>
      <c r="AAV3" s="322"/>
      <c r="AAW3" s="1648" t="s">
        <v>18</v>
      </c>
      <c r="AAX3" s="2216" t="s">
        <v>419</v>
      </c>
      <c r="AAY3" s="2218"/>
      <c r="AAZ3" s="2218"/>
      <c r="ABA3" s="2219"/>
      <c r="ABC3" s="405"/>
      <c r="ABD3" s="1648" t="s">
        <v>18</v>
      </c>
      <c r="ABE3" s="2363" t="s">
        <v>2216</v>
      </c>
      <c r="ABF3" s="2364"/>
      <c r="ABG3" s="2364"/>
      <c r="ABH3" s="2365"/>
      <c r="ABJ3" s="405"/>
      <c r="ABK3" s="1648" t="s">
        <v>18</v>
      </c>
      <c r="ABL3" s="2363" t="s">
        <v>701</v>
      </c>
      <c r="ABM3" s="2364"/>
      <c r="ABN3" s="2364"/>
      <c r="ABO3" s="2365"/>
      <c r="ABQ3" s="405"/>
      <c r="ABR3" s="1648" t="s">
        <v>18</v>
      </c>
      <c r="ABS3" s="2366" t="s">
        <v>1568</v>
      </c>
      <c r="ABT3" s="2367"/>
      <c r="ABU3" s="2367"/>
      <c r="ABV3" s="2368"/>
      <c r="ABX3" s="405"/>
      <c r="ABY3" s="1648" t="s">
        <v>18</v>
      </c>
      <c r="ABZ3" s="2366" t="s">
        <v>1011</v>
      </c>
      <c r="ACA3" s="2367"/>
      <c r="ACB3" s="2367"/>
      <c r="ACC3" s="2368"/>
      <c r="ACE3" s="405"/>
      <c r="ACF3" s="1648" t="s">
        <v>18</v>
      </c>
      <c r="ACG3" s="2369" t="s">
        <v>946</v>
      </c>
      <c r="ACH3" s="2370"/>
      <c r="ACI3" s="2370"/>
      <c r="ACJ3" s="2371"/>
      <c r="ACL3" s="405"/>
      <c r="ACM3" s="405"/>
      <c r="ACN3" s="1648" t="s">
        <v>18</v>
      </c>
      <c r="ACO3" s="2216" t="s">
        <v>1012</v>
      </c>
      <c r="ACP3" s="2218"/>
      <c r="ACQ3" s="2218"/>
      <c r="ACR3" s="2219"/>
      <c r="ACT3" s="311"/>
      <c r="ACU3" s="1648" t="s">
        <v>18</v>
      </c>
      <c r="ACV3" s="2216" t="s">
        <v>1013</v>
      </c>
      <c r="ACW3" s="2218"/>
      <c r="ACX3" s="2218"/>
      <c r="ACY3" s="2219"/>
      <c r="ADA3" s="311"/>
      <c r="ADB3" s="1648" t="s">
        <v>18</v>
      </c>
      <c r="ADC3" s="2360" t="s">
        <v>1014</v>
      </c>
      <c r="ADD3" s="2361"/>
      <c r="ADE3" s="2361"/>
      <c r="ADF3" s="2362"/>
      <c r="ADI3" s="311"/>
      <c r="ADJ3" s="1648" t="s">
        <v>18</v>
      </c>
      <c r="ADK3" s="2216" t="s">
        <v>337</v>
      </c>
      <c r="ADL3" s="2218"/>
      <c r="ADM3" s="2218"/>
      <c r="ADN3" s="2219"/>
      <c r="ADP3" s="322"/>
      <c r="ADQ3" s="1648" t="s">
        <v>18</v>
      </c>
      <c r="ADR3" s="2216" t="s">
        <v>1800</v>
      </c>
      <c r="ADS3" s="2218"/>
      <c r="ADT3" s="2218"/>
      <c r="ADU3" s="2219"/>
      <c r="ADW3" s="405"/>
      <c r="ADX3" s="1648" t="s">
        <v>18</v>
      </c>
      <c r="ADY3" s="2372" t="s">
        <v>1015</v>
      </c>
      <c r="ADZ3" s="2373"/>
      <c r="AEA3" s="2373"/>
      <c r="AEB3" s="2374"/>
      <c r="AED3" s="322"/>
      <c r="AEE3" s="1648" t="s">
        <v>18</v>
      </c>
      <c r="AEF3" s="2216" t="s">
        <v>953</v>
      </c>
      <c r="AEG3" s="2218"/>
      <c r="AEH3" s="2218"/>
      <c r="AEI3" s="2219"/>
      <c r="AEK3" s="311"/>
      <c r="AEL3" s="1648" t="s">
        <v>18</v>
      </c>
      <c r="AEM3" s="2216" t="s">
        <v>389</v>
      </c>
      <c r="AEN3" s="2218"/>
      <c r="AEO3" s="2218"/>
      <c r="AEP3" s="2219"/>
      <c r="AER3" s="311"/>
      <c r="AES3" s="1648" t="s">
        <v>18</v>
      </c>
      <c r="AET3" s="2216" t="s">
        <v>957</v>
      </c>
      <c r="AEU3" s="2218"/>
      <c r="AEV3" s="2218"/>
      <c r="AEW3" s="2219"/>
      <c r="AEY3" s="311"/>
      <c r="AEZ3" s="1648" t="s">
        <v>18</v>
      </c>
      <c r="AFA3" s="2216" t="s">
        <v>1449</v>
      </c>
      <c r="AFB3" s="2218"/>
      <c r="AFC3" s="2218"/>
      <c r="AFD3" s="2219"/>
      <c r="AFF3" s="322"/>
      <c r="AFG3" s="1648"/>
      <c r="AFH3" s="2216" t="s">
        <v>1515</v>
      </c>
      <c r="AFI3" s="2218"/>
      <c r="AFJ3" s="2218"/>
      <c r="AFK3" s="2219"/>
      <c r="AFM3" s="322"/>
      <c r="AFN3" s="1648" t="s">
        <v>18</v>
      </c>
      <c r="AFO3" s="2216" t="s">
        <v>1521</v>
      </c>
      <c r="AFP3" s="2218"/>
      <c r="AFQ3" s="2218"/>
      <c r="AFR3" s="2219"/>
      <c r="AFT3" s="322"/>
      <c r="AFU3" s="1648" t="s">
        <v>18</v>
      </c>
      <c r="AFV3" s="2216" t="s">
        <v>833</v>
      </c>
      <c r="AFW3" s="2218"/>
      <c r="AFX3" s="2218"/>
      <c r="AFY3" s="2219"/>
      <c r="AGA3" s="322"/>
      <c r="AGB3" s="1648" t="s">
        <v>18</v>
      </c>
      <c r="AGC3" s="2216" t="s">
        <v>1016</v>
      </c>
      <c r="AGD3" s="2218"/>
      <c r="AGE3" s="2218"/>
      <c r="AGF3" s="2219"/>
      <c r="AGH3" s="322"/>
      <c r="AGI3" s="1648" t="s">
        <v>18</v>
      </c>
      <c r="AGJ3" s="2216" t="s">
        <v>1523</v>
      </c>
      <c r="AGK3" s="2218"/>
      <c r="AGL3" s="2218"/>
      <c r="AGM3" s="2219"/>
      <c r="AGO3" s="322"/>
      <c r="AGP3" s="1648" t="s">
        <v>18</v>
      </c>
      <c r="AGQ3" s="2216" t="s">
        <v>1434</v>
      </c>
      <c r="AGR3" s="2218"/>
      <c r="AGS3" s="2218"/>
      <c r="AGT3" s="2219"/>
      <c r="AGV3" s="405"/>
      <c r="AGW3" s="1648" t="s">
        <v>18</v>
      </c>
      <c r="AGX3" s="2216" t="s">
        <v>997</v>
      </c>
      <c r="AGY3" s="2218"/>
      <c r="AGZ3" s="2218"/>
      <c r="AHA3" s="2219"/>
      <c r="AHE3" s="1648" t="s">
        <v>18</v>
      </c>
      <c r="AHF3" s="2216" t="s">
        <v>297</v>
      </c>
      <c r="AHG3" s="2218"/>
      <c r="AHH3" s="2218"/>
      <c r="AHI3" s="2219"/>
      <c r="AHK3" s="405"/>
      <c r="AHL3" s="1648" t="s">
        <v>18</v>
      </c>
      <c r="AHM3" s="2216" t="s">
        <v>985</v>
      </c>
      <c r="AHN3" s="2218"/>
      <c r="AHO3" s="2218"/>
      <c r="AHP3" s="2219"/>
      <c r="AHR3" s="405"/>
      <c r="AHS3" s="1648" t="s">
        <v>18</v>
      </c>
      <c r="AHT3" s="2216" t="s">
        <v>601</v>
      </c>
      <c r="AHU3" s="2218"/>
      <c r="AHV3" s="2218"/>
      <c r="AHW3" s="2219"/>
      <c r="AHY3" s="405"/>
      <c r="AHZ3" s="405"/>
      <c r="AIA3" s="1648" t="s">
        <v>18</v>
      </c>
      <c r="AIB3" s="2216" t="s">
        <v>259</v>
      </c>
      <c r="AIC3" s="2218"/>
      <c r="AID3" s="2218"/>
      <c r="AIE3" s="2219"/>
      <c r="AIG3" s="405"/>
      <c r="AIH3" s="1648" t="s">
        <v>18</v>
      </c>
      <c r="AII3" s="2216" t="s">
        <v>841</v>
      </c>
      <c r="AIJ3" s="2218"/>
      <c r="AIK3" s="2218"/>
      <c r="AIL3" s="2219"/>
      <c r="AIN3" s="405"/>
      <c r="AIO3" s="1648" t="s">
        <v>18</v>
      </c>
      <c r="AIP3" s="2216" t="s">
        <v>947</v>
      </c>
      <c r="AIQ3" s="2218"/>
      <c r="AIR3" s="2218"/>
      <c r="AIS3" s="2219"/>
      <c r="AIU3" s="405"/>
      <c r="AIV3" s="1648" t="s">
        <v>18</v>
      </c>
      <c r="AIW3" s="2216" t="s">
        <v>1569</v>
      </c>
      <c r="AIX3" s="2218"/>
      <c r="AIY3" s="2218"/>
      <c r="AIZ3" s="2219"/>
      <c r="AJB3" s="311"/>
      <c r="AJC3" s="1648" t="s">
        <v>18</v>
      </c>
      <c r="AJD3" s="2264" t="s">
        <v>1019</v>
      </c>
      <c r="AJE3" s="2265"/>
      <c r="AJF3" s="2265"/>
      <c r="AJG3" s="2266"/>
      <c r="AJI3" s="311"/>
      <c r="AJJ3" s="1648" t="s">
        <v>18</v>
      </c>
      <c r="AJK3" s="2220" t="s">
        <v>185</v>
      </c>
      <c r="AJL3" s="2222"/>
      <c r="AJM3" s="2222"/>
      <c r="AJN3" s="2223"/>
      <c r="AJP3" s="322"/>
      <c r="AJQ3" s="1648" t="s">
        <v>18</v>
      </c>
      <c r="AJR3" s="2220" t="s">
        <v>674</v>
      </c>
      <c r="AJS3" s="2222"/>
      <c r="AJT3" s="2222"/>
      <c r="AJU3" s="2223"/>
      <c r="AJW3" s="322"/>
      <c r="AJX3" s="1648" t="s">
        <v>18</v>
      </c>
      <c r="AJY3" s="2220" t="s">
        <v>41</v>
      </c>
      <c r="AJZ3" s="2222"/>
      <c r="AKA3" s="2222"/>
      <c r="AKB3" s="2223"/>
      <c r="AKD3" s="311"/>
      <c r="AKE3" s="311"/>
      <c r="AKF3" s="1648" t="s">
        <v>18</v>
      </c>
      <c r="AKG3" s="2220" t="s">
        <v>1482</v>
      </c>
      <c r="AKH3" s="2222"/>
      <c r="AKI3" s="2222"/>
      <c r="AKJ3" s="2223"/>
      <c r="AKL3" s="405"/>
      <c r="AKM3" s="1648" t="s">
        <v>18</v>
      </c>
      <c r="AKN3" s="2220" t="s">
        <v>1776</v>
      </c>
      <c r="AKO3" s="2222"/>
      <c r="AKP3" s="2222"/>
      <c r="AKQ3" s="2223"/>
      <c r="AKS3" s="405"/>
      <c r="AKT3" s="736"/>
      <c r="AKU3" s="1648" t="s">
        <v>18</v>
      </c>
      <c r="AKV3" s="2220" t="s">
        <v>839</v>
      </c>
      <c r="AKW3" s="2222"/>
      <c r="AKX3" s="2222"/>
      <c r="AKY3" s="2223"/>
      <c r="ALA3" s="405"/>
      <c r="ALB3" s="1648" t="s">
        <v>18</v>
      </c>
      <c r="ALC3" s="2220" t="s">
        <v>682</v>
      </c>
      <c r="ALD3" s="2222"/>
      <c r="ALE3" s="2222"/>
      <c r="ALF3" s="2223"/>
      <c r="ALH3" s="405"/>
      <c r="ALI3" s="1648" t="s">
        <v>18</v>
      </c>
      <c r="ALJ3" s="2220" t="s">
        <v>980</v>
      </c>
      <c r="ALK3" s="2222"/>
      <c r="ALL3" s="2222"/>
      <c r="ALM3" s="2223"/>
      <c r="ALO3" s="405"/>
      <c r="ALP3" s="1648" t="s">
        <v>18</v>
      </c>
      <c r="ALQ3" s="2220" t="s">
        <v>838</v>
      </c>
      <c r="ALR3" s="2222"/>
      <c r="ALS3" s="2222"/>
      <c r="ALT3" s="2223"/>
      <c r="ALV3" s="405"/>
      <c r="ALW3" s="1648" t="s">
        <v>18</v>
      </c>
      <c r="ALX3" s="2220" t="s">
        <v>840</v>
      </c>
      <c r="ALY3" s="2222"/>
      <c r="ALZ3" s="2222"/>
      <c r="AMA3" s="2223"/>
      <c r="AMC3" s="405"/>
      <c r="AMD3" s="1648" t="s">
        <v>18</v>
      </c>
      <c r="AME3" s="2220" t="s">
        <v>1477</v>
      </c>
      <c r="AMF3" s="2222"/>
      <c r="AMG3" s="2222"/>
      <c r="AMH3" s="2223"/>
      <c r="AMJ3" s="405"/>
      <c r="AMK3" s="1648" t="s">
        <v>18</v>
      </c>
      <c r="AML3" s="2220" t="s">
        <v>958</v>
      </c>
      <c r="AMM3" s="2222"/>
      <c r="AMN3" s="2222"/>
      <c r="AMO3" s="2223"/>
      <c r="AMQ3" s="405"/>
      <c r="AMR3" s="1648" t="s">
        <v>18</v>
      </c>
      <c r="AMS3" s="2220" t="s">
        <v>1539</v>
      </c>
      <c r="AMT3" s="2222"/>
      <c r="AMU3" s="2222"/>
      <c r="AMV3" s="2223"/>
      <c r="AMX3" s="322"/>
      <c r="AMY3" s="1648" t="s">
        <v>18</v>
      </c>
      <c r="AMZ3" s="2216" t="s">
        <v>1526</v>
      </c>
      <c r="ANA3" s="2218"/>
      <c r="ANB3" s="2218"/>
      <c r="ANC3" s="2219"/>
      <c r="ANE3" s="311"/>
      <c r="ANF3" s="1648" t="s">
        <v>18</v>
      </c>
      <c r="ANG3" s="2216" t="s">
        <v>967</v>
      </c>
      <c r="ANH3" s="2218"/>
      <c r="ANI3" s="2218"/>
      <c r="ANJ3" s="2219"/>
      <c r="ANL3" s="322"/>
      <c r="ANM3" s="1648" t="s">
        <v>18</v>
      </c>
      <c r="ANN3" s="2216" t="s">
        <v>32</v>
      </c>
      <c r="ANO3" s="2218"/>
      <c r="ANP3" s="2218"/>
      <c r="ANQ3" s="2219"/>
      <c r="ANS3" s="311"/>
      <c r="ANT3" s="311"/>
      <c r="ANU3" s="1648" t="s">
        <v>18</v>
      </c>
      <c r="ANV3" s="2216" t="s">
        <v>1020</v>
      </c>
      <c r="ANW3" s="2218"/>
      <c r="ANX3" s="2218"/>
      <c r="ANY3" s="2219"/>
      <c r="AOA3" s="405"/>
      <c r="AOB3" s="405"/>
      <c r="AOC3" s="1648" t="s">
        <v>18</v>
      </c>
      <c r="AOD3" s="2216" t="s">
        <v>48</v>
      </c>
      <c r="AOE3" s="2218"/>
      <c r="AOF3" s="2218"/>
      <c r="AOG3" s="2219"/>
      <c r="AOI3" s="405"/>
      <c r="AOJ3" s="1648" t="s">
        <v>18</v>
      </c>
      <c r="AOK3" s="2216" t="s">
        <v>1527</v>
      </c>
      <c r="AOL3" s="2218"/>
      <c r="AOM3" s="2218"/>
      <c r="AON3" s="2219"/>
      <c r="AOP3" s="311"/>
      <c r="AOQ3" s="1648" t="s">
        <v>18</v>
      </c>
      <c r="AOR3" s="2216" t="s">
        <v>1448</v>
      </c>
      <c r="AOS3" s="2218"/>
      <c r="AOT3" s="2218"/>
      <c r="AOU3" s="2219"/>
      <c r="AOW3" s="311"/>
      <c r="AOX3" s="1648" t="s">
        <v>18</v>
      </c>
      <c r="AOY3" s="2216" t="s">
        <v>1471</v>
      </c>
      <c r="AOZ3" s="2218"/>
      <c r="APA3" s="2218"/>
      <c r="APB3" s="2219"/>
      <c r="APD3" s="311"/>
      <c r="APE3" s="737" t="s">
        <v>18</v>
      </c>
      <c r="APF3" s="2216" t="s">
        <v>1777</v>
      </c>
      <c r="APG3" s="2218"/>
      <c r="APH3" s="2218"/>
      <c r="API3" s="2219"/>
      <c r="APK3" s="405"/>
      <c r="APL3" s="1648" t="s">
        <v>18</v>
      </c>
      <c r="APM3" s="2216" t="s">
        <v>850</v>
      </c>
      <c r="APN3" s="2218"/>
      <c r="APO3" s="2218"/>
      <c r="APP3" s="2219"/>
      <c r="APR3" s="322"/>
      <c r="APS3" s="1648" t="s">
        <v>18</v>
      </c>
      <c r="APT3" s="2322" t="s">
        <v>1570</v>
      </c>
      <c r="APU3" s="2323"/>
      <c r="APV3" s="2323"/>
      <c r="APW3" s="2324"/>
      <c r="APY3" s="311"/>
      <c r="APZ3" s="1648" t="s">
        <v>18</v>
      </c>
      <c r="AQA3" s="2216" t="s">
        <v>1571</v>
      </c>
      <c r="AQB3" s="2218"/>
      <c r="AQC3" s="2218"/>
      <c r="AQD3" s="2219"/>
      <c r="AQF3" s="311"/>
      <c r="AQG3" s="1648" t="s">
        <v>18</v>
      </c>
      <c r="AQH3" s="2216" t="s">
        <v>968</v>
      </c>
      <c r="AQI3" s="2218"/>
      <c r="AQJ3" s="2218"/>
      <c r="AQK3" s="2219"/>
      <c r="AQM3" s="311"/>
      <c r="AQN3" s="1648" t="s">
        <v>18</v>
      </c>
      <c r="AQO3" s="2216" t="s">
        <v>1541</v>
      </c>
      <c r="AQP3" s="2218"/>
      <c r="AQQ3" s="2218"/>
      <c r="AQR3" s="2219"/>
      <c r="AQT3" s="322"/>
      <c r="AQU3" s="1648" t="s">
        <v>18</v>
      </c>
      <c r="AQV3" s="2216" t="s">
        <v>1778</v>
      </c>
      <c r="AQW3" s="2218"/>
      <c r="AQX3" s="2218"/>
      <c r="AQY3" s="2219"/>
      <c r="ARA3" s="322"/>
      <c r="ARB3" s="1648" t="s">
        <v>18</v>
      </c>
      <c r="ARC3" s="2216" t="s">
        <v>972</v>
      </c>
      <c r="ARD3" s="2218"/>
      <c r="ARE3" s="2218"/>
      <c r="ARF3" s="2219"/>
      <c r="ARH3" s="322"/>
      <c r="ARI3" s="1648" t="s">
        <v>18</v>
      </c>
      <c r="ARJ3" s="2216" t="s">
        <v>206</v>
      </c>
      <c r="ARK3" s="2218"/>
      <c r="ARL3" s="2218"/>
      <c r="ARM3" s="2219"/>
      <c r="ARO3" s="405"/>
      <c r="ARP3" s="1648" t="s">
        <v>18</v>
      </c>
      <c r="ARQ3" s="2216" t="s">
        <v>983</v>
      </c>
      <c r="ARR3" s="2218"/>
      <c r="ARS3" s="2218"/>
      <c r="ART3" s="2219"/>
      <c r="ARV3" s="405"/>
      <c r="ARW3" s="1648" t="s">
        <v>18</v>
      </c>
      <c r="ARX3" s="2216" t="s">
        <v>988</v>
      </c>
      <c r="ARY3" s="2218"/>
      <c r="ARZ3" s="2218"/>
      <c r="ASA3" s="2219"/>
      <c r="ASC3" s="405"/>
      <c r="ASD3" s="1648" t="s">
        <v>18</v>
      </c>
      <c r="ASE3" s="2216" t="s">
        <v>950</v>
      </c>
      <c r="ASF3" s="2218"/>
      <c r="ASG3" s="2218"/>
      <c r="ASH3" s="2219"/>
      <c r="ASJ3" s="405"/>
      <c r="ASK3" s="1648" t="s">
        <v>18</v>
      </c>
      <c r="ASL3" s="2216" t="s">
        <v>57</v>
      </c>
      <c r="ASM3" s="2218"/>
      <c r="ASN3" s="2218"/>
      <c r="ASO3" s="2219"/>
      <c r="ASQ3" s="405"/>
      <c r="ASR3" s="1648" t="s">
        <v>18</v>
      </c>
      <c r="ASS3" s="2216" t="s">
        <v>70</v>
      </c>
      <c r="AST3" s="2218"/>
      <c r="ASU3" s="2218"/>
      <c r="ASV3" s="2219"/>
      <c r="ASX3" s="405"/>
      <c r="ASY3" s="405"/>
      <c r="ASZ3" s="1648" t="s">
        <v>18</v>
      </c>
      <c r="ATA3" s="2216" t="s">
        <v>1021</v>
      </c>
      <c r="ATB3" s="2218"/>
      <c r="ATC3" s="2218"/>
      <c r="ATD3" s="2219"/>
      <c r="ATF3" s="405"/>
      <c r="ATG3" s="1648" t="s">
        <v>18</v>
      </c>
      <c r="ATH3" s="2216" t="s">
        <v>33</v>
      </c>
      <c r="ATI3" s="2218"/>
      <c r="ATJ3" s="2218"/>
      <c r="ATK3" s="2219"/>
      <c r="ATM3" s="322"/>
      <c r="ATN3" s="1648" t="s">
        <v>18</v>
      </c>
      <c r="ATO3" s="2216" t="s">
        <v>257</v>
      </c>
      <c r="ATP3" s="2218"/>
      <c r="ATQ3" s="2218"/>
      <c r="ATR3" s="2219"/>
      <c r="ATT3" s="405"/>
      <c r="ATU3" s="736"/>
      <c r="ATV3" s="1648" t="s">
        <v>18</v>
      </c>
      <c r="ATW3" s="2216" t="s">
        <v>1479</v>
      </c>
      <c r="ATX3" s="2218"/>
      <c r="ATY3" s="2218"/>
      <c r="ATZ3" s="2219"/>
      <c r="AUB3" s="405"/>
      <c r="AUC3" s="736"/>
      <c r="AUD3" s="1648" t="s">
        <v>18</v>
      </c>
      <c r="AUE3" s="2216" t="s">
        <v>1416</v>
      </c>
      <c r="AUF3" s="2218"/>
      <c r="AUG3" s="2218"/>
      <c r="AUH3" s="2219"/>
      <c r="AUI3" s="738"/>
      <c r="AUK3" s="1648" t="s">
        <v>18</v>
      </c>
      <c r="AUL3" s="2216" t="s">
        <v>11</v>
      </c>
      <c r="AUM3" s="2218"/>
      <c r="AUN3" s="2218"/>
      <c r="AUO3" s="2219"/>
      <c r="AUQ3" s="405"/>
      <c r="AUR3" s="1648" t="s">
        <v>18</v>
      </c>
      <c r="AUS3" s="2216" t="s">
        <v>604</v>
      </c>
      <c r="AUT3" s="2218"/>
      <c r="AUU3" s="2218"/>
      <c r="AUV3" s="2219"/>
      <c r="AUX3" s="405"/>
      <c r="AUY3" s="1648" t="s">
        <v>18</v>
      </c>
      <c r="AUZ3" s="2216" t="s">
        <v>845</v>
      </c>
      <c r="AVA3" s="2218"/>
      <c r="AVB3" s="2218"/>
      <c r="AVC3" s="2219"/>
      <c r="AVE3" s="405"/>
      <c r="AVF3" s="1648" t="s">
        <v>18</v>
      </c>
      <c r="AVG3" s="2216" t="s">
        <v>1572</v>
      </c>
      <c r="AVH3" s="2218"/>
      <c r="AVI3" s="2218"/>
      <c r="AVJ3" s="2219"/>
      <c r="AVL3" s="405"/>
      <c r="AVM3" s="1648" t="s">
        <v>18</v>
      </c>
      <c r="AVN3" s="2216" t="s">
        <v>3</v>
      </c>
      <c r="AVO3" s="2218"/>
      <c r="AVP3" s="2218"/>
      <c r="AVQ3" s="2219"/>
      <c r="AVS3" s="405"/>
      <c r="AVT3" s="1648" t="s">
        <v>18</v>
      </c>
      <c r="AVU3" s="2216" t="s">
        <v>1022</v>
      </c>
      <c r="AVV3" s="2218"/>
      <c r="AVW3" s="2218"/>
      <c r="AVX3" s="2219"/>
      <c r="AVZ3" s="405"/>
      <c r="AWA3" s="1648" t="s">
        <v>18</v>
      </c>
      <c r="AWB3" s="2216" t="s">
        <v>666</v>
      </c>
      <c r="AWC3" s="2218"/>
      <c r="AWD3" s="2218"/>
      <c r="AWE3" s="2219"/>
      <c r="AWG3" s="405"/>
      <c r="AWH3" s="1648" t="s">
        <v>18</v>
      </c>
      <c r="AWI3" s="2216" t="s">
        <v>36</v>
      </c>
      <c r="AWJ3" s="2218"/>
      <c r="AWK3" s="2218"/>
      <c r="AWL3" s="2219"/>
      <c r="AWN3" s="311"/>
      <c r="AWO3" s="734"/>
      <c r="AWP3" s="1648" t="s">
        <v>18</v>
      </c>
      <c r="AWQ3" s="2216" t="s">
        <v>1573</v>
      </c>
      <c r="AWR3" s="2218"/>
      <c r="AWS3" s="2218"/>
      <c r="AWT3" s="2219"/>
      <c r="AWV3" s="405"/>
      <c r="AWW3" s="405"/>
      <c r="AWX3" s="1648"/>
      <c r="AWY3" s="2216" t="s">
        <v>772</v>
      </c>
      <c r="AWZ3" s="2218"/>
      <c r="AXA3" s="2218"/>
      <c r="AXB3" s="2219"/>
      <c r="AXD3" s="405"/>
      <c r="AXE3" s="1648" t="s">
        <v>18</v>
      </c>
      <c r="AXF3" s="2216" t="s">
        <v>35</v>
      </c>
      <c r="AXG3" s="2218"/>
      <c r="AXH3" s="2218"/>
      <c r="AXI3" s="2219"/>
      <c r="AXK3" s="405"/>
      <c r="AXL3" s="1648" t="s">
        <v>18</v>
      </c>
      <c r="AXM3" s="2216" t="s">
        <v>995</v>
      </c>
      <c r="AXN3" s="2218"/>
      <c r="AXO3" s="2218"/>
      <c r="AXP3" s="2219"/>
      <c r="AXR3" s="311"/>
      <c r="AXS3" s="1648" t="s">
        <v>18</v>
      </c>
      <c r="AXT3" s="2216" t="s">
        <v>591</v>
      </c>
      <c r="AXU3" s="2218"/>
      <c r="AXV3" s="2218"/>
      <c r="AXW3" s="2219"/>
      <c r="AXY3" s="405"/>
      <c r="AXZ3" s="1648" t="s">
        <v>18</v>
      </c>
      <c r="AYA3" s="2216" t="s">
        <v>1023</v>
      </c>
      <c r="AYB3" s="2218"/>
      <c r="AYC3" s="2218"/>
      <c r="AYD3" s="2219"/>
      <c r="AYF3" s="405"/>
      <c r="AYG3" s="1648" t="s">
        <v>18</v>
      </c>
      <c r="AYH3" s="2216" t="s">
        <v>1400</v>
      </c>
      <c r="AYI3" s="2218"/>
      <c r="AYJ3" s="2218"/>
      <c r="AYK3" s="2219"/>
      <c r="AYM3" s="405"/>
      <c r="AYN3" s="1648" t="s">
        <v>18</v>
      </c>
      <c r="AYO3" s="2216" t="s">
        <v>806</v>
      </c>
      <c r="AYP3" s="2218"/>
      <c r="AYQ3" s="2218"/>
      <c r="AYR3" s="2219"/>
      <c r="AYT3" s="405"/>
      <c r="AYU3" s="1648" t="s">
        <v>18</v>
      </c>
      <c r="AYV3" s="2216" t="s">
        <v>68</v>
      </c>
      <c r="AYW3" s="2218"/>
      <c r="AYX3" s="2218"/>
      <c r="AYY3" s="2219"/>
      <c r="AZA3" s="405"/>
      <c r="AZB3" s="1648" t="s">
        <v>18</v>
      </c>
      <c r="AZC3" s="2216"/>
      <c r="AZD3" s="2218"/>
      <c r="AZE3" s="2218"/>
      <c r="AZF3" s="2219"/>
      <c r="AZH3" s="311"/>
      <c r="AZI3" s="1648" t="s">
        <v>18</v>
      </c>
      <c r="AZJ3" s="2216" t="s">
        <v>751</v>
      </c>
      <c r="AZK3" s="2218"/>
      <c r="AZL3" s="2218"/>
      <c r="AZM3" s="2219"/>
      <c r="AZO3" s="322"/>
      <c r="AZP3" s="1648" t="s">
        <v>18</v>
      </c>
      <c r="AZQ3" s="2216" t="s">
        <v>463</v>
      </c>
      <c r="AZR3" s="2218"/>
      <c r="AZS3" s="2218"/>
      <c r="AZT3" s="2219"/>
      <c r="AZV3" s="322"/>
      <c r="AZW3" s="1648" t="s">
        <v>18</v>
      </c>
      <c r="AZX3" s="2216" t="s">
        <v>962</v>
      </c>
      <c r="AZY3" s="2218"/>
      <c r="AZZ3" s="2218"/>
      <c r="BAA3" s="2219"/>
      <c r="BAC3" s="322"/>
      <c r="BAD3" s="1648" t="s">
        <v>18</v>
      </c>
      <c r="BAE3" s="2216" t="s">
        <v>952</v>
      </c>
      <c r="BAF3" s="2218"/>
      <c r="BAG3" s="2218"/>
      <c r="BAH3" s="2219"/>
      <c r="BAJ3" s="405"/>
      <c r="BAK3" s="1648" t="s">
        <v>18</v>
      </c>
      <c r="BAL3" s="2216" t="s">
        <v>596</v>
      </c>
      <c r="BAM3" s="2218"/>
      <c r="BAN3" s="2218"/>
      <c r="BAO3" s="2219"/>
      <c r="BAQ3" s="405"/>
      <c r="BAR3" s="1648" t="s">
        <v>18</v>
      </c>
      <c r="BAS3" s="2216" t="s">
        <v>470</v>
      </c>
      <c r="BAT3" s="2218"/>
      <c r="BAU3" s="2218"/>
      <c r="BAV3" s="2219"/>
      <c r="BAX3" s="311"/>
      <c r="BAY3" s="1648" t="s">
        <v>18</v>
      </c>
      <c r="BAZ3" s="2274" t="s">
        <v>1532</v>
      </c>
      <c r="BBA3" s="2275"/>
      <c r="BBB3" s="2275"/>
      <c r="BBC3" s="2276"/>
      <c r="BBE3" s="311"/>
      <c r="BBF3" s="1648" t="s">
        <v>18</v>
      </c>
      <c r="BBG3" s="2274" t="s">
        <v>1443</v>
      </c>
      <c r="BBH3" s="2275"/>
      <c r="BBI3" s="2275"/>
      <c r="BBJ3" s="2276"/>
      <c r="BBN3" s="1648" t="s">
        <v>18</v>
      </c>
      <c r="BBO3" s="2351" t="s">
        <v>969</v>
      </c>
      <c r="BBP3" s="2352"/>
      <c r="BBQ3" s="2352"/>
      <c r="BBR3" s="2353"/>
      <c r="BBT3" s="311"/>
      <c r="BBU3" s="1648" t="s">
        <v>18</v>
      </c>
      <c r="BBV3" s="2381" t="s">
        <v>2412</v>
      </c>
      <c r="BBW3" s="2382"/>
      <c r="BBX3" s="2382"/>
      <c r="BBY3" s="2383"/>
      <c r="BCA3" s="405"/>
      <c r="BCB3" s="1648" t="s">
        <v>18</v>
      </c>
      <c r="BCC3" s="2384" t="s">
        <v>592</v>
      </c>
      <c r="BCD3" s="2385"/>
      <c r="BCE3" s="2385"/>
      <c r="BCF3" s="2386"/>
      <c r="BCH3" s="311"/>
      <c r="BCI3" s="1648" t="s">
        <v>18</v>
      </c>
      <c r="BCJ3" s="2216" t="s">
        <v>998</v>
      </c>
      <c r="BCK3" s="2218"/>
      <c r="BCL3" s="2218"/>
      <c r="BCM3" s="2219"/>
      <c r="BCO3" s="311"/>
      <c r="BCP3" s="1648" t="s">
        <v>18</v>
      </c>
      <c r="BCQ3" s="2216" t="s">
        <v>627</v>
      </c>
      <c r="BCR3" s="2218"/>
      <c r="BCS3" s="2218"/>
      <c r="BCT3" s="2219"/>
      <c r="BCV3" s="405"/>
      <c r="BCW3" s="1648" t="s">
        <v>18</v>
      </c>
      <c r="BCX3" s="2216" t="s">
        <v>43</v>
      </c>
      <c r="BCY3" s="2218"/>
      <c r="BCZ3" s="2218"/>
      <c r="BDA3" s="2219"/>
      <c r="BDC3" s="405"/>
      <c r="BDD3" s="1648" t="s">
        <v>18</v>
      </c>
      <c r="BDE3" s="2216" t="s">
        <v>21</v>
      </c>
      <c r="BDF3" s="2218"/>
      <c r="BDG3" s="2218"/>
      <c r="BDH3" s="2219"/>
      <c r="BDJ3" s="322"/>
      <c r="BDK3" s="1648" t="s">
        <v>18</v>
      </c>
      <c r="BDL3" s="2216" t="s">
        <v>1574</v>
      </c>
      <c r="BDM3" s="2218"/>
      <c r="BDN3" s="2218"/>
      <c r="BDO3" s="2219"/>
      <c r="BDQ3" s="405"/>
      <c r="BDR3" s="405"/>
      <c r="BDS3" s="1648" t="s">
        <v>18</v>
      </c>
      <c r="BDT3" s="2216" t="s">
        <v>512</v>
      </c>
      <c r="BDU3" s="2218"/>
      <c r="BDV3" s="2218"/>
      <c r="BDW3" s="2219"/>
      <c r="BDY3" s="311"/>
      <c r="BDZ3" s="311"/>
      <c r="BEA3" s="1648" t="s">
        <v>18</v>
      </c>
      <c r="BEB3" s="2216" t="s">
        <v>617</v>
      </c>
      <c r="BEC3" s="2218"/>
      <c r="BED3" s="2218"/>
      <c r="BEE3" s="2219"/>
      <c r="BEG3" s="322"/>
      <c r="BEH3" s="1648" t="s">
        <v>18</v>
      </c>
      <c r="BEI3" s="1816"/>
      <c r="BEJ3" s="2348" t="s">
        <v>2252</v>
      </c>
      <c r="BEK3" s="2349"/>
      <c r="BEL3" s="2349"/>
      <c r="BEM3" s="2350"/>
      <c r="BEO3" s="311"/>
      <c r="BEP3" s="1648" t="s">
        <v>18</v>
      </c>
      <c r="BEQ3" s="2216" t="s">
        <v>1446</v>
      </c>
      <c r="BER3" s="2218"/>
      <c r="BES3" s="2218"/>
      <c r="BET3" s="2219"/>
      <c r="BEV3" s="322"/>
      <c r="BEW3" s="1648" t="s">
        <v>18</v>
      </c>
      <c r="BEX3" s="2322" t="s">
        <v>859</v>
      </c>
      <c r="BEY3" s="2323"/>
      <c r="BEZ3" s="2323"/>
      <c r="BFA3" s="2324"/>
      <c r="BFC3" s="322"/>
      <c r="BFD3" s="1648" t="s">
        <v>18</v>
      </c>
      <c r="BFE3" s="2216" t="s">
        <v>503</v>
      </c>
      <c r="BFF3" s="2218"/>
      <c r="BFG3" s="2218"/>
      <c r="BFH3" s="2219"/>
      <c r="BFJ3" s="322"/>
      <c r="BFK3" s="1648" t="s">
        <v>18</v>
      </c>
      <c r="BFL3" s="2322" t="s">
        <v>25</v>
      </c>
      <c r="BFM3" s="2323"/>
      <c r="BFN3" s="2323"/>
      <c r="BFO3" s="2324"/>
      <c r="BFQ3" s="322"/>
      <c r="BFR3" s="1648" t="s">
        <v>18</v>
      </c>
      <c r="BFS3" s="2322" t="s">
        <v>1535</v>
      </c>
      <c r="BFT3" s="2323"/>
      <c r="BFU3" s="2323"/>
      <c r="BFV3" s="2324"/>
      <c r="BFX3" s="311"/>
      <c r="BFY3" s="1648" t="s">
        <v>18</v>
      </c>
      <c r="BFZ3" s="2322" t="s">
        <v>1529</v>
      </c>
      <c r="BGA3" s="2323"/>
      <c r="BGB3" s="2323"/>
      <c r="BGC3" s="2324"/>
      <c r="BGE3" s="322"/>
      <c r="BGF3" s="1648" t="s">
        <v>18</v>
      </c>
      <c r="BGG3" s="2216" t="s">
        <v>981</v>
      </c>
      <c r="BGH3" s="2218"/>
      <c r="BGI3" s="2218"/>
      <c r="BGJ3" s="2219"/>
      <c r="BGL3" s="405"/>
      <c r="BGM3" s="405"/>
      <c r="BGN3" s="1648" t="s">
        <v>18</v>
      </c>
      <c r="BGO3" s="2216" t="s">
        <v>970</v>
      </c>
      <c r="BGP3" s="2218"/>
      <c r="BGQ3" s="2218"/>
      <c r="BGR3" s="2219"/>
      <c r="BGT3" s="311"/>
      <c r="BGU3" s="1648" t="s">
        <v>18</v>
      </c>
      <c r="BGV3" s="2216" t="s">
        <v>979</v>
      </c>
      <c r="BGW3" s="2218"/>
      <c r="BGX3" s="2218"/>
      <c r="BGY3" s="2219"/>
      <c r="BHA3" s="405"/>
      <c r="BHB3" s="1648" t="s">
        <v>18</v>
      </c>
      <c r="BHC3" s="2216" t="s">
        <v>974</v>
      </c>
      <c r="BHD3" s="2218"/>
      <c r="BHE3" s="2218"/>
      <c r="BHF3" s="2219"/>
      <c r="BHH3" s="405"/>
      <c r="BHI3" s="311"/>
      <c r="BHJ3" s="1648" t="s">
        <v>18</v>
      </c>
      <c r="BHK3" s="2216" t="s">
        <v>1201</v>
      </c>
      <c r="BHL3" s="2218"/>
      <c r="BHM3" s="2218"/>
      <c r="BHN3" s="2219"/>
      <c r="BHP3" s="322"/>
      <c r="BHQ3" s="1648" t="s">
        <v>18</v>
      </c>
      <c r="BHR3" s="2216" t="s">
        <v>1575</v>
      </c>
      <c r="BHS3" s="2218"/>
      <c r="BHT3" s="2218"/>
      <c r="BHU3" s="2219"/>
      <c r="BHW3" s="322"/>
      <c r="BHX3" s="734"/>
      <c r="BHY3" s="1648" t="s">
        <v>18</v>
      </c>
      <c r="BHZ3" s="2216" t="s">
        <v>857</v>
      </c>
      <c r="BIA3" s="2218"/>
      <c r="BIB3" s="2218"/>
      <c r="BIC3" s="2219"/>
      <c r="BIE3" s="322"/>
      <c r="BIF3" s="311"/>
      <c r="BIG3" s="1648" t="s">
        <v>18</v>
      </c>
      <c r="BIH3" s="2216" t="s">
        <v>525</v>
      </c>
      <c r="BII3" s="2218"/>
      <c r="BIJ3" s="2218"/>
      <c r="BIK3" s="2219"/>
      <c r="BIM3" s="405"/>
      <c r="BIN3" s="1648" t="s">
        <v>18</v>
      </c>
      <c r="BIO3" s="2216" t="s">
        <v>20</v>
      </c>
      <c r="BIP3" s="2218"/>
      <c r="BIQ3" s="2218"/>
      <c r="BIR3" s="2219"/>
      <c r="BIT3" s="322"/>
      <c r="BIU3" s="322"/>
      <c r="BIV3" s="1856" t="s">
        <v>18</v>
      </c>
      <c r="BIW3" s="2216" t="s">
        <v>1419</v>
      </c>
      <c r="BIX3" s="2218"/>
      <c r="BIY3" s="2218"/>
      <c r="BIZ3" s="2219"/>
      <c r="BJB3" s="405"/>
      <c r="BJC3" s="1648" t="s">
        <v>18</v>
      </c>
      <c r="BJD3" s="2216" t="s">
        <v>44</v>
      </c>
      <c r="BJE3" s="2218"/>
      <c r="BJF3" s="2218"/>
      <c r="BJG3" s="2219"/>
      <c r="BJI3" s="322"/>
      <c r="BJJ3" s="322"/>
      <c r="BJK3" s="1856" t="s">
        <v>18</v>
      </c>
      <c r="BJL3" s="2216"/>
      <c r="BJM3" s="2218"/>
      <c r="BJN3" s="2218"/>
      <c r="BJO3" s="2219"/>
      <c r="BJQ3" s="311"/>
      <c r="BJR3" s="1648" t="s">
        <v>18</v>
      </c>
      <c r="BJS3" s="2216" t="s">
        <v>1576</v>
      </c>
      <c r="BJT3" s="2218"/>
      <c r="BJU3" s="2218"/>
      <c r="BJV3" s="2219"/>
      <c r="BJX3" s="311"/>
      <c r="BJY3" s="1648" t="s">
        <v>18</v>
      </c>
      <c r="BJZ3" s="2322" t="s">
        <v>1025</v>
      </c>
      <c r="BKA3" s="2323"/>
      <c r="BKB3" s="2323"/>
      <c r="BKC3" s="2324"/>
      <c r="BKE3" s="405"/>
      <c r="BKG3" s="1648" t="s">
        <v>18</v>
      </c>
      <c r="BKH3" s="2216" t="s">
        <v>9</v>
      </c>
      <c r="BKI3" s="2218"/>
      <c r="BKJ3" s="2218"/>
      <c r="BKK3" s="2219"/>
      <c r="BKM3" s="405"/>
      <c r="BKN3" s="1648" t="s">
        <v>18</v>
      </c>
      <c r="BKO3" s="2216" t="s">
        <v>1577</v>
      </c>
      <c r="BKP3" s="2218"/>
      <c r="BKQ3" s="2218"/>
      <c r="BKR3" s="2219"/>
      <c r="BKT3" s="405"/>
      <c r="BKU3" s="1648" t="s">
        <v>18</v>
      </c>
      <c r="BKV3" s="2322" t="s">
        <v>1026</v>
      </c>
      <c r="BKW3" s="2323"/>
      <c r="BKX3" s="2323"/>
      <c r="BKY3" s="2324"/>
      <c r="BLA3" s="405"/>
      <c r="BLB3" s="1648" t="s">
        <v>18</v>
      </c>
      <c r="BLC3" s="2322" t="s">
        <v>351</v>
      </c>
      <c r="BLD3" s="2323"/>
      <c r="BLE3" s="2323"/>
      <c r="BLF3" s="2324"/>
      <c r="BLH3" s="405"/>
      <c r="BLI3" s="1648" t="s">
        <v>18</v>
      </c>
      <c r="BLJ3" s="2322" t="s">
        <v>1024</v>
      </c>
      <c r="BLK3" s="2323"/>
      <c r="BLL3" s="2323"/>
      <c r="BLM3" s="2324"/>
      <c r="BLO3" s="311"/>
      <c r="BLP3" s="1648" t="s">
        <v>18</v>
      </c>
      <c r="BLQ3" s="2322" t="s">
        <v>1027</v>
      </c>
      <c r="BLR3" s="2323"/>
      <c r="BLS3" s="2323"/>
      <c r="BLT3" s="2324"/>
      <c r="BLV3" s="311"/>
      <c r="BLW3" s="1648" t="s">
        <v>18</v>
      </c>
      <c r="BLX3" s="2322" t="s">
        <v>1525</v>
      </c>
      <c r="BLY3" s="2323"/>
      <c r="BLZ3" s="2323"/>
      <c r="BMA3" s="2324"/>
      <c r="BMC3" s="311"/>
      <c r="BMD3" s="1648" t="s">
        <v>18</v>
      </c>
      <c r="BME3" s="2322" t="s">
        <v>683</v>
      </c>
      <c r="BMF3" s="2323"/>
      <c r="BMG3" s="2323"/>
      <c r="BMH3" s="2324"/>
      <c r="BMJ3" s="405"/>
      <c r="BMK3" s="1648" t="s">
        <v>18</v>
      </c>
      <c r="BML3" s="2216" t="s">
        <v>600</v>
      </c>
      <c r="BMM3" s="2218"/>
      <c r="BMN3" s="2218"/>
      <c r="BMO3" s="2219"/>
      <c r="BMQ3" s="311"/>
      <c r="BMR3" s="1648" t="s">
        <v>18</v>
      </c>
      <c r="BMS3" s="2216" t="s">
        <v>1414</v>
      </c>
      <c r="BMT3" s="2218"/>
      <c r="BMU3" s="2218"/>
      <c r="BMV3" s="2219"/>
      <c r="BMX3" s="311"/>
      <c r="BMY3" s="1648" t="s">
        <v>18</v>
      </c>
      <c r="BMZ3" s="2216" t="s">
        <v>961</v>
      </c>
      <c r="BNA3" s="2218"/>
      <c r="BNB3" s="2218"/>
      <c r="BNC3" s="2219"/>
      <c r="BNE3" s="322"/>
      <c r="BNF3" s="1648" t="s">
        <v>18</v>
      </c>
      <c r="BNG3" s="2216" t="s">
        <v>28</v>
      </c>
      <c r="BNH3" s="2218"/>
      <c r="BNI3" s="2218"/>
      <c r="BNJ3" s="2219"/>
      <c r="BNL3" s="311"/>
      <c r="BNM3" s="1648" t="s">
        <v>18</v>
      </c>
      <c r="BNN3" s="2388" t="s">
        <v>1475</v>
      </c>
      <c r="BNO3" s="2389"/>
      <c r="BNP3" s="2389"/>
      <c r="BNQ3" s="2390"/>
      <c r="BNS3" s="311"/>
      <c r="BNT3" s="734"/>
      <c r="BNU3" s="1648" t="s">
        <v>18</v>
      </c>
      <c r="BNV3" s="2388" t="s">
        <v>717</v>
      </c>
      <c r="BNW3" s="2389"/>
      <c r="BNX3" s="2389"/>
      <c r="BNY3" s="2390"/>
      <c r="BOA3" s="311"/>
      <c r="BOB3" s="1648" t="s">
        <v>18</v>
      </c>
      <c r="BOC3" s="2216" t="s">
        <v>1536</v>
      </c>
      <c r="BOD3" s="2218"/>
      <c r="BOE3" s="2218"/>
      <c r="BOF3" s="2219"/>
      <c r="BOH3" s="229"/>
      <c r="BOI3" s="739"/>
      <c r="BOJ3" s="2322" t="s">
        <v>786</v>
      </c>
      <c r="BOK3" s="2323"/>
      <c r="BOL3" s="2323"/>
      <c r="BOM3" s="2324"/>
      <c r="BOO3" s="311"/>
      <c r="BOP3" s="1648" t="s">
        <v>18</v>
      </c>
      <c r="BOQ3" s="2216" t="s">
        <v>1028</v>
      </c>
      <c r="BOR3" s="2218"/>
      <c r="BOS3" s="2218"/>
      <c r="BOT3" s="2219"/>
      <c r="BOV3" s="322"/>
      <c r="BOW3" s="1648" t="s">
        <v>18</v>
      </c>
      <c r="BOX3" s="2216" t="s">
        <v>1431</v>
      </c>
      <c r="BOY3" s="2218"/>
      <c r="BOZ3" s="2218"/>
      <c r="BPA3" s="2219"/>
      <c r="BPC3" s="405"/>
      <c r="BPD3" s="1648" t="s">
        <v>18</v>
      </c>
      <c r="BPE3" s="2216" t="s">
        <v>1578</v>
      </c>
      <c r="BPF3" s="2218"/>
      <c r="BPG3" s="2218"/>
      <c r="BPH3" s="2219"/>
      <c r="BPJ3" s="405"/>
      <c r="BPK3" s="1648" t="s">
        <v>18</v>
      </c>
      <c r="BPL3" s="2216" t="s">
        <v>1779</v>
      </c>
      <c r="BPM3" s="2218"/>
      <c r="BPN3" s="2218"/>
      <c r="BPO3" s="2219"/>
      <c r="BPQ3" s="311"/>
      <c r="BPR3" s="1648" t="s">
        <v>18</v>
      </c>
      <c r="BPS3" s="2216" t="s">
        <v>1959</v>
      </c>
      <c r="BPT3" s="2218"/>
      <c r="BPU3" s="2218"/>
      <c r="BPV3" s="2219"/>
      <c r="BPX3" s="311"/>
      <c r="BPY3" s="1648" t="s">
        <v>18</v>
      </c>
      <c r="BPZ3" s="2216" t="s">
        <v>2135</v>
      </c>
      <c r="BQA3" s="2218"/>
      <c r="BQB3" s="2218"/>
      <c r="BQC3" s="2219"/>
      <c r="BQE3" s="311"/>
      <c r="BQF3" s="734"/>
      <c r="BQG3" s="1648" t="s">
        <v>18</v>
      </c>
      <c r="BQH3" s="2216" t="s">
        <v>448</v>
      </c>
      <c r="BQI3" s="2218"/>
      <c r="BQJ3" s="2218"/>
      <c r="BQK3" s="2218"/>
      <c r="BQL3" s="738"/>
      <c r="BQM3" s="322"/>
      <c r="BQN3" s="1648" t="s">
        <v>18</v>
      </c>
      <c r="BQO3" s="2216" t="s">
        <v>433</v>
      </c>
      <c r="BQP3" s="2218"/>
      <c r="BQQ3" s="2218"/>
      <c r="BQR3" s="2219"/>
      <c r="BQT3" s="322"/>
      <c r="BQU3" s="1648" t="s">
        <v>18</v>
      </c>
      <c r="BQV3" s="2216" t="s">
        <v>1030</v>
      </c>
      <c r="BQW3" s="2218"/>
      <c r="BQX3" s="2218"/>
      <c r="BQY3" s="2219"/>
      <c r="BRB3" s="1648" t="s">
        <v>18</v>
      </c>
      <c r="BRC3" s="2216" t="s">
        <v>1030</v>
      </c>
      <c r="BRD3" s="2218"/>
      <c r="BRE3" s="2218"/>
      <c r="BRF3" s="2219"/>
      <c r="BRH3" s="311"/>
      <c r="BRI3" s="1648" t="s">
        <v>18</v>
      </c>
      <c r="BRJ3" s="2216" t="s">
        <v>54</v>
      </c>
      <c r="BRK3" s="2218"/>
      <c r="BRL3" s="2218"/>
      <c r="BRM3" s="2219"/>
      <c r="BRO3" s="322"/>
      <c r="BRP3" s="311"/>
      <c r="BRQ3" s="1648" t="s">
        <v>18</v>
      </c>
      <c r="BRR3" s="2322" t="s">
        <v>1530</v>
      </c>
      <c r="BRS3" s="2323"/>
      <c r="BRT3" s="2323"/>
      <c r="BRU3" s="2324"/>
      <c r="BRW3" s="405"/>
      <c r="BRX3" s="1648" t="s">
        <v>18</v>
      </c>
      <c r="BRY3" s="2216" t="s">
        <v>2123</v>
      </c>
      <c r="BRZ3" s="2218"/>
      <c r="BSA3" s="2218"/>
      <c r="BSB3" s="2219"/>
      <c r="BSD3" s="405"/>
      <c r="BSE3" s="1648" t="s">
        <v>18</v>
      </c>
      <c r="BSF3" s="2216" t="s">
        <v>1032</v>
      </c>
      <c r="BSG3" s="2218"/>
      <c r="BSH3" s="2218"/>
      <c r="BSI3" s="2219"/>
      <c r="BSK3" s="311"/>
      <c r="BSL3" s="1648" t="s">
        <v>18</v>
      </c>
      <c r="BSM3" s="2216" t="s">
        <v>1522</v>
      </c>
      <c r="BSN3" s="2218"/>
      <c r="BSO3" s="2218"/>
      <c r="BSP3" s="2219"/>
      <c r="BSR3" s="405"/>
      <c r="BSS3" s="1648" t="s">
        <v>18</v>
      </c>
      <c r="BST3" s="2216" t="s">
        <v>863</v>
      </c>
      <c r="BSU3" s="2218"/>
      <c r="BSV3" s="2218"/>
      <c r="BSW3" s="2219"/>
      <c r="BSY3" s="405"/>
      <c r="BSZ3" s="1648" t="s">
        <v>18</v>
      </c>
      <c r="BTA3" s="2216" t="s">
        <v>1397</v>
      </c>
      <c r="BTB3" s="2218"/>
      <c r="BTC3" s="2218"/>
      <c r="BTD3" s="2219"/>
      <c r="BTF3" s="311"/>
      <c r="BTG3" s="1648" t="s">
        <v>18</v>
      </c>
      <c r="BTH3" s="2216" t="s">
        <v>508</v>
      </c>
      <c r="BTI3" s="2218"/>
      <c r="BTJ3" s="2218"/>
      <c r="BTK3" s="2219"/>
      <c r="BTM3" s="311"/>
      <c r="BTN3" s="1648" t="s">
        <v>18</v>
      </c>
      <c r="BTO3" s="2216" t="s">
        <v>1520</v>
      </c>
      <c r="BTP3" s="2218"/>
      <c r="BTQ3" s="2218"/>
      <c r="BTR3" s="2219"/>
      <c r="BTT3" s="311"/>
      <c r="BTU3" s="1648" t="s">
        <v>18</v>
      </c>
      <c r="BTV3" s="2216"/>
      <c r="BTW3" s="2218"/>
      <c r="BTX3" s="2218"/>
      <c r="BTY3" s="2219"/>
      <c r="BUA3" s="311"/>
      <c r="BUB3" s="1648" t="s">
        <v>18</v>
      </c>
      <c r="BUC3" s="2216"/>
      <c r="BUD3" s="2218"/>
      <c r="BUE3" s="2218"/>
      <c r="BUF3" s="2219"/>
    </row>
    <row r="4" spans="1:1905" ht="21.75" thickBot="1" x14ac:dyDescent="0.4">
      <c r="A4" s="311"/>
      <c r="B4" s="1780"/>
      <c r="C4" s="239"/>
      <c r="D4" s="239"/>
      <c r="E4" s="239"/>
      <c r="F4" s="239"/>
      <c r="H4" s="311"/>
      <c r="I4" s="1648"/>
      <c r="J4" s="239"/>
      <c r="K4" s="239"/>
      <c r="L4" s="239"/>
      <c r="M4" s="239"/>
      <c r="O4" s="311"/>
      <c r="P4" s="1648"/>
      <c r="Q4" s="239"/>
      <c r="R4" s="239" t="s">
        <v>883</v>
      </c>
      <c r="S4" s="239"/>
      <c r="T4" s="239"/>
      <c r="V4" s="311"/>
      <c r="W4" s="1648"/>
      <c r="X4" s="239"/>
      <c r="Y4" s="239"/>
      <c r="Z4" s="239"/>
      <c r="AA4" s="239"/>
      <c r="AC4" s="311"/>
      <c r="AD4" s="1648"/>
      <c r="AE4" s="239"/>
      <c r="AF4" s="239"/>
      <c r="AG4" s="239"/>
      <c r="AH4" s="239"/>
      <c r="AK4" s="1648"/>
      <c r="AL4" s="239"/>
      <c r="AM4" s="239"/>
      <c r="AN4" s="239"/>
      <c r="AO4" s="239"/>
      <c r="AQ4" s="322"/>
      <c r="AR4" s="1648"/>
      <c r="AS4" s="239"/>
      <c r="AT4" s="554"/>
      <c r="AU4" s="239"/>
      <c r="AV4" s="239"/>
      <c r="AX4" s="311"/>
      <c r="AY4" s="1648"/>
      <c r="AZ4" s="239"/>
      <c r="BA4" s="239"/>
      <c r="BB4" s="239"/>
      <c r="BC4" s="239"/>
      <c r="BE4" s="322"/>
      <c r="BF4" s="1648"/>
      <c r="BG4" s="239"/>
      <c r="BH4" s="239"/>
      <c r="BI4" s="239"/>
      <c r="BJ4" s="239"/>
      <c r="BL4" s="405"/>
      <c r="BM4" s="1648"/>
      <c r="BN4" s="239"/>
      <c r="BO4" s="239"/>
      <c r="BP4" s="239"/>
      <c r="BQ4" s="239"/>
      <c r="BS4" s="322"/>
      <c r="BT4" s="1648"/>
      <c r="BU4" s="239"/>
      <c r="BV4" s="239"/>
      <c r="BW4" s="239"/>
      <c r="BX4" s="239"/>
      <c r="BZ4" s="405"/>
      <c r="CA4" s="405"/>
      <c r="CB4" s="1648"/>
      <c r="CC4" s="239"/>
      <c r="CD4" s="239" t="s">
        <v>1579</v>
      </c>
      <c r="CE4" s="239"/>
      <c r="CF4" s="239"/>
      <c r="CH4" s="405"/>
      <c r="CI4" s="1648"/>
      <c r="CJ4" s="239"/>
      <c r="CK4" s="59"/>
      <c r="CL4" s="239"/>
      <c r="CM4" s="239"/>
      <c r="CO4" s="405"/>
      <c r="CP4" s="1648"/>
      <c r="CQ4" s="239"/>
      <c r="CR4" s="59"/>
      <c r="CS4" s="239"/>
      <c r="CT4" s="239"/>
      <c r="CX4" s="1648"/>
      <c r="CY4" s="239"/>
      <c r="CZ4" s="422"/>
      <c r="DA4" s="239"/>
      <c r="DB4" s="239"/>
      <c r="DF4" s="1648"/>
      <c r="DG4" s="239"/>
      <c r="DH4" s="422"/>
      <c r="DI4" s="740"/>
      <c r="DJ4" s="239"/>
      <c r="DL4" s="322"/>
      <c r="DM4" s="1648"/>
      <c r="DN4" s="239"/>
      <c r="DO4" s="239"/>
      <c r="DP4" s="239"/>
      <c r="DQ4" s="239"/>
      <c r="DS4" s="322"/>
      <c r="DT4" s="1648"/>
      <c r="DU4" s="239"/>
      <c r="DV4" s="239"/>
      <c r="DW4" s="239"/>
      <c r="DX4" s="239"/>
      <c r="DZ4" s="311"/>
      <c r="EA4" s="1648"/>
      <c r="EB4" s="239"/>
      <c r="EC4" s="239"/>
      <c r="ED4" s="239"/>
      <c r="EE4" s="239"/>
      <c r="EG4" s="322"/>
      <c r="EH4" s="1648"/>
      <c r="EI4" s="239"/>
      <c r="EJ4" s="239"/>
      <c r="EK4" s="239"/>
      <c r="EL4" s="239"/>
      <c r="EN4" s="405"/>
      <c r="EO4" s="1648"/>
      <c r="EP4" s="239"/>
      <c r="EQ4" s="239"/>
      <c r="ER4" s="239"/>
      <c r="ES4" s="239"/>
      <c r="EU4" s="405"/>
      <c r="EV4" s="1648"/>
      <c r="EW4" s="239"/>
      <c r="EX4" s="239"/>
      <c r="EY4" s="239"/>
      <c r="EZ4" s="239"/>
      <c r="FB4" s="311"/>
      <c r="FC4" s="311"/>
      <c r="FD4" s="1648"/>
      <c r="FE4" s="239"/>
      <c r="FF4" s="239"/>
      <c r="FG4" s="239"/>
      <c r="FH4" s="239"/>
      <c r="FJ4" s="405"/>
      <c r="FK4" s="311"/>
      <c r="FL4" s="1648"/>
      <c r="FM4" s="239"/>
      <c r="FN4" s="239"/>
      <c r="FO4" s="239"/>
      <c r="FP4" s="239"/>
      <c r="FR4" s="405"/>
      <c r="FS4" s="311"/>
      <c r="FT4" s="1648"/>
      <c r="FU4" s="239"/>
      <c r="FV4" s="239"/>
      <c r="FW4" s="239"/>
      <c r="FX4" s="239"/>
      <c r="FZ4" s="311"/>
      <c r="GA4" s="1648"/>
      <c r="GB4" s="239"/>
      <c r="GC4" s="239"/>
      <c r="GD4" s="239"/>
      <c r="GE4" s="239"/>
      <c r="GG4" s="405"/>
      <c r="GH4" s="405"/>
      <c r="GI4" s="1648"/>
      <c r="GJ4" s="239"/>
      <c r="GK4" s="239" t="s">
        <v>1033</v>
      </c>
      <c r="GL4" s="239"/>
      <c r="GM4" s="239"/>
      <c r="GO4" s="311"/>
      <c r="GP4" s="1648"/>
      <c r="GQ4" s="239"/>
      <c r="GR4" s="239"/>
      <c r="GS4" s="239"/>
      <c r="GT4" s="239"/>
      <c r="GV4" s="405"/>
      <c r="GW4" s="311"/>
      <c r="GX4" s="1648"/>
      <c r="GY4" s="239"/>
      <c r="GZ4" s="239"/>
      <c r="HA4" s="239"/>
      <c r="HB4" s="239"/>
      <c r="HD4" s="405"/>
      <c r="HE4" s="1648"/>
      <c r="HF4" s="239"/>
      <c r="HG4" s="239"/>
      <c r="HH4" s="239"/>
      <c r="HI4" s="239"/>
      <c r="HK4" s="322"/>
      <c r="HL4" s="1648"/>
      <c r="HM4" s="239"/>
      <c r="HN4" s="239"/>
      <c r="HO4" s="239"/>
      <c r="HP4" s="239"/>
      <c r="HR4" s="405"/>
      <c r="HS4" s="1648"/>
      <c r="HT4" s="239"/>
      <c r="HU4" s="239"/>
      <c r="HV4" s="239"/>
      <c r="HW4" s="239"/>
      <c r="HY4" s="322"/>
      <c r="HZ4" s="1648"/>
      <c r="IA4" s="239"/>
      <c r="IB4" s="239"/>
      <c r="IC4" s="239"/>
      <c r="ID4" s="239"/>
      <c r="IF4" s="322"/>
      <c r="IG4" s="1648"/>
      <c r="IH4" s="239"/>
      <c r="II4" s="239"/>
      <c r="IJ4" s="239"/>
      <c r="IK4" s="239"/>
      <c r="IM4" s="311"/>
      <c r="IN4" s="1648"/>
      <c r="IO4" s="239"/>
      <c r="IP4" s="239" t="s">
        <v>1580</v>
      </c>
      <c r="IQ4" s="239"/>
      <c r="IR4" s="239"/>
      <c r="IT4" s="405"/>
      <c r="IU4" s="1648"/>
      <c r="IV4" s="239"/>
      <c r="IW4" s="239"/>
      <c r="IX4" s="239"/>
      <c r="IY4" s="239"/>
      <c r="JA4" s="405"/>
      <c r="JB4" s="1648"/>
      <c r="JC4" s="239"/>
      <c r="JD4" s="239"/>
      <c r="JE4" s="239"/>
      <c r="JF4" s="239"/>
      <c r="JH4" s="322"/>
      <c r="JI4" s="1648"/>
      <c r="JJ4" s="239"/>
      <c r="JK4" s="554"/>
      <c r="JL4" s="740"/>
      <c r="JM4" s="239"/>
      <c r="JO4" s="322"/>
      <c r="JP4" s="1648"/>
      <c r="JQ4" s="239"/>
      <c r="JR4" s="554"/>
      <c r="JS4" s="239"/>
      <c r="JT4" s="239"/>
      <c r="JV4" s="322"/>
      <c r="JW4" s="1648"/>
      <c r="JX4" s="239"/>
      <c r="JY4" s="554"/>
      <c r="JZ4" s="239"/>
      <c r="KA4" s="239"/>
      <c r="KC4" s="405"/>
      <c r="KD4" s="1648"/>
      <c r="KE4" s="239"/>
      <c r="KF4" s="239" t="s">
        <v>38</v>
      </c>
      <c r="KG4" s="239"/>
      <c r="KH4" s="239"/>
      <c r="KJ4" s="322"/>
      <c r="KK4" s="1648"/>
      <c r="KL4" s="239"/>
      <c r="KM4" s="239" t="s">
        <v>1780</v>
      </c>
      <c r="KN4" s="239"/>
      <c r="KO4" s="239"/>
      <c r="KQ4" s="322"/>
      <c r="KR4" s="322"/>
      <c r="KS4" s="1648"/>
      <c r="KT4" s="239"/>
      <c r="KU4" s="239" t="s">
        <v>1581</v>
      </c>
      <c r="KV4" s="239"/>
      <c r="KW4" s="239"/>
      <c r="KY4" s="322"/>
      <c r="KZ4" s="1648"/>
      <c r="LA4" s="239"/>
      <c r="LB4" s="239"/>
      <c r="LC4" s="239"/>
      <c r="LD4" s="239"/>
      <c r="LF4" s="322"/>
      <c r="LG4" s="1648"/>
      <c r="LH4" s="239"/>
      <c r="LI4" s="239"/>
      <c r="LJ4" s="239"/>
      <c r="LK4" s="239"/>
      <c r="LM4" s="311"/>
      <c r="LN4" s="1648"/>
      <c r="LO4" s="239"/>
      <c r="LP4" s="239"/>
      <c r="LQ4" s="239"/>
      <c r="LR4" s="239"/>
      <c r="LT4" s="311"/>
      <c r="LU4" s="1648"/>
      <c r="LV4" s="239"/>
      <c r="LW4" s="239"/>
      <c r="LX4" s="239"/>
      <c r="LY4" s="239"/>
      <c r="MA4" s="311"/>
      <c r="MB4" s="1648"/>
      <c r="MC4" s="239"/>
      <c r="MD4" s="239"/>
      <c r="ME4" s="239"/>
      <c r="MF4" s="239"/>
      <c r="MH4" s="311"/>
      <c r="MI4" s="1648"/>
      <c r="MJ4" s="239"/>
      <c r="MK4" s="239" t="s">
        <v>773</v>
      </c>
      <c r="ML4" s="239"/>
      <c r="MM4" s="239"/>
      <c r="MO4" s="405"/>
      <c r="MP4" s="1648"/>
      <c r="MQ4" s="239"/>
      <c r="MR4" s="239"/>
      <c r="MS4" s="239"/>
      <c r="MT4" s="239"/>
      <c r="MV4" s="405"/>
      <c r="MW4" s="1648"/>
      <c r="MX4" s="239"/>
      <c r="MY4" s="239"/>
      <c r="MZ4" s="239"/>
      <c r="NA4" s="239"/>
      <c r="NC4" s="405"/>
      <c r="ND4" s="1648"/>
      <c r="NE4" s="239"/>
      <c r="NF4" s="239"/>
      <c r="NG4" s="239"/>
      <c r="NH4" s="239"/>
      <c r="NJ4" s="311"/>
      <c r="NK4" s="1648"/>
      <c r="NL4" s="239"/>
      <c r="NM4" s="239"/>
      <c r="NN4" s="239"/>
      <c r="NO4" s="239"/>
      <c r="NQ4" s="311"/>
      <c r="NR4" s="1648"/>
      <c r="NS4" s="239"/>
      <c r="NT4" s="239"/>
      <c r="NU4" s="239"/>
      <c r="NV4" s="239"/>
      <c r="NX4" s="405"/>
      <c r="NY4" s="1648"/>
      <c r="NZ4" s="239"/>
      <c r="OA4" s="422"/>
      <c r="OB4" s="239"/>
      <c r="OC4" s="239"/>
      <c r="OE4" s="405"/>
      <c r="OF4" s="1648"/>
      <c r="OG4" s="239"/>
      <c r="OH4" s="239" t="s">
        <v>1034</v>
      </c>
      <c r="OI4" s="239"/>
      <c r="OJ4" s="239"/>
      <c r="OL4" s="405"/>
      <c r="OM4" s="734"/>
      <c r="ON4" s="1648"/>
      <c r="OO4" s="239"/>
      <c r="OP4" s="239"/>
      <c r="OQ4" s="239"/>
      <c r="OR4" s="239"/>
      <c r="OT4" s="405"/>
      <c r="OU4" s="1648"/>
      <c r="OV4" s="239"/>
      <c r="OW4" s="239"/>
      <c r="OX4" s="239"/>
      <c r="OY4" s="239"/>
      <c r="PA4" s="311"/>
      <c r="PB4" s="1648"/>
      <c r="PC4" s="239"/>
      <c r="PD4" s="239"/>
      <c r="PE4" s="239"/>
      <c r="PF4" s="239"/>
      <c r="PH4" s="322"/>
      <c r="PI4" s="1648"/>
      <c r="PJ4" s="239"/>
      <c r="PK4" s="239"/>
      <c r="PL4" s="239"/>
      <c r="PM4" s="239"/>
      <c r="PO4" s="322"/>
      <c r="PP4" s="1648"/>
      <c r="PQ4" s="239"/>
      <c r="PR4" s="239"/>
      <c r="PS4" s="239"/>
      <c r="PT4" s="239"/>
      <c r="PV4" s="322"/>
      <c r="PW4" s="311"/>
      <c r="PX4" s="1648"/>
      <c r="PY4" s="239"/>
      <c r="PZ4" s="239" t="s">
        <v>1035</v>
      </c>
      <c r="QA4" s="239"/>
      <c r="QB4" s="239"/>
      <c r="QD4" s="322"/>
      <c r="QE4" s="1648"/>
      <c r="QF4" s="239"/>
      <c r="QG4" s="239"/>
      <c r="QH4" s="239"/>
      <c r="QI4" s="239"/>
      <c r="QK4" s="322"/>
      <c r="QL4" s="1648"/>
      <c r="QM4" s="239"/>
      <c r="QN4" s="239"/>
      <c r="QO4" s="239"/>
      <c r="QP4" s="239"/>
      <c r="QR4" s="311"/>
      <c r="QS4" s="1648"/>
      <c r="QT4" s="239"/>
      <c r="QU4" s="239"/>
      <c r="QV4" s="239"/>
      <c r="QW4" s="239"/>
      <c r="QY4" s="311"/>
      <c r="QZ4" s="1648"/>
      <c r="RA4" s="239"/>
      <c r="RB4" s="239"/>
      <c r="RC4" s="239"/>
      <c r="RD4" s="239"/>
      <c r="RF4" s="311"/>
      <c r="RG4" s="1648"/>
      <c r="RH4" s="741"/>
      <c r="RI4" s="239"/>
      <c r="RJ4" s="239"/>
      <c r="RK4" s="239"/>
      <c r="RM4" s="405"/>
      <c r="RN4" s="736"/>
      <c r="RO4" s="1648"/>
      <c r="RP4" s="239"/>
      <c r="RQ4" s="422" t="s">
        <v>1036</v>
      </c>
      <c r="RR4" s="239"/>
      <c r="RS4" s="239"/>
      <c r="RU4" s="405"/>
      <c r="RV4" s="1648"/>
      <c r="RW4" s="239"/>
      <c r="RX4" s="239" t="s">
        <v>582</v>
      </c>
      <c r="RY4" s="239"/>
      <c r="RZ4" s="239"/>
      <c r="SB4" s="405"/>
      <c r="SC4" s="1648"/>
      <c r="SD4" s="239"/>
      <c r="SE4" s="239"/>
      <c r="SF4" s="239"/>
      <c r="SG4" s="239"/>
      <c r="SI4" s="311"/>
      <c r="SJ4" s="1648"/>
      <c r="SK4" s="239"/>
      <c r="SL4" s="239"/>
      <c r="SM4" s="239"/>
      <c r="SN4" s="239"/>
      <c r="SP4" s="311"/>
      <c r="SQ4" s="1648"/>
      <c r="SR4" s="239"/>
      <c r="SS4" s="239"/>
      <c r="ST4" s="239"/>
      <c r="SU4" s="239"/>
      <c r="SW4" s="311"/>
      <c r="SX4" s="1648"/>
      <c r="SY4" s="239"/>
      <c r="SZ4" s="239"/>
      <c r="TA4" s="239"/>
      <c r="TB4" s="239"/>
      <c r="TD4" s="311"/>
      <c r="TE4" s="1648"/>
      <c r="TF4" s="239"/>
      <c r="TG4" s="239"/>
      <c r="TH4" s="239"/>
      <c r="TI4" s="239"/>
      <c r="TK4" s="311"/>
      <c r="TL4" s="1648"/>
      <c r="TM4" s="239"/>
      <c r="TN4" s="239"/>
      <c r="TO4" s="239"/>
      <c r="TP4" s="239"/>
      <c r="TR4" s="311"/>
      <c r="TS4" s="1648"/>
      <c r="TT4" s="239"/>
      <c r="TU4" s="239"/>
      <c r="TV4" s="239"/>
      <c r="TW4" s="239"/>
      <c r="TY4" s="311"/>
      <c r="TZ4" s="1648"/>
      <c r="UA4" s="239"/>
      <c r="UB4" s="239"/>
      <c r="UC4" s="239"/>
      <c r="UD4" s="239"/>
      <c r="UF4" s="405"/>
      <c r="UG4" s="1648"/>
      <c r="UH4" s="239"/>
      <c r="UI4" s="239"/>
      <c r="UJ4" s="239"/>
      <c r="UK4" s="239"/>
      <c r="UM4" s="405"/>
      <c r="UN4" s="1648"/>
      <c r="UO4" s="239"/>
      <c r="UP4" s="239"/>
      <c r="UQ4" s="239"/>
      <c r="UR4" s="239"/>
      <c r="UT4" s="405"/>
      <c r="UU4" s="1648"/>
      <c r="UV4" s="239"/>
      <c r="UW4" s="239"/>
      <c r="UX4" s="239"/>
      <c r="UY4" s="239"/>
      <c r="VA4" s="322"/>
      <c r="VB4" s="1648"/>
      <c r="VC4" s="239"/>
      <c r="VD4" s="554"/>
      <c r="VE4" s="239"/>
      <c r="VF4" s="239"/>
      <c r="VH4" s="405"/>
      <c r="VI4" s="1648"/>
      <c r="VJ4" s="239"/>
      <c r="VK4" s="239" t="s">
        <v>1582</v>
      </c>
      <c r="VL4" s="239"/>
      <c r="VM4" s="239"/>
      <c r="VO4" s="311"/>
      <c r="VP4" s="1648"/>
      <c r="VQ4" s="239"/>
      <c r="VR4" s="239"/>
      <c r="VS4" s="239"/>
      <c r="VT4" s="239"/>
      <c r="VV4" s="311"/>
      <c r="VW4" s="1648"/>
      <c r="VX4" s="239"/>
      <c r="VY4" s="239"/>
      <c r="VZ4" s="239"/>
      <c r="WA4" s="239"/>
      <c r="WC4" s="311"/>
      <c r="WD4" s="1648"/>
      <c r="WE4" s="239"/>
      <c r="WF4" s="239"/>
      <c r="WG4" s="239"/>
      <c r="WH4" s="239"/>
      <c r="WJ4" s="322"/>
      <c r="WK4" s="1648"/>
      <c r="WL4" s="239"/>
      <c r="WM4" s="239"/>
      <c r="WN4" s="239"/>
      <c r="WO4" s="239"/>
      <c r="WQ4" s="405"/>
      <c r="WR4" s="1648"/>
      <c r="WS4" s="239"/>
      <c r="WT4" s="239"/>
      <c r="WU4" s="239"/>
      <c r="WV4" s="239"/>
      <c r="WX4" s="311"/>
      <c r="WY4" s="1648"/>
      <c r="WZ4" s="239"/>
      <c r="XA4" s="239"/>
      <c r="XB4" s="239"/>
      <c r="XC4" s="239"/>
      <c r="XE4" s="405"/>
      <c r="XF4" s="1648"/>
      <c r="XG4" s="239"/>
      <c r="XH4" s="239"/>
      <c r="XI4" s="239"/>
      <c r="XJ4" s="239"/>
      <c r="XL4" s="405"/>
      <c r="XM4" s="1648"/>
      <c r="XN4" s="239"/>
      <c r="XO4" s="239"/>
      <c r="XP4" s="239"/>
      <c r="XQ4" s="239"/>
      <c r="XS4" s="405"/>
      <c r="XT4" s="1648"/>
      <c r="XU4" s="239"/>
      <c r="XV4" s="239"/>
      <c r="XW4" s="239"/>
      <c r="XX4" s="239"/>
      <c r="XZ4" s="322"/>
      <c r="YA4" s="311"/>
      <c r="YB4" s="1648"/>
      <c r="YC4" s="239"/>
      <c r="YD4" s="239"/>
      <c r="YE4" s="239"/>
      <c r="YF4" s="239"/>
      <c r="YH4" s="322"/>
      <c r="YI4" s="1648"/>
      <c r="YJ4" s="239"/>
      <c r="YK4" s="239"/>
      <c r="YL4" s="239"/>
      <c r="YM4" s="239"/>
      <c r="YO4" s="405"/>
      <c r="YP4" s="736"/>
      <c r="YQ4" s="1648"/>
      <c r="YR4" s="239"/>
      <c r="YS4" s="239"/>
      <c r="YT4" s="239"/>
      <c r="YU4" s="239"/>
      <c r="YW4" s="322"/>
      <c r="YX4" s="1648"/>
      <c r="YY4" s="239"/>
      <c r="YZ4" s="239"/>
      <c r="ZA4" s="239"/>
      <c r="ZB4" s="239"/>
      <c r="ZD4" s="322"/>
      <c r="ZE4" s="1648"/>
      <c r="ZF4" s="239"/>
      <c r="ZG4" s="239"/>
      <c r="ZH4" s="239"/>
      <c r="ZI4" s="239"/>
      <c r="ZK4" s="405"/>
      <c r="ZL4" s="1648"/>
      <c r="ZM4" s="239"/>
      <c r="ZN4" s="239"/>
      <c r="ZO4" s="239"/>
      <c r="ZP4" s="239"/>
      <c r="ZR4" s="405"/>
      <c r="ZS4" s="1648"/>
      <c r="ZT4" s="239"/>
      <c r="ZU4" s="239"/>
      <c r="ZV4" s="239"/>
      <c r="ZW4" s="239"/>
      <c r="ZY4" s="322"/>
      <c r="ZZ4" s="734"/>
      <c r="AAA4" s="1648"/>
      <c r="AAB4" s="239"/>
      <c r="AAC4" s="554" t="s">
        <v>1037</v>
      </c>
      <c r="AAD4" s="239"/>
      <c r="AAE4" s="239"/>
      <c r="AAG4" s="322"/>
      <c r="AAH4" s="1648"/>
      <c r="AAI4" s="239"/>
      <c r="AAJ4" s="554"/>
      <c r="AAK4" s="239"/>
      <c r="AAL4" s="239"/>
      <c r="AAN4" s="405"/>
      <c r="AAO4" s="405"/>
      <c r="AAP4" s="1648"/>
      <c r="AAQ4" s="239"/>
      <c r="AAR4" s="554"/>
      <c r="AAS4" s="239"/>
      <c r="AAT4" s="239"/>
      <c r="AAV4" s="322"/>
      <c r="AAW4" s="1648"/>
      <c r="AAX4" s="239"/>
      <c r="AAY4" s="239" t="s">
        <v>657</v>
      </c>
      <c r="AAZ4" s="239"/>
      <c r="ABA4" s="239"/>
      <c r="ABC4" s="405"/>
      <c r="ABD4" s="1648"/>
      <c r="ABE4" s="239"/>
      <c r="ABF4" s="239"/>
      <c r="ABG4" s="239"/>
      <c r="ABH4" s="239"/>
      <c r="ABJ4" s="405"/>
      <c r="ABK4" s="1648"/>
      <c r="ABL4" s="239"/>
      <c r="ABM4" s="239"/>
      <c r="ABN4" s="239"/>
      <c r="ABO4" s="239"/>
      <c r="ABQ4" s="405"/>
      <c r="ABR4" s="1648"/>
      <c r="ABS4" s="239"/>
      <c r="ABT4" s="239"/>
      <c r="ABU4" s="239"/>
      <c r="ABV4" s="239"/>
      <c r="ABX4" s="405"/>
      <c r="ABY4" s="1648"/>
      <c r="ABZ4" s="239"/>
      <c r="ACA4" s="239"/>
      <c r="ACB4" s="239"/>
      <c r="ACC4" s="239"/>
      <c r="ACE4" s="405"/>
      <c r="ACF4" s="1648"/>
      <c r="ACG4" s="239"/>
      <c r="ACH4" s="59"/>
      <c r="ACI4" s="239"/>
      <c r="ACJ4" s="239"/>
      <c r="ACL4" s="405"/>
      <c r="ACM4" s="405"/>
      <c r="ACN4" s="1648"/>
      <c r="ACO4" s="239"/>
      <c r="ACP4" s="239"/>
      <c r="ACQ4" s="239"/>
      <c r="ACR4" s="239"/>
      <c r="ACT4" s="311"/>
      <c r="ACU4" s="1648"/>
      <c r="ACV4" s="239"/>
      <c r="ACW4" s="239"/>
      <c r="ACX4" s="239"/>
      <c r="ACY4" s="239"/>
      <c r="ADA4" s="311"/>
      <c r="ADB4" s="1648"/>
      <c r="ADC4" s="239"/>
      <c r="ADD4" s="239" t="s">
        <v>1038</v>
      </c>
      <c r="ADE4" s="239"/>
      <c r="ADF4" s="239"/>
      <c r="ADI4" s="311"/>
      <c r="ADJ4" s="1648"/>
      <c r="ADK4" s="239"/>
      <c r="ADL4" s="239"/>
      <c r="ADM4" s="239"/>
      <c r="ADN4" s="239"/>
      <c r="ADP4" s="322"/>
      <c r="ADQ4" s="1648"/>
      <c r="ADR4" s="239"/>
      <c r="ADS4" s="422"/>
      <c r="ADT4" s="239"/>
      <c r="ADU4" s="239"/>
      <c r="ADW4" s="405"/>
      <c r="ADX4" s="1648"/>
      <c r="ADY4" s="239"/>
      <c r="ADZ4" s="239"/>
      <c r="AEA4" s="239"/>
      <c r="AEB4" s="239"/>
      <c r="AED4" s="322"/>
      <c r="AEE4" s="1648"/>
      <c r="AEF4" s="239"/>
      <c r="AEG4" s="554"/>
      <c r="AEH4" s="239"/>
      <c r="AEI4" s="239"/>
      <c r="AEK4" s="311"/>
      <c r="AEL4" s="1648"/>
      <c r="AEM4" s="239"/>
      <c r="AEN4" s="239"/>
      <c r="AEO4" s="239"/>
      <c r="AEP4" s="239"/>
      <c r="AER4" s="311"/>
      <c r="AES4" s="1648"/>
      <c r="AET4" s="239"/>
      <c r="AEU4" s="239"/>
      <c r="AEV4" s="239"/>
      <c r="AEW4" s="239"/>
      <c r="AEY4" s="311"/>
      <c r="AEZ4" s="1648"/>
      <c r="AFA4" s="239"/>
      <c r="AFB4" s="239"/>
      <c r="AFC4" s="239"/>
      <c r="AFD4" s="239"/>
      <c r="AFF4" s="322"/>
      <c r="AFG4" s="1648"/>
      <c r="AFH4" s="239"/>
      <c r="AFI4" s="239"/>
      <c r="AFJ4" s="239"/>
      <c r="AFK4" s="239"/>
      <c r="AFM4" s="322"/>
      <c r="AFN4" s="1648"/>
      <c r="AFO4" s="239"/>
      <c r="AFP4" s="239"/>
      <c r="AFQ4" s="239"/>
      <c r="AFR4" s="239"/>
      <c r="AFT4" s="322"/>
      <c r="AFU4" s="1648"/>
      <c r="AFV4" s="239"/>
      <c r="AFW4" s="239"/>
      <c r="AFX4" s="239"/>
      <c r="AFY4" s="239"/>
      <c r="AGA4" s="322"/>
      <c r="AGB4" s="1648"/>
      <c r="AGC4" s="239"/>
      <c r="AGD4" s="239"/>
      <c r="AGE4" s="239"/>
      <c r="AGF4" s="239"/>
      <c r="AGH4" s="322"/>
      <c r="AGI4" s="1648"/>
      <c r="AGJ4" s="239"/>
      <c r="AGK4" s="239"/>
      <c r="AGL4" s="239"/>
      <c r="AGM4" s="239"/>
      <c r="AGO4" s="322"/>
      <c r="AGP4" s="1648"/>
      <c r="AGQ4" s="239"/>
      <c r="AGR4" s="239"/>
      <c r="AGS4" s="239"/>
      <c r="AGT4" s="239"/>
      <c r="AGV4" s="405"/>
      <c r="AGW4" s="1648"/>
      <c r="AGX4" s="239"/>
      <c r="AGY4" s="239"/>
      <c r="AGZ4" s="239"/>
      <c r="AHA4" s="239"/>
      <c r="AHE4" s="1648"/>
      <c r="AHF4" s="239"/>
      <c r="AHG4" s="554" t="s">
        <v>1410</v>
      </c>
      <c r="AHH4" s="239"/>
      <c r="AHI4" s="239"/>
      <c r="AHK4" s="405"/>
      <c r="AHL4" s="1648"/>
      <c r="AHM4" s="239"/>
      <c r="AHN4" s="239"/>
      <c r="AHO4" s="239"/>
      <c r="AHP4" s="239"/>
      <c r="AHR4" s="405"/>
      <c r="AHS4" s="1648"/>
      <c r="AHT4" s="239"/>
      <c r="AHU4" s="239"/>
      <c r="AHV4" s="239"/>
      <c r="AHW4" s="239"/>
      <c r="AHY4" s="405"/>
      <c r="AHZ4" s="405"/>
      <c r="AIA4" s="1648"/>
      <c r="AIB4" s="239"/>
      <c r="AIC4" s="239" t="s">
        <v>1411</v>
      </c>
      <c r="AID4" s="239"/>
      <c r="AIE4" s="239"/>
      <c r="AIG4" s="405"/>
      <c r="AIH4" s="1648"/>
      <c r="AII4" s="239"/>
      <c r="AIJ4" s="239"/>
      <c r="AIK4" s="239"/>
      <c r="AIL4" s="239"/>
      <c r="AIN4" s="405"/>
      <c r="AIO4" s="1648"/>
      <c r="AIP4" s="741"/>
      <c r="AIQ4" s="239"/>
      <c r="AIR4" s="239"/>
      <c r="AIS4" s="239"/>
      <c r="AIU4" s="405"/>
      <c r="AIV4" s="1648"/>
      <c r="AIW4" s="239"/>
      <c r="AIX4" s="239"/>
      <c r="AIY4" s="239"/>
      <c r="AIZ4" s="239"/>
      <c r="AJB4" s="311"/>
      <c r="AJC4" s="1648"/>
      <c r="AJD4" s="239"/>
      <c r="AJE4" s="320" t="s">
        <v>395</v>
      </c>
      <c r="AJF4" s="239"/>
      <c r="AJG4" s="239"/>
      <c r="AJI4" s="311"/>
      <c r="AJJ4" s="1648"/>
      <c r="AJK4" s="239"/>
      <c r="AJL4" s="59"/>
      <c r="AJM4" s="239"/>
      <c r="AJN4" s="239"/>
      <c r="AJP4" s="322"/>
      <c r="AJQ4" s="1648"/>
      <c r="AJR4" s="239"/>
      <c r="AJS4" s="59"/>
      <c r="AJT4" s="239"/>
      <c r="AJU4" s="239"/>
      <c r="AJW4" s="322"/>
      <c r="AJX4" s="1648"/>
      <c r="AJY4" s="239"/>
      <c r="AJZ4" s="2015" t="s">
        <v>1035</v>
      </c>
      <c r="AKA4" s="239"/>
      <c r="AKB4" s="239"/>
      <c r="AKD4" s="311"/>
      <c r="AKE4" s="311"/>
      <c r="AKF4" s="1648"/>
      <c r="AKG4" s="239"/>
      <c r="AKH4" s="59"/>
      <c r="AKI4" s="239"/>
      <c r="AKJ4" s="239"/>
      <c r="AKL4" s="405"/>
      <c r="AKM4" s="1648"/>
      <c r="AKN4" s="239"/>
      <c r="AKO4" s="59"/>
      <c r="AKP4" s="239"/>
      <c r="AKQ4" s="239"/>
      <c r="AKS4" s="405"/>
      <c r="AKT4" s="736"/>
      <c r="AKU4" s="1648"/>
      <c r="AKV4" s="239"/>
      <c r="AKW4" s="59"/>
      <c r="AKX4" s="239"/>
      <c r="AKY4" s="239"/>
      <c r="ALA4" s="405"/>
      <c r="ALB4" s="1648"/>
      <c r="ALC4" s="239"/>
      <c r="ALD4" s="59"/>
      <c r="ALE4" s="239"/>
      <c r="ALF4" s="239"/>
      <c r="ALH4" s="405"/>
      <c r="ALI4" s="1648"/>
      <c r="ALJ4" s="239"/>
      <c r="ALK4" s="59"/>
      <c r="ALL4" s="239"/>
      <c r="ALM4" s="239"/>
      <c r="ALO4" s="405"/>
      <c r="ALP4" s="1648"/>
      <c r="ALQ4" s="239"/>
      <c r="ALR4" s="59"/>
      <c r="ALS4" s="239"/>
      <c r="ALT4" s="239"/>
      <c r="ALV4" s="405"/>
      <c r="ALW4" s="1648"/>
      <c r="ALX4" s="239"/>
      <c r="ALY4" s="2016" t="s">
        <v>38</v>
      </c>
      <c r="ALZ4" s="239"/>
      <c r="AMA4" s="239"/>
      <c r="AMC4" s="405"/>
      <c r="AMD4" s="1648"/>
      <c r="AME4" s="239"/>
      <c r="AMF4" s="59"/>
      <c r="AMG4" s="239"/>
      <c r="AMH4" s="239"/>
      <c r="AMJ4" s="405"/>
      <c r="AMK4" s="1648"/>
      <c r="AML4" s="239"/>
      <c r="AMM4" s="742"/>
      <c r="AMN4" s="239"/>
      <c r="AMO4" s="239"/>
      <c r="AMQ4" s="405"/>
      <c r="AMR4" s="1648"/>
      <c r="AMS4" s="239"/>
      <c r="AMT4" s="59"/>
      <c r="AMU4" s="239"/>
      <c r="AMV4" s="239"/>
      <c r="AMX4" s="322"/>
      <c r="AMY4" s="1648"/>
      <c r="AMZ4" s="239"/>
      <c r="ANA4" s="239"/>
      <c r="ANB4" s="239"/>
      <c r="ANC4" s="239"/>
      <c r="ANE4" s="311"/>
      <c r="ANF4" s="1648"/>
      <c r="ANG4" s="239"/>
      <c r="ANH4" s="239"/>
      <c r="ANI4" s="239"/>
      <c r="ANJ4" s="239"/>
      <c r="ANL4" s="322"/>
      <c r="ANM4" s="1648"/>
      <c r="ANN4" s="239"/>
      <c r="ANO4" s="554"/>
      <c r="ANP4" s="239"/>
      <c r="ANQ4" s="239"/>
      <c r="ANS4" s="311"/>
      <c r="ANT4" s="311"/>
      <c r="ANU4" s="1648"/>
      <c r="ANV4" s="239"/>
      <c r="ANW4" s="239" t="s">
        <v>1470</v>
      </c>
      <c r="ANX4" s="239"/>
      <c r="ANY4" s="239"/>
      <c r="AOA4" s="405"/>
      <c r="AOB4" s="405"/>
      <c r="AOC4" s="1648"/>
      <c r="AOD4" s="239"/>
      <c r="AOE4" s="554" t="s">
        <v>1222</v>
      </c>
      <c r="AOF4" s="239"/>
      <c r="AOG4" s="239"/>
      <c r="AOI4" s="405"/>
      <c r="AOJ4" s="1648"/>
      <c r="AOK4" s="239"/>
      <c r="AOL4" s="239"/>
      <c r="AOM4" s="239"/>
      <c r="AON4" s="239"/>
      <c r="AOP4" s="311"/>
      <c r="AOQ4" s="1648"/>
      <c r="AOR4" s="741"/>
      <c r="AOS4" s="239"/>
      <c r="AOT4" s="239"/>
      <c r="AOU4" s="239"/>
      <c r="AOW4" s="311"/>
      <c r="AOX4" s="1648"/>
      <c r="AOY4" s="239"/>
      <c r="AOZ4" s="239"/>
      <c r="APA4" s="239"/>
      <c r="APB4" s="239"/>
      <c r="APD4" s="311"/>
      <c r="APE4" s="737"/>
      <c r="APF4" s="239"/>
      <c r="APG4" s="59"/>
      <c r="APH4" s="239"/>
      <c r="API4" s="239"/>
      <c r="APK4" s="405"/>
      <c r="APL4" s="1648"/>
      <c r="APM4" s="741"/>
      <c r="APN4" s="239"/>
      <c r="APO4" s="239"/>
      <c r="APP4" s="239"/>
      <c r="APR4" s="322"/>
      <c r="APS4" s="1648"/>
      <c r="APT4" s="239"/>
      <c r="APU4" s="239"/>
      <c r="APV4" s="239"/>
      <c r="APW4" s="239"/>
      <c r="APY4" s="311"/>
      <c r="APZ4" s="1648"/>
      <c r="AQA4" s="741"/>
      <c r="AQB4" s="239"/>
      <c r="AQC4" s="239"/>
      <c r="AQD4" s="239"/>
      <c r="AQF4" s="311"/>
      <c r="AQG4" s="1648"/>
      <c r="AQH4" s="239"/>
      <c r="AQI4" s="239"/>
      <c r="AQJ4" s="239"/>
      <c r="AQK4" s="239"/>
      <c r="AQM4" s="311"/>
      <c r="AQN4" s="1648"/>
      <c r="AQO4" s="239"/>
      <c r="AQP4" s="239"/>
      <c r="AQQ4" s="239"/>
      <c r="AQR4" s="239"/>
      <c r="AQT4" s="322"/>
      <c r="AQU4" s="1648"/>
      <c r="AQV4" s="239"/>
      <c r="AQW4" s="239"/>
      <c r="AQX4" s="239"/>
      <c r="AQY4" s="239"/>
      <c r="ARA4" s="322"/>
      <c r="ARB4" s="1648"/>
      <c r="ARC4" s="239"/>
      <c r="ARD4" s="239"/>
      <c r="ARE4" s="239"/>
      <c r="ARF4" s="239"/>
      <c r="ARH4" s="322"/>
      <c r="ARI4" s="1648"/>
      <c r="ARJ4" s="239"/>
      <c r="ARK4" s="239"/>
      <c r="ARL4" s="239"/>
      <c r="ARM4" s="239"/>
      <c r="ARO4" s="405"/>
      <c r="ARP4" s="1648"/>
      <c r="ARQ4" s="239"/>
      <c r="ARR4" s="239"/>
      <c r="ARS4" s="239"/>
      <c r="ART4" s="239"/>
      <c r="ARV4" s="405"/>
      <c r="ARW4" s="1648"/>
      <c r="ARX4" s="239"/>
      <c r="ARY4" s="239"/>
      <c r="ARZ4" s="239"/>
      <c r="ASA4" s="239"/>
      <c r="ASC4" s="405"/>
      <c r="ASD4" s="1648"/>
      <c r="ASE4" s="239"/>
      <c r="ASF4" s="239"/>
      <c r="ASG4" s="239"/>
      <c r="ASH4" s="239"/>
      <c r="ASJ4" s="405"/>
      <c r="ASK4" s="1648"/>
      <c r="ASL4" s="239"/>
      <c r="ASM4" s="239"/>
      <c r="ASN4" s="239"/>
      <c r="ASO4" s="239"/>
      <c r="ASQ4" s="405"/>
      <c r="ASR4" s="1648"/>
      <c r="ASS4" s="239"/>
      <c r="AST4" s="239"/>
      <c r="ASU4" s="239"/>
      <c r="ASV4" s="239"/>
      <c r="ASX4" s="405"/>
      <c r="ASY4" s="405"/>
      <c r="ASZ4" s="1648"/>
      <c r="ATA4" s="239"/>
      <c r="ATB4" s="239" t="s">
        <v>426</v>
      </c>
      <c r="ATC4" s="239"/>
      <c r="ATD4" s="239"/>
      <c r="ATF4" s="405"/>
      <c r="ATG4" s="1648"/>
      <c r="ATH4" s="239"/>
      <c r="ATI4" s="239"/>
      <c r="ATJ4" s="239"/>
      <c r="ATK4" s="239"/>
      <c r="ATM4" s="322"/>
      <c r="ATN4" s="1648"/>
      <c r="ATO4" s="239"/>
      <c r="ATP4" s="239"/>
      <c r="ATQ4" s="239"/>
      <c r="ATR4" s="239"/>
      <c r="ATT4" s="405"/>
      <c r="ATU4" s="736"/>
      <c r="ATV4" s="1648"/>
      <c r="ATW4" s="239"/>
      <c r="ATX4" s="239"/>
      <c r="ATY4" s="239"/>
      <c r="ATZ4" s="239"/>
      <c r="AUB4" s="405"/>
      <c r="AUC4" s="736"/>
      <c r="AUD4" s="1648"/>
      <c r="AUE4" s="239"/>
      <c r="AUF4" s="239"/>
      <c r="AUG4" s="239"/>
      <c r="AUH4" s="239"/>
      <c r="AUI4" s="239"/>
      <c r="AUK4" s="1648"/>
      <c r="AUL4" s="239"/>
      <c r="AUM4" s="239"/>
      <c r="AUN4" s="239"/>
      <c r="AUO4" s="239"/>
      <c r="AUQ4" s="405"/>
      <c r="AUR4" s="1648"/>
      <c r="AUS4" s="239"/>
      <c r="AUT4" s="239"/>
      <c r="AUU4" s="239"/>
      <c r="AUV4" s="239"/>
      <c r="AUX4" s="405"/>
      <c r="AUY4" s="1648"/>
      <c r="AUZ4" s="239"/>
      <c r="AVA4" s="239"/>
      <c r="AVB4" s="239"/>
      <c r="AVC4" s="239"/>
      <c r="AVE4" s="405"/>
      <c r="AVF4" s="1648"/>
      <c r="AVG4" s="239"/>
      <c r="AVH4" s="239"/>
      <c r="AVI4" s="239"/>
      <c r="AVJ4" s="239"/>
      <c r="AVL4" s="405"/>
      <c r="AVM4" s="1648"/>
      <c r="AVN4" s="239"/>
      <c r="AVO4" s="239"/>
      <c r="AVP4" s="239"/>
      <c r="AVQ4" s="239"/>
      <c r="AVS4" s="405"/>
      <c r="AVT4" s="1648"/>
      <c r="AVU4" s="239"/>
      <c r="AVV4" s="239"/>
      <c r="AVW4" s="239"/>
      <c r="AVX4" s="239"/>
      <c r="AVZ4" s="405"/>
      <c r="AWA4" s="1648"/>
      <c r="AWB4" s="239"/>
      <c r="AWC4" s="239"/>
      <c r="AWD4" s="239"/>
      <c r="AWE4" s="239"/>
      <c r="AWG4" s="405"/>
      <c r="AWH4" s="1648"/>
      <c r="AWI4" s="239"/>
      <c r="AWJ4" s="239"/>
      <c r="AWK4" s="239"/>
      <c r="AWL4" s="239"/>
      <c r="AWN4" s="311"/>
      <c r="AWO4" s="734"/>
      <c r="AWP4" s="1648"/>
      <c r="AWQ4" s="239"/>
      <c r="AWR4" s="239"/>
      <c r="AWS4" s="239"/>
      <c r="AWT4" s="239"/>
      <c r="AWV4" s="405"/>
      <c r="AWW4" s="405"/>
      <c r="AWX4" s="1648"/>
      <c r="AWY4" s="239"/>
      <c r="AWZ4" s="59"/>
      <c r="AXA4" s="239"/>
      <c r="AXB4" s="239"/>
      <c r="AXD4" s="405"/>
      <c r="AXE4" s="1648"/>
      <c r="AXF4" s="239"/>
      <c r="AXG4" s="59"/>
      <c r="AXH4" s="239"/>
      <c r="AXI4" s="239"/>
      <c r="AXK4" s="405"/>
      <c r="AXL4" s="1648"/>
      <c r="AXM4" s="239" t="s">
        <v>1039</v>
      </c>
      <c r="AXN4" s="59" t="s">
        <v>1040</v>
      </c>
      <c r="AXO4" s="239"/>
      <c r="AXP4" s="239"/>
      <c r="AXR4" s="311"/>
      <c r="AXS4" s="1648"/>
      <c r="AXT4" s="239"/>
      <c r="AXU4" s="59"/>
      <c r="AXV4" s="239"/>
      <c r="AXW4" s="239"/>
      <c r="AXY4" s="405"/>
      <c r="AXZ4" s="1648"/>
      <c r="AYA4" s="239"/>
      <c r="AYB4" s="422"/>
      <c r="AYC4" s="239"/>
      <c r="AYD4" s="239"/>
      <c r="AYF4" s="405"/>
      <c r="AYG4" s="1648"/>
      <c r="AYH4" s="239"/>
      <c r="AYI4" s="239"/>
      <c r="AYJ4" s="239"/>
      <c r="AYK4" s="239"/>
      <c r="AYM4" s="405"/>
      <c r="AYN4" s="1648"/>
      <c r="AYO4" s="239"/>
      <c r="AYP4" s="239"/>
      <c r="AYQ4" s="239"/>
      <c r="AYR4" s="239"/>
      <c r="AYT4" s="405"/>
      <c r="AYU4" s="1648"/>
      <c r="AYV4" s="239"/>
      <c r="AYW4" s="239"/>
      <c r="AYX4" s="239"/>
      <c r="AYY4" s="239"/>
      <c r="AZA4" s="405"/>
      <c r="AZB4" s="1648"/>
      <c r="AZC4" s="239"/>
      <c r="AZD4" s="239"/>
      <c r="AZE4" s="239"/>
      <c r="AZF4" s="239"/>
      <c r="AZH4" s="311"/>
      <c r="AZI4" s="1648"/>
      <c r="AZJ4" s="239"/>
      <c r="AZK4" s="239"/>
      <c r="AZL4" s="239"/>
      <c r="AZM4" s="239"/>
      <c r="AZO4" s="322"/>
      <c r="AZP4" s="1648"/>
      <c r="AZQ4" s="239"/>
      <c r="AZR4" s="239"/>
      <c r="AZS4" s="239"/>
      <c r="AZT4" s="239"/>
      <c r="AZV4" s="322"/>
      <c r="AZW4" s="1648"/>
      <c r="AZX4" s="239"/>
      <c r="AZY4" s="239"/>
      <c r="AZZ4" s="239"/>
      <c r="BAA4" s="239"/>
      <c r="BAC4" s="322"/>
      <c r="BAD4" s="1648"/>
      <c r="BAE4" s="239"/>
      <c r="BAF4" s="239" t="s">
        <v>994</v>
      </c>
      <c r="BAG4" s="239"/>
      <c r="BAH4" s="239"/>
      <c r="BAJ4" s="405"/>
      <c r="BAK4" s="1648"/>
      <c r="BAL4" s="239"/>
      <c r="BAM4" s="742"/>
      <c r="BAN4" s="239"/>
      <c r="BAO4" s="239"/>
      <c r="BAQ4" s="405"/>
      <c r="BAR4" s="1648"/>
      <c r="BAS4" s="239"/>
      <c r="BAT4" s="59"/>
      <c r="BAU4" s="239"/>
      <c r="BAV4" s="239"/>
      <c r="BAX4" s="311"/>
      <c r="BAY4" s="1648"/>
      <c r="BAZ4" s="239"/>
      <c r="BBA4" s="59"/>
      <c r="BBB4" s="239"/>
      <c r="BBC4" s="239"/>
      <c r="BBE4" s="311"/>
      <c r="BBF4" s="1648"/>
      <c r="BBG4" s="239"/>
      <c r="BBH4" s="59"/>
      <c r="BBI4" s="239"/>
      <c r="BBJ4" s="239"/>
      <c r="BBN4" s="1648"/>
      <c r="BBO4" s="239"/>
      <c r="BBP4" s="592"/>
      <c r="BBQ4" s="239"/>
      <c r="BBR4" s="239"/>
      <c r="BBT4" s="311"/>
      <c r="BBU4" s="1648"/>
      <c r="BBV4" s="239"/>
      <c r="BBW4" s="59" t="s">
        <v>2413</v>
      </c>
      <c r="BBX4" s="239"/>
      <c r="BBY4" s="239"/>
      <c r="BCA4" s="405"/>
      <c r="BCB4" s="1648"/>
      <c r="BCC4" s="239"/>
      <c r="BCD4" s="59"/>
      <c r="BCE4" s="239"/>
      <c r="BCF4" s="239"/>
      <c r="BCH4" s="311"/>
      <c r="BCI4" s="1648"/>
      <c r="BCJ4" s="239"/>
      <c r="BCK4" s="59"/>
      <c r="BCL4" s="239"/>
      <c r="BCM4" s="239"/>
      <c r="BCO4" s="311"/>
      <c r="BCP4" s="1648"/>
      <c r="BCQ4" s="239"/>
      <c r="BCR4" s="59"/>
      <c r="BCS4" s="239"/>
      <c r="BCT4" s="239"/>
      <c r="BCV4" s="405"/>
      <c r="BCW4" s="1648"/>
      <c r="BCX4" s="239"/>
      <c r="BCY4" s="59"/>
      <c r="BCZ4" s="239"/>
      <c r="BDA4" s="239"/>
      <c r="BDC4" s="405"/>
      <c r="BDD4" s="1648"/>
      <c r="BDE4" s="239"/>
      <c r="BDF4" s="59"/>
      <c r="BDG4" s="239"/>
      <c r="BDH4" s="239"/>
      <c r="BDJ4" s="322"/>
      <c r="BDK4" s="1648"/>
      <c r="BDL4" s="239"/>
      <c r="BDM4" s="59"/>
      <c r="BDN4" s="239"/>
      <c r="BDO4" s="239"/>
      <c r="BDQ4" s="405"/>
      <c r="BDR4" s="405"/>
      <c r="BDS4" s="1648"/>
      <c r="BDT4" s="239"/>
      <c r="BDU4" s="422"/>
      <c r="BDV4" s="239"/>
      <c r="BDW4" s="239"/>
      <c r="BDY4" s="311"/>
      <c r="BDZ4" s="311"/>
      <c r="BEA4" s="1648"/>
      <c r="BEB4" s="239"/>
      <c r="BEC4" s="239"/>
      <c r="BED4" s="239"/>
      <c r="BEE4" s="239"/>
      <c r="BEG4" s="322"/>
      <c r="BEH4" s="1648"/>
      <c r="BEI4" s="1816"/>
      <c r="BEJ4" s="1929"/>
      <c r="BEK4" s="554"/>
      <c r="BEL4" s="239"/>
      <c r="BEM4" s="239"/>
      <c r="BEO4" s="311"/>
      <c r="BEP4" s="1648"/>
      <c r="BEQ4" s="239"/>
      <c r="BER4" s="239"/>
      <c r="BES4" s="239"/>
      <c r="BET4" s="239"/>
      <c r="BEV4" s="322"/>
      <c r="BEW4" s="1648"/>
      <c r="BEX4" s="239"/>
      <c r="BEY4" s="239"/>
      <c r="BEZ4" s="239"/>
      <c r="BFA4" s="239"/>
      <c r="BFC4" s="322"/>
      <c r="BFD4" s="1648"/>
      <c r="BFE4" s="239"/>
      <c r="BFF4" s="239"/>
      <c r="BFG4" s="239"/>
      <c r="BFH4" s="239"/>
      <c r="BFJ4" s="322"/>
      <c r="BFK4" s="1648"/>
      <c r="BFL4" s="239"/>
      <c r="BFM4" s="422" t="s">
        <v>994</v>
      </c>
      <c r="BFN4" s="239"/>
      <c r="BFO4" s="239"/>
      <c r="BFQ4" s="322"/>
      <c r="BFR4" s="1648"/>
      <c r="BFS4" s="239"/>
      <c r="BFT4" s="422"/>
      <c r="BFU4" s="239"/>
      <c r="BFV4" s="239"/>
      <c r="BFX4" s="311"/>
      <c r="BFY4" s="1648"/>
      <c r="BFZ4" s="239"/>
      <c r="BGA4" s="239"/>
      <c r="BGB4" s="239"/>
      <c r="BGC4" s="239"/>
      <c r="BGE4" s="322"/>
      <c r="BGF4" s="1648"/>
      <c r="BGG4" s="239"/>
      <c r="BGH4" s="554"/>
      <c r="BGI4" s="239"/>
      <c r="BGJ4" s="239"/>
      <c r="BGL4" s="405"/>
      <c r="BGM4" s="405"/>
      <c r="BGN4" s="1648"/>
      <c r="BGO4" s="239"/>
      <c r="BGP4" s="422"/>
      <c r="BGQ4" s="239"/>
      <c r="BGR4" s="239"/>
      <c r="BGT4" s="311"/>
      <c r="BGU4" s="1648"/>
      <c r="BGV4" s="239"/>
      <c r="BGW4" s="239"/>
      <c r="BGX4" s="239"/>
      <c r="BGY4" s="239"/>
      <c r="BHA4" s="405"/>
      <c r="BHB4" s="1648"/>
      <c r="BHC4" s="239"/>
      <c r="BHD4" s="239"/>
      <c r="BHE4" s="239"/>
      <c r="BHF4" s="239"/>
      <c r="BHH4" s="405"/>
      <c r="BHI4" s="311"/>
      <c r="BHJ4" s="1648"/>
      <c r="BHK4" s="239"/>
      <c r="BHL4" s="239"/>
      <c r="BHM4" s="239"/>
      <c r="BHN4" s="239"/>
      <c r="BHP4" s="322"/>
      <c r="BHQ4" s="1648"/>
      <c r="BHR4" s="239"/>
      <c r="BHS4" s="554"/>
      <c r="BHT4" s="239"/>
      <c r="BHU4" s="239"/>
      <c r="BHW4" s="322"/>
      <c r="BHX4" s="734"/>
      <c r="BHY4" s="1648"/>
      <c r="BHZ4" s="239"/>
      <c r="BIA4" s="554" t="s">
        <v>1041</v>
      </c>
      <c r="BIB4" s="239"/>
      <c r="BIC4" s="239"/>
      <c r="BIE4" s="322"/>
      <c r="BIF4" s="311"/>
      <c r="BIG4" s="1648"/>
      <c r="BIH4" s="239"/>
      <c r="BII4" s="239"/>
      <c r="BIJ4" s="239"/>
      <c r="BIK4" s="239"/>
      <c r="BIM4" s="405"/>
      <c r="BIN4" s="1648"/>
      <c r="BIO4" s="239"/>
      <c r="BIP4" s="422"/>
      <c r="BIQ4" s="239"/>
      <c r="BIR4" s="239"/>
      <c r="BIT4" s="322"/>
      <c r="BIU4" s="322"/>
      <c r="BIV4" s="1856"/>
      <c r="BIW4" s="239"/>
      <c r="BIX4" s="239"/>
      <c r="BIY4" s="239"/>
      <c r="BIZ4" s="239"/>
      <c r="BJB4" s="405"/>
      <c r="BJC4" s="1648"/>
      <c r="BJD4" s="239"/>
      <c r="BJE4" s="239"/>
      <c r="BJF4" s="239"/>
      <c r="BJG4" s="239"/>
      <c r="BJI4" s="322"/>
      <c r="BJJ4" s="322"/>
      <c r="BJK4" s="1856"/>
      <c r="BJL4" s="239"/>
      <c r="BJM4" s="239"/>
      <c r="BJN4" s="239"/>
      <c r="BJO4" s="239"/>
      <c r="BJQ4" s="311"/>
      <c r="BJR4" s="1648"/>
      <c r="BJS4" s="239"/>
      <c r="BJT4" s="239"/>
      <c r="BJU4" s="239"/>
      <c r="BJV4" s="239"/>
      <c r="BJX4" s="311"/>
      <c r="BJY4" s="1648"/>
      <c r="BJZ4" s="239"/>
      <c r="BKA4" s="239"/>
      <c r="BKB4" s="239"/>
      <c r="BKC4" s="239"/>
      <c r="BKE4" s="405"/>
      <c r="BKG4" s="1648"/>
      <c r="BKH4" s="239"/>
      <c r="BKI4" s="239"/>
      <c r="BKJ4" s="239"/>
      <c r="BKK4" s="239"/>
      <c r="BKM4" s="405"/>
      <c r="BKN4" s="1648"/>
      <c r="BKO4" s="239"/>
      <c r="BKP4" s="239"/>
      <c r="BKQ4" s="239"/>
      <c r="BKR4" s="239"/>
      <c r="BKT4" s="405"/>
      <c r="BKU4" s="1648"/>
      <c r="BKV4" s="239"/>
      <c r="BKW4" s="239"/>
      <c r="BKX4" s="239"/>
      <c r="BKY4" s="239"/>
      <c r="BLA4" s="405"/>
      <c r="BLB4" s="1648"/>
      <c r="BLC4" s="239"/>
      <c r="BLD4" s="239"/>
      <c r="BLE4" s="239"/>
      <c r="BLF4" s="239"/>
      <c r="BLH4" s="405"/>
      <c r="BLI4" s="1648"/>
      <c r="BLJ4" s="239"/>
      <c r="BLK4" s="239"/>
      <c r="BLL4" s="239"/>
      <c r="BLM4" s="239"/>
      <c r="BLO4" s="311"/>
      <c r="BLP4" s="1648"/>
      <c r="BLQ4" s="239"/>
      <c r="BLR4" s="239"/>
      <c r="BLS4" s="239"/>
      <c r="BLT4" s="239"/>
      <c r="BLV4" s="311"/>
      <c r="BLW4" s="1648"/>
      <c r="BLX4" s="239"/>
      <c r="BLY4" s="239"/>
      <c r="BLZ4" s="239"/>
      <c r="BMA4" s="239"/>
      <c r="BMC4" s="311"/>
      <c r="BMD4" s="1648"/>
      <c r="BME4" s="239"/>
      <c r="BMF4" s="239"/>
      <c r="BMG4" s="239"/>
      <c r="BMH4" s="239"/>
      <c r="BMJ4" s="405"/>
      <c r="BMK4" s="1648"/>
      <c r="BML4" s="239"/>
      <c r="BMM4" s="239"/>
      <c r="BMN4" s="239"/>
      <c r="BMO4" s="239"/>
      <c r="BMQ4" s="311"/>
      <c r="BMR4" s="1648"/>
      <c r="BMS4" s="239"/>
      <c r="BMT4" s="239"/>
      <c r="BMU4" s="239"/>
      <c r="BMV4" s="239"/>
      <c r="BMX4" s="311"/>
      <c r="BMY4" s="1648"/>
      <c r="BMZ4" s="239"/>
      <c r="BNA4" s="239"/>
      <c r="BNB4" s="239"/>
      <c r="BNC4" s="239"/>
      <c r="BNE4" s="322"/>
      <c r="BNF4" s="1648"/>
      <c r="BNG4" s="239"/>
      <c r="BNH4" s="554"/>
      <c r="BNI4" s="239"/>
      <c r="BNJ4" s="239"/>
      <c r="BNL4" s="311"/>
      <c r="BNM4" s="1648"/>
      <c r="BNN4" s="239"/>
      <c r="BNO4" s="239"/>
      <c r="BNP4" s="239"/>
      <c r="BNQ4" s="239"/>
      <c r="BNS4" s="311"/>
      <c r="BNT4" s="734"/>
      <c r="BNU4" s="1648"/>
      <c r="BNV4" s="239"/>
      <c r="BNW4" s="239" t="s">
        <v>724</v>
      </c>
      <c r="BNX4" s="239"/>
      <c r="BNY4" s="239"/>
      <c r="BOA4" s="311"/>
      <c r="BOB4" s="1648"/>
      <c r="BOC4" s="239"/>
      <c r="BOD4" s="239"/>
      <c r="BOE4" s="239"/>
      <c r="BOF4" s="239"/>
      <c r="BOH4" s="229"/>
      <c r="BOI4" s="739"/>
      <c r="BOJ4" s="59"/>
      <c r="BOK4" s="59"/>
      <c r="BOL4" s="59"/>
      <c r="BOM4" s="59"/>
      <c r="BOO4" s="311"/>
      <c r="BOP4" s="1648"/>
      <c r="BOQ4" s="239"/>
      <c r="BOR4" s="239"/>
      <c r="BOS4" s="239"/>
      <c r="BOT4" s="239"/>
      <c r="BOV4" s="322"/>
      <c r="BOW4" s="1648"/>
      <c r="BOX4" s="239"/>
      <c r="BOY4" s="239"/>
      <c r="BOZ4" s="239"/>
      <c r="BPA4" s="239"/>
      <c r="BPC4" s="405"/>
      <c r="BPD4" s="1648"/>
      <c r="BPE4" s="239"/>
      <c r="BPF4" s="239"/>
      <c r="BPG4" s="239"/>
      <c r="BPH4" s="239"/>
      <c r="BPJ4" s="405"/>
      <c r="BPK4" s="1648"/>
      <c r="BPL4" s="239"/>
      <c r="BPM4" s="239"/>
      <c r="BPN4" s="239"/>
      <c r="BPO4" s="239"/>
      <c r="BPQ4" s="311"/>
      <c r="BPR4" s="1648"/>
      <c r="BPS4" s="239"/>
      <c r="BPT4" s="239"/>
      <c r="BPU4" s="239"/>
      <c r="BPV4" s="239"/>
      <c r="BPX4" s="311"/>
      <c r="BPY4" s="1648"/>
      <c r="BPZ4" s="239"/>
      <c r="BQA4" s="239"/>
      <c r="BQB4" s="239"/>
      <c r="BQC4" s="239"/>
      <c r="BQE4" s="311"/>
      <c r="BQF4" s="734"/>
      <c r="BQG4" s="1648"/>
      <c r="BQH4" s="239"/>
      <c r="BQI4" s="239" t="s">
        <v>1042</v>
      </c>
      <c r="BQJ4" s="239"/>
      <c r="BQK4" s="239"/>
      <c r="BQL4" s="239"/>
      <c r="BQM4" s="322"/>
      <c r="BQN4" s="1648"/>
      <c r="BQO4" s="239"/>
      <c r="BQP4" s="239"/>
      <c r="BQQ4" s="239"/>
      <c r="BQR4" s="239"/>
      <c r="BQT4" s="322"/>
      <c r="BQU4" s="1648"/>
      <c r="BQV4" s="239"/>
      <c r="BQW4" s="422"/>
      <c r="BQX4" s="239"/>
      <c r="BQY4" s="239"/>
      <c r="BRB4" s="1648"/>
      <c r="BRC4" s="239"/>
      <c r="BRD4" s="239"/>
      <c r="BRE4" s="239"/>
      <c r="BRF4" s="239"/>
      <c r="BRH4" s="311"/>
      <c r="BRI4" s="1648"/>
      <c r="BRJ4" s="239"/>
      <c r="BRK4" s="239"/>
      <c r="BRL4" s="239"/>
      <c r="BRM4" s="239"/>
      <c r="BRO4" s="322"/>
      <c r="BRP4" s="311"/>
      <c r="BRQ4" s="1648"/>
      <c r="BRR4" s="239"/>
      <c r="BRS4" s="239"/>
      <c r="BRT4" s="239"/>
      <c r="BRU4" s="239"/>
      <c r="BRW4" s="405"/>
      <c r="BRX4" s="1648"/>
      <c r="BRY4" s="239"/>
      <c r="BRZ4" s="239"/>
      <c r="BSA4" s="239"/>
      <c r="BSB4" s="239"/>
      <c r="BSD4" s="405"/>
      <c r="BSE4" s="1648"/>
      <c r="BSF4" s="239"/>
      <c r="BSG4" s="239"/>
      <c r="BSH4" s="239"/>
      <c r="BSI4" s="239"/>
      <c r="BSK4" s="311"/>
      <c r="BSL4" s="1648"/>
      <c r="BSM4" s="239"/>
      <c r="BSN4" s="239"/>
      <c r="BSO4" s="239"/>
      <c r="BSP4" s="239"/>
      <c r="BSR4" s="405"/>
      <c r="BSS4" s="1648"/>
      <c r="BST4" s="239"/>
      <c r="BSU4" s="239"/>
      <c r="BSV4" s="239"/>
      <c r="BSW4" s="239"/>
      <c r="BSY4" s="405"/>
      <c r="BSZ4" s="1648"/>
      <c r="BTA4" s="239"/>
      <c r="BTB4" s="239"/>
      <c r="BTC4" s="239"/>
      <c r="BTD4" s="239"/>
      <c r="BTF4" s="311"/>
      <c r="BTG4" s="1648"/>
      <c r="BTH4" s="239"/>
      <c r="BTI4" s="239"/>
      <c r="BTJ4" s="239"/>
      <c r="BTK4" s="239"/>
      <c r="BTM4" s="311"/>
      <c r="BTN4" s="1648"/>
      <c r="BTO4" s="239"/>
      <c r="BTP4" s="239"/>
      <c r="BTQ4" s="239"/>
      <c r="BTR4" s="239"/>
      <c r="BTT4" s="311"/>
      <c r="BTU4" s="1648"/>
      <c r="BTV4" s="239"/>
      <c r="BTW4" s="239"/>
      <c r="BTX4" s="239"/>
      <c r="BTY4" s="239"/>
      <c r="BUA4" s="311"/>
      <c r="BUB4" s="1648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1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19" t="s">
        <v>2303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9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2255</v>
      </c>
      <c r="BEJ5" s="2070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1043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1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1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1043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1"/>
      <c r="AK6" s="311"/>
      <c r="AL6" s="761"/>
      <c r="AM6" s="31"/>
      <c r="AN6" s="762"/>
      <c r="AO6" s="78">
        <f>AL6-AN6</f>
        <v>0</v>
      </c>
      <c r="AQ6" s="322"/>
      <c r="AR6" s="311"/>
      <c r="AS6" s="761"/>
      <c r="AT6" s="322"/>
      <c r="AU6" s="762"/>
      <c r="AV6" s="78">
        <f>AS6-AU6</f>
        <v>0</v>
      </c>
      <c r="AX6" s="31"/>
      <c r="AY6" s="311"/>
      <c r="AZ6" s="761"/>
      <c r="BA6" s="31"/>
      <c r="BB6" s="762"/>
      <c r="BC6" s="78">
        <f>AZ6-BB6</f>
        <v>0</v>
      </c>
      <c r="BE6" s="322"/>
      <c r="BF6" s="311"/>
      <c r="BG6" s="761"/>
      <c r="BH6" s="31"/>
      <c r="BI6" s="762"/>
      <c r="BJ6" s="78">
        <f>BG6-BI6</f>
        <v>0</v>
      </c>
      <c r="BL6" s="405"/>
      <c r="BM6" s="311"/>
      <c r="BN6" s="761"/>
      <c r="BO6" s="31"/>
      <c r="BP6" s="762"/>
      <c r="BQ6" s="78">
        <f>BN6-BP6</f>
        <v>0</v>
      </c>
      <c r="BS6" s="322"/>
      <c r="BT6" s="311"/>
      <c r="BU6" s="761"/>
      <c r="BV6" s="31"/>
      <c r="BW6" s="762"/>
      <c r="BX6" s="78">
        <f>BU6-BW6</f>
        <v>0</v>
      </c>
      <c r="BZ6" s="405"/>
      <c r="CA6" s="405"/>
      <c r="CB6" s="311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311"/>
      <c r="CY6" s="761"/>
      <c r="DA6" s="762"/>
      <c r="DB6" s="78">
        <f>CY6-DA6</f>
        <v>0</v>
      </c>
      <c r="DF6" s="311"/>
      <c r="DG6" s="761"/>
      <c r="DH6" s="405"/>
      <c r="DI6" s="764"/>
      <c r="DJ6" s="78">
        <f>DB71</f>
        <v>633217.30000000005</v>
      </c>
      <c r="DL6" s="322"/>
      <c r="DM6" s="311"/>
      <c r="DN6" s="761"/>
      <c r="DO6" s="31"/>
      <c r="DP6" s="762"/>
      <c r="DQ6" s="78">
        <f>DN6-DP6</f>
        <v>0</v>
      </c>
      <c r="DS6" s="322"/>
      <c r="DT6" s="311"/>
      <c r="DU6" s="761"/>
      <c r="DV6" s="31"/>
      <c r="DW6" s="762"/>
      <c r="DX6" s="78">
        <f>DU6-DW6</f>
        <v>0</v>
      </c>
      <c r="DZ6" s="31"/>
      <c r="EA6" s="311"/>
      <c r="EB6" s="761"/>
      <c r="EC6" s="31"/>
      <c r="ED6" s="762"/>
      <c r="EE6" s="78">
        <f>EB6-ED6</f>
        <v>0</v>
      </c>
      <c r="EG6" s="322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405"/>
      <c r="EV6" s="311"/>
      <c r="EW6" s="761"/>
      <c r="EX6" s="31"/>
      <c r="EY6" s="762"/>
      <c r="EZ6" s="78">
        <f>EW6-EY6</f>
        <v>0</v>
      </c>
      <c r="FB6" s="31"/>
      <c r="FC6" s="31"/>
      <c r="FD6" s="311"/>
      <c r="FE6" s="761"/>
      <c r="FF6" s="336"/>
      <c r="FG6" s="762"/>
      <c r="FH6" s="78">
        <f>FE6-FG6</f>
        <v>0</v>
      </c>
      <c r="FJ6" s="405"/>
      <c r="FK6" s="31"/>
      <c r="FL6" s="311"/>
      <c r="FM6" s="761"/>
      <c r="FN6" s="336"/>
      <c r="FO6" s="762"/>
      <c r="FP6" s="78">
        <f>FM6-FO6</f>
        <v>0</v>
      </c>
      <c r="FR6" s="405"/>
      <c r="FS6" s="31"/>
      <c r="FT6" s="311"/>
      <c r="FU6" s="761"/>
      <c r="FV6" s="31"/>
      <c r="FW6" s="762"/>
      <c r="FX6" s="78">
        <f>FU6-FW6</f>
        <v>0</v>
      </c>
      <c r="FZ6" s="31"/>
      <c r="GA6" s="311"/>
      <c r="GB6" s="761"/>
      <c r="GC6" s="31"/>
      <c r="GD6" s="762"/>
      <c r="GE6" s="78">
        <f>GB6-GD6</f>
        <v>0</v>
      </c>
      <c r="GG6" s="405"/>
      <c r="GH6" s="405"/>
      <c r="GI6" s="311"/>
      <c r="GJ6" s="761"/>
      <c r="GK6" s="336"/>
      <c r="GL6" s="762"/>
      <c r="GM6" s="78">
        <f>GJ6-GL6</f>
        <v>0</v>
      </c>
      <c r="GO6" s="31"/>
      <c r="GP6" s="311"/>
      <c r="GQ6" s="761"/>
      <c r="GR6" s="31"/>
      <c r="GS6" s="762"/>
      <c r="GT6" s="78">
        <f>GQ6-GS6</f>
        <v>0</v>
      </c>
      <c r="GV6" s="405"/>
      <c r="GW6" s="31"/>
      <c r="GX6" s="311"/>
      <c r="GY6" s="761"/>
      <c r="GZ6" s="31"/>
      <c r="HA6" s="762"/>
      <c r="HB6" s="78">
        <f>GY6-HA6</f>
        <v>0</v>
      </c>
      <c r="HD6" s="405"/>
      <c r="HE6" s="311"/>
      <c r="HF6" s="761"/>
      <c r="HG6" s="31"/>
      <c r="HH6" s="762"/>
      <c r="HI6" s="78">
        <f>HF6-HH6</f>
        <v>0</v>
      </c>
      <c r="HK6" s="322"/>
      <c r="HL6" s="311"/>
      <c r="HM6" s="761"/>
      <c r="HN6" s="31"/>
      <c r="HO6" s="762"/>
      <c r="HP6" s="78">
        <f>HM6-HO6</f>
        <v>0</v>
      </c>
      <c r="HR6" s="405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22"/>
      <c r="IG6" s="311"/>
      <c r="IH6" s="761"/>
      <c r="II6" s="31"/>
      <c r="IJ6" s="762"/>
      <c r="IK6" s="78">
        <f>IH6-IJ6</f>
        <v>0</v>
      </c>
      <c r="IM6" s="31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405"/>
      <c r="JB6" s="311"/>
      <c r="JC6" s="761"/>
      <c r="JD6" s="31"/>
      <c r="JE6" s="762"/>
      <c r="JF6" s="78">
        <f>JC6-JE6</f>
        <v>0</v>
      </c>
      <c r="JH6" s="322"/>
      <c r="JI6" s="311"/>
      <c r="JJ6" s="761"/>
      <c r="JK6" s="322"/>
      <c r="JL6" s="764"/>
      <c r="JM6" s="78">
        <f>JJ6-JL6</f>
        <v>0</v>
      </c>
      <c r="JO6" s="322"/>
      <c r="JP6" s="311"/>
      <c r="JQ6" s="761"/>
      <c r="JR6" s="322"/>
      <c r="JS6" s="762"/>
      <c r="JT6" s="78">
        <f>JM70</f>
        <v>90</v>
      </c>
      <c r="JV6" s="322"/>
      <c r="JW6" s="311"/>
      <c r="JX6" s="761"/>
      <c r="JY6" s="322"/>
      <c r="JZ6" s="762"/>
      <c r="KA6" s="78">
        <f>JT70</f>
        <v>90</v>
      </c>
      <c r="KC6" s="405"/>
      <c r="KD6" s="311"/>
      <c r="KE6" s="761"/>
      <c r="KF6" s="31"/>
      <c r="KG6" s="762"/>
      <c r="KH6" s="78">
        <f>KE6-KG6</f>
        <v>0</v>
      </c>
      <c r="KJ6" s="322"/>
      <c r="KK6" s="311"/>
      <c r="KL6" s="761"/>
      <c r="KM6" s="31"/>
      <c r="KN6" s="762"/>
      <c r="KO6" s="78">
        <f>KL6-KN6</f>
        <v>0</v>
      </c>
      <c r="KQ6" s="322"/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22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31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405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31"/>
      <c r="NR6" s="311"/>
      <c r="NS6" s="761"/>
      <c r="NT6" s="31"/>
      <c r="NU6" s="762"/>
      <c r="NV6" s="78">
        <f>NS6-NU6</f>
        <v>0</v>
      </c>
      <c r="NX6" s="405"/>
      <c r="NY6" s="311"/>
      <c r="NZ6" s="761"/>
      <c r="OA6" s="405"/>
      <c r="OB6" s="762"/>
      <c r="OC6" s="78">
        <f>NZ6-OB6</f>
        <v>0</v>
      </c>
      <c r="OE6" s="405"/>
      <c r="OF6" s="311"/>
      <c r="OG6" s="761"/>
      <c r="OH6" s="31"/>
      <c r="OI6" s="762"/>
      <c r="OJ6" s="78">
        <f>OG6-OI6</f>
        <v>0</v>
      </c>
      <c r="OL6" s="405"/>
      <c r="OM6" s="765"/>
      <c r="ON6" s="311"/>
      <c r="OO6" s="761"/>
      <c r="OP6" s="31"/>
      <c r="OQ6" s="762"/>
      <c r="OR6" s="78">
        <f>OO6-OQ6</f>
        <v>0</v>
      </c>
      <c r="OT6" s="405"/>
      <c r="OU6" s="311"/>
      <c r="OV6" s="761"/>
      <c r="OW6" s="31"/>
      <c r="OX6" s="762"/>
      <c r="OY6" s="78">
        <f>OV6-OX6</f>
        <v>0</v>
      </c>
      <c r="PA6" s="31"/>
      <c r="PB6" s="311"/>
      <c r="PC6" s="761"/>
      <c r="PD6" s="31"/>
      <c r="PE6" s="762"/>
      <c r="PF6" s="78">
        <f>PC6-PE6</f>
        <v>0</v>
      </c>
      <c r="PH6" s="322"/>
      <c r="PI6" s="311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22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31"/>
      <c r="RG6" s="311"/>
      <c r="RH6" s="761"/>
      <c r="RI6" s="31"/>
      <c r="RJ6" s="762"/>
      <c r="RK6" s="78">
        <f>RH6-RJ6</f>
        <v>0</v>
      </c>
      <c r="RM6" s="405"/>
      <c r="RN6" s="736"/>
      <c r="RO6" s="311"/>
      <c r="RP6" s="761"/>
      <c r="RQ6" s="405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405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31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405"/>
      <c r="UU6" s="311"/>
      <c r="UV6" s="761"/>
      <c r="UW6" s="31"/>
      <c r="UX6" s="762"/>
      <c r="UY6" s="78">
        <f>UV6-UX6</f>
        <v>0</v>
      </c>
      <c r="VA6" s="322"/>
      <c r="VB6" s="311"/>
      <c r="VC6" s="761"/>
      <c r="VD6" s="322"/>
      <c r="VE6" s="762"/>
      <c r="VF6" s="78">
        <f>VC6-VE6</f>
        <v>0</v>
      </c>
      <c r="VH6" s="405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1"/>
      <c r="WD6" s="311"/>
      <c r="WE6" s="761"/>
      <c r="WF6" s="31"/>
      <c r="WG6" s="762"/>
      <c r="WH6" s="78">
        <f>WE6-WG6</f>
        <v>0</v>
      </c>
      <c r="WJ6" s="322"/>
      <c r="WK6" s="311"/>
      <c r="WL6" s="761"/>
      <c r="WM6" s="31"/>
      <c r="WN6" s="762"/>
      <c r="WO6" s="78">
        <f>WL6-WN6</f>
        <v>0</v>
      </c>
      <c r="WQ6" s="405"/>
      <c r="WR6" s="311"/>
      <c r="WS6" s="761"/>
      <c r="WT6" s="766" t="s">
        <v>38</v>
      </c>
      <c r="WU6" s="762"/>
      <c r="WV6" s="78">
        <f>WS6-WU6</f>
        <v>0</v>
      </c>
      <c r="WX6" s="31"/>
      <c r="WY6" s="311"/>
      <c r="WZ6" s="761"/>
      <c r="XA6" s="31"/>
      <c r="XB6" s="762"/>
      <c r="XC6" s="78">
        <f>WZ6-XB6</f>
        <v>0</v>
      </c>
      <c r="XE6" s="405"/>
      <c r="XF6" s="311"/>
      <c r="XG6" s="761"/>
      <c r="XH6" s="31"/>
      <c r="XI6" s="762"/>
      <c r="XJ6" s="78">
        <f>XG6-XI6</f>
        <v>0</v>
      </c>
      <c r="XL6" s="425"/>
      <c r="XM6" s="229"/>
      <c r="XN6" s="767"/>
      <c r="XO6" s="49"/>
      <c r="XP6" s="768"/>
      <c r="XQ6" s="78">
        <f>XN6-XP6</f>
        <v>0</v>
      </c>
      <c r="XS6" s="405"/>
      <c r="XT6" s="311"/>
      <c r="XU6" s="761"/>
      <c r="XV6" s="31"/>
      <c r="XW6" s="762"/>
      <c r="XX6" s="78">
        <f>XU6-XW6</f>
        <v>0</v>
      </c>
      <c r="XZ6" s="322"/>
      <c r="YA6" s="31"/>
      <c r="YB6" s="311"/>
      <c r="YC6" s="761"/>
      <c r="YD6" s="31"/>
      <c r="YE6" s="762"/>
      <c r="YF6" s="78">
        <f>YC6-YE6</f>
        <v>0</v>
      </c>
      <c r="YH6" s="322"/>
      <c r="YI6" s="311"/>
      <c r="YJ6" s="761"/>
      <c r="YK6" s="31"/>
      <c r="YL6" s="762"/>
      <c r="YM6" s="78">
        <f>YJ6-YL6</f>
        <v>0</v>
      </c>
      <c r="YO6" s="405"/>
      <c r="YP6" s="736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322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405"/>
      <c r="ZS6" s="311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311"/>
      <c r="AAI6" s="761"/>
      <c r="AAK6" s="762"/>
      <c r="AAL6" s="78">
        <f>AAI6-AAK6</f>
        <v>0</v>
      </c>
      <c r="AAN6" s="405"/>
      <c r="AAO6" s="405"/>
      <c r="AAP6" s="311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311"/>
      <c r="ACG6" s="761"/>
      <c r="ACH6" s="31"/>
      <c r="ACI6" s="762"/>
      <c r="ACJ6" s="78">
        <f>ACG6-ACI6</f>
        <v>0</v>
      </c>
      <c r="ACL6" s="405"/>
      <c r="ACM6" s="405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A6" s="31"/>
      <c r="ADB6" s="311"/>
      <c r="ADC6" s="761"/>
      <c r="ADD6" s="31"/>
      <c r="ADE6" s="762"/>
      <c r="ADF6" s="78">
        <f>ADC6-ADE6</f>
        <v>0</v>
      </c>
      <c r="ADI6" s="31"/>
      <c r="ADJ6" s="311"/>
      <c r="ADK6" s="761"/>
      <c r="ADL6" s="31"/>
      <c r="ADM6" s="762"/>
      <c r="ADN6" s="78">
        <f>ADK6-ADM6</f>
        <v>0</v>
      </c>
      <c r="ADP6" s="322"/>
      <c r="ADQ6" s="311"/>
      <c r="ADR6" s="761"/>
      <c r="ADS6" s="405"/>
      <c r="ADT6" s="762"/>
      <c r="ADU6" s="78">
        <f>ADR6-ADT6</f>
        <v>0</v>
      </c>
      <c r="ADW6" s="405"/>
      <c r="ADX6" s="311"/>
      <c r="ADY6" s="761"/>
      <c r="ADZ6" s="31"/>
      <c r="AEA6" s="762"/>
      <c r="AEB6" s="78">
        <f>ADY6-AEA6</f>
        <v>0</v>
      </c>
      <c r="AED6" s="322"/>
      <c r="AEE6" s="311"/>
      <c r="AEF6" s="761"/>
      <c r="AEG6" s="322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1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322"/>
      <c r="AGP6" s="311"/>
      <c r="AGQ6" s="761"/>
      <c r="AGR6" s="31"/>
      <c r="AGS6" s="762"/>
      <c r="AGT6" s="78">
        <f>AGQ6-AGS6</f>
        <v>0</v>
      </c>
      <c r="AGV6" s="405"/>
      <c r="AGW6" s="311"/>
      <c r="AGX6" s="761"/>
      <c r="AGY6" s="31"/>
      <c r="AGZ6" s="762"/>
      <c r="AHA6" s="78">
        <f>AGX6-AGZ6</f>
        <v>0</v>
      </c>
      <c r="AHE6" s="311"/>
      <c r="AHF6" s="761"/>
      <c r="AHG6" s="322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05"/>
      <c r="AHS6" s="311"/>
      <c r="AHT6" s="761"/>
      <c r="AHU6" s="31"/>
      <c r="AHV6" s="762"/>
      <c r="AHW6" s="78">
        <f>AHT6-AHV6</f>
        <v>0</v>
      </c>
      <c r="AHY6" s="425"/>
      <c r="AHZ6" s="425"/>
      <c r="AIA6" s="229"/>
      <c r="AIB6" s="767"/>
      <c r="AIC6" s="49"/>
      <c r="AID6" s="768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405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>
        <f>AJD6-AJF6</f>
        <v>0</v>
      </c>
      <c r="AJI6" s="31"/>
      <c r="AJJ6" s="311"/>
      <c r="AJK6" s="761"/>
      <c r="AJL6" s="31"/>
      <c r="AJM6" s="762"/>
      <c r="AJN6" s="78"/>
      <c r="AJP6" s="322"/>
      <c r="AJQ6" s="311"/>
      <c r="AJR6" s="761"/>
      <c r="AJS6" s="31"/>
      <c r="AJT6" s="762"/>
      <c r="AJU6" s="78"/>
      <c r="AJW6" s="321"/>
      <c r="AJX6" s="229"/>
      <c r="AJY6" s="767"/>
      <c r="AJZ6" s="321"/>
      <c r="AKA6" s="768"/>
      <c r="AKB6" s="78">
        <f>AJY6-AKA6</f>
        <v>0</v>
      </c>
      <c r="AKD6" s="31"/>
      <c r="AKE6" s="31"/>
      <c r="AKF6" s="311"/>
      <c r="AKG6" s="761"/>
      <c r="AKH6" s="31"/>
      <c r="AKI6" s="762"/>
      <c r="AKJ6" s="78">
        <f>AKG6-AKI6</f>
        <v>0</v>
      </c>
      <c r="AKL6" s="405"/>
      <c r="AKM6" s="311"/>
      <c r="AKN6" s="761"/>
      <c r="AKO6" s="31"/>
      <c r="AKP6" s="762"/>
      <c r="AKQ6" s="78">
        <f>AKN6-AKP6</f>
        <v>0</v>
      </c>
      <c r="AKS6" s="405"/>
      <c r="AKT6" s="736"/>
      <c r="AKU6" s="311"/>
      <c r="AKV6" s="761"/>
      <c r="AKW6" s="31"/>
      <c r="AKX6" s="762"/>
      <c r="AKY6" s="78">
        <f>AKV6-AKX6</f>
        <v>0</v>
      </c>
      <c r="ALA6" s="405"/>
      <c r="ALB6" s="311"/>
      <c r="ALC6" s="761"/>
      <c r="ALD6" s="31"/>
      <c r="ALE6" s="762"/>
      <c r="ALF6" s="78">
        <f>ALC6-ALE6</f>
        <v>0</v>
      </c>
      <c r="ALH6" s="405"/>
      <c r="ALI6" s="311"/>
      <c r="ALJ6" s="767"/>
      <c r="ALK6" s="345"/>
      <c r="ALL6" s="345"/>
      <c r="ALM6" s="131"/>
      <c r="ALO6" s="405"/>
      <c r="ALP6" s="311"/>
      <c r="ALQ6" s="761"/>
      <c r="ALR6" s="336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31"/>
      <c r="AMG6" s="762"/>
      <c r="AMH6" s="78">
        <f>AME6-AMG6</f>
        <v>0</v>
      </c>
      <c r="AMJ6" s="405"/>
      <c r="AMK6" s="311"/>
      <c r="AML6" s="761"/>
      <c r="AMM6" s="405"/>
      <c r="AMN6" s="762"/>
      <c r="AMO6" s="78">
        <f>AML6-AMN6</f>
        <v>0</v>
      </c>
      <c r="AMQ6" s="405"/>
      <c r="AMR6" s="311"/>
      <c r="AMS6" s="761"/>
      <c r="AMT6" s="31"/>
      <c r="AMU6" s="762"/>
      <c r="AMV6" s="78">
        <f>AMS6-AMU6</f>
        <v>0</v>
      </c>
      <c r="AMX6" s="322"/>
      <c r="AMY6" s="311"/>
      <c r="AMZ6" s="761"/>
      <c r="ANA6" s="31"/>
      <c r="ANB6" s="762"/>
      <c r="ANC6" s="78">
        <f>AMZ6-ANB6</f>
        <v>0</v>
      </c>
      <c r="ANE6" s="31"/>
      <c r="ANF6" s="311"/>
      <c r="ANG6" s="761"/>
      <c r="ANH6" s="31"/>
      <c r="ANI6" s="762"/>
      <c r="ANJ6" s="78">
        <f>ANG6-ANI6</f>
        <v>0</v>
      </c>
      <c r="ANL6" s="322"/>
      <c r="ANM6" s="311"/>
      <c r="ANN6" s="761"/>
      <c r="ANO6" s="322"/>
      <c r="ANP6" s="762"/>
      <c r="ANQ6" s="78">
        <f>ANN6-ANP6</f>
        <v>0</v>
      </c>
      <c r="ANS6" s="31"/>
      <c r="ANT6" s="31"/>
      <c r="ANU6" s="311"/>
      <c r="ANV6" s="761"/>
      <c r="ANW6" s="31"/>
      <c r="ANX6" s="762"/>
      <c r="ANY6" s="78">
        <f>ANV6-ANX6</f>
        <v>0</v>
      </c>
      <c r="AOA6" s="405"/>
      <c r="AOB6" s="405"/>
      <c r="AOC6" s="311"/>
      <c r="AOD6" s="761"/>
      <c r="AOE6" s="322"/>
      <c r="AOF6" s="762"/>
      <c r="AOG6" s="78">
        <f>AOD6-AOF6</f>
        <v>0</v>
      </c>
      <c r="AOI6" s="405"/>
      <c r="AOJ6" s="311"/>
      <c r="AOK6" s="761"/>
      <c r="AOL6" s="31"/>
      <c r="AOM6" s="762"/>
      <c r="AON6" s="78">
        <f>AOK6-AOM6</f>
        <v>0</v>
      </c>
      <c r="AOP6" s="31"/>
      <c r="AOQ6" s="311"/>
      <c r="AOR6" s="761"/>
      <c r="AOS6" s="31"/>
      <c r="AOT6" s="762"/>
      <c r="AOU6" s="78">
        <f>AOR6-AOT6</f>
        <v>0</v>
      </c>
      <c r="AOW6" s="31"/>
      <c r="AOX6" s="311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311"/>
      <c r="APM6" s="761"/>
      <c r="APN6" s="31"/>
      <c r="APO6" s="762"/>
      <c r="APP6" s="78">
        <f>APM6-APO6</f>
        <v>0</v>
      </c>
      <c r="APR6" s="322"/>
      <c r="APS6" s="311"/>
      <c r="APT6" s="761"/>
      <c r="APU6" s="31"/>
      <c r="APV6" s="762"/>
      <c r="APW6" s="78">
        <f>APT6-APV6</f>
        <v>0</v>
      </c>
      <c r="APY6" s="31"/>
      <c r="APZ6" s="311"/>
      <c r="AQA6" s="761"/>
      <c r="AQB6" s="31"/>
      <c r="AQC6" s="762"/>
      <c r="AQD6" s="78">
        <f>AQA6-AQC6</f>
        <v>0</v>
      </c>
      <c r="AQF6" s="31"/>
      <c r="AQG6" s="311"/>
      <c r="AQH6" s="761"/>
      <c r="AQI6" s="31"/>
      <c r="AQJ6" s="762"/>
      <c r="AQK6" s="78">
        <f>AQH6-AQJ6</f>
        <v>0</v>
      </c>
      <c r="AQM6" s="31"/>
      <c r="AQN6" s="311"/>
      <c r="AQO6" s="761"/>
      <c r="AQP6" s="31"/>
      <c r="AQQ6" s="762"/>
      <c r="AQR6" s="78">
        <f>AQO6-AQQ6</f>
        <v>0</v>
      </c>
      <c r="AQT6" s="322"/>
      <c r="AQU6" s="311"/>
      <c r="AQV6" s="761"/>
      <c r="AQW6" s="31"/>
      <c r="AQX6" s="762"/>
      <c r="AQY6" s="78">
        <f>AQV6-AQX6</f>
        <v>0</v>
      </c>
      <c r="ARA6" s="322"/>
      <c r="ARB6" s="311"/>
      <c r="ARC6" s="761"/>
      <c r="ARD6" s="31"/>
      <c r="ARE6" s="762"/>
      <c r="ARF6" s="78">
        <f>ARC6-ARE6</f>
        <v>0</v>
      </c>
      <c r="ARH6" s="322"/>
      <c r="ARI6" s="311"/>
      <c r="ARJ6" s="761"/>
      <c r="ARK6" s="31"/>
      <c r="ARL6" s="762"/>
      <c r="ARM6" s="78">
        <f>ARJ6-ARL6</f>
        <v>0</v>
      </c>
      <c r="ARO6" s="405"/>
      <c r="ARP6" s="311"/>
      <c r="ARQ6" s="761"/>
      <c r="ARR6" s="31"/>
      <c r="ARS6" s="762"/>
      <c r="ART6" s="78">
        <f>ARQ6-ARS6</f>
        <v>0</v>
      </c>
      <c r="ARV6" s="405"/>
      <c r="ARW6" s="311"/>
      <c r="ARX6" s="761"/>
      <c r="ARY6" s="31"/>
      <c r="ARZ6" s="762"/>
      <c r="ASA6" s="78">
        <f>ARX6-ARZ6</f>
        <v>0</v>
      </c>
      <c r="ASC6" s="405"/>
      <c r="ASD6" s="311"/>
      <c r="ASE6" s="761"/>
      <c r="ASF6" s="31"/>
      <c r="ASG6" s="762"/>
      <c r="ASH6" s="78">
        <f>ASE6-ASG6</f>
        <v>0</v>
      </c>
      <c r="ASJ6" s="405"/>
      <c r="ASK6" s="311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311"/>
      <c r="ATA6" s="761"/>
      <c r="ATB6" s="31"/>
      <c r="ATC6" s="762"/>
      <c r="ATD6" s="78">
        <f>ATA6-ATC6</f>
        <v>0</v>
      </c>
      <c r="ATF6" s="405"/>
      <c r="ATG6" s="311"/>
      <c r="ATH6" s="761"/>
      <c r="ATI6" s="31"/>
      <c r="ATJ6" s="762"/>
      <c r="ATK6" s="78">
        <f>ATH6-ATJ6</f>
        <v>0</v>
      </c>
      <c r="ATM6" s="322"/>
      <c r="ATN6" s="311"/>
      <c r="ATO6" s="761"/>
      <c r="ATP6" s="31"/>
      <c r="ATQ6" s="762"/>
      <c r="ATR6" s="78">
        <f>ATO6-ATQ6</f>
        <v>0</v>
      </c>
      <c r="ATT6" s="405"/>
      <c r="ATU6" s="736"/>
      <c r="ATV6" s="311"/>
      <c r="ATW6" s="761"/>
      <c r="ATX6" s="31"/>
      <c r="ATY6" s="762"/>
      <c r="ATZ6" s="78">
        <f>ATW6-ATY6</f>
        <v>0</v>
      </c>
      <c r="AUB6" s="405"/>
      <c r="AUC6" s="736"/>
      <c r="AUD6" s="311"/>
      <c r="AUE6" s="761"/>
      <c r="AUF6" s="31"/>
      <c r="AUG6" s="762"/>
      <c r="AUH6" s="78">
        <f>AUE6-AUG6</f>
        <v>0</v>
      </c>
      <c r="AUI6" s="76"/>
      <c r="AUK6" s="311"/>
      <c r="AUL6" s="761"/>
      <c r="AUM6" s="31"/>
      <c r="AUN6" s="762"/>
      <c r="AUO6" s="78">
        <f>AUL6-AUN6</f>
        <v>0</v>
      </c>
      <c r="AUQ6" s="405"/>
      <c r="AUR6" s="311"/>
      <c r="AUS6" s="761"/>
      <c r="AUT6" s="31"/>
      <c r="AUU6" s="762"/>
      <c r="AUV6" s="78">
        <f>AUS6-AUU6</f>
        <v>0</v>
      </c>
      <c r="AUX6" s="405"/>
      <c r="AUY6" s="311"/>
      <c r="AUZ6" s="761"/>
      <c r="AVA6" s="31"/>
      <c r="AVB6" s="762"/>
      <c r="AVC6" s="78">
        <f>AUZ6-AVB6</f>
        <v>0</v>
      </c>
      <c r="AVE6" s="405"/>
      <c r="AVF6" s="311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311"/>
      <c r="AVU6" s="761"/>
      <c r="AVV6" s="31"/>
      <c r="AVW6" s="762"/>
      <c r="AVX6" s="78">
        <f>AVU6-AVW6</f>
        <v>0</v>
      </c>
      <c r="AVZ6" s="405"/>
      <c r="AWA6" s="311"/>
      <c r="AWB6" s="761"/>
      <c r="AWC6" s="31"/>
      <c r="AWD6" s="762"/>
      <c r="AWE6" s="78">
        <f>AWB6-AWD6</f>
        <v>0</v>
      </c>
      <c r="AWG6" s="405"/>
      <c r="AWH6" s="311"/>
      <c r="AWI6" s="761"/>
      <c r="AWJ6" s="31"/>
      <c r="AWK6" s="762"/>
      <c r="AWL6" s="78">
        <f>AWI6-AWK6</f>
        <v>0</v>
      </c>
      <c r="AWN6" s="31"/>
      <c r="AWO6" s="336"/>
      <c r="AWP6" s="311"/>
      <c r="AWQ6" s="761"/>
      <c r="AWR6" s="31"/>
      <c r="AWS6" s="762"/>
      <c r="AWT6" s="78">
        <f>AWQ6-AWS6</f>
        <v>0</v>
      </c>
      <c r="AWV6" s="405"/>
      <c r="AWW6" s="405"/>
      <c r="AWX6" s="311"/>
      <c r="AWY6" s="771"/>
      <c r="AWZ6" s="772"/>
      <c r="AXA6" s="773"/>
      <c r="AXB6" s="774">
        <f>AWY6-AXA6</f>
        <v>0</v>
      </c>
      <c r="AXD6" s="405"/>
      <c r="AXE6" s="311"/>
      <c r="AXF6" s="771"/>
      <c r="AXG6" s="772"/>
      <c r="AXH6" s="773"/>
      <c r="AXI6" s="774">
        <f>AXF6-AXH6</f>
        <v>0</v>
      </c>
      <c r="AXK6" s="405"/>
      <c r="AXL6" s="311"/>
      <c r="AXM6" s="771"/>
      <c r="AXN6" s="772"/>
      <c r="AXO6" s="773"/>
      <c r="AXP6" s="774">
        <f>AXM6-AXO6</f>
        <v>0</v>
      </c>
      <c r="AXR6" s="31"/>
      <c r="AXS6" s="311"/>
      <c r="AXT6" s="771"/>
      <c r="AXU6" s="772"/>
      <c r="AXV6" s="773"/>
      <c r="AXW6" s="774">
        <f>AXT6-AXV6</f>
        <v>0</v>
      </c>
      <c r="AXY6" s="405"/>
      <c r="AXZ6" s="311"/>
      <c r="AYA6" s="22"/>
      <c r="AYB6" s="405"/>
      <c r="AYC6" s="762"/>
      <c r="AYD6" s="78">
        <f>AYA6-AYC6</f>
        <v>0</v>
      </c>
      <c r="AYF6" s="405"/>
      <c r="AYG6" s="311"/>
      <c r="AYH6" s="22"/>
      <c r="AYI6" s="31"/>
      <c r="AYJ6" s="762"/>
      <c r="AYK6" s="78">
        <f>AYH6-AYJ6</f>
        <v>0</v>
      </c>
      <c r="AYM6" s="405"/>
      <c r="AYN6" s="311"/>
      <c r="AYO6" s="22"/>
      <c r="AYP6" s="31"/>
      <c r="AYQ6" s="762"/>
      <c r="AYR6" s="78">
        <f>AYO6-AYQ6</f>
        <v>0</v>
      </c>
      <c r="AYT6" s="405"/>
      <c r="AYU6" s="311"/>
      <c r="AYV6" s="22"/>
      <c r="AYW6" s="31"/>
      <c r="AYX6" s="762"/>
      <c r="AYY6" s="78">
        <f>AYV6-AYX6</f>
        <v>0</v>
      </c>
      <c r="AZA6" s="405"/>
      <c r="AZB6" s="311"/>
      <c r="AZC6" s="22"/>
      <c r="AZD6" s="31"/>
      <c r="AZE6" s="762"/>
      <c r="AZF6" s="78">
        <f>AZC6-AZE6</f>
        <v>0</v>
      </c>
      <c r="AZH6" s="31"/>
      <c r="AZI6" s="311"/>
      <c r="AZJ6" s="22"/>
      <c r="AZK6" s="31"/>
      <c r="AZL6" s="762"/>
      <c r="AZM6" s="78">
        <f>AZJ6-AZL6</f>
        <v>0</v>
      </c>
      <c r="AZO6" s="322"/>
      <c r="AZP6" s="311"/>
      <c r="AZQ6" s="22"/>
      <c r="AZR6" s="31"/>
      <c r="AZS6" s="762"/>
      <c r="AZT6" s="78">
        <f>AZQ6-AZS6</f>
        <v>0</v>
      </c>
      <c r="AZV6" s="322"/>
      <c r="AZW6" s="311"/>
      <c r="AZX6" s="22"/>
      <c r="AZY6" s="31"/>
      <c r="AZZ6" s="762"/>
      <c r="BAA6" s="78">
        <f>AZX6-AZZ6</f>
        <v>0</v>
      </c>
      <c r="BAC6" s="322"/>
      <c r="BAD6" s="311"/>
      <c r="BAE6" s="22"/>
      <c r="BAF6" s="31"/>
      <c r="BAG6" s="762"/>
      <c r="BAH6" s="78">
        <f>BAE6-BAG6</f>
        <v>0</v>
      </c>
      <c r="BAJ6" s="405"/>
      <c r="BAK6" s="311"/>
      <c r="BAL6" s="22"/>
      <c r="BAM6" s="405"/>
      <c r="BAN6" s="762"/>
      <c r="BAO6" s="78">
        <f>BAL6-BAN6</f>
        <v>0</v>
      </c>
      <c r="BAQ6" s="405"/>
      <c r="BAR6" s="311"/>
      <c r="BAS6" s="22"/>
      <c r="BAT6" s="31"/>
      <c r="BAU6" s="762"/>
      <c r="BAV6" s="78">
        <f>BAS6-BAU6</f>
        <v>0</v>
      </c>
      <c r="BAX6" s="31"/>
      <c r="BAY6" s="311"/>
      <c r="BAZ6" s="22"/>
      <c r="BBA6" s="31"/>
      <c r="BBB6" s="762"/>
      <c r="BBC6" s="78">
        <f>BAZ6-BBB6</f>
        <v>0</v>
      </c>
      <c r="BBE6" s="31"/>
      <c r="BBF6" s="311"/>
      <c r="BBG6" s="22"/>
      <c r="BBH6" s="31"/>
      <c r="BBI6" s="762"/>
      <c r="BBJ6" s="78">
        <f>BBG6-BBI6</f>
        <v>0</v>
      </c>
      <c r="BBL6" s="321"/>
      <c r="BBM6" s="321"/>
      <c r="BBN6" s="2002" t="s">
        <v>2283</v>
      </c>
      <c r="BBO6" s="1967"/>
      <c r="BBP6" s="2001">
        <v>41911</v>
      </c>
      <c r="BBQ6" s="1426">
        <v>15928</v>
      </c>
      <c r="BBR6" s="78">
        <v>0</v>
      </c>
      <c r="BBT6" s="2149" t="s">
        <v>2415</v>
      </c>
      <c r="BBU6" s="830"/>
      <c r="BBV6" s="671"/>
      <c r="BBW6" s="673"/>
      <c r="BBX6" s="2150"/>
      <c r="BBY6" s="78">
        <f>BBV6-BBX6</f>
        <v>0</v>
      </c>
      <c r="BCA6" s="405"/>
      <c r="BCB6" s="311"/>
      <c r="BCC6" s="22"/>
      <c r="BCD6" s="31"/>
      <c r="BCE6" s="762"/>
      <c r="BCF6" s="78">
        <f>BCC6-BCE6</f>
        <v>0</v>
      </c>
      <c r="BCH6" s="31"/>
      <c r="BCI6" s="311"/>
      <c r="BCJ6" s="22"/>
      <c r="BCK6" s="31"/>
      <c r="BCL6" s="762"/>
      <c r="BCM6" s="78">
        <f>BCJ6-BCL6</f>
        <v>0</v>
      </c>
      <c r="BCO6" s="31"/>
      <c r="BCP6" s="311"/>
      <c r="BCQ6" s="22"/>
      <c r="BCR6" s="31"/>
      <c r="BCS6" s="762"/>
      <c r="BCT6" s="78">
        <f>BCQ6-BCS6</f>
        <v>0</v>
      </c>
      <c r="BCV6" s="405"/>
      <c r="BCW6" s="311"/>
      <c r="BCX6" s="22"/>
      <c r="BCY6" s="31"/>
      <c r="BCZ6" s="762"/>
      <c r="BDA6" s="78">
        <f>BCX6-BCZ6</f>
        <v>0</v>
      </c>
      <c r="BDC6" s="405"/>
      <c r="BDD6" s="311"/>
      <c r="BDE6" s="22"/>
      <c r="BDF6" s="31"/>
      <c r="BDG6" s="762"/>
      <c r="BDH6" s="78">
        <f>BDE6-BDG6</f>
        <v>0</v>
      </c>
      <c r="BDJ6" s="322"/>
      <c r="BDK6" s="311"/>
      <c r="BDL6" s="22"/>
      <c r="BDM6" s="31"/>
      <c r="BDN6" s="762"/>
      <c r="BDO6" s="78">
        <f>BDL6-BDN6</f>
        <v>0</v>
      </c>
      <c r="BDQ6" s="405"/>
      <c r="BDR6" s="405"/>
      <c r="BDS6" s="311"/>
      <c r="BDT6" s="22"/>
      <c r="BDU6" s="405"/>
      <c r="BDV6" s="762"/>
      <c r="BDW6" s="78">
        <f>BDT6-BDV6</f>
        <v>0</v>
      </c>
      <c r="BDY6" s="31"/>
      <c r="BDZ6" s="31"/>
      <c r="BEA6" s="311"/>
      <c r="BEB6" s="22"/>
      <c r="BEC6" s="31"/>
      <c r="BED6" s="762"/>
      <c r="BEE6" s="78">
        <f>BEB6-BED6</f>
        <v>0</v>
      </c>
      <c r="BEG6" s="322"/>
      <c r="BEH6" s="311"/>
      <c r="BEI6" s="311"/>
      <c r="BEJ6" s="2071"/>
      <c r="BEK6" s="322"/>
      <c r="BEL6" s="762"/>
      <c r="BEM6" s="78">
        <f>BEJ6-BEL6</f>
        <v>0</v>
      </c>
      <c r="BEO6" s="31"/>
      <c r="BEP6" s="311"/>
      <c r="BEQ6" s="22"/>
      <c r="BER6" s="31"/>
      <c r="BES6" s="762"/>
      <c r="BET6" s="78">
        <f>BEQ6-BES6</f>
        <v>0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31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22"/>
      <c r="BFR6" s="311"/>
      <c r="BFS6" s="22"/>
      <c r="BFT6" s="405"/>
      <c r="BFU6" s="762"/>
      <c r="BFV6" s="78">
        <f>BFS6-BFU6</f>
        <v>0</v>
      </c>
      <c r="BFX6" s="31"/>
      <c r="BFY6" s="311"/>
      <c r="BFZ6" s="22"/>
      <c r="BGA6" s="31"/>
      <c r="BGB6" s="762"/>
      <c r="BGC6" s="78">
        <f>BFZ6-BGB6</f>
        <v>0</v>
      </c>
      <c r="BGE6" s="322"/>
      <c r="BGF6" s="311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311"/>
      <c r="BGV6" s="22"/>
      <c r="BGW6" s="31"/>
      <c r="BGX6" s="762"/>
      <c r="BGY6" s="78">
        <f>BGV6-BGX6</f>
        <v>0</v>
      </c>
      <c r="BHA6" s="425"/>
      <c r="BHB6" s="229"/>
      <c r="BHC6" s="104"/>
      <c r="BHD6" s="49"/>
      <c r="BHE6" s="768"/>
      <c r="BHF6" s="78">
        <f>BHC6-BHE6</f>
        <v>0</v>
      </c>
      <c r="BHH6" s="405"/>
      <c r="BHI6" s="31"/>
      <c r="BHJ6" s="311"/>
      <c r="BHK6" s="22"/>
      <c r="BHL6" s="31"/>
      <c r="BHM6" s="762"/>
      <c r="BHN6" s="78">
        <f>BHK6-BHM6</f>
        <v>0</v>
      </c>
      <c r="BHP6" s="322"/>
      <c r="BHQ6" s="311"/>
      <c r="BHR6" s="22"/>
      <c r="BHS6" s="322"/>
      <c r="BHT6" s="762"/>
      <c r="BHU6" s="78">
        <f>BHR6-BHT6</f>
        <v>0</v>
      </c>
      <c r="BHW6" s="322"/>
      <c r="BHX6" s="336"/>
      <c r="BHY6" s="311"/>
      <c r="BHZ6" s="22"/>
      <c r="BIA6" s="322"/>
      <c r="BIB6" s="762"/>
      <c r="BIC6" s="78">
        <f>BHZ6-BIB6</f>
        <v>0</v>
      </c>
      <c r="BIE6" s="322"/>
      <c r="BIF6" s="31"/>
      <c r="BIG6" s="311"/>
      <c r="BIH6" s="22"/>
      <c r="BII6" s="31"/>
      <c r="BIJ6" s="762"/>
      <c r="BIK6" s="78">
        <f>BIH6-BIJ6</f>
        <v>0</v>
      </c>
      <c r="BIM6" s="405"/>
      <c r="BIN6" s="311"/>
      <c r="BIO6" s="22"/>
      <c r="BIQ6" s="762"/>
      <c r="BIR6" s="78">
        <f>BIO6-BIQ6</f>
        <v>0</v>
      </c>
      <c r="BIT6" s="322"/>
      <c r="BIU6" s="322"/>
      <c r="BIV6" s="2021"/>
      <c r="BIW6" s="22"/>
      <c r="BIX6" s="31"/>
      <c r="BIY6" s="762"/>
      <c r="BIZ6" s="78">
        <f>BIW6-BIY6</f>
        <v>0</v>
      </c>
      <c r="BJB6" s="405"/>
      <c r="BJC6" s="311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311"/>
      <c r="BJS6" s="22"/>
      <c r="BJT6" s="31"/>
      <c r="BJU6" s="762"/>
      <c r="BJV6" s="78">
        <f>BJS6-BJU6</f>
        <v>0</v>
      </c>
      <c r="BJX6" s="31"/>
      <c r="BJY6" s="311"/>
      <c r="BJZ6" s="22"/>
      <c r="BKA6" s="31"/>
      <c r="BKB6" s="762"/>
      <c r="BKC6" s="78">
        <f>BJZ6-BKB6</f>
        <v>0</v>
      </c>
      <c r="BKE6" s="405"/>
      <c r="BKG6" s="311"/>
      <c r="BKH6" s="22"/>
      <c r="BKI6" s="31"/>
      <c r="BKJ6" s="762"/>
      <c r="BKK6" s="78">
        <f>BKH6-BKJ6</f>
        <v>0</v>
      </c>
      <c r="BKM6" s="405"/>
      <c r="BKN6" s="311"/>
      <c r="BKO6" s="22"/>
      <c r="BKP6" s="31"/>
      <c r="BKQ6" s="762"/>
      <c r="BKR6" s="78">
        <f>BKO6-BKQ6</f>
        <v>0</v>
      </c>
      <c r="BKT6" s="405"/>
      <c r="BKU6" s="311"/>
      <c r="BKV6" s="22"/>
      <c r="BKW6" s="31"/>
      <c r="BKX6" s="762"/>
      <c r="BKY6" s="78">
        <f>BKV6-BKX6</f>
        <v>0</v>
      </c>
      <c r="BLA6" s="405"/>
      <c r="BLB6" s="311"/>
      <c r="BLC6" s="22"/>
      <c r="BLD6" s="31"/>
      <c r="BLE6" s="762"/>
      <c r="BLF6" s="78">
        <f>BLC6-BLE6</f>
        <v>0</v>
      </c>
      <c r="BLH6" s="405"/>
      <c r="BLI6" s="311"/>
      <c r="BLJ6" s="22"/>
      <c r="BLK6" s="31"/>
      <c r="BLL6" s="762"/>
      <c r="BLM6" s="78">
        <f>BLJ6-BLL6</f>
        <v>0</v>
      </c>
      <c r="BLO6" s="31"/>
      <c r="BLP6" s="311"/>
      <c r="BLQ6" s="22"/>
      <c r="BLR6" s="31"/>
      <c r="BLS6" s="762"/>
      <c r="BLT6" s="78">
        <f>BLQ6-BLS6</f>
        <v>0</v>
      </c>
      <c r="BLV6" s="31"/>
      <c r="BLW6" s="311"/>
      <c r="BLX6" s="22"/>
      <c r="BLY6" s="31"/>
      <c r="BLZ6" s="762"/>
      <c r="BMA6" s="78">
        <f>BLX6-BLZ6</f>
        <v>0</v>
      </c>
      <c r="BMC6" s="31"/>
      <c r="BMD6" s="311"/>
      <c r="BME6" s="22"/>
      <c r="BMF6" s="31"/>
      <c r="BMG6" s="762"/>
      <c r="BMH6" s="78">
        <f>BME6-BMG6</f>
        <v>0</v>
      </c>
      <c r="BMJ6" s="405"/>
      <c r="BMK6" s="311"/>
      <c r="BML6" s="22"/>
      <c r="BMM6" s="31"/>
      <c r="BMN6" s="762"/>
      <c r="BMO6" s="78">
        <f>BML6-BMN6</f>
        <v>0</v>
      </c>
      <c r="BMQ6" s="31"/>
      <c r="BMR6" s="311"/>
      <c r="BMS6" s="22"/>
      <c r="BMT6" s="31"/>
      <c r="BMU6" s="762"/>
      <c r="BMV6" s="78">
        <f>BMS6-BMU6</f>
        <v>0</v>
      </c>
      <c r="BMX6" s="31"/>
      <c r="BMY6" s="311"/>
      <c r="BMZ6" s="22"/>
      <c r="BNA6" s="31"/>
      <c r="BNB6" s="762"/>
      <c r="BNC6" s="78">
        <f>BMZ6-BNB6</f>
        <v>0</v>
      </c>
      <c r="BNE6" s="322"/>
      <c r="BNF6" s="311"/>
      <c r="BNG6" s="22"/>
      <c r="BNI6" s="762"/>
      <c r="BNJ6" s="78">
        <f>BNG6-BNI6</f>
        <v>0</v>
      </c>
      <c r="BNL6" s="31"/>
      <c r="BNM6" s="311"/>
      <c r="BNN6" s="22"/>
      <c r="BNO6" s="31"/>
      <c r="BNP6" s="762"/>
      <c r="BNQ6" s="78">
        <f>BNN6-BNP6</f>
        <v>0</v>
      </c>
      <c r="BNS6" s="31"/>
      <c r="BNT6" s="336"/>
      <c r="BNU6" s="311"/>
      <c r="BNV6" s="22"/>
      <c r="BNW6" s="31"/>
      <c r="BNX6" s="762"/>
      <c r="BNY6" s="78">
        <f>BNV6-BNX6</f>
        <v>0</v>
      </c>
      <c r="BOA6" s="31"/>
      <c r="BOB6" s="311"/>
      <c r="BOC6" s="22"/>
      <c r="BOD6" s="31"/>
      <c r="BOE6" s="762"/>
      <c r="BOF6" s="78">
        <f>BOC6-BOE6</f>
        <v>0</v>
      </c>
      <c r="BOH6" s="31"/>
      <c r="BOI6" s="311"/>
      <c r="BOJ6" s="22"/>
      <c r="BOK6" s="31"/>
      <c r="BOL6" s="762"/>
      <c r="BOM6" s="78">
        <f>BOJ6-BOL6</f>
        <v>0</v>
      </c>
      <c r="BOO6" s="405"/>
      <c r="BOP6" s="311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311"/>
      <c r="BPE6" s="22"/>
      <c r="BPF6" s="31"/>
      <c r="BPG6" s="762"/>
      <c r="BPH6" s="78">
        <f>BPE6-BPG6</f>
        <v>0</v>
      </c>
      <c r="BPJ6" s="405"/>
      <c r="BPK6" s="311"/>
      <c r="BPL6" s="22"/>
      <c r="BPM6" s="31"/>
      <c r="BPN6" s="762"/>
      <c r="BPO6" s="78">
        <f>BPL6-BPN6</f>
        <v>0</v>
      </c>
      <c r="BPQ6" s="31"/>
      <c r="BPR6" s="311"/>
      <c r="BPS6" s="22"/>
      <c r="BPT6" s="31"/>
      <c r="BPU6" s="762"/>
      <c r="BPV6" s="78">
        <f>BPS6-BPU6</f>
        <v>0</v>
      </c>
      <c r="BPX6" s="31"/>
      <c r="BPY6" s="311"/>
      <c r="BPZ6" s="22"/>
      <c r="BQA6" s="31"/>
      <c r="BQB6" s="762"/>
      <c r="BQC6" s="78">
        <f>BPZ6-BQB6</f>
        <v>0</v>
      </c>
      <c r="BQE6" s="31"/>
      <c r="BQF6" s="336"/>
      <c r="BQG6" s="311"/>
      <c r="BQH6" s="22"/>
      <c r="BQI6" s="31"/>
      <c r="BQJ6" s="762"/>
      <c r="BQK6" s="76">
        <f>BQH6-BQJ6</f>
        <v>0</v>
      </c>
      <c r="BQL6" s="76"/>
      <c r="BQM6" s="322"/>
      <c r="BQN6" s="311"/>
      <c r="BQO6" s="22"/>
      <c r="BQP6" s="31"/>
      <c r="BQQ6" s="762"/>
      <c r="BQR6" s="78">
        <f>BQO6-BQQ6</f>
        <v>0</v>
      </c>
      <c r="BQT6" s="322"/>
      <c r="BQU6" s="311"/>
      <c r="BQV6" s="22"/>
      <c r="BQW6" s="405"/>
      <c r="BQX6" s="762"/>
      <c r="BQY6" s="78">
        <f>BQV6-BQX6</f>
        <v>0</v>
      </c>
      <c r="BRB6" s="311"/>
      <c r="BRC6" s="22"/>
      <c r="BRD6" s="31"/>
      <c r="BRE6" s="762"/>
      <c r="BRF6" s="78">
        <f>BQY80</f>
        <v>0</v>
      </c>
      <c r="BRH6" s="31"/>
      <c r="BRI6" s="311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311"/>
      <c r="BRY6" s="22"/>
      <c r="BRZ6" s="31"/>
      <c r="BSA6" s="762"/>
      <c r="BSB6" s="78">
        <f>BRY6-BSA6</f>
        <v>0</v>
      </c>
      <c r="BSD6" s="405"/>
      <c r="BSE6" s="311"/>
      <c r="BSF6" s="22"/>
      <c r="BSG6" s="31"/>
      <c r="BSH6" s="762"/>
      <c r="BSI6" s="78">
        <f>BSF6-BSH6</f>
        <v>0</v>
      </c>
      <c r="BSK6" s="31"/>
      <c r="BSL6" s="311"/>
      <c r="BSM6" s="22"/>
      <c r="BSN6" s="31"/>
      <c r="BSO6" s="762"/>
      <c r="BSP6" s="78">
        <f>BSM6-BSO6</f>
        <v>0</v>
      </c>
      <c r="BSR6" s="405"/>
      <c r="BSS6" s="311"/>
      <c r="BST6" s="22"/>
      <c r="BSU6" s="31"/>
      <c r="BSV6" s="762"/>
      <c r="BSW6" s="78">
        <f>BST6-BSV6</f>
        <v>0</v>
      </c>
      <c r="BSY6" s="405"/>
      <c r="BSZ6" s="311"/>
      <c r="BTA6" s="22"/>
      <c r="BTB6" s="31"/>
      <c r="BTC6" s="762"/>
      <c r="BTD6" s="78">
        <f>BTA6-BTC6</f>
        <v>0</v>
      </c>
      <c r="BTF6" s="31"/>
      <c r="BTG6" s="311"/>
      <c r="BTH6" s="22"/>
      <c r="BTI6" s="31"/>
      <c r="BTJ6" s="762"/>
      <c r="BTK6" s="78">
        <f>BTH6-BTJ6</f>
        <v>0</v>
      </c>
      <c r="BTM6" s="31"/>
      <c r="BTN6" s="311"/>
      <c r="BTO6" s="22"/>
      <c r="BTP6" s="31"/>
      <c r="BTQ6" s="762"/>
      <c r="BTR6" s="78">
        <f>BTO6-BTQ6</f>
        <v>0</v>
      </c>
      <c r="BTT6" s="31"/>
      <c r="BTU6" s="311"/>
      <c r="BTV6" s="22"/>
      <c r="BTW6" s="31"/>
      <c r="BTX6" s="762"/>
      <c r="BTY6" s="78">
        <f>BTV6-BTX6</f>
        <v>0</v>
      </c>
      <c r="BUA6" s="31"/>
      <c r="BUB6" s="311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2228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2159">
        <v>42100</v>
      </c>
      <c r="P7" s="2160" t="s">
        <v>1562</v>
      </c>
      <c r="Q7" s="22">
        <v>2500</v>
      </c>
      <c r="R7" s="31"/>
      <c r="S7" s="76"/>
      <c r="T7" s="78">
        <f>T6+Q7-S7</f>
        <v>2500</v>
      </c>
      <c r="V7" s="31"/>
      <c r="W7" s="311"/>
      <c r="X7" s="775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1619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5"/>
      <c r="BA7" s="31"/>
      <c r="BB7" s="76"/>
      <c r="BC7" s="78">
        <f>BC6+AZ7-BB7</f>
        <v>0</v>
      </c>
      <c r="BE7" s="322"/>
      <c r="BF7" s="311"/>
      <c r="BG7" s="22"/>
      <c r="BH7" s="31"/>
      <c r="BI7" s="775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1781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6"/>
      <c r="CX7" s="1889"/>
      <c r="CY7" s="22"/>
      <c r="DA7" s="76"/>
      <c r="DB7" s="78">
        <f>DB6+CY7-DA7</f>
        <v>0</v>
      </c>
      <c r="DE7" s="892"/>
      <c r="DF7" s="1894"/>
      <c r="DG7" s="139"/>
      <c r="DH7" s="425"/>
      <c r="DI7" s="350"/>
      <c r="DJ7" s="78">
        <f>DJ6+DG7-DI7</f>
        <v>633217.30000000005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1528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2188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7"/>
      <c r="FD7" s="229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29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1583</v>
      </c>
      <c r="FT7" s="229" t="s">
        <v>1584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078"/>
      <c r="GJ7" s="695"/>
      <c r="GK7" s="724"/>
      <c r="GL7" s="1396"/>
      <c r="GM7" s="78">
        <f>GM6+GJ7-GL7</f>
        <v>0</v>
      </c>
      <c r="GO7" s="49">
        <v>41541</v>
      </c>
      <c r="GP7" s="229" t="s">
        <v>1585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1396</v>
      </c>
      <c r="GY7" s="1217">
        <v>9808.6</v>
      </c>
      <c r="GZ7" s="1218">
        <v>41314</v>
      </c>
      <c r="HA7" s="1219">
        <v>7297</v>
      </c>
      <c r="HB7" s="78">
        <f>HB6+GY7-HA7</f>
        <v>2511.6000000000004</v>
      </c>
      <c r="HD7" s="425">
        <v>41450</v>
      </c>
      <c r="HE7" s="229" t="s">
        <v>1537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0" t="s">
        <v>1586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1" t="s">
        <v>1587</v>
      </c>
      <c r="IQ7" s="139"/>
      <c r="IR7" s="78">
        <f>IR6+IO7-IQ7</f>
        <v>0</v>
      </c>
      <c r="IT7" s="425">
        <v>41162</v>
      </c>
      <c r="IU7" s="22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2142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1735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6"/>
      <c r="JQ7" s="701"/>
      <c r="JR7" s="322"/>
      <c r="JS7" s="701"/>
      <c r="JT7" s="78">
        <f>JT6+JQ7-JS7</f>
        <v>90</v>
      </c>
      <c r="JV7" s="322"/>
      <c r="JW7" s="776"/>
      <c r="JX7" s="701"/>
      <c r="JY7" s="792"/>
      <c r="JZ7" s="22"/>
      <c r="KA7" s="78">
        <f>KA6+JX7-JZ7</f>
        <v>90</v>
      </c>
      <c r="KC7" s="405">
        <v>40729</v>
      </c>
      <c r="KD7" s="31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1782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2"/>
      <c r="KS7" s="2007" t="s">
        <v>1739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0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0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0"/>
      <c r="MX7" s="139"/>
      <c r="MY7" s="49"/>
      <c r="MZ7" s="139"/>
      <c r="NA7" s="78">
        <f>NA6+MX7-MZ7</f>
        <v>0</v>
      </c>
      <c r="NC7" s="405"/>
      <c r="ND7" s="311"/>
      <c r="NE7" s="775"/>
      <c r="NF7" s="685"/>
      <c r="NG7" s="775"/>
      <c r="NH7" s="78">
        <f>NH6+NE7-NG7</f>
        <v>0</v>
      </c>
      <c r="NJ7" s="31"/>
      <c r="NK7" s="1330"/>
      <c r="NL7" s="139"/>
      <c r="NM7" s="685"/>
      <c r="NN7" s="76"/>
      <c r="NO7" s="78">
        <f>NO6+NL7-NN7</f>
        <v>0</v>
      </c>
      <c r="NQ7" s="31"/>
      <c r="NR7" s="311"/>
      <c r="NS7" s="775"/>
      <c r="NT7" s="31"/>
      <c r="NU7" s="76"/>
      <c r="NV7" s="78">
        <f>NV6+NS7-NU7</f>
        <v>0</v>
      </c>
      <c r="NX7" s="405"/>
      <c r="NY7" s="1330"/>
      <c r="NZ7" s="139"/>
      <c r="OA7" s="425"/>
      <c r="OB7" s="139"/>
      <c r="OC7" s="78">
        <f>OC6+NZ7-OB7</f>
        <v>0</v>
      </c>
      <c r="OE7" s="425">
        <v>41311</v>
      </c>
      <c r="OF7" s="22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14"/>
      <c r="OM7" s="2049"/>
      <c r="ON7" s="1198"/>
      <c r="OO7" s="1716"/>
      <c r="OP7" s="1945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0"/>
      <c r="PC7" s="139"/>
      <c r="PD7" s="31"/>
      <c r="PE7" s="76"/>
      <c r="PF7" s="78">
        <f>PF6+PC7-PE7</f>
        <v>0</v>
      </c>
      <c r="PH7" s="321">
        <v>41464</v>
      </c>
      <c r="PI7" s="785" t="s">
        <v>1588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1616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0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2181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0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2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89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1589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0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0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6"/>
      <c r="YQ7" s="31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29" t="s">
        <v>1590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43" t="s">
        <v>1054</v>
      </c>
      <c r="AAA7" s="2344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005"/>
      <c r="AAQ7" s="104"/>
      <c r="AAR7" s="322"/>
      <c r="AAS7" s="76"/>
      <c r="AAT7" s="78">
        <f>AAT6+AAQ7-AAS7</f>
        <v>0</v>
      </c>
      <c r="AAV7" s="321">
        <v>41472</v>
      </c>
      <c r="AAW7" s="229" t="s">
        <v>1591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1">
        <v>40525</v>
      </c>
      <c r="ADB7" s="31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311"/>
      <c r="ADK7" s="803"/>
      <c r="ADL7" s="31"/>
      <c r="ADM7" s="76"/>
      <c r="ADN7" s="78">
        <f>ADN6+ADK7-ADM7</f>
        <v>0</v>
      </c>
      <c r="ADQ7" s="1330"/>
      <c r="ADR7" s="139"/>
      <c r="ADS7" s="405"/>
      <c r="ADT7" s="76"/>
      <c r="ADU7" s="78">
        <f>ADU6+ADR7-ADT7</f>
        <v>0</v>
      </c>
      <c r="ADW7" s="405">
        <v>41003</v>
      </c>
      <c r="ADX7" s="31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005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0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60" t="s">
        <v>1592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005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2" t="s">
        <v>1593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1728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1737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3"/>
      <c r="ANH7" s="806"/>
      <c r="ANI7" s="76"/>
      <c r="ANJ7" s="78">
        <f>ANJ6+ANG7-ANI7</f>
        <v>0</v>
      </c>
      <c r="ANL7" s="321">
        <v>41519</v>
      </c>
      <c r="ANM7" s="229" t="s">
        <v>1599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6"/>
      <c r="AOC7" s="311" t="s">
        <v>1063</v>
      </c>
      <c r="AOD7" s="775">
        <v>67035</v>
      </c>
      <c r="AOE7" s="1322">
        <v>41187</v>
      </c>
      <c r="AOF7" s="775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2"/>
      <c r="AOZ7" s="49"/>
      <c r="APA7" s="139"/>
      <c r="APB7" s="78">
        <f>APB6+AOY7-APA7</f>
        <v>0</v>
      </c>
      <c r="APD7" s="49"/>
      <c r="APE7" s="229"/>
      <c r="APF7" s="801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0"/>
      <c r="APT7" s="801"/>
      <c r="APU7" s="383"/>
      <c r="APV7" s="261"/>
      <c r="APW7" s="78">
        <f>APW6+APT7-APV7</f>
        <v>0</v>
      </c>
      <c r="APY7" s="49"/>
      <c r="APZ7" s="229"/>
      <c r="AQA7" s="802"/>
      <c r="AQB7" s="97"/>
      <c r="AQC7" s="139"/>
      <c r="AQD7" s="78">
        <f>AQD6+AQA7-AQC7</f>
        <v>0</v>
      </c>
      <c r="AQF7" s="49"/>
      <c r="AQG7" s="229"/>
      <c r="AQH7" s="801"/>
      <c r="AQI7" s="308"/>
      <c r="AQJ7" s="139"/>
      <c r="AQK7" s="78">
        <f>AQK6+AQH7-AQJ7</f>
        <v>0</v>
      </c>
      <c r="AQM7" s="49"/>
      <c r="AQN7" s="229"/>
      <c r="AQO7" s="802"/>
      <c r="AQP7" s="308"/>
      <c r="AQQ7" s="139"/>
      <c r="AQR7" s="78">
        <f>AQR6+AQO7-AQQ7</f>
        <v>0</v>
      </c>
      <c r="AQT7" s="322"/>
      <c r="AQU7" s="1330"/>
      <c r="AQV7" s="803"/>
      <c r="AQW7" s="31"/>
      <c r="AQX7" s="76"/>
      <c r="AQY7" s="78">
        <f>AQY6+AQV7-AQX7</f>
        <v>0</v>
      </c>
      <c r="ARA7" s="322"/>
      <c r="ARB7" s="1330"/>
      <c r="ARC7" s="803"/>
      <c r="ARD7" s="31"/>
      <c r="ARE7" s="76"/>
      <c r="ARF7" s="78">
        <f>ARF6+ARC7-ARE7</f>
        <v>0</v>
      </c>
      <c r="ARH7" s="322">
        <v>41618</v>
      </c>
      <c r="ARI7" s="311" t="s">
        <v>2234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29"/>
      <c r="ARQ7" s="801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3"/>
      <c r="ASF7" s="31"/>
      <c r="ASG7" s="76"/>
      <c r="ASH7" s="78">
        <f>ASH6+ASE7-ASG7</f>
        <v>0</v>
      </c>
      <c r="ASJ7" s="405"/>
      <c r="ASK7" s="311"/>
      <c r="ASL7" s="803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005"/>
      <c r="ATA7" s="104"/>
      <c r="ATB7" s="2387"/>
      <c r="ATC7" s="2387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6" t="s">
        <v>2309</v>
      </c>
      <c r="ATV7" s="311" t="s">
        <v>1617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311"/>
      <c r="AUE7" s="139"/>
      <c r="AUF7" s="777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1740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0"/>
      <c r="AVU7" s="139"/>
      <c r="AVV7" s="49"/>
      <c r="AVW7" s="261"/>
      <c r="AVX7" s="78">
        <f>AVX6+AVU7-AVW7</f>
        <v>0</v>
      </c>
      <c r="AVZ7" s="425"/>
      <c r="AWA7" s="1330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2309</v>
      </c>
      <c r="AWP7" s="302" t="s">
        <v>1731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1447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776"/>
      <c r="AXF7" s="76"/>
      <c r="AXG7" s="806"/>
      <c r="AXH7" s="76"/>
      <c r="AXI7" s="805">
        <f>AXI6+AXF7-AXH7</f>
        <v>0</v>
      </c>
      <c r="AXK7" s="405"/>
      <c r="AXL7" s="311"/>
      <c r="AXM7" s="22"/>
      <c r="AXN7" s="97"/>
      <c r="AXO7" s="76"/>
      <c r="AXP7" s="807">
        <f>AXP6+AXM7-AXO7</f>
        <v>0</v>
      </c>
      <c r="AXR7" s="31"/>
      <c r="AXS7" s="311"/>
      <c r="AXT7" s="22"/>
      <c r="AXU7" s="347"/>
      <c r="AXV7" s="76"/>
      <c r="AXW7" s="807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1600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2" t="s">
        <v>2182</v>
      </c>
      <c r="BAE7" s="797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1594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099" t="s">
        <v>2346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776" t="s">
        <v>2414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63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1743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29" t="s">
        <v>1786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2276</v>
      </c>
      <c r="BEI7" s="229"/>
      <c r="BEJ7" s="1931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6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302" t="s">
        <v>1067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1068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0"/>
      <c r="BHZ7" s="779"/>
      <c r="BIA7" s="322"/>
      <c r="BIB7" s="775"/>
      <c r="BIC7" s="78">
        <f>BIC6+BHZ7-BIB7</f>
        <v>0</v>
      </c>
      <c r="BIE7" s="1265"/>
      <c r="BIF7" s="49"/>
      <c r="BIG7" s="545"/>
      <c r="BIH7" s="350"/>
      <c r="BII7" s="1868"/>
      <c r="BIJ7" s="139"/>
      <c r="BIK7" s="78">
        <f>BIK6+BIH7-BIJ7</f>
        <v>0</v>
      </c>
      <c r="BIM7" s="544">
        <v>41599</v>
      </c>
      <c r="BIN7" s="776" t="s">
        <v>1783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5"/>
      <c r="BIU7" s="410"/>
      <c r="BIV7" s="1997"/>
      <c r="BIW7" s="139"/>
      <c r="BIX7" s="1870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5"/>
      <c r="BJJ7" s="410"/>
      <c r="BJK7" s="1997"/>
      <c r="BJL7" s="139"/>
      <c r="BJM7" s="1870"/>
      <c r="BJN7" s="139"/>
      <c r="BJO7" s="78">
        <f>BJO6+BJL7-BJN7</f>
        <v>0</v>
      </c>
      <c r="BJQ7" s="322">
        <v>41564</v>
      </c>
      <c r="BJR7" s="1460" t="s">
        <v>1732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6" t="s">
        <v>1595</v>
      </c>
      <c r="BKG7" s="776" t="s">
        <v>1596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1784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6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6" t="s">
        <v>1722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1069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6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1597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6"/>
      <c r="BPS7" s="139"/>
      <c r="BPT7" s="49"/>
      <c r="BPU7" s="139"/>
      <c r="BPV7" s="78">
        <f>BPV6+BPS7-BPU7</f>
        <v>0</v>
      </c>
      <c r="BPX7" s="31"/>
      <c r="BPY7" s="776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1070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60" t="s">
        <v>1441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6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6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6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2307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2500</v>
      </c>
      <c r="V8" s="31"/>
      <c r="W8" s="311"/>
      <c r="X8" s="775"/>
      <c r="Y8" s="31"/>
      <c r="Z8" s="775"/>
      <c r="AA8" s="78">
        <f t="shared" ref="AA8:AA43" si="5">AA7+X8-Z8</f>
        <v>0</v>
      </c>
      <c r="AC8" s="31"/>
      <c r="AD8" s="1330"/>
      <c r="AE8" s="139"/>
      <c r="AF8" s="31"/>
      <c r="AG8" s="775"/>
      <c r="AH8" s="78">
        <f t="shared" ref="AH8:AH43" si="6">AH7+AE8-AG8</f>
        <v>0</v>
      </c>
      <c r="AJ8" s="720"/>
      <c r="AK8" s="811"/>
      <c r="AL8" s="1472"/>
      <c r="AM8" s="1473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8"/>
      <c r="AT8" s="1236"/>
      <c r="AU8" s="76"/>
      <c r="AV8" s="78">
        <f t="shared" ref="AV8:AV70" si="8">AV7+AS8-AU8</f>
        <v>288</v>
      </c>
      <c r="AX8" s="31"/>
      <c r="AY8" s="311"/>
      <c r="AZ8" s="775"/>
      <c r="BA8" s="31"/>
      <c r="BB8" s="775"/>
      <c r="BC8" s="78">
        <f t="shared" ref="BC8:BC43" si="9">BC7+AZ8-BB8</f>
        <v>0</v>
      </c>
      <c r="BE8" s="322"/>
      <c r="BF8" s="311"/>
      <c r="BG8" s="775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30" t="s">
        <v>1785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00">
        <v>41035</v>
      </c>
      <c r="CW8" s="1900"/>
      <c r="CX8" s="1901" t="s">
        <v>1108</v>
      </c>
      <c r="CY8" s="1902"/>
      <c r="CZ8" s="1903" t="s">
        <v>1109</v>
      </c>
      <c r="DA8" s="819"/>
      <c r="DB8" s="78">
        <f t="shared" ref="DB8:DB71" si="16">DB7+CY8-DA8</f>
        <v>0</v>
      </c>
      <c r="DE8" s="892"/>
      <c r="DF8" s="1894"/>
      <c r="DG8" s="139"/>
      <c r="DH8" s="425"/>
      <c r="DI8" s="350"/>
      <c r="DJ8" s="78">
        <f t="shared" ref="DJ8:DJ71" si="17">DJ7+DG8-DI8</f>
        <v>633217.30000000005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3"/>
      <c r="FN8" s="1233" t="s">
        <v>1071</v>
      </c>
      <c r="FO8" s="721"/>
      <c r="FP8" s="78">
        <f t="shared" ref="FP8:FP65" si="25">FP7+FM8-FO8</f>
        <v>1044.8300000000017</v>
      </c>
      <c r="FR8" s="425"/>
      <c r="FS8" s="308"/>
      <c r="FT8" s="229"/>
      <c r="FU8" s="798"/>
      <c r="FV8" s="1461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5"/>
      <c r="GH8" s="1395"/>
      <c r="GI8" s="1814"/>
      <c r="GJ8" s="1821"/>
      <c r="GK8" s="2081"/>
      <c r="GL8" s="1832"/>
      <c r="GM8" s="78">
        <f t="shared" ref="GM8:GM70" si="27">GM7+GJ8-GL8</f>
        <v>0</v>
      </c>
      <c r="GO8" s="49"/>
      <c r="GP8" s="229"/>
      <c r="GQ8" s="1258"/>
      <c r="GR8" s="799"/>
      <c r="GS8" s="261"/>
      <c r="GT8" s="78">
        <f t="shared" ref="GT8:GT43" si="28">GT7+GQ8-GS8</f>
        <v>24</v>
      </c>
      <c r="GV8" s="425"/>
      <c r="GW8" s="308"/>
      <c r="GX8" s="229"/>
      <c r="GY8" s="813"/>
      <c r="GZ8" s="1218"/>
      <c r="HA8" s="1219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8"/>
      <c r="HN8" s="1575"/>
      <c r="HO8" s="780"/>
      <c r="HP8" s="78">
        <f t="shared" ref="HP8:HP43" si="31">HP7+HM8-HO8</f>
        <v>348.5</v>
      </c>
      <c r="HR8" s="425"/>
      <c r="HS8" s="1330"/>
      <c r="HT8" s="139"/>
      <c r="HU8" s="1221"/>
      <c r="HV8" s="1239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6"/>
      <c r="JJ8" s="390"/>
      <c r="JK8" s="321">
        <v>41580</v>
      </c>
      <c r="JL8" s="1582">
        <v>420</v>
      </c>
      <c r="JM8" s="78">
        <f t="shared" ref="JM8:JM70" si="38">JM7+JJ8-JL8</f>
        <v>90</v>
      </c>
      <c r="JO8" s="322"/>
      <c r="JP8" s="776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2"/>
      <c r="KS8" s="311"/>
      <c r="KT8" s="1220"/>
      <c r="KU8" s="1221"/>
      <c r="KV8" s="1239"/>
      <c r="KW8" s="78">
        <f t="shared" ref="KW8:KW43" si="43">KW7+KT8-KV8</f>
        <v>198</v>
      </c>
      <c r="KY8" s="321"/>
      <c r="KZ8" s="1330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0"/>
      <c r="MC8" s="139"/>
      <c r="MD8" s="49"/>
      <c r="ME8" s="261"/>
      <c r="MF8" s="78">
        <f t="shared" ref="MF8:MF43" si="48">MF7+MC8-ME8</f>
        <v>0</v>
      </c>
      <c r="MH8" s="49"/>
      <c r="MI8" s="1330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0"/>
      <c r="MX8" s="139"/>
      <c r="MY8" s="49"/>
      <c r="MZ8" s="139"/>
      <c r="NA8" s="78">
        <f t="shared" ref="NA8:NA43" si="51">NA7+MX8-MZ8</f>
        <v>0</v>
      </c>
      <c r="NC8" s="405"/>
      <c r="ND8" s="311"/>
      <c r="NE8" s="775"/>
      <c r="NF8" s="685"/>
      <c r="NG8" s="775"/>
      <c r="NH8" s="78">
        <f t="shared" ref="NH8:NH43" si="52">NH7+NE8-NG8</f>
        <v>0</v>
      </c>
      <c r="NJ8" s="31"/>
      <c r="NK8" s="311"/>
      <c r="NL8" s="775"/>
      <c r="NM8" s="685"/>
      <c r="NN8" s="775"/>
      <c r="NO8" s="78">
        <f t="shared" ref="NO8:NO43" si="53">NO7+NL8-NN8</f>
        <v>0</v>
      </c>
      <c r="NQ8" s="31"/>
      <c r="NR8" s="311"/>
      <c r="NS8" s="775"/>
      <c r="NT8" s="336"/>
      <c r="NU8" s="775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8"/>
      <c r="OH8" s="799"/>
      <c r="OI8" s="1258"/>
      <c r="OJ8" s="78">
        <f t="shared" ref="OJ8:OJ43" si="56">OJ7+OG8-OI8</f>
        <v>12799.5</v>
      </c>
      <c r="OL8" s="1565"/>
      <c r="OM8" s="1950"/>
      <c r="ON8" s="1834"/>
      <c r="OO8" s="1858"/>
      <c r="OP8" s="1869"/>
      <c r="OQ8" s="139"/>
      <c r="OR8" s="78">
        <f t="shared" si="0"/>
        <v>0</v>
      </c>
      <c r="OT8" s="405"/>
      <c r="OU8" s="311"/>
      <c r="OV8" s="775"/>
      <c r="OW8" s="31"/>
      <c r="OX8" s="775"/>
      <c r="OY8" s="78">
        <f t="shared" ref="OY8:OY43" si="57">OY7+OV8-OX8</f>
        <v>0</v>
      </c>
      <c r="PA8" s="31"/>
      <c r="PB8" s="311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29"/>
      <c r="QM8" s="825"/>
      <c r="QN8" s="1421" t="s">
        <v>1618</v>
      </c>
      <c r="QO8" s="833">
        <v>2478.6</v>
      </c>
      <c r="QP8" s="78">
        <f t="shared" ref="QP8:QP43" si="63">QP7+QM8-QO8</f>
        <v>761.40000000000009</v>
      </c>
      <c r="QR8" s="31"/>
      <c r="QS8" s="311"/>
      <c r="QT8" s="775"/>
      <c r="QU8" s="31"/>
      <c r="QV8" s="775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6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0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0"/>
      <c r="WF8" s="1570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0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6"/>
      <c r="YQ8" s="311"/>
      <c r="YR8" s="813"/>
      <c r="YS8" s="821"/>
      <c r="YT8" s="721"/>
      <c r="YU8" s="78">
        <f t="shared" ref="YU8:YU50" si="93">YU7+YR8-YT8</f>
        <v>2504.7000000000007</v>
      </c>
      <c r="YW8" s="322"/>
      <c r="YX8" s="1330"/>
      <c r="YY8" s="139"/>
      <c r="YZ8" s="31"/>
      <c r="ZA8" s="775"/>
      <c r="ZB8" s="78">
        <f>ZB7+YY8-ZA8</f>
        <v>0</v>
      </c>
      <c r="ZD8" s="1462"/>
      <c r="ZE8" s="782"/>
      <c r="ZF8" s="797"/>
      <c r="ZG8" s="769" t="s">
        <v>1598</v>
      </c>
      <c r="ZH8" s="139"/>
      <c r="ZI8" s="78">
        <f t="shared" ref="ZI8:ZI60" si="94">ZI7+ZF8-ZH8</f>
        <v>930.44000000000051</v>
      </c>
      <c r="ZK8" s="491"/>
      <c r="ZL8" s="311"/>
      <c r="ZM8" s="775"/>
      <c r="ZN8" s="31"/>
      <c r="ZO8" s="775"/>
      <c r="ZP8" s="78">
        <f>ZP7+ZM8-ZO8</f>
        <v>0</v>
      </c>
      <c r="ZR8" s="405"/>
      <c r="ZS8" s="311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005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63"/>
      <c r="AAY8" s="1236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0"/>
      <c r="ABS8" s="139"/>
      <c r="ABT8" s="49"/>
      <c r="ABU8" s="139"/>
      <c r="ABV8" s="78">
        <f t="shared" ref="ABV8:ABV43" si="101">ABV7+ABS8-ABU8</f>
        <v>0</v>
      </c>
      <c r="ABX8" s="425"/>
      <c r="ABY8" s="1330"/>
      <c r="ABZ8" s="139"/>
      <c r="ACA8" s="49"/>
      <c r="ACB8" s="139"/>
      <c r="ACC8" s="78">
        <f t="shared" ref="ACC8:ACC43" si="102">ACC7+ABZ8-ACB8</f>
        <v>0</v>
      </c>
      <c r="ACE8" s="425"/>
      <c r="ACF8" s="1330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0"/>
      <c r="ACV8" s="139"/>
      <c r="ACW8" s="49"/>
      <c r="ACX8" s="139"/>
      <c r="ACY8" s="78">
        <f>ACY7+ACV8-ACX8</f>
        <v>0</v>
      </c>
      <c r="ADA8" s="791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311"/>
      <c r="ADK8" s="775"/>
      <c r="ADL8" s="31"/>
      <c r="ADM8" s="775"/>
      <c r="ADN8" s="78">
        <f>ADN7+ADK8-ADM8</f>
        <v>0</v>
      </c>
      <c r="ADP8" s="322"/>
      <c r="ADQ8" s="311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29"/>
      <c r="AEF8" s="813"/>
      <c r="AEG8" s="812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311"/>
      <c r="AFH8" s="22"/>
      <c r="AFI8" s="31"/>
      <c r="AFJ8" s="775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5"/>
      <c r="AFY8" s="78">
        <f t="shared" ref="AFY8:AFY43" si="110">AFY7+AFV8-AFX8</f>
        <v>0</v>
      </c>
      <c r="AGA8" s="321"/>
      <c r="AGB8" s="2005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5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6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5"/>
      <c r="AHN8" s="31"/>
      <c r="AHO8" s="775"/>
      <c r="AHP8" s="78">
        <f t="shared" ref="AHP8:AHP43" si="116">AHP7+AHM8-AHO8</f>
        <v>0</v>
      </c>
      <c r="AHR8" s="425"/>
      <c r="AHS8" s="2005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2309</v>
      </c>
      <c r="AIA8" s="229" t="s">
        <v>1606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311"/>
      <c r="AII8" s="813"/>
      <c r="AIJ8" s="821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8"/>
      <c r="AKW8" s="799"/>
      <c r="AKX8" s="139"/>
      <c r="AKY8" s="78">
        <f t="shared" ref="AKY8:AKY43" si="128">AKY7+AKV8-AKX8</f>
        <v>139</v>
      </c>
      <c r="ALA8" s="425"/>
      <c r="ALB8" s="229"/>
      <c r="ALC8" s="825"/>
      <c r="ALD8" s="1652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3"/>
      <c r="ALR8" s="822" t="s">
        <v>1742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5"/>
      <c r="ANA8" s="31"/>
      <c r="ANB8" s="775"/>
      <c r="ANC8" s="78">
        <f>ANC7+AMZ8-ANB8</f>
        <v>0</v>
      </c>
      <c r="ANE8" s="31"/>
      <c r="ANF8" s="311"/>
      <c r="ANG8" s="801"/>
      <c r="ANH8" s="97"/>
      <c r="ANI8" s="76"/>
      <c r="ANJ8" s="78">
        <f>ANJ7+ANG8-ANI8</f>
        <v>0</v>
      </c>
      <c r="ANL8" s="321"/>
      <c r="ANM8" s="229"/>
      <c r="ANN8" s="801"/>
      <c r="ANO8" s="393"/>
      <c r="ANP8" s="139"/>
      <c r="ANQ8" s="78">
        <f>ANQ7+ANN8-ANP8</f>
        <v>136</v>
      </c>
      <c r="ANS8" s="31"/>
      <c r="ANT8" s="31"/>
      <c r="ANU8" s="311"/>
      <c r="ANV8" s="775"/>
      <c r="ANW8" s="31"/>
      <c r="ANX8" s="775"/>
      <c r="ANY8" s="78">
        <f>ANY7+ANV8-ANX8</f>
        <v>0</v>
      </c>
      <c r="AOA8" s="405"/>
      <c r="AOB8" s="736"/>
      <c r="AOC8" s="311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29"/>
      <c r="AOK8" s="802"/>
      <c r="AOL8" s="97"/>
      <c r="AOM8" s="139"/>
      <c r="AON8" s="78">
        <f>AON7+AOK8-AOM8</f>
        <v>0</v>
      </c>
      <c r="AOP8" s="49"/>
      <c r="AOQ8" s="229"/>
      <c r="AOR8" s="802"/>
      <c r="AOS8" s="97"/>
      <c r="AOT8" s="139"/>
      <c r="AOU8" s="78">
        <f>AOU7+AOR8-AOT8</f>
        <v>0</v>
      </c>
      <c r="AOW8" s="49"/>
      <c r="AOX8" s="229"/>
      <c r="AOY8" s="801"/>
      <c r="AOZ8" s="49"/>
      <c r="APA8" s="46"/>
      <c r="APB8" s="78">
        <f>APB7+AOY8-APA8</f>
        <v>0</v>
      </c>
      <c r="APD8" s="49"/>
      <c r="APE8" s="229"/>
      <c r="APF8" s="801"/>
      <c r="APG8" s="49"/>
      <c r="APH8" s="390"/>
      <c r="API8" s="78">
        <f t="shared" ref="API8:API44" si="136">API7+APF8-APH8</f>
        <v>0</v>
      </c>
      <c r="APK8" s="405"/>
      <c r="APL8" s="311"/>
      <c r="APM8" s="775"/>
      <c r="APN8" s="31"/>
      <c r="APO8" s="775"/>
      <c r="APP8" s="78">
        <f>APP7+APM8-APO8</f>
        <v>0</v>
      </c>
      <c r="APR8" s="321"/>
      <c r="APS8" s="229"/>
      <c r="APT8" s="801"/>
      <c r="APU8" s="49"/>
      <c r="APV8" s="261"/>
      <c r="APW8" s="78">
        <f>APW7+APT8-APV8</f>
        <v>0</v>
      </c>
      <c r="APY8" s="49"/>
      <c r="APZ8" s="1330"/>
      <c r="AQA8" s="801"/>
      <c r="AQB8" s="97"/>
      <c r="AQC8" s="139"/>
      <c r="AQD8" s="78">
        <f>AQD7+AQA8-AQC8</f>
        <v>0</v>
      </c>
      <c r="AQF8" s="49"/>
      <c r="AQG8" s="229"/>
      <c r="AQH8" s="801"/>
      <c r="AQI8" s="308"/>
      <c r="AQJ8" s="261"/>
      <c r="AQK8" s="78">
        <f>AQK7+AQH8-AQJ8</f>
        <v>0</v>
      </c>
      <c r="AQM8" s="49"/>
      <c r="AQN8" s="229"/>
      <c r="AQO8" s="801"/>
      <c r="AQP8" s="308"/>
      <c r="AQQ8" s="261"/>
      <c r="AQR8" s="78">
        <f>AQR7+AQO8-AQQ8</f>
        <v>0</v>
      </c>
      <c r="AQT8" s="322"/>
      <c r="AQU8" s="311"/>
      <c r="AQV8" s="803"/>
      <c r="AQW8" s="31"/>
      <c r="AQX8" s="81"/>
      <c r="AQY8" s="78">
        <f>AQY7+AQV8-AQX8</f>
        <v>0</v>
      </c>
      <c r="ARA8" s="322"/>
      <c r="ARB8" s="311"/>
      <c r="ARC8" s="803"/>
      <c r="ARD8" s="31"/>
      <c r="ARE8" s="775"/>
      <c r="ARF8" s="78">
        <f>ARF7+ARC8-ARE8</f>
        <v>0</v>
      </c>
      <c r="ARH8" s="322"/>
      <c r="ARI8" s="311"/>
      <c r="ARJ8" s="1801"/>
      <c r="ARK8" s="1802" t="s">
        <v>2235</v>
      </c>
      <c r="ARL8" s="76"/>
      <c r="ARM8" s="78">
        <f>ARM7+ARJ8-ARL8</f>
        <v>399</v>
      </c>
      <c r="ARO8" s="425"/>
      <c r="ARP8" s="1330"/>
      <c r="ARQ8" s="801"/>
      <c r="ARR8" s="49"/>
      <c r="ARS8" s="261"/>
      <c r="ART8" s="78">
        <f>ART7+ARQ8-ARS8</f>
        <v>0</v>
      </c>
      <c r="ARV8" s="405"/>
      <c r="ARW8" s="776"/>
      <c r="ARX8" s="350"/>
      <c r="ARY8" s="405"/>
      <c r="ARZ8" s="775"/>
      <c r="ASA8" s="78">
        <f>ASA7+ARX8-ARZ8</f>
        <v>0</v>
      </c>
      <c r="ASC8" s="405"/>
      <c r="ASD8" s="1330"/>
      <c r="ASE8" s="803"/>
      <c r="ASF8" s="31"/>
      <c r="ASG8" s="775"/>
      <c r="ASH8" s="78">
        <f>ASH7+ASE8-ASG8</f>
        <v>0</v>
      </c>
      <c r="ASJ8" s="405"/>
      <c r="ASK8" s="1330"/>
      <c r="ASL8" s="803"/>
      <c r="ASM8" s="31"/>
      <c r="ASN8" s="775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005"/>
      <c r="ATA8" s="104"/>
      <c r="ATB8" s="2387"/>
      <c r="ATC8" s="2387"/>
      <c r="ATD8" s="78">
        <f>ATD7+ATA8-ATC8</f>
        <v>0</v>
      </c>
      <c r="ATF8" s="425"/>
      <c r="ATG8" s="1330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6"/>
      <c r="ATV8" s="311"/>
      <c r="ATW8" s="718"/>
      <c r="ATX8" s="799"/>
      <c r="ATY8" s="76"/>
      <c r="ATZ8" s="78">
        <f>ATZ7+ATW8-ATY8</f>
        <v>968</v>
      </c>
      <c r="AUB8" s="405"/>
      <c r="AUC8" s="736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2"/>
      <c r="AVV8" s="97"/>
      <c r="AVW8" s="139"/>
      <c r="AVX8" s="78">
        <f>AVX7+AVU8-AVW8</f>
        <v>0</v>
      </c>
      <c r="AVZ8" s="425"/>
      <c r="AWA8" s="229"/>
      <c r="AWB8" s="802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89"/>
      <c r="AWY8" s="718"/>
      <c r="AWZ8" s="799"/>
      <c r="AXA8" s="139"/>
      <c r="AXB8" s="807">
        <f>AXB7+AWY8-AXA8</f>
        <v>218</v>
      </c>
      <c r="AXD8" s="405"/>
      <c r="AXE8" s="311"/>
      <c r="AXF8" s="827"/>
      <c r="AXG8" s="806"/>
      <c r="AXH8" s="76"/>
      <c r="AXI8" s="807">
        <f>AXI7+AXF8-AXH8</f>
        <v>0</v>
      </c>
      <c r="AXK8" s="405"/>
      <c r="AXL8" s="311"/>
      <c r="AXM8" s="22"/>
      <c r="AXN8" s="806"/>
      <c r="AXO8" s="76"/>
      <c r="AXP8" s="807">
        <f>AXP7+AXM8-AXO8</f>
        <v>0</v>
      </c>
      <c r="AXR8" s="31"/>
      <c r="AXS8" s="311"/>
      <c r="AXT8" s="22"/>
      <c r="AXU8" s="347"/>
      <c r="AXV8" s="76"/>
      <c r="AXW8" s="807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17" t="s">
        <v>2183</v>
      </c>
      <c r="BAE8" s="1366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622">
        <v>42004</v>
      </c>
      <c r="BBM8" s="2151"/>
      <c r="BBN8" s="2151"/>
      <c r="BBO8" s="2152">
        <v>833100</v>
      </c>
      <c r="BBP8" s="2153"/>
      <c r="BBQ8" s="2055"/>
      <c r="BBR8" s="131">
        <f t="shared" ref="BBR8:BBR71" si="148">BBR7+BBO8-BBQ8</f>
        <v>833100</v>
      </c>
      <c r="BBT8" s="31"/>
      <c r="BBU8" s="782" t="s">
        <v>2416</v>
      </c>
      <c r="BBV8" s="22"/>
      <c r="BBW8" s="31"/>
      <c r="BBX8" s="76"/>
      <c r="BBY8" s="78">
        <f t="shared" ref="BBY8:BBY43" si="149">BBY7+BBV8-BBX8</f>
        <v>1200</v>
      </c>
      <c r="BCA8" s="425"/>
      <c r="BCB8" s="229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8"/>
      <c r="BDF8" s="799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29"/>
      <c r="BEB8" s="798"/>
      <c r="BEC8" s="1325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2274</v>
      </c>
      <c r="BEJ8" s="1931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6" t="s">
        <v>1787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0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079"/>
      <c r="BIH8" s="350"/>
      <c r="BII8" s="1868"/>
      <c r="BIJ8" s="139"/>
      <c r="BIK8" s="78">
        <f t="shared" ref="BIK8:BIK43" si="172">BIK7+BIH8-BIJ8</f>
        <v>0</v>
      </c>
      <c r="BIM8" s="405"/>
      <c r="BIN8" s="1330"/>
      <c r="BIO8" s="1463"/>
      <c r="BIP8" s="854"/>
      <c r="BIQ8" s="775"/>
      <c r="BIR8" s="78">
        <f t="shared" ref="BIR8:BIR70" si="173">BIR7+BIO8-BIQ8</f>
        <v>86</v>
      </c>
      <c r="BIT8" s="1265"/>
      <c r="BIU8" s="410"/>
      <c r="BIV8" s="1997"/>
      <c r="BIW8" s="139"/>
      <c r="BIX8" s="781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5"/>
      <c r="BJJ8" s="410"/>
      <c r="BJK8" s="1997"/>
      <c r="BJL8" s="139"/>
      <c r="BJM8" s="781"/>
      <c r="BJN8" s="139"/>
      <c r="BJO8" s="78">
        <f>BJO7+BJL8-BJN8</f>
        <v>0</v>
      </c>
      <c r="BJQ8" s="31"/>
      <c r="BJR8" s="1460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311"/>
      <c r="BKH8" s="798"/>
      <c r="BKI8" s="799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6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6"/>
      <c r="BMZ8" s="1472"/>
      <c r="BNA8" s="1221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2144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6"/>
      <c r="BPS8" s="139"/>
      <c r="BPT8" s="49"/>
      <c r="BPU8" s="139"/>
      <c r="BPV8" s="78">
        <f t="shared" ref="BPV8:BPV43" si="186">BPV7+BPS8-BPU8</f>
        <v>0</v>
      </c>
      <c r="BPX8" s="31"/>
      <c r="BPY8" s="776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3"/>
      <c r="BQI8" s="1652"/>
      <c r="BQJ8" s="833"/>
      <c r="BQK8" s="78">
        <f t="shared" ref="BQK8:BQK43" si="188">BQK7+BQH8-BQJ8</f>
        <v>118</v>
      </c>
      <c r="BQL8" s="76"/>
      <c r="BQM8" s="322"/>
      <c r="BQN8" s="2007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6"/>
      <c r="BQV8" s="350"/>
      <c r="BQW8" s="425"/>
      <c r="BQX8" s="139"/>
      <c r="BQY8" s="78">
        <f t="shared" ref="BQY8:BQY71" si="190">BQY7+BQV8-BQX8</f>
        <v>0</v>
      </c>
      <c r="BRB8" s="776"/>
      <c r="BRC8" s="1237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6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2307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5"/>
      <c r="R9" s="31"/>
      <c r="S9" s="76"/>
      <c r="T9" s="78">
        <f t="shared" si="4"/>
        <v>2500</v>
      </c>
      <c r="V9" s="31"/>
      <c r="W9" s="311"/>
      <c r="X9" s="775"/>
      <c r="Y9" s="31"/>
      <c r="Z9" s="76"/>
      <c r="AA9" s="78">
        <f t="shared" si="5"/>
        <v>0</v>
      </c>
      <c r="AC9" s="31"/>
      <c r="AD9" s="311"/>
      <c r="AE9" s="775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1624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5"/>
      <c r="BA9" s="31"/>
      <c r="BB9" s="76"/>
      <c r="BC9" s="78">
        <f t="shared" si="9"/>
        <v>0</v>
      </c>
      <c r="BE9" s="322"/>
      <c r="BF9" s="311"/>
      <c r="BG9" s="775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1788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0">
        <v>41079</v>
      </c>
      <c r="CW9" s="1900"/>
      <c r="CX9" s="830" t="s">
        <v>1112</v>
      </c>
      <c r="CY9" s="671">
        <v>0</v>
      </c>
      <c r="CZ9" s="1904" t="s">
        <v>1113</v>
      </c>
      <c r="DA9" s="819"/>
      <c r="DB9" s="78">
        <f t="shared" si="16"/>
        <v>0</v>
      </c>
      <c r="DE9" s="892"/>
      <c r="DF9" s="1894"/>
      <c r="DG9" s="139"/>
      <c r="DH9" s="425"/>
      <c r="DI9" s="350"/>
      <c r="DJ9" s="78">
        <f t="shared" si="17"/>
        <v>633217.30000000005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55" t="s">
        <v>2309</v>
      </c>
      <c r="FT9" s="782" t="s">
        <v>1601</v>
      </c>
      <c r="FU9" s="797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5"/>
      <c r="GH9" s="1395"/>
      <c r="GI9" s="1814"/>
      <c r="GJ9" s="1821"/>
      <c r="GK9" s="2081"/>
      <c r="GL9" s="1832"/>
      <c r="GM9" s="78">
        <f t="shared" si="27"/>
        <v>0</v>
      </c>
      <c r="GO9" s="49">
        <v>41573</v>
      </c>
      <c r="GP9" s="229" t="s">
        <v>1738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8" t="s">
        <v>1721</v>
      </c>
      <c r="GX9" s="1429"/>
      <c r="GY9" s="825"/>
      <c r="GZ9" s="1652">
        <v>41566</v>
      </c>
      <c r="HA9" s="833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1605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30"/>
      <c r="HT9" s="139"/>
      <c r="HU9" s="49"/>
      <c r="HV9" s="139"/>
      <c r="HW9" s="78">
        <f t="shared" si="32"/>
        <v>3000</v>
      </c>
      <c r="HY9" s="321"/>
      <c r="HZ9" s="229"/>
      <c r="IA9" s="104"/>
      <c r="IB9" s="781"/>
      <c r="IC9" s="780"/>
      <c r="ID9" s="78">
        <f t="shared" si="33"/>
        <v>0</v>
      </c>
      <c r="IF9" s="321"/>
      <c r="IG9" s="229"/>
      <c r="IH9" s="104"/>
      <c r="II9" s="781"/>
      <c r="IJ9" s="780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60">
        <v>41656</v>
      </c>
      <c r="JE9" s="1661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6"/>
      <c r="JQ9" s="701"/>
      <c r="JR9" s="322"/>
      <c r="JS9" s="701"/>
      <c r="JT9" s="78">
        <f t="shared" si="39"/>
        <v>90</v>
      </c>
      <c r="JV9" s="322"/>
      <c r="JW9" s="311"/>
      <c r="JX9" s="22"/>
      <c r="JY9" s="792"/>
      <c r="JZ9" s="76"/>
      <c r="KA9" s="78">
        <f t="shared" si="40"/>
        <v>90</v>
      </c>
      <c r="KC9" s="405"/>
      <c r="KD9" s="311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2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0"/>
      <c r="MC9" s="139"/>
      <c r="MD9" s="49"/>
      <c r="ME9" s="139"/>
      <c r="MF9" s="78">
        <f t="shared" si="48"/>
        <v>0</v>
      </c>
      <c r="MH9" s="49"/>
      <c r="MI9" s="1330"/>
      <c r="MJ9" s="139"/>
      <c r="MK9" s="49"/>
      <c r="ML9" s="139"/>
      <c r="MM9" s="78">
        <f t="shared" si="49"/>
        <v>0</v>
      </c>
      <c r="MO9" s="425"/>
      <c r="MP9" s="1330"/>
      <c r="MQ9" s="139"/>
      <c r="MR9" s="49"/>
      <c r="MS9" s="139"/>
      <c r="MT9" s="78">
        <f t="shared" si="50"/>
        <v>0</v>
      </c>
      <c r="MV9" s="425"/>
      <c r="MW9" s="1330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0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50"/>
      <c r="ON9" s="317"/>
      <c r="OO9" s="1836"/>
      <c r="OP9" s="1828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0"/>
      <c r="RQ9" s="1473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8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078"/>
      <c r="WE9" s="104"/>
      <c r="WF9" s="321"/>
      <c r="WG9" s="390"/>
      <c r="WH9" s="78">
        <f t="shared" si="84"/>
        <v>236</v>
      </c>
      <c r="WJ9" s="321"/>
      <c r="WK9" s="1330"/>
      <c r="WL9" s="139"/>
      <c r="WM9" s="49"/>
      <c r="WN9" s="350"/>
      <c r="WO9" s="78">
        <f t="shared" si="85"/>
        <v>151</v>
      </c>
      <c r="WQ9" s="425">
        <v>41470</v>
      </c>
      <c r="WR9" s="229" t="s">
        <v>1602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6"/>
      <c r="YQ9" s="311" t="s">
        <v>1612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35" t="s">
        <v>1421</v>
      </c>
      <c r="AAA9" s="2336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005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0"/>
      <c r="ABS9" s="139"/>
      <c r="ABT9" s="308"/>
      <c r="ABU9" s="139"/>
      <c r="ABV9" s="78">
        <f t="shared" si="101"/>
        <v>0</v>
      </c>
      <c r="ABX9" s="425"/>
      <c r="ABY9" s="1330"/>
      <c r="ABZ9" s="139"/>
      <c r="ACA9" s="308"/>
      <c r="ACB9" s="139"/>
      <c r="ACC9" s="78">
        <f t="shared" si="102"/>
        <v>0</v>
      </c>
      <c r="ACE9" s="425"/>
      <c r="ACF9" s="1330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0"/>
      <c r="ACV9" s="139"/>
      <c r="ACW9" s="49"/>
      <c r="ACX9" s="139"/>
      <c r="ACY9" s="78">
        <f>ACY8+ACV9-ACX9</f>
        <v>0</v>
      </c>
      <c r="ADA9" s="791"/>
      <c r="ADB9" s="311"/>
      <c r="ADC9" s="104"/>
      <c r="ADD9" s="31"/>
      <c r="ADE9" s="76"/>
      <c r="ADF9" s="78">
        <f t="shared" si="105"/>
        <v>11344.5</v>
      </c>
      <c r="ADI9" s="765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5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005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6"/>
      <c r="AHF9" s="775"/>
      <c r="AHG9" s="322"/>
      <c r="AHH9" s="775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005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63"/>
      <c r="AIC9" s="799"/>
      <c r="AID9" s="853"/>
      <c r="AIE9" s="78">
        <f t="shared" si="118"/>
        <v>198</v>
      </c>
      <c r="AIG9" s="405">
        <v>41541</v>
      </c>
      <c r="AIH9" s="311" t="s">
        <v>1607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7"/>
      <c r="ANA9" s="806"/>
      <c r="ANB9" s="76"/>
      <c r="ANC9" s="807">
        <f t="shared" ref="ANC9:ANC43" si="204">ANC8+AMZ9-ANB9</f>
        <v>0</v>
      </c>
      <c r="ANE9" s="31"/>
      <c r="ANF9" s="311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29" t="s">
        <v>1608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311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30"/>
      <c r="AOD9" s="802"/>
      <c r="AOE9" s="884"/>
      <c r="AOF9" s="718"/>
      <c r="AOG9" s="807">
        <f t="shared" ref="AOG9:AOG58" si="208">AOG8+AOD9-AOF9</f>
        <v>731</v>
      </c>
      <c r="AOI9" s="425"/>
      <c r="AOJ9" s="1216"/>
      <c r="AOK9" s="802"/>
      <c r="AOL9" s="97"/>
      <c r="AOM9" s="139"/>
      <c r="AON9" s="78">
        <f t="shared" ref="AON9:AON41" si="209">AON8+AOK9-AOM9</f>
        <v>0</v>
      </c>
      <c r="AOP9" s="49"/>
      <c r="AOQ9" s="1330"/>
      <c r="AOR9" s="802"/>
      <c r="AOS9" s="460"/>
      <c r="AOT9" s="139"/>
      <c r="AOU9" s="807">
        <f t="shared" ref="AOU9:AOU43" si="210">AOU8+AOR9-AOT9</f>
        <v>0</v>
      </c>
      <c r="AOW9" s="49"/>
      <c r="AOX9" s="229"/>
      <c r="AOY9" s="801"/>
      <c r="AOZ9" s="97"/>
      <c r="APA9" s="139"/>
      <c r="APB9" s="807">
        <f t="shared" ref="APB9:APB43" si="211">APB8+AOY9-APA9</f>
        <v>0</v>
      </c>
      <c r="APD9" s="49"/>
      <c r="APE9" s="229"/>
      <c r="APF9" s="801"/>
      <c r="APG9" s="49"/>
      <c r="APH9" s="390"/>
      <c r="API9" s="78">
        <f t="shared" si="136"/>
        <v>0</v>
      </c>
      <c r="APK9" s="405"/>
      <c r="APL9" s="311"/>
      <c r="APM9" s="827"/>
      <c r="APN9" s="806"/>
      <c r="APO9" s="76"/>
      <c r="APP9" s="807">
        <f t="shared" ref="APP9:APP43" si="212">APP8+APM9-APO9</f>
        <v>0</v>
      </c>
      <c r="APR9" s="321"/>
      <c r="APS9" s="229"/>
      <c r="APT9" s="801"/>
      <c r="APU9" s="97"/>
      <c r="APV9" s="139"/>
      <c r="APW9" s="807">
        <f t="shared" ref="APW9:APW29" si="213">APW8+APT9-APV9</f>
        <v>0</v>
      </c>
      <c r="APY9" s="49"/>
      <c r="APZ9" s="229"/>
      <c r="AQA9" s="801"/>
      <c r="AQB9" s="97"/>
      <c r="AQC9" s="139"/>
      <c r="AQD9" s="807">
        <f t="shared" ref="AQD9:AQD29" si="214">AQD8+AQA9-AQC9</f>
        <v>0</v>
      </c>
      <c r="AQF9" s="49"/>
      <c r="AQG9" s="229"/>
      <c r="AQH9" s="801"/>
      <c r="AQI9" s="347"/>
      <c r="AQJ9" s="139"/>
      <c r="AQK9" s="807">
        <f t="shared" ref="AQK9:AQK29" si="215">AQK8+AQH9-AQJ9</f>
        <v>0</v>
      </c>
      <c r="AQM9" s="49"/>
      <c r="AQN9" s="229"/>
      <c r="AQO9" s="801"/>
      <c r="AQP9" s="347"/>
      <c r="AQQ9" s="139"/>
      <c r="AQR9" s="807">
        <f t="shared" ref="AQR9:AQR29" si="216">AQR8+AQO9-AQQ9</f>
        <v>0</v>
      </c>
      <c r="AQT9" s="322"/>
      <c r="AQU9" s="311"/>
      <c r="AQV9" s="803"/>
      <c r="AQW9" s="806"/>
      <c r="AQX9" s="76"/>
      <c r="AQY9" s="807">
        <f t="shared" ref="AQY9:AQY29" si="217">AQY8+AQV9-AQX9</f>
        <v>0</v>
      </c>
      <c r="ARA9" s="322"/>
      <c r="ARB9" s="311"/>
      <c r="ARC9" s="803"/>
      <c r="ARD9" s="806"/>
      <c r="ARE9" s="76"/>
      <c r="ARF9" s="807">
        <f t="shared" ref="ARF9:ARF29" si="218">ARF8+ARC9-ARE9</f>
        <v>0</v>
      </c>
      <c r="ARH9" s="322"/>
      <c r="ARI9" s="311"/>
      <c r="ARJ9" s="803"/>
      <c r="ARK9" s="806"/>
      <c r="ARL9" s="76"/>
      <c r="ARM9" s="807">
        <f t="shared" ref="ARM9:ARM29" si="219">ARM8+ARJ9-ARL9</f>
        <v>399</v>
      </c>
      <c r="ARO9" s="425"/>
      <c r="ARP9" s="229"/>
      <c r="ARQ9" s="801"/>
      <c r="ARR9" s="460"/>
      <c r="ARS9" s="139"/>
      <c r="ART9" s="807">
        <f t="shared" ref="ART9:ART29" si="220">ART8+ARQ9-ARS9</f>
        <v>0</v>
      </c>
      <c r="ARV9" s="405"/>
      <c r="ARW9" s="776"/>
      <c r="ARX9" s="350"/>
      <c r="ARY9" s="405"/>
      <c r="ARZ9" s="775"/>
      <c r="ASA9" s="807">
        <f t="shared" ref="ASA9:ASA29" si="221">ASA8+ARX9-ARZ9</f>
        <v>0</v>
      </c>
      <c r="ASC9" s="405"/>
      <c r="ASD9" s="311"/>
      <c r="ASE9" s="803"/>
      <c r="ASF9" s="806"/>
      <c r="ASG9" s="76"/>
      <c r="ASH9" s="807">
        <f t="shared" ref="ASH9:ASH43" si="222">ASH8+ASE9-ASG9</f>
        <v>0</v>
      </c>
      <c r="ASJ9" s="405"/>
      <c r="ASK9" s="311"/>
      <c r="ASL9" s="803"/>
      <c r="ASM9" s="806"/>
      <c r="ASN9" s="76"/>
      <c r="ASO9" s="807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005"/>
      <c r="ATA9" s="104"/>
      <c r="ATB9" s="2387"/>
      <c r="ATC9" s="2387"/>
      <c r="ATD9" s="78">
        <f>ATD8+ATA9-ATC9</f>
        <v>0</v>
      </c>
      <c r="ATF9" s="425"/>
      <c r="ATG9" s="1330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6"/>
      <c r="ATV9" s="311"/>
      <c r="ATW9" s="104"/>
      <c r="ATX9" s="49"/>
      <c r="ATY9" s="76"/>
      <c r="ATZ9" s="78">
        <f>ATZ8+ATW9-ATY9</f>
        <v>968</v>
      </c>
      <c r="AUB9" s="405"/>
      <c r="AUC9" s="736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79"/>
      <c r="AUM9" s="31"/>
      <c r="AUN9" s="76"/>
      <c r="AUO9" s="78">
        <f>AUO8+AUL9-AUN9</f>
        <v>0</v>
      </c>
      <c r="AUQ9" s="425">
        <v>41588</v>
      </c>
      <c r="AUR9" s="229" t="s">
        <v>1794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29"/>
      <c r="AUZ9" s="104"/>
      <c r="AVA9" s="49"/>
      <c r="AVB9" s="139"/>
      <c r="AVC9" s="807">
        <f>AVC8+AUZ9-AVB9</f>
        <v>3312</v>
      </c>
      <c r="AVE9" s="425"/>
      <c r="AVF9" s="229"/>
      <c r="AVG9" s="104"/>
      <c r="AVH9" s="49"/>
      <c r="AVI9" s="139"/>
      <c r="AVJ9" s="807">
        <f>AVJ8+AVG9-AVI9</f>
        <v>0</v>
      </c>
      <c r="AVL9" s="425"/>
      <c r="AVM9" s="229"/>
      <c r="AVN9" s="104"/>
      <c r="AVO9" s="49"/>
      <c r="AVP9" s="139"/>
      <c r="AVQ9" s="807">
        <f>AVQ8+AVN9-AVP9</f>
        <v>0</v>
      </c>
      <c r="AVS9" s="425"/>
      <c r="AVT9" s="229"/>
      <c r="AVU9" s="802"/>
      <c r="AVV9" s="97"/>
      <c r="AVW9" s="139"/>
      <c r="AVX9" s="807">
        <f t="shared" ref="AVX9:AVX43" si="224">AVX8+AVU9-AVW9</f>
        <v>0</v>
      </c>
      <c r="AVZ9" s="425"/>
      <c r="AWA9" s="229"/>
      <c r="AWB9" s="802"/>
      <c r="AWC9" s="97"/>
      <c r="AWD9" s="139"/>
      <c r="AWE9" s="807">
        <f t="shared" ref="AWE9:AWE43" si="225">AWE8+AWB9-AWD9</f>
        <v>0</v>
      </c>
      <c r="AWG9" s="425"/>
      <c r="AWH9" s="22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2309</v>
      </c>
      <c r="AWP9" s="302" t="s">
        <v>1791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311" t="s">
        <v>1603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30"/>
      <c r="AXF9" s="802"/>
      <c r="AXG9" s="806"/>
      <c r="AXH9" s="76"/>
      <c r="AXI9" s="807">
        <f>AXI8+AXF9-AXH9</f>
        <v>0</v>
      </c>
      <c r="AXK9" s="405"/>
      <c r="AXL9" s="311"/>
      <c r="AXM9" s="22"/>
      <c r="AXN9" s="806"/>
      <c r="AXO9" s="76"/>
      <c r="AXP9" s="807">
        <f>AXP8+AXM9-AXO9</f>
        <v>0</v>
      </c>
      <c r="AXR9" s="31"/>
      <c r="AXS9" s="311"/>
      <c r="AXT9" s="22"/>
      <c r="AXU9" s="347"/>
      <c r="AXV9" s="76"/>
      <c r="AXW9" s="807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39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1"/>
      <c r="BAE9" s="1241"/>
      <c r="BAF9" s="1585"/>
      <c r="BAG9" s="789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154"/>
      <c r="BBO9" s="2155">
        <v>280000</v>
      </c>
      <c r="BBP9" s="2156" t="s">
        <v>2417</v>
      </c>
      <c r="BBQ9" s="1938"/>
      <c r="BBR9" s="131">
        <f t="shared" si="148"/>
        <v>1113100</v>
      </c>
      <c r="BBT9" s="31"/>
      <c r="BBU9" s="311"/>
      <c r="BBV9" s="22"/>
      <c r="BBW9" s="31"/>
      <c r="BBX9" s="76"/>
      <c r="BBY9" s="78">
        <f t="shared" si="149"/>
        <v>1200</v>
      </c>
      <c r="BCA9" s="425">
        <v>42088</v>
      </c>
      <c r="BCB9" s="2172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2" t="s">
        <v>2184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6"/>
      <c r="BDS9" s="776"/>
      <c r="BDT9" s="76"/>
      <c r="BDU9" s="425"/>
      <c r="BDV9" s="139"/>
      <c r="BDW9" s="78">
        <f t="shared" si="156"/>
        <v>308</v>
      </c>
      <c r="BDY9" s="49"/>
      <c r="BDZ9" s="810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2256</v>
      </c>
      <c r="BEJ9" s="1931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29"/>
      <c r="BFE9" s="825"/>
      <c r="BFF9" s="1421" t="s">
        <v>1789</v>
      </c>
      <c r="BFG9" s="833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0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1087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1099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0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5"/>
      <c r="BIC9" s="78">
        <f t="shared" si="171"/>
        <v>0</v>
      </c>
      <c r="BIE9" s="393"/>
      <c r="BIF9" s="1330"/>
      <c r="BIG9" s="1330"/>
      <c r="BIH9" s="139"/>
      <c r="BII9" s="1868"/>
      <c r="BIJ9" s="139"/>
      <c r="BIK9" s="78">
        <f t="shared" si="172"/>
        <v>0</v>
      </c>
      <c r="BIM9" s="405"/>
      <c r="BIN9" s="1330"/>
      <c r="BIO9" s="779"/>
      <c r="BIQ9" s="775"/>
      <c r="BIR9" s="78">
        <f t="shared" si="173"/>
        <v>86</v>
      </c>
      <c r="BIT9" s="321"/>
      <c r="BIU9" s="410"/>
      <c r="BIV9" s="2079"/>
      <c r="BIW9" s="139"/>
      <c r="BIX9" s="781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006"/>
      <c r="BJL9" s="139"/>
      <c r="BJM9" s="781"/>
      <c r="BJN9" s="139"/>
      <c r="BJO9" s="78">
        <f>BJO8+BJL9-BJN9</f>
        <v>0</v>
      </c>
      <c r="BJQ9" s="31"/>
      <c r="BJR9" s="1977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6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6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0"/>
      <c r="BLX9" s="695"/>
      <c r="BLY9" s="321"/>
      <c r="BLZ9" s="139"/>
      <c r="BMA9" s="78">
        <f t="shared" si="182"/>
        <v>0</v>
      </c>
      <c r="BMC9" s="425"/>
      <c r="BMD9" s="1330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6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6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1604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2097</v>
      </c>
      <c r="BPL9" s="524"/>
      <c r="BPM9" s="766"/>
      <c r="BPN9" s="76"/>
      <c r="BPO9" s="78">
        <f>BPO8+BPL9-BPN9</f>
        <v>2273.5</v>
      </c>
      <c r="BPQ9" s="31"/>
      <c r="BPR9" s="776"/>
      <c r="BPS9" s="139"/>
      <c r="BPT9" s="49"/>
      <c r="BPU9" s="139"/>
      <c r="BPV9" s="78">
        <f t="shared" si="186"/>
        <v>0</v>
      </c>
      <c r="BPX9" s="31"/>
      <c r="BPY9" s="776"/>
      <c r="BPZ9" s="139"/>
      <c r="BQA9" s="49"/>
      <c r="BQB9" s="139"/>
      <c r="BQC9" s="78">
        <f t="shared" si="187"/>
        <v>0</v>
      </c>
      <c r="BQE9" s="31"/>
      <c r="BQF9" s="336"/>
      <c r="BQG9" s="776"/>
      <c r="BQH9" s="139"/>
      <c r="BQI9" s="31"/>
      <c r="BQJ9" s="76"/>
      <c r="BQK9" s="78">
        <f t="shared" si="188"/>
        <v>118</v>
      </c>
      <c r="BQL9" s="76"/>
      <c r="BQM9" s="322"/>
      <c r="BQN9" s="2008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0</v>
      </c>
      <c r="BRB9" s="776"/>
      <c r="BRC9" s="139"/>
      <c r="BRD9" s="405"/>
      <c r="BRE9" s="775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6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30"/>
      <c r="C10" s="139">
        <v>5000</v>
      </c>
      <c r="D10" s="541" t="s">
        <v>2307</v>
      </c>
      <c r="E10" s="139"/>
      <c r="F10" s="78">
        <f t="shared" si="2"/>
        <v>172000</v>
      </c>
      <c r="H10" s="49">
        <v>41876</v>
      </c>
      <c r="I10" s="1330"/>
      <c r="J10" s="139">
        <v>21750</v>
      </c>
      <c r="K10" s="49"/>
      <c r="L10" s="139"/>
      <c r="M10" s="78">
        <f t="shared" si="3"/>
        <v>131750</v>
      </c>
      <c r="O10" s="31"/>
      <c r="P10" s="1330"/>
      <c r="Q10" s="139"/>
      <c r="R10" s="31"/>
      <c r="S10" s="76"/>
      <c r="T10" s="78">
        <f t="shared" si="4"/>
        <v>2500</v>
      </c>
      <c r="V10" s="31"/>
      <c r="W10" s="1330"/>
      <c r="X10" s="139"/>
      <c r="Y10" s="31"/>
      <c r="Z10" s="76"/>
      <c r="AA10" s="78">
        <f t="shared" si="5"/>
        <v>0</v>
      </c>
      <c r="AC10" s="31"/>
      <c r="AD10" s="1330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1625</v>
      </c>
      <c r="AS10" s="22">
        <v>88489.72</v>
      </c>
      <c r="AT10" s="400"/>
      <c r="AU10" s="139"/>
      <c r="AV10" s="78">
        <f t="shared" si="8"/>
        <v>256933.72</v>
      </c>
      <c r="AX10" s="31"/>
      <c r="AY10" s="1330"/>
      <c r="AZ10" s="139"/>
      <c r="BA10" s="31"/>
      <c r="BB10" s="76"/>
      <c r="BC10" s="78">
        <f t="shared" si="9"/>
        <v>0</v>
      </c>
      <c r="BE10" s="322"/>
      <c r="BF10" s="1330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0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1790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80">
        <v>41079</v>
      </c>
      <c r="CW10" s="1900"/>
      <c r="CX10" s="830" t="s">
        <v>1116</v>
      </c>
      <c r="CY10" s="671">
        <v>218464</v>
      </c>
      <c r="CZ10" s="980">
        <v>41132</v>
      </c>
      <c r="DA10" s="819">
        <v>212650</v>
      </c>
      <c r="DB10" s="78">
        <f t="shared" si="16"/>
        <v>5814</v>
      </c>
      <c r="DE10" s="892"/>
      <c r="DF10" s="1894"/>
      <c r="DG10" s="139"/>
      <c r="DH10" s="425"/>
      <c r="DI10" s="350"/>
      <c r="DJ10" s="78">
        <f t="shared" si="17"/>
        <v>633217.30000000005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5"/>
      <c r="FC10" s="545"/>
      <c r="FD10" s="1815"/>
      <c r="FE10" s="1804"/>
      <c r="FF10" s="1822"/>
      <c r="FG10" s="1869"/>
      <c r="FH10" s="78">
        <f t="shared" si="24"/>
        <v>0</v>
      </c>
      <c r="FJ10" s="714"/>
      <c r="FK10" s="1395"/>
      <c r="FL10" s="1814"/>
      <c r="FM10" s="1971"/>
      <c r="FN10" s="308"/>
      <c r="FO10" s="139"/>
      <c r="FP10" s="78">
        <f t="shared" si="25"/>
        <v>1044.8300000000017</v>
      </c>
      <c r="FR10" s="425"/>
      <c r="FS10" s="1269"/>
      <c r="FT10" s="229"/>
      <c r="FU10" s="139"/>
      <c r="FV10" s="308"/>
      <c r="FW10" s="139"/>
      <c r="FX10" s="78">
        <f t="shared" si="26"/>
        <v>8038.1</v>
      </c>
      <c r="FZ10" s="31"/>
      <c r="GA10" s="1330"/>
      <c r="GB10" s="139"/>
      <c r="GC10" s="308"/>
      <c r="GD10" s="139"/>
      <c r="GE10" s="78">
        <f t="shared" si="203"/>
        <v>0</v>
      </c>
      <c r="GG10" s="1265"/>
      <c r="GH10" s="1395"/>
      <c r="GI10" s="1814"/>
      <c r="GJ10" s="1821"/>
      <c r="GK10" s="2081"/>
      <c r="GL10" s="582"/>
      <c r="GM10" s="78">
        <f t="shared" si="27"/>
        <v>0</v>
      </c>
      <c r="GO10" s="49"/>
      <c r="GP10" s="229"/>
      <c r="GQ10" s="798"/>
      <c r="GR10" s="799"/>
      <c r="GS10" s="139"/>
      <c r="GT10" s="78">
        <f t="shared" si="28"/>
        <v>3191.5</v>
      </c>
      <c r="GV10" s="425"/>
      <c r="GW10" s="308"/>
      <c r="GX10" s="229"/>
      <c r="GY10" s="390"/>
      <c r="GZ10" s="1464"/>
      <c r="HA10" s="780"/>
      <c r="HB10" s="78">
        <f t="shared" si="29"/>
        <v>2011.6000000000004</v>
      </c>
      <c r="HD10" s="425"/>
      <c r="HE10" s="229"/>
      <c r="HF10" s="104"/>
      <c r="HG10" s="393"/>
      <c r="HH10" s="780"/>
      <c r="HI10" s="78">
        <f t="shared" si="30"/>
        <v>5990.5</v>
      </c>
      <c r="HK10" s="321"/>
      <c r="HL10" s="229"/>
      <c r="HM10" s="104"/>
      <c r="HN10" s="799"/>
      <c r="HO10" s="718"/>
      <c r="HP10" s="78">
        <f t="shared" si="31"/>
        <v>3655.5</v>
      </c>
      <c r="HR10" s="425"/>
      <c r="HS10" s="1330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1"/>
      <c r="IC10" s="780"/>
      <c r="ID10" s="78">
        <f t="shared" si="33"/>
        <v>0</v>
      </c>
      <c r="IF10" s="321"/>
      <c r="IG10" s="229"/>
      <c r="IH10" s="104"/>
      <c r="II10" s="781"/>
      <c r="IJ10" s="780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6"/>
      <c r="JQ10" s="701"/>
      <c r="JR10" s="322"/>
      <c r="JS10" s="701"/>
      <c r="JT10" s="78">
        <f t="shared" si="39"/>
        <v>90</v>
      </c>
      <c r="JV10" s="322"/>
      <c r="JW10" s="776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2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0"/>
      <c r="LO10" s="139"/>
      <c r="LP10" s="49"/>
      <c r="LQ10" s="139"/>
      <c r="LR10" s="78">
        <f t="shared" si="46"/>
        <v>0</v>
      </c>
      <c r="LT10" s="31"/>
      <c r="LU10" s="1330"/>
      <c r="LV10" s="139"/>
      <c r="LW10" s="31"/>
      <c r="LX10" s="76"/>
      <c r="LY10" s="78">
        <f t="shared" si="47"/>
        <v>0</v>
      </c>
      <c r="MA10" s="49"/>
      <c r="MB10" s="1330"/>
      <c r="MC10" s="139"/>
      <c r="MD10" s="49"/>
      <c r="ME10" s="139"/>
      <c r="MF10" s="78">
        <f t="shared" si="48"/>
        <v>0</v>
      </c>
      <c r="MH10" s="49"/>
      <c r="MI10" s="1330"/>
      <c r="MJ10" s="139"/>
      <c r="MK10" s="49"/>
      <c r="ML10" s="139"/>
      <c r="MM10" s="78">
        <f t="shared" si="49"/>
        <v>0</v>
      </c>
      <c r="MO10" s="425"/>
      <c r="MP10" s="1330"/>
      <c r="MQ10" s="139"/>
      <c r="MR10" s="49"/>
      <c r="MS10" s="139"/>
      <c r="MT10" s="78">
        <f t="shared" si="50"/>
        <v>0</v>
      </c>
      <c r="MV10" s="425"/>
      <c r="MW10" s="1330"/>
      <c r="MX10" s="139"/>
      <c r="MY10" s="49"/>
      <c r="MZ10" s="139"/>
      <c r="NA10" s="78">
        <f t="shared" si="51"/>
        <v>0</v>
      </c>
      <c r="NC10" s="405"/>
      <c r="ND10" s="1330"/>
      <c r="NE10" s="139"/>
      <c r="NF10" s="685"/>
      <c r="NG10" s="76"/>
      <c r="NH10" s="78">
        <f t="shared" si="52"/>
        <v>0</v>
      </c>
      <c r="NJ10" s="31"/>
      <c r="NK10" s="1330"/>
      <c r="NL10" s="139"/>
      <c r="NM10" s="685"/>
      <c r="NN10" s="76"/>
      <c r="NO10" s="78">
        <f t="shared" si="53"/>
        <v>0</v>
      </c>
      <c r="NQ10" s="31"/>
      <c r="NR10" s="1330"/>
      <c r="NS10" s="139"/>
      <c r="NT10" s="31"/>
      <c r="NU10" s="76"/>
      <c r="NV10" s="78">
        <f t="shared" si="54"/>
        <v>0</v>
      </c>
      <c r="NX10" s="405"/>
      <c r="NY10" s="1330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51"/>
      <c r="ON10" s="2079"/>
      <c r="OO10" s="139"/>
      <c r="OP10" s="1869"/>
      <c r="OQ10" s="139"/>
      <c r="OR10" s="78">
        <f t="shared" si="0"/>
        <v>0</v>
      </c>
      <c r="OT10" s="405"/>
      <c r="OU10" s="1330"/>
      <c r="OV10" s="139"/>
      <c r="OW10" s="31"/>
      <c r="OX10" s="76"/>
      <c r="OY10" s="78">
        <f t="shared" si="57"/>
        <v>0</v>
      </c>
      <c r="PA10" s="31"/>
      <c r="PB10" s="1330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0"/>
      <c r="QT10" s="139"/>
      <c r="QU10" s="31"/>
      <c r="QV10" s="76"/>
      <c r="QW10" s="78">
        <f t="shared" si="64"/>
        <v>0</v>
      </c>
      <c r="QY10" s="49"/>
      <c r="QZ10" s="1330"/>
      <c r="RA10" s="139"/>
      <c r="RB10" s="49"/>
      <c r="RC10" s="139"/>
      <c r="RD10" s="78">
        <f t="shared" si="65"/>
        <v>0</v>
      </c>
      <c r="RF10" s="49"/>
      <c r="RG10" s="1330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776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078"/>
      <c r="WE10" s="104"/>
      <c r="WF10" s="321"/>
      <c r="WG10" s="390"/>
      <c r="WH10" s="78">
        <f t="shared" si="84"/>
        <v>236</v>
      </c>
      <c r="WJ10" s="321"/>
      <c r="WK10" s="1330"/>
      <c r="WL10" s="139"/>
      <c r="WM10" s="49"/>
      <c r="WN10" s="350"/>
      <c r="WO10" s="78">
        <f t="shared" si="85"/>
        <v>151</v>
      </c>
      <c r="WQ10" s="425"/>
      <c r="WR10" s="1330"/>
      <c r="WS10" s="718"/>
      <c r="WT10" s="854"/>
      <c r="WU10" s="139"/>
      <c r="WV10" s="78">
        <f t="shared" si="86"/>
        <v>7697</v>
      </c>
      <c r="WX10" s="49"/>
      <c r="WY10" s="1330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0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63"/>
      <c r="YS10" s="1584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0"/>
      <c r="ZM10" s="139"/>
      <c r="ZN10" s="31"/>
      <c r="ZO10" s="76"/>
      <c r="ZP10" s="78">
        <f t="shared" ref="ZP10:ZP43" si="238">ZP9+ZM10-ZO10</f>
        <v>0</v>
      </c>
      <c r="ZR10" s="405"/>
      <c r="ZS10" s="1330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8"/>
      <c r="AAC10" s="1236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005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0"/>
      <c r="ABS10" s="139"/>
      <c r="ABT10" s="308"/>
      <c r="ABU10" s="139"/>
      <c r="ABV10" s="78">
        <f t="shared" si="101"/>
        <v>0</v>
      </c>
      <c r="ABX10" s="425"/>
      <c r="ABY10" s="1330"/>
      <c r="ABZ10" s="139"/>
      <c r="ACA10" s="308"/>
      <c r="ACB10" s="139"/>
      <c r="ACC10" s="78">
        <f t="shared" si="102"/>
        <v>0</v>
      </c>
      <c r="ACE10" s="425"/>
      <c r="ACF10" s="1330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1">
        <v>40527</v>
      </c>
      <c r="ADB10" s="311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30"/>
      <c r="ADK10" s="139"/>
      <c r="ADL10" s="31"/>
      <c r="ADM10" s="76"/>
      <c r="ADN10" s="78">
        <f>ADN9+ADK10-ADM10</f>
        <v>0</v>
      </c>
      <c r="ADP10" s="322"/>
      <c r="ADQ10" s="1330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79"/>
      <c r="AEN10" s="49"/>
      <c r="AEO10" s="139"/>
      <c r="AEP10" s="78">
        <f t="shared" si="1"/>
        <v>0</v>
      </c>
      <c r="AER10" s="49"/>
      <c r="AES10" s="1330"/>
      <c r="AET10" s="139"/>
      <c r="AEU10" s="49"/>
      <c r="AEV10" s="139"/>
      <c r="AEW10" s="78">
        <f t="shared" si="106"/>
        <v>0</v>
      </c>
      <c r="AEY10" s="31"/>
      <c r="AEZ10" s="1330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0"/>
      <c r="AFV10" s="139"/>
      <c r="AFW10" s="31"/>
      <c r="AFX10" s="76"/>
      <c r="AFY10" s="78">
        <f t="shared" si="110"/>
        <v>0</v>
      </c>
      <c r="AGA10" s="321"/>
      <c r="AGB10" s="2005"/>
      <c r="AGC10" s="104"/>
      <c r="AGD10" s="321"/>
      <c r="AGE10" s="139"/>
      <c r="AGF10" s="78">
        <f t="shared" si="111"/>
        <v>0</v>
      </c>
      <c r="AGH10" s="322"/>
      <c r="AGI10" s="1330"/>
      <c r="AGJ10" s="139"/>
      <c r="AGK10" s="31"/>
      <c r="AGL10" s="76"/>
      <c r="AGM10" s="78">
        <f t="shared" si="112"/>
        <v>0</v>
      </c>
      <c r="AGO10" s="322"/>
      <c r="AGP10" s="1330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0"/>
      <c r="AHM10" s="139"/>
      <c r="AHN10" s="31"/>
      <c r="AHO10" s="76"/>
      <c r="AHP10" s="78">
        <f t="shared" si="116"/>
        <v>0</v>
      </c>
      <c r="AHR10" s="425"/>
      <c r="AHS10" s="1330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2309</v>
      </c>
      <c r="AIA10" s="1330" t="s">
        <v>1614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8"/>
      <c r="AIJ10" s="799"/>
      <c r="AIK10" s="139"/>
      <c r="AIL10" s="78">
        <f t="shared" si="119"/>
        <v>436</v>
      </c>
      <c r="AIN10" s="425"/>
      <c r="AIO10" s="1330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5"/>
      <c r="ALD10" s="1652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7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0"/>
      <c r="AMZ10" s="802"/>
      <c r="ANA10" s="806"/>
      <c r="ANB10" s="76"/>
      <c r="ANC10" s="807">
        <f t="shared" si="204"/>
        <v>0</v>
      </c>
      <c r="ANE10" s="322"/>
      <c r="ANF10" s="311"/>
      <c r="ANG10" s="801"/>
      <c r="ANH10" s="97"/>
      <c r="ANI10" s="76"/>
      <c r="ANJ10" s="807">
        <f t="shared" si="205"/>
        <v>0</v>
      </c>
      <c r="ANL10" s="322"/>
      <c r="ANM10" s="311"/>
      <c r="ANN10" s="803"/>
      <c r="ANO10" s="1467" t="s">
        <v>1610</v>
      </c>
      <c r="ANP10" s="1320">
        <v>960.4</v>
      </c>
      <c r="ANQ10" s="807">
        <f t="shared" si="206"/>
        <v>187.60000000000002</v>
      </c>
      <c r="ANS10" s="31"/>
      <c r="ANT10" s="31"/>
      <c r="ANU10" s="1330"/>
      <c r="ANV10" s="802"/>
      <c r="ANW10" s="806"/>
      <c r="ANX10" s="77"/>
      <c r="ANY10" s="807">
        <f t="shared" si="207"/>
        <v>0</v>
      </c>
      <c r="AOA10" s="405"/>
      <c r="AOB10" s="736"/>
      <c r="AOC10" s="311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30"/>
      <c r="AOR10" s="802"/>
      <c r="AOS10" s="97"/>
      <c r="AOT10" s="139"/>
      <c r="AOU10" s="805">
        <f t="shared" si="210"/>
        <v>0</v>
      </c>
      <c r="AOW10" s="49"/>
      <c r="AOX10" s="1330"/>
      <c r="AOY10" s="802"/>
      <c r="AOZ10" s="97"/>
      <c r="APA10" s="139"/>
      <c r="APB10" s="807">
        <f t="shared" si="211"/>
        <v>0</v>
      </c>
      <c r="APD10" s="49"/>
      <c r="APE10" s="229"/>
      <c r="APF10" s="801"/>
      <c r="APG10" s="97"/>
      <c r="APH10" s="139"/>
      <c r="API10" s="78">
        <f t="shared" si="136"/>
        <v>0</v>
      </c>
      <c r="APK10" s="405"/>
      <c r="APL10" s="1330"/>
      <c r="APM10" s="802"/>
      <c r="APN10" s="806"/>
      <c r="APO10" s="76"/>
      <c r="APP10" s="807">
        <f t="shared" si="212"/>
        <v>0</v>
      </c>
      <c r="APR10" s="321"/>
      <c r="APS10" s="229"/>
      <c r="APT10" s="802"/>
      <c r="APU10" s="97"/>
      <c r="APV10" s="139"/>
      <c r="APW10" s="807">
        <f t="shared" si="213"/>
        <v>0</v>
      </c>
      <c r="APY10" s="49"/>
      <c r="APZ10" s="229"/>
      <c r="AQA10" s="802"/>
      <c r="AQB10" s="97"/>
      <c r="AQC10" s="139"/>
      <c r="AQD10" s="807">
        <f t="shared" si="214"/>
        <v>0</v>
      </c>
      <c r="AQF10" s="49"/>
      <c r="AQG10" s="229"/>
      <c r="AQH10" s="802"/>
      <c r="AQI10" s="347"/>
      <c r="AQJ10" s="139"/>
      <c r="AQK10" s="807">
        <f t="shared" si="215"/>
        <v>0</v>
      </c>
      <c r="AQM10" s="49"/>
      <c r="AQN10" s="229"/>
      <c r="AQO10" s="802"/>
      <c r="AQP10" s="347"/>
      <c r="AQQ10" s="139"/>
      <c r="AQR10" s="807">
        <f t="shared" si="216"/>
        <v>0</v>
      </c>
      <c r="AQT10" s="322"/>
      <c r="AQU10" s="311"/>
      <c r="AQV10" s="827"/>
      <c r="AQW10" s="806"/>
      <c r="AQX10" s="76"/>
      <c r="AQY10" s="807">
        <f t="shared" si="217"/>
        <v>0</v>
      </c>
      <c r="ARA10" s="322"/>
      <c r="ARB10" s="311"/>
      <c r="ARC10" s="827"/>
      <c r="ARD10" s="806"/>
      <c r="ARE10" s="76"/>
      <c r="ARF10" s="807">
        <f t="shared" si="218"/>
        <v>0</v>
      </c>
      <c r="ARH10" s="322"/>
      <c r="ARI10" s="311"/>
      <c r="ARJ10" s="827"/>
      <c r="ARK10" s="806"/>
      <c r="ARL10" s="76"/>
      <c r="ARM10" s="807">
        <f t="shared" si="219"/>
        <v>399</v>
      </c>
      <c r="ARO10" s="425"/>
      <c r="ARP10" s="229"/>
      <c r="ARQ10" s="801"/>
      <c r="ARR10" s="97"/>
      <c r="ARS10" s="139"/>
      <c r="ART10" s="807">
        <f t="shared" si="220"/>
        <v>0</v>
      </c>
      <c r="ARV10" s="405"/>
      <c r="ARW10" s="776"/>
      <c r="ARX10" s="350"/>
      <c r="ARY10" s="405"/>
      <c r="ARZ10" s="775"/>
      <c r="ASA10" s="807">
        <f t="shared" si="221"/>
        <v>0</v>
      </c>
      <c r="ASC10" s="405"/>
      <c r="ASD10" s="311"/>
      <c r="ASE10" s="803"/>
      <c r="ASF10" s="806"/>
      <c r="ASG10" s="76"/>
      <c r="ASH10" s="807">
        <f t="shared" si="222"/>
        <v>0</v>
      </c>
      <c r="ASJ10" s="405"/>
      <c r="ASK10" s="311"/>
      <c r="ASL10" s="803"/>
      <c r="ASM10" s="806"/>
      <c r="ASN10" s="76"/>
      <c r="ASO10" s="807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0"/>
      <c r="ATA10" s="139"/>
      <c r="ATB10" s="2387"/>
      <c r="ATC10" s="2387"/>
      <c r="ATD10" s="78">
        <f t="shared" ref="ATD10:ATD43" si="242">ATD9+ATA10-ATC10</f>
        <v>0</v>
      </c>
      <c r="ATF10" s="425"/>
      <c r="ATG10" s="1330"/>
      <c r="ATH10" s="139"/>
      <c r="ATI10" s="49"/>
      <c r="ATJ10" s="139"/>
      <c r="ATK10" s="78">
        <f t="shared" ref="ATK10:ATK43" si="243">ATK9+ATH10-ATJ10</f>
        <v>0</v>
      </c>
      <c r="ATM10" s="321"/>
      <c r="ATN10" s="1330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0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30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0"/>
      <c r="AUL10" s="350"/>
      <c r="AUM10" s="49"/>
      <c r="AUN10" s="139"/>
      <c r="AUO10" s="78">
        <f t="shared" ref="AUO10:AUO43" si="247">AUO9+AUL10-AUN10</f>
        <v>0</v>
      </c>
      <c r="AUR10" s="77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0"/>
      <c r="AVU10" s="139"/>
      <c r="AVV10" s="49"/>
      <c r="AVW10" s="139"/>
      <c r="AVX10" s="78">
        <f t="shared" si="224"/>
        <v>0</v>
      </c>
      <c r="AVZ10" s="425"/>
      <c r="AWA10" s="1330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6"/>
      <c r="AWS10" s="139"/>
      <c r="AWT10" s="78">
        <f t="shared" si="227"/>
        <v>5365</v>
      </c>
      <c r="AWV10" s="405"/>
      <c r="AWW10" s="736"/>
      <c r="AWX10" s="1576"/>
      <c r="AWY10" s="1577"/>
      <c r="AWZ10" s="1422"/>
      <c r="AXA10" s="76"/>
      <c r="AXB10" s="807">
        <f>AXB9+AWY10-AXA10</f>
        <v>872</v>
      </c>
      <c r="AXD10" s="405"/>
      <c r="AXE10" s="1330"/>
      <c r="AXF10" s="802"/>
      <c r="AXG10" s="806"/>
      <c r="AXH10" s="76"/>
      <c r="AXI10" s="807">
        <f>AXI9+AXF10-AXH10</f>
        <v>0</v>
      </c>
      <c r="AXK10" s="405"/>
      <c r="AXL10" s="1330"/>
      <c r="AXM10" s="802"/>
      <c r="AXN10" s="806"/>
      <c r="AXO10" s="76"/>
      <c r="AXP10" s="807">
        <f>AXP9+AXM10-AXO10</f>
        <v>0</v>
      </c>
      <c r="AXR10" s="31"/>
      <c r="AXS10" s="1330"/>
      <c r="AXT10" s="802"/>
      <c r="AXU10" s="347"/>
      <c r="AXV10" s="76"/>
      <c r="AXW10" s="807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17" t="s">
        <v>2186</v>
      </c>
      <c r="BAE10" s="1366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42129</v>
      </c>
      <c r="BBM10" s="1969"/>
      <c r="BBN10" s="2196"/>
      <c r="BBO10" s="434">
        <v>7346.36</v>
      </c>
      <c r="BBP10" s="393">
        <v>42130</v>
      </c>
      <c r="BBQ10" s="350">
        <v>7346.36</v>
      </c>
      <c r="BBR10" s="131">
        <v>0</v>
      </c>
      <c r="BBT10" s="31"/>
      <c r="BBU10" s="311"/>
      <c r="BBV10" s="139"/>
      <c r="BBW10" s="31"/>
      <c r="BBX10" s="76"/>
      <c r="BBY10" s="78">
        <f t="shared" si="149"/>
        <v>1200</v>
      </c>
      <c r="BCA10" s="425">
        <v>42094</v>
      </c>
      <c r="BCB10" s="2172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8"/>
      <c r="BDF10" s="799"/>
      <c r="BDG10" s="139"/>
      <c r="BDH10" s="78">
        <f t="shared" si="154"/>
        <v>3066</v>
      </c>
      <c r="BDJ10" s="322"/>
      <c r="BDK10" s="776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0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2257</v>
      </c>
      <c r="BEJ10" s="1931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0"/>
      <c r="BEX10" s="390"/>
      <c r="BEY10" s="49"/>
      <c r="BEZ10" s="139"/>
      <c r="BFA10" s="78">
        <f t="shared" si="160"/>
        <v>0</v>
      </c>
      <c r="BFC10" s="321"/>
      <c r="BFD10" s="1429"/>
      <c r="BFE10" s="825"/>
      <c r="BFF10" s="1421" t="s">
        <v>1792</v>
      </c>
      <c r="BFG10" s="833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0"/>
      <c r="BFS10" s="139"/>
      <c r="BFT10" s="425"/>
      <c r="BFU10" s="139"/>
      <c r="BFV10" s="78">
        <f t="shared" si="163"/>
        <v>0</v>
      </c>
      <c r="BFX10" s="31"/>
      <c r="BFY10" s="1330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6"/>
      <c r="BGP10" s="832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0"/>
      <c r="BHR10" s="695"/>
      <c r="BHS10" s="321"/>
      <c r="BHT10" s="261"/>
      <c r="BHU10" s="78">
        <f t="shared" si="170"/>
        <v>0</v>
      </c>
      <c r="BHW10" s="322"/>
      <c r="BHX10" s="336"/>
      <c r="BHY10" s="1330"/>
      <c r="BHZ10" s="779"/>
      <c r="BIA10" s="322"/>
      <c r="BIB10" s="775"/>
      <c r="BIC10" s="78">
        <f t="shared" si="171"/>
        <v>0</v>
      </c>
      <c r="BIE10" s="393"/>
      <c r="BIF10" s="1330"/>
      <c r="BIG10" s="1330"/>
      <c r="BIH10" s="139"/>
      <c r="BII10" s="1868"/>
      <c r="BIJ10" s="139"/>
      <c r="BIK10" s="78">
        <f t="shared" si="172"/>
        <v>0</v>
      </c>
      <c r="BIM10" s="405"/>
      <c r="BIN10" s="1330"/>
      <c r="BIO10" s="779"/>
      <c r="BIQ10" s="775"/>
      <c r="BIR10" s="78">
        <f t="shared" si="173"/>
        <v>86</v>
      </c>
      <c r="BIT10" s="321"/>
      <c r="BIU10" s="410"/>
      <c r="BIV10" s="2079"/>
      <c r="BIW10" s="139"/>
      <c r="BIX10" s="781"/>
      <c r="BIY10" s="139"/>
      <c r="BIZ10" s="78">
        <f>BIZ9+BIW10-BIY10</f>
        <v>0</v>
      </c>
      <c r="BJB10" s="1265"/>
      <c r="BJC10" s="1395"/>
      <c r="BJD10" s="1814"/>
      <c r="BJE10" s="1655"/>
      <c r="BJF10" s="1826"/>
      <c r="BJG10" s="78">
        <f t="shared" si="174"/>
        <v>0</v>
      </c>
      <c r="BJH10" s="1396"/>
      <c r="BJI10" s="321"/>
      <c r="BJJ10" s="410"/>
      <c r="BJK10" s="2006"/>
      <c r="BJL10" s="139"/>
      <c r="BJM10" s="781"/>
      <c r="BJN10" s="139"/>
      <c r="BJO10" s="78">
        <f>BJO9+BJL10-BJN10</f>
        <v>0</v>
      </c>
      <c r="BJQ10" s="714"/>
      <c r="BJR10" s="1998"/>
      <c r="BJS10" s="1847"/>
      <c r="BJT10" s="1841"/>
      <c r="BJU10" s="1396"/>
      <c r="BJV10" s="78">
        <f t="shared" si="228"/>
        <v>1883</v>
      </c>
      <c r="BJW10" s="1396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2217</v>
      </c>
      <c r="BKG10" s="311" t="s">
        <v>1796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0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0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1450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086"/>
      <c r="BOP10" s="1429"/>
      <c r="BOQ10" s="833"/>
      <c r="BOR10" s="1465" t="s">
        <v>1609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6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5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6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2311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2500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1627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0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80">
        <v>41103</v>
      </c>
      <c r="CW11" s="1900"/>
      <c r="CX11" s="830" t="s">
        <v>1117</v>
      </c>
      <c r="CY11" s="671"/>
      <c r="CZ11" s="980" t="s">
        <v>1118</v>
      </c>
      <c r="DA11" s="819"/>
      <c r="DB11" s="78">
        <f t="shared" si="16"/>
        <v>5814</v>
      </c>
      <c r="DE11" s="892"/>
      <c r="DF11" s="1894"/>
      <c r="DG11" s="139"/>
      <c r="DH11" s="425"/>
      <c r="DI11" s="350"/>
      <c r="DJ11" s="78">
        <f t="shared" si="17"/>
        <v>633217.30000000005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1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5"/>
      <c r="FC11" s="1395"/>
      <c r="FD11" s="1814"/>
      <c r="FE11" s="1804"/>
      <c r="FF11" s="1822"/>
      <c r="FG11" s="1869"/>
      <c r="FH11" s="78">
        <f t="shared" si="24"/>
        <v>0</v>
      </c>
      <c r="FJ11" s="425"/>
      <c r="FK11" s="308"/>
      <c r="FL11" s="2005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5"/>
      <c r="GH11" s="1395"/>
      <c r="GI11" s="1814"/>
      <c r="GJ11" s="1821"/>
      <c r="GK11" s="2081"/>
      <c r="GL11" s="1580"/>
      <c r="GM11" s="78">
        <f t="shared" si="27"/>
        <v>0</v>
      </c>
      <c r="GO11" s="49"/>
      <c r="GP11" s="1330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1793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0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5"/>
      <c r="JI11" s="1395"/>
      <c r="JJ11" s="1946"/>
      <c r="JK11" s="1952"/>
      <c r="JL11" s="1946"/>
      <c r="JM11" s="78">
        <f t="shared" si="38"/>
        <v>90</v>
      </c>
      <c r="JN11" s="1396"/>
      <c r="JO11" s="321"/>
      <c r="JP11" s="776"/>
      <c r="JQ11" s="701"/>
      <c r="JR11" s="322"/>
      <c r="JS11" s="701"/>
      <c r="JT11" s="78">
        <f t="shared" si="39"/>
        <v>90</v>
      </c>
      <c r="JV11" s="322"/>
      <c r="JW11" s="776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2"/>
      <c r="KS11" s="311"/>
      <c r="KT11" s="22"/>
      <c r="KU11" s="49"/>
      <c r="KV11" s="139"/>
      <c r="KW11" s="131">
        <f t="shared" si="43"/>
        <v>198</v>
      </c>
      <c r="KY11" s="321"/>
      <c r="KZ11" s="1330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0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0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5"/>
      <c r="OM11" s="1974"/>
      <c r="ON11" s="1815"/>
      <c r="OO11" s="1826"/>
      <c r="OP11" s="1828"/>
      <c r="OQ11" s="1396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29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6"/>
      <c r="RO11" s="776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5"/>
      <c r="UB11" s="49"/>
      <c r="UC11" s="390"/>
      <c r="UD11" s="78">
        <f t="shared" si="76"/>
        <v>0</v>
      </c>
      <c r="UF11" s="405"/>
      <c r="UG11" s="311"/>
      <c r="UH11" s="775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078"/>
      <c r="WE11" s="104"/>
      <c r="WF11" s="321"/>
      <c r="WG11" s="390"/>
      <c r="WH11" s="78">
        <f t="shared" si="84"/>
        <v>236</v>
      </c>
      <c r="WJ11" s="321"/>
      <c r="WK11" s="1330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1724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1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0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41"/>
      <c r="AAA11" s="1942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0"/>
      <c r="AAQ11" s="139"/>
      <c r="AAR11" s="321"/>
      <c r="AAS11" s="139"/>
      <c r="AAT11" s="78">
        <f t="shared" si="97"/>
        <v>0</v>
      </c>
      <c r="AAV11" s="321"/>
      <c r="AAW11" s="2005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1">
        <v>40529</v>
      </c>
      <c r="ADB11" s="311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0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005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0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0"/>
      <c r="AHM11" s="139"/>
      <c r="AHN11" s="31"/>
      <c r="AHO11" s="76"/>
      <c r="AHP11" s="78">
        <f t="shared" si="116"/>
        <v>0</v>
      </c>
      <c r="AHR11" s="425"/>
      <c r="AHS11" s="1330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8"/>
      <c r="AIC11" s="799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7"/>
      <c r="ANA11" s="806"/>
      <c r="ANB11" s="76"/>
      <c r="ANC11" s="807">
        <f t="shared" si="204"/>
        <v>0</v>
      </c>
      <c r="ANE11" s="31"/>
      <c r="ANF11" s="311"/>
      <c r="ANG11" s="827"/>
      <c r="ANH11" s="806"/>
      <c r="ANI11" s="76"/>
      <c r="ANJ11" s="807">
        <f t="shared" si="205"/>
        <v>0</v>
      </c>
      <c r="ANL11" s="321"/>
      <c r="ANM11" s="229"/>
      <c r="ANN11" s="801"/>
      <c r="ANO11" s="393"/>
      <c r="ANP11" s="139"/>
      <c r="ANQ11" s="807">
        <f t="shared" si="206"/>
        <v>187.60000000000002</v>
      </c>
      <c r="ANS11" s="31"/>
      <c r="ANT11" s="65"/>
      <c r="ANU11" s="311"/>
      <c r="ANV11" s="827"/>
      <c r="ANW11" s="806"/>
      <c r="ANX11" s="76"/>
      <c r="ANY11" s="807">
        <f t="shared" si="207"/>
        <v>0</v>
      </c>
      <c r="AOA11" s="1265"/>
      <c r="AOB11" s="545"/>
      <c r="AOC11" s="1815"/>
      <c r="AOD11" s="1826"/>
      <c r="AOE11" s="1979"/>
      <c r="AOF11" s="1843"/>
      <c r="AOG11" s="807">
        <f t="shared" si="208"/>
        <v>731</v>
      </c>
      <c r="AON11" s="78">
        <f t="shared" si="240"/>
        <v>0</v>
      </c>
      <c r="AOP11" s="49"/>
      <c r="AOQ11" s="1330"/>
      <c r="AOR11" s="802"/>
      <c r="AOS11" s="97"/>
      <c r="AOT11" s="139"/>
      <c r="AOU11" s="807">
        <f t="shared" si="210"/>
        <v>0</v>
      </c>
      <c r="AOW11" s="49"/>
      <c r="AOX11" s="229"/>
      <c r="AOY11" s="802"/>
      <c r="AOZ11" s="97"/>
      <c r="APA11" s="139"/>
      <c r="APB11" s="807">
        <f t="shared" si="211"/>
        <v>0</v>
      </c>
      <c r="APD11" s="49"/>
      <c r="APE11" s="229"/>
      <c r="APF11" s="801"/>
      <c r="APG11" s="97"/>
      <c r="APH11" s="139"/>
      <c r="API11" s="78">
        <f t="shared" si="136"/>
        <v>0</v>
      </c>
      <c r="APK11" s="405"/>
      <c r="APL11" s="311"/>
      <c r="APM11" s="827"/>
      <c r="APN11" s="806"/>
      <c r="APO11" s="76"/>
      <c r="APP11" s="807">
        <f t="shared" si="212"/>
        <v>0</v>
      </c>
      <c r="APR11" s="321"/>
      <c r="APS11" s="229"/>
      <c r="APT11" s="802"/>
      <c r="APU11" s="97"/>
      <c r="APV11" s="139"/>
      <c r="APW11" s="807">
        <f t="shared" si="213"/>
        <v>0</v>
      </c>
      <c r="APY11" s="49"/>
      <c r="APZ11" s="229"/>
      <c r="AQA11" s="801"/>
      <c r="AQB11" s="97"/>
      <c r="AQC11" s="139"/>
      <c r="AQD11" s="807">
        <f t="shared" si="214"/>
        <v>0</v>
      </c>
      <c r="AQF11" s="49"/>
      <c r="AQG11" s="229"/>
      <c r="AQH11" s="801"/>
      <c r="AQI11" s="97"/>
      <c r="AQJ11" s="139"/>
      <c r="AQK11" s="807">
        <f t="shared" si="215"/>
        <v>0</v>
      </c>
      <c r="AQM11" s="49"/>
      <c r="AQN11" s="229"/>
      <c r="AQO11" s="801"/>
      <c r="AQP11" s="97"/>
      <c r="AQQ11" s="139"/>
      <c r="AQR11" s="807">
        <f t="shared" si="216"/>
        <v>0</v>
      </c>
      <c r="AQT11" s="322"/>
      <c r="AQU11" s="311"/>
      <c r="AQV11" s="803"/>
      <c r="AQW11" s="806"/>
      <c r="AQX11" s="76"/>
      <c r="AQY11" s="807">
        <f t="shared" si="217"/>
        <v>0</v>
      </c>
      <c r="ARA11" s="322"/>
      <c r="ARB11" s="311"/>
      <c r="ARC11" s="803"/>
      <c r="ARD11" s="806"/>
      <c r="ARE11" s="76"/>
      <c r="ARF11" s="807">
        <f t="shared" si="218"/>
        <v>0</v>
      </c>
      <c r="ARH11" s="322"/>
      <c r="ARI11" s="311"/>
      <c r="ARJ11" s="827"/>
      <c r="ARK11" s="806"/>
      <c r="ARL11" s="76"/>
      <c r="ARM11" s="807">
        <f t="shared" si="219"/>
        <v>399</v>
      </c>
      <c r="ARO11" s="425"/>
      <c r="ARP11" s="229"/>
      <c r="ARQ11" s="801"/>
      <c r="ARR11" s="97"/>
      <c r="ARS11" s="139"/>
      <c r="ART11" s="807">
        <f t="shared" si="220"/>
        <v>0</v>
      </c>
      <c r="ARV11" s="405"/>
      <c r="ARW11" s="776"/>
      <c r="ARX11" s="350"/>
      <c r="ARY11" s="405"/>
      <c r="ARZ11" s="775"/>
      <c r="ASA11" s="807">
        <f t="shared" si="221"/>
        <v>0</v>
      </c>
      <c r="ASC11" s="405"/>
      <c r="ASD11" s="311"/>
      <c r="ASE11" s="803"/>
      <c r="ASF11" s="806"/>
      <c r="ASG11" s="76"/>
      <c r="ASH11" s="807">
        <f t="shared" si="222"/>
        <v>0</v>
      </c>
      <c r="ASJ11" s="405"/>
      <c r="ASK11" s="311"/>
      <c r="ASL11" s="803"/>
      <c r="ASM11" s="806"/>
      <c r="ASN11" s="76"/>
      <c r="ASO11" s="807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0"/>
      <c r="ATH11" s="139"/>
      <c r="ATI11" s="49"/>
      <c r="ATJ11" s="139"/>
      <c r="ATK11" s="78">
        <f t="shared" si="243"/>
        <v>0</v>
      </c>
      <c r="ATM11" s="321"/>
      <c r="ATN11" s="1330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6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0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6"/>
      <c r="AWX11" s="1330"/>
      <c r="AWY11" s="802"/>
      <c r="AWZ11" s="806"/>
      <c r="AXA11" s="76"/>
      <c r="AXB11" s="807">
        <f>AXB10+AWY11-AXA11</f>
        <v>872</v>
      </c>
      <c r="AXD11" s="405"/>
      <c r="AXE11" s="311"/>
      <c r="AXF11" s="827"/>
      <c r="AXG11" s="806"/>
      <c r="AXH11" s="76"/>
      <c r="AXI11" s="807">
        <f>AXI10+AXF11-AXH11</f>
        <v>0</v>
      </c>
      <c r="AXK11" s="405"/>
      <c r="AXL11" s="311"/>
      <c r="AXM11" s="827"/>
      <c r="AXN11" s="806"/>
      <c r="AXO11" s="76"/>
      <c r="AXP11" s="807">
        <f>AXP10+AXM11-AXO11</f>
        <v>0</v>
      </c>
      <c r="AXR11" s="31"/>
      <c r="AXS11" s="311"/>
      <c r="AXT11" s="827"/>
      <c r="AXU11" s="806"/>
      <c r="AXV11" s="76"/>
      <c r="AXW11" s="807">
        <f>AXW10+AXT11-AXV11</f>
        <v>0</v>
      </c>
      <c r="AXY11" s="425"/>
      <c r="AXZ11" s="302"/>
      <c r="AYA11" s="390"/>
      <c r="AYB11" s="425"/>
      <c r="AYC11" s="775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42133</v>
      </c>
      <c r="BBM11" s="1969"/>
      <c r="BBN11" s="2196"/>
      <c r="BBO11" s="434">
        <v>49863.08</v>
      </c>
      <c r="BBP11" s="393"/>
      <c r="BBQ11" s="350"/>
      <c r="BBR11" s="131">
        <v>0</v>
      </c>
      <c r="BBT11" s="31"/>
      <c r="BBU11" s="311"/>
      <c r="BBV11" s="22"/>
      <c r="BBW11" s="31"/>
      <c r="BBX11" s="76"/>
      <c r="BBY11" s="78">
        <f t="shared" si="149"/>
        <v>1200</v>
      </c>
      <c r="BCA11" s="425">
        <v>42095</v>
      </c>
      <c r="BCB11" s="2179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1723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0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31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3" t="s">
        <v>1795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0"/>
      <c r="BFS11" s="139"/>
      <c r="BFT11" s="405"/>
      <c r="BFU11" s="76"/>
      <c r="BFV11" s="78">
        <f t="shared" si="163"/>
        <v>0</v>
      </c>
      <c r="BFX11" s="31"/>
      <c r="BFY11" s="1330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1611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1105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5"/>
      <c r="BHX11" s="1395"/>
      <c r="BHY11" s="1814"/>
      <c r="BHZ11" s="1655"/>
      <c r="BIA11" s="1826"/>
      <c r="BIB11" s="1973"/>
      <c r="BIC11" s="78">
        <f t="shared" si="171"/>
        <v>0</v>
      </c>
      <c r="BIE11" s="1265"/>
      <c r="BIF11" s="317"/>
      <c r="BIG11" s="545"/>
      <c r="BIH11" s="1826"/>
      <c r="BII11" s="1828"/>
      <c r="BIJ11" s="1396"/>
      <c r="BIK11" s="78">
        <f t="shared" si="172"/>
        <v>0</v>
      </c>
      <c r="BIM11" s="714"/>
      <c r="BIN11" s="1849"/>
      <c r="BIO11" s="1847"/>
      <c r="BIP11" s="1841"/>
      <c r="BIQ11" s="1396"/>
      <c r="BIR11" s="78">
        <f t="shared" si="173"/>
        <v>86</v>
      </c>
      <c r="BIS11" s="1396"/>
      <c r="BIT11" s="321"/>
      <c r="BIU11" s="410"/>
      <c r="BIV11" s="2079"/>
      <c r="BIW11" s="139"/>
      <c r="BIX11" s="1868"/>
      <c r="BIY11" s="139"/>
      <c r="BIZ11" s="78">
        <f t="shared" ref="BIZ11:BIZ24" si="255">BIZ10+BIW11-BIY11</f>
        <v>0</v>
      </c>
      <c r="BJB11" s="1265"/>
      <c r="BJC11" s="1395"/>
      <c r="BJD11" s="1814"/>
      <c r="BJE11" s="1655"/>
      <c r="BJF11" s="1826"/>
      <c r="BJG11" s="78">
        <f t="shared" si="174"/>
        <v>0</v>
      </c>
      <c r="BJH11" s="1396"/>
      <c r="BJI11" s="321"/>
      <c r="BJJ11" s="410"/>
      <c r="BJK11" s="2006"/>
      <c r="BJL11" s="139"/>
      <c r="BJM11" s="1868"/>
      <c r="BJN11" s="139"/>
      <c r="BJO11" s="78">
        <f t="shared" ref="BJO11:BJO43" si="256">BJO10+BJL11-BJN11</f>
        <v>0</v>
      </c>
      <c r="BJQ11" s="714"/>
      <c r="BJR11" s="1998"/>
      <c r="BJS11" s="1847"/>
      <c r="BJT11" s="1841"/>
      <c r="BJU11" s="1396"/>
      <c r="BJV11" s="78">
        <f t="shared" si="228"/>
        <v>1883</v>
      </c>
      <c r="BJW11" s="1396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4"/>
      <c r="BKG11" s="1469"/>
      <c r="BKH11" s="718"/>
      <c r="BKI11" s="799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79"/>
      <c r="BNA11" s="31"/>
      <c r="BNB11" s="76"/>
      <c r="BNC11" s="78">
        <f t="shared" si="229"/>
        <v>150</v>
      </c>
      <c r="BNE11" s="321"/>
      <c r="BNF11" s="302"/>
      <c r="BNG11" s="718"/>
      <c r="BNH11" s="1599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1"/>
      <c r="BPT11" s="49"/>
      <c r="BPU11" s="139"/>
      <c r="BPV11" s="78">
        <f t="shared" si="186"/>
        <v>0</v>
      </c>
      <c r="BPX11" s="49"/>
      <c r="BPY11" s="229"/>
      <c r="BPZ11" s="801"/>
      <c r="BQA11" s="49"/>
      <c r="BQB11" s="139"/>
      <c r="BQC11" s="78">
        <f t="shared" si="187"/>
        <v>0</v>
      </c>
      <c r="BQE11" s="31"/>
      <c r="BQF11" s="336"/>
      <c r="BQG11" s="311"/>
      <c r="BQH11" s="803"/>
      <c r="BQI11" s="31"/>
      <c r="BQJ11" s="76"/>
      <c r="BQK11" s="78">
        <f t="shared" si="188"/>
        <v>118</v>
      </c>
      <c r="BQL11" s="76"/>
      <c r="BQM11" s="321"/>
      <c r="BQN11" s="2006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3"/>
      <c r="BRC11" s="350"/>
      <c r="BRD11" s="405"/>
      <c r="BRE11" s="775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6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ht="15" customHeight="1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2500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1628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0">
        <v>41109</v>
      </c>
      <c r="CW12" s="1905"/>
      <c r="CX12" s="1906" t="s">
        <v>1119</v>
      </c>
      <c r="CY12" s="1907">
        <v>179151</v>
      </c>
      <c r="CZ12" s="1905">
        <v>41207</v>
      </c>
      <c r="DA12" s="1908">
        <v>179151</v>
      </c>
      <c r="DB12" s="78">
        <f t="shared" si="16"/>
        <v>5814</v>
      </c>
      <c r="DE12" s="892"/>
      <c r="DF12" s="1894"/>
      <c r="DG12" s="139"/>
      <c r="DH12" s="425"/>
      <c r="DI12" s="350"/>
      <c r="DJ12" s="78">
        <f t="shared" si="17"/>
        <v>633217.30000000005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68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5"/>
      <c r="FC12" s="1395"/>
      <c r="FD12" s="1814"/>
      <c r="FE12" s="1655"/>
      <c r="FF12" s="1826"/>
      <c r="FG12" s="781"/>
      <c r="FH12" s="78">
        <f t="shared" si="24"/>
        <v>0</v>
      </c>
      <c r="FJ12" s="425"/>
      <c r="FK12" s="308"/>
      <c r="FL12" s="2006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078"/>
      <c r="GJ12" s="695"/>
      <c r="GK12" s="2081"/>
      <c r="GL12" s="1829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0"/>
      <c r="GZ12" s="1221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311"/>
      <c r="IV12" s="827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5"/>
      <c r="JI12" s="1395"/>
      <c r="JJ12" s="1946"/>
      <c r="JK12" s="1952"/>
      <c r="JL12" s="1946"/>
      <c r="JM12" s="78">
        <f t="shared" si="38"/>
        <v>90</v>
      </c>
      <c r="JN12" s="1396"/>
      <c r="JO12" s="321"/>
      <c r="JP12" s="776"/>
      <c r="JQ12" s="701"/>
      <c r="JR12" s="322"/>
      <c r="JS12" s="701"/>
      <c r="JT12" s="78">
        <f t="shared" si="39"/>
        <v>90</v>
      </c>
      <c r="JV12" s="322"/>
      <c r="JW12" s="776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2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5"/>
      <c r="OM12" s="1974"/>
      <c r="ON12" s="1815"/>
      <c r="OO12" s="1826"/>
      <c r="OP12" s="1828"/>
      <c r="OQ12" s="1396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0"/>
      <c r="RA12" s="139"/>
      <c r="RB12" s="49"/>
      <c r="RC12" s="139"/>
      <c r="RD12" s="78">
        <f t="shared" si="65"/>
        <v>0</v>
      </c>
      <c r="RF12" s="49"/>
      <c r="RG12" s="1330"/>
      <c r="RH12" s="139"/>
      <c r="RI12" s="49"/>
      <c r="RJ12" s="139"/>
      <c r="RK12" s="78">
        <f t="shared" si="66"/>
        <v>0</v>
      </c>
      <c r="RM12" s="405"/>
      <c r="RN12" s="736"/>
      <c r="RO12" s="776"/>
      <c r="RP12" s="1241"/>
      <c r="RQ12" s="854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89"/>
      <c r="SG12" s="78">
        <f t="shared" si="69"/>
        <v>0</v>
      </c>
      <c r="SI12" s="31"/>
      <c r="SJ12" s="311"/>
      <c r="SK12" s="22"/>
      <c r="SL12" s="31"/>
      <c r="SM12" s="789"/>
      <c r="SN12" s="78">
        <f t="shared" si="70"/>
        <v>0</v>
      </c>
      <c r="SP12" s="31"/>
      <c r="SQ12" s="311"/>
      <c r="SR12" s="22"/>
      <c r="SS12" s="31"/>
      <c r="ST12" s="789"/>
      <c r="SU12" s="78">
        <f t="shared" si="71"/>
        <v>0</v>
      </c>
      <c r="SW12" s="31"/>
      <c r="SX12" s="311"/>
      <c r="SY12" s="22"/>
      <c r="SZ12" s="31"/>
      <c r="TA12" s="789"/>
      <c r="TB12" s="78">
        <f t="shared" si="72"/>
        <v>0</v>
      </c>
      <c r="TD12" s="31"/>
      <c r="TE12" s="311"/>
      <c r="TF12" s="22"/>
      <c r="TG12" s="31"/>
      <c r="TH12" s="789"/>
      <c r="TI12" s="78">
        <f t="shared" si="73"/>
        <v>0</v>
      </c>
      <c r="TK12" s="31"/>
      <c r="TL12" s="311"/>
      <c r="TM12" s="22"/>
      <c r="TN12" s="31"/>
      <c r="TO12" s="789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89"/>
      <c r="UD12" s="78">
        <f t="shared" si="76"/>
        <v>0</v>
      </c>
      <c r="UF12" s="405"/>
      <c r="UG12" s="311"/>
      <c r="UH12" s="22"/>
      <c r="UI12" s="31"/>
      <c r="UJ12" s="789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89"/>
      <c r="WA12" s="78">
        <f t="shared" si="83"/>
        <v>0</v>
      </c>
      <c r="WC12" s="425"/>
      <c r="WD12" s="2078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0"/>
      <c r="WS12" s="1239"/>
      <c r="WT12" s="1473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30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5"/>
      <c r="ZZ12" s="545"/>
      <c r="AAA12" s="1815"/>
      <c r="AAB12" s="1826"/>
      <c r="AAC12" s="2083"/>
      <c r="AAD12" s="139"/>
      <c r="AAE12" s="78">
        <f t="shared" si="95"/>
        <v>2062.3999999999996</v>
      </c>
      <c r="AAG12" s="714"/>
      <c r="AAH12" s="1849"/>
      <c r="AAI12" s="1921"/>
      <c r="AAJ12" s="1918"/>
      <c r="AAK12" s="1396"/>
      <c r="AAL12" s="78">
        <f t="shared" si="96"/>
        <v>0</v>
      </c>
      <c r="AAN12" s="425"/>
      <c r="AAO12" s="425"/>
      <c r="AAP12" s="1330"/>
      <c r="AAQ12" s="139"/>
      <c r="AAR12" s="321"/>
      <c r="AAS12" s="139"/>
      <c r="AAT12" s="78">
        <f t="shared" si="97"/>
        <v>0</v>
      </c>
      <c r="AAV12" s="321"/>
      <c r="AAW12" s="1330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0"/>
      <c r="ABS12" s="139"/>
      <c r="ABT12" s="31"/>
      <c r="ABU12" s="76"/>
      <c r="ABV12" s="78">
        <f t="shared" si="101"/>
        <v>0</v>
      </c>
      <c r="ABX12" s="405"/>
      <c r="ABY12" s="1330"/>
      <c r="ABZ12" s="139"/>
      <c r="ACA12" s="31"/>
      <c r="ACB12" s="76"/>
      <c r="ACC12" s="78">
        <f t="shared" si="102"/>
        <v>0</v>
      </c>
      <c r="ACE12" s="425"/>
      <c r="ACF12" s="1330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1"/>
      <c r="ADB12" s="311"/>
      <c r="ADC12" s="22"/>
      <c r="ADD12" s="31"/>
      <c r="ADE12" s="76"/>
      <c r="ADF12" s="78">
        <f t="shared" si="105"/>
        <v>70699</v>
      </c>
      <c r="ADI12" s="765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005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0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30"/>
      <c r="AHT12" s="775"/>
      <c r="AHU12" s="31"/>
      <c r="AHV12" s="76"/>
      <c r="AHW12" s="78">
        <f t="shared" si="117"/>
        <v>0</v>
      </c>
      <c r="AHY12" s="425"/>
      <c r="AHZ12" s="425"/>
      <c r="AIA12" s="2005"/>
      <c r="AIB12" s="695"/>
      <c r="AIC12" s="49"/>
      <c r="AID12" s="139"/>
      <c r="AIE12" s="78">
        <f t="shared" si="118"/>
        <v>4086</v>
      </c>
      <c r="AIG12" s="425"/>
      <c r="AIH12" s="1330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7"/>
      <c r="ANA12" s="806"/>
      <c r="ANB12" s="76"/>
      <c r="ANC12" s="807">
        <f t="shared" si="204"/>
        <v>0</v>
      </c>
      <c r="ANE12" s="31"/>
      <c r="ANF12" s="311"/>
      <c r="ANG12" s="827"/>
      <c r="ANH12" s="806"/>
      <c r="ANI12" s="76"/>
      <c r="ANJ12" s="807">
        <f t="shared" si="205"/>
        <v>0</v>
      </c>
      <c r="ANL12" s="321"/>
      <c r="ANM12" s="229"/>
      <c r="ANN12" s="801"/>
      <c r="ANO12" s="393"/>
      <c r="ANP12" s="139"/>
      <c r="ANQ12" s="807">
        <f t="shared" si="206"/>
        <v>187.60000000000002</v>
      </c>
      <c r="ANS12" s="31"/>
      <c r="ANT12" s="31"/>
      <c r="ANU12" s="311"/>
      <c r="ANV12" s="827"/>
      <c r="ANW12" s="806"/>
      <c r="ANX12" s="76"/>
      <c r="ANY12" s="807">
        <f t="shared" si="207"/>
        <v>0</v>
      </c>
      <c r="AOA12" s="1265"/>
      <c r="AOB12" s="545"/>
      <c r="AOC12" s="1815"/>
      <c r="AOD12" s="1826"/>
      <c r="AOE12" s="1869"/>
      <c r="AOF12" s="1843"/>
      <c r="AOG12" s="807">
        <f t="shared" si="208"/>
        <v>731</v>
      </c>
      <c r="AON12" s="78">
        <f t="shared" si="240"/>
        <v>0</v>
      </c>
      <c r="AOP12" s="49"/>
      <c r="AOQ12" s="229"/>
      <c r="AOR12" s="802"/>
      <c r="AOS12" s="97"/>
      <c r="AOT12" s="139"/>
      <c r="AOU12" s="807">
        <f t="shared" si="210"/>
        <v>0</v>
      </c>
      <c r="AOW12" s="49"/>
      <c r="AOX12" s="229"/>
      <c r="AOY12" s="802"/>
      <c r="AOZ12" s="460"/>
      <c r="APA12" s="139"/>
      <c r="APB12" s="807">
        <f>APB11+AOY12-APA12</f>
        <v>0</v>
      </c>
      <c r="APD12" s="49"/>
      <c r="APE12" s="229"/>
      <c r="APF12" s="801"/>
      <c r="APG12" s="97"/>
      <c r="APH12" s="350"/>
      <c r="API12" s="78">
        <f t="shared" si="136"/>
        <v>0</v>
      </c>
      <c r="APK12" s="405"/>
      <c r="APL12" s="311"/>
      <c r="APM12" s="827"/>
      <c r="APN12" s="806"/>
      <c r="APO12" s="76"/>
      <c r="APP12" s="807">
        <f t="shared" si="212"/>
        <v>0</v>
      </c>
      <c r="APR12" s="419"/>
      <c r="APS12" s="229"/>
      <c r="APT12" s="802"/>
      <c r="APU12" s="97"/>
      <c r="APV12" s="139"/>
      <c r="APW12" s="807">
        <f t="shared" si="213"/>
        <v>0</v>
      </c>
      <c r="APY12" s="49"/>
      <c r="APZ12" s="229"/>
      <c r="AQA12" s="802"/>
      <c r="AQB12" s="97"/>
      <c r="AQC12" s="139"/>
      <c r="AQD12" s="807">
        <f t="shared" si="214"/>
        <v>0</v>
      </c>
      <c r="AQF12" s="49"/>
      <c r="AQG12" s="229"/>
      <c r="AQH12" s="801"/>
      <c r="AQI12" s="97"/>
      <c r="AQJ12" s="139"/>
      <c r="AQK12" s="807">
        <f t="shared" si="215"/>
        <v>0</v>
      </c>
      <c r="AQM12" s="49"/>
      <c r="AQN12" s="229"/>
      <c r="AQO12" s="801"/>
      <c r="AQP12" s="97"/>
      <c r="AQQ12" s="139"/>
      <c r="AQR12" s="807">
        <f t="shared" si="216"/>
        <v>0</v>
      </c>
      <c r="AQT12" s="322"/>
      <c r="AQU12" s="311"/>
      <c r="AQV12" s="827"/>
      <c r="AQW12" s="806"/>
      <c r="AQX12" s="76"/>
      <c r="AQY12" s="807">
        <f t="shared" si="217"/>
        <v>0</v>
      </c>
      <c r="ARA12" s="322"/>
      <c r="ARB12" s="311"/>
      <c r="ARC12" s="827"/>
      <c r="ARD12" s="806"/>
      <c r="ARE12" s="76"/>
      <c r="ARF12" s="807">
        <f t="shared" si="218"/>
        <v>0</v>
      </c>
      <c r="ARH12" s="322"/>
      <c r="ARI12" s="311"/>
      <c r="ARJ12" s="803"/>
      <c r="ARK12" s="806"/>
      <c r="ARL12" s="76"/>
      <c r="ARM12" s="807">
        <f t="shared" si="219"/>
        <v>399</v>
      </c>
      <c r="ARO12" s="425"/>
      <c r="ARP12" s="22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311"/>
      <c r="ASE12" s="827"/>
      <c r="ASF12" s="806"/>
      <c r="ASG12" s="76"/>
      <c r="ASH12" s="807">
        <f t="shared" si="222"/>
        <v>0</v>
      </c>
      <c r="ASJ12" s="405"/>
      <c r="ASK12" s="311"/>
      <c r="ASL12" s="827"/>
      <c r="ASM12" s="806"/>
      <c r="ASN12" s="76"/>
      <c r="ASO12" s="807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6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0"/>
      <c r="AUL12" s="350"/>
      <c r="AUM12" s="31"/>
      <c r="AUN12" s="76"/>
      <c r="AUO12" s="78">
        <f t="shared" si="247"/>
        <v>0</v>
      </c>
      <c r="AUQ12" s="425"/>
      <c r="AUR12" s="229"/>
      <c r="AUS12" s="1757"/>
      <c r="AUT12" s="1221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6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7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23"/>
      <c r="BBN12" s="2104"/>
      <c r="BBO12" s="434">
        <v>12040</v>
      </c>
      <c r="BBP12" s="2088">
        <v>42152</v>
      </c>
      <c r="BBQ12" s="2040">
        <v>12040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1200</v>
      </c>
      <c r="BCA12" s="425">
        <v>42095</v>
      </c>
      <c r="BCB12" s="2179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8"/>
      <c r="BDF12" s="799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0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0" t="s">
        <v>2259</v>
      </c>
      <c r="BEJ12" s="2072">
        <v>4225</v>
      </c>
      <c r="BEK12" s="1831">
        <v>41796</v>
      </c>
      <c r="BEL12" s="139"/>
      <c r="BEM12" s="78">
        <f t="shared" si="158"/>
        <v>-3217.8999999999996</v>
      </c>
      <c r="BEO12" s="49"/>
      <c r="BEP12" s="1330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4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0"/>
      <c r="BHR12" s="695"/>
      <c r="BHS12" s="321"/>
      <c r="BHT12" s="261"/>
      <c r="BHU12" s="78">
        <f t="shared" si="170"/>
        <v>0</v>
      </c>
      <c r="BHW12" s="1265"/>
      <c r="BHX12" s="1395"/>
      <c r="BHY12" s="1814"/>
      <c r="BHZ12" s="1655"/>
      <c r="BIA12" s="1826"/>
      <c r="BIB12" s="1869"/>
      <c r="BIC12" s="78">
        <f t="shared" si="171"/>
        <v>0</v>
      </c>
      <c r="BIE12" s="1265"/>
      <c r="BIF12" s="317"/>
      <c r="BIG12" s="545"/>
      <c r="BIH12" s="1826"/>
      <c r="BII12" s="1828"/>
      <c r="BIJ12" s="1396"/>
      <c r="BIK12" s="78">
        <f t="shared" si="172"/>
        <v>0</v>
      </c>
      <c r="BIM12" s="714"/>
      <c r="BIN12" s="1849"/>
      <c r="BIO12" s="1847"/>
      <c r="BIP12" s="1841"/>
      <c r="BIQ12" s="1396"/>
      <c r="BIR12" s="78">
        <f t="shared" si="173"/>
        <v>86</v>
      </c>
      <c r="BIS12" s="1396"/>
      <c r="BIT12" s="1947"/>
      <c r="BIU12" s="1844"/>
      <c r="BIV12" s="1995"/>
      <c r="BIW12" s="1396"/>
      <c r="BIX12" s="781"/>
      <c r="BIY12" s="139"/>
      <c r="BIZ12" s="78">
        <f t="shared" si="255"/>
        <v>0</v>
      </c>
      <c r="BJA12" s="1265"/>
      <c r="BJB12" s="545"/>
      <c r="BJC12" s="1815"/>
      <c r="BJD12" s="1655"/>
      <c r="BJE12" s="1822"/>
      <c r="BJF12" s="1828"/>
      <c r="BJG12" s="78">
        <f t="shared" si="174"/>
        <v>0</v>
      </c>
      <c r="BJH12" s="1396"/>
      <c r="BJI12" s="1947"/>
      <c r="BJJ12" s="1844"/>
      <c r="BJK12" s="1995"/>
      <c r="BJL12" s="1396"/>
      <c r="BJM12" s="781"/>
      <c r="BJN12" s="139"/>
      <c r="BJO12" s="78">
        <f t="shared" si="256"/>
        <v>0</v>
      </c>
      <c r="BJQ12" s="714"/>
      <c r="BJR12" s="1998"/>
      <c r="BJS12" s="1847"/>
      <c r="BJT12" s="1841"/>
      <c r="BJU12" s="1396"/>
      <c r="BJV12" s="78">
        <f t="shared" si="228"/>
        <v>1883</v>
      </c>
      <c r="BJW12" s="1396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4"/>
      <c r="BKG12" s="1469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006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6"/>
      <c r="BRC12" s="350"/>
      <c r="BRD12" s="405"/>
      <c r="BRE12" s="775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6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0"/>
      <c r="C13" s="139"/>
      <c r="D13" s="31"/>
      <c r="E13" s="76"/>
      <c r="F13" s="78">
        <f t="shared" si="2"/>
        <v>172000</v>
      </c>
      <c r="H13" s="31">
        <v>41886</v>
      </c>
      <c r="I13" s="1330"/>
      <c r="J13" s="139">
        <v>80000</v>
      </c>
      <c r="K13" s="31"/>
      <c r="L13" s="76"/>
      <c r="M13" s="78">
        <f t="shared" si="3"/>
        <v>254750</v>
      </c>
      <c r="O13" s="49"/>
      <c r="P13" s="1330"/>
      <c r="Q13" s="139"/>
      <c r="R13" s="49"/>
      <c r="S13" s="139"/>
      <c r="T13" s="78">
        <f t="shared" si="4"/>
        <v>2500</v>
      </c>
      <c r="V13" s="31"/>
      <c r="W13" s="1330"/>
      <c r="X13" s="139"/>
      <c r="Y13" s="31"/>
      <c r="Z13" s="76"/>
      <c r="AA13" s="78">
        <f t="shared" si="5"/>
        <v>0</v>
      </c>
      <c r="AC13" s="31"/>
      <c r="AD13" s="1330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8"/>
      <c r="AT13" s="1427"/>
      <c r="AU13" s="139"/>
      <c r="AV13" s="78">
        <f t="shared" si="8"/>
        <v>317405.71999999997</v>
      </c>
      <c r="AX13" s="31"/>
      <c r="AY13" s="1330"/>
      <c r="AZ13" s="139"/>
      <c r="BA13" s="31"/>
      <c r="BB13" s="76"/>
      <c r="BC13" s="78">
        <f t="shared" si="9"/>
        <v>0</v>
      </c>
      <c r="BE13" s="322"/>
      <c r="BF13" s="1330"/>
      <c r="BG13" s="139"/>
      <c r="BH13" s="31"/>
      <c r="BI13" s="76"/>
      <c r="BJ13" s="78">
        <f t="shared" si="10"/>
        <v>0</v>
      </c>
      <c r="BL13" s="425"/>
      <c r="BM13" s="1330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0">
        <v>41114</v>
      </c>
      <c r="CW13" s="980"/>
      <c r="CX13" s="830" t="s">
        <v>1121</v>
      </c>
      <c r="CY13" s="671"/>
      <c r="CZ13" s="980" t="s">
        <v>1122</v>
      </c>
      <c r="DA13" s="819"/>
      <c r="DB13" s="78">
        <f t="shared" si="16"/>
        <v>5814</v>
      </c>
      <c r="DE13" s="892"/>
      <c r="DF13" s="1894"/>
      <c r="DG13" s="139"/>
      <c r="DH13" s="425"/>
      <c r="DI13" s="350"/>
      <c r="DJ13" s="78">
        <f t="shared" si="17"/>
        <v>633217.30000000005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5"/>
      <c r="FC13" s="1395"/>
      <c r="FD13" s="1814"/>
      <c r="FE13" s="1655"/>
      <c r="FF13" s="1826"/>
      <c r="FG13" s="781"/>
      <c r="FH13" s="78">
        <f t="shared" si="24"/>
        <v>0</v>
      </c>
      <c r="FJ13" s="425"/>
      <c r="FK13" s="308"/>
      <c r="FL13" s="2006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5"/>
      <c r="FZ13" s="1395"/>
      <c r="GA13" s="1814"/>
      <c r="GB13" s="1804"/>
      <c r="GC13" s="1822"/>
      <c r="GD13" s="724"/>
      <c r="GE13" s="78">
        <f t="shared" si="203"/>
        <v>0</v>
      </c>
      <c r="GG13" s="425"/>
      <c r="GH13" s="1869"/>
      <c r="GI13" s="2078"/>
      <c r="GJ13" s="695"/>
      <c r="GK13" s="2081"/>
      <c r="GL13" s="1580"/>
      <c r="GM13" s="78">
        <f t="shared" si="27"/>
        <v>0</v>
      </c>
      <c r="GO13" s="49"/>
      <c r="GP13" s="1330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0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/>
      <c r="IN13" s="302"/>
      <c r="IO13" s="139"/>
      <c r="IP13" s="425"/>
      <c r="IQ13" s="139"/>
      <c r="IR13" s="78">
        <f t="shared" si="35"/>
        <v>12695</v>
      </c>
      <c r="IT13" s="405"/>
      <c r="IU13" s="311"/>
      <c r="IV13" s="827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5"/>
      <c r="JI13" s="1395"/>
      <c r="JJ13" s="1946"/>
      <c r="JK13" s="1952"/>
      <c r="JL13" s="1946"/>
      <c r="JM13" s="78">
        <f t="shared" si="38"/>
        <v>90</v>
      </c>
      <c r="JN13" s="1396"/>
      <c r="JO13" s="321"/>
      <c r="JP13" s="776"/>
      <c r="JQ13" s="701"/>
      <c r="JR13" s="322"/>
      <c r="JS13" s="701"/>
      <c r="JT13" s="78">
        <f t="shared" si="39"/>
        <v>90</v>
      </c>
      <c r="JV13" s="306"/>
      <c r="JW13" s="776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2"/>
      <c r="KS13" s="311"/>
      <c r="KT13" s="22"/>
      <c r="KU13" s="31"/>
      <c r="KV13" s="76"/>
      <c r="KW13" s="78">
        <f t="shared" si="43"/>
        <v>198</v>
      </c>
      <c r="KY13" s="322"/>
      <c r="KZ13" s="1330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0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30"/>
      <c r="MQ13" s="139"/>
      <c r="MR13" s="31"/>
      <c r="MS13" s="76"/>
      <c r="MT13" s="78">
        <f t="shared" si="50"/>
        <v>0</v>
      </c>
      <c r="MV13" s="425"/>
      <c r="MW13" s="1330"/>
      <c r="MX13" s="139"/>
      <c r="MY13" s="49"/>
      <c r="MZ13" s="139"/>
      <c r="NA13" s="78">
        <f t="shared" si="51"/>
        <v>0</v>
      </c>
      <c r="NC13" s="405"/>
      <c r="ND13" s="1330"/>
      <c r="NE13" s="139"/>
      <c r="NF13" s="685"/>
      <c r="NG13" s="76"/>
      <c r="NH13" s="78">
        <f t="shared" si="52"/>
        <v>0</v>
      </c>
      <c r="NJ13" s="31"/>
      <c r="NK13" s="1330"/>
      <c r="NL13" s="139"/>
      <c r="NM13" s="685"/>
      <c r="NN13" s="76"/>
      <c r="NO13" s="78">
        <f t="shared" si="53"/>
        <v>0</v>
      </c>
      <c r="NQ13" s="31"/>
      <c r="NR13" s="1330"/>
      <c r="NS13" s="139"/>
      <c r="NT13" s="31"/>
      <c r="NU13" s="76"/>
      <c r="NV13" s="78">
        <f t="shared" si="54"/>
        <v>0</v>
      </c>
      <c r="NX13" s="425"/>
      <c r="NY13" s="1330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5"/>
      <c r="OM13" s="1974"/>
      <c r="ON13" s="1815"/>
      <c r="OO13" s="1826"/>
      <c r="OP13" s="1828"/>
      <c r="OQ13" s="1396"/>
      <c r="OR13" s="131">
        <f t="shared" si="0"/>
        <v>0</v>
      </c>
      <c r="OT13" s="405"/>
      <c r="OU13" s="1330"/>
      <c r="OV13" s="139"/>
      <c r="OW13" s="31"/>
      <c r="OX13" s="76"/>
      <c r="OY13" s="78">
        <f t="shared" si="57"/>
        <v>0</v>
      </c>
      <c r="PA13" s="31"/>
      <c r="PB13" s="1330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1613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5"/>
      <c r="SE13" s="31"/>
      <c r="SF13" s="789"/>
      <c r="SG13" s="78">
        <f t="shared" si="69"/>
        <v>0</v>
      </c>
      <c r="SI13" s="31"/>
      <c r="SJ13" s="311"/>
      <c r="SK13" s="775"/>
      <c r="SL13" s="31"/>
      <c r="SM13" s="789"/>
      <c r="SN13" s="78">
        <f t="shared" si="70"/>
        <v>0</v>
      </c>
      <c r="SP13" s="31"/>
      <c r="SQ13" s="311"/>
      <c r="SR13" s="775"/>
      <c r="SS13" s="31"/>
      <c r="ST13" s="789"/>
      <c r="SU13" s="78">
        <f t="shared" si="71"/>
        <v>0</v>
      </c>
      <c r="SW13" s="31"/>
      <c r="SX13" s="311"/>
      <c r="SY13" s="775"/>
      <c r="SZ13" s="31"/>
      <c r="TA13" s="789"/>
      <c r="TB13" s="78">
        <f t="shared" si="72"/>
        <v>0</v>
      </c>
      <c r="TD13" s="31"/>
      <c r="TE13" s="311"/>
      <c r="TF13" s="775"/>
      <c r="TG13" s="31"/>
      <c r="TH13" s="789"/>
      <c r="TI13" s="78">
        <f t="shared" si="73"/>
        <v>0</v>
      </c>
      <c r="TK13" s="31"/>
      <c r="TL13" s="311"/>
      <c r="TM13" s="775"/>
      <c r="TN13" s="31"/>
      <c r="TO13" s="789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5"/>
      <c r="UB13" s="31"/>
      <c r="UC13" s="789"/>
      <c r="UD13" s="78">
        <f t="shared" si="76"/>
        <v>0</v>
      </c>
      <c r="UF13" s="405"/>
      <c r="UG13" s="311"/>
      <c r="UH13" s="775"/>
      <c r="UI13" s="31"/>
      <c r="UJ13" s="789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5"/>
      <c r="VR13" s="31"/>
      <c r="VS13" s="789"/>
      <c r="VT13" s="78">
        <f t="shared" si="82"/>
        <v>0</v>
      </c>
      <c r="VV13" s="31"/>
      <c r="VW13" s="311"/>
      <c r="VX13" s="775"/>
      <c r="VY13" s="31"/>
      <c r="VZ13" s="789"/>
      <c r="WA13" s="78">
        <f t="shared" si="83"/>
        <v>0</v>
      </c>
      <c r="WC13" s="425"/>
      <c r="WD13" s="2078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0"/>
      <c r="WS13" s="139"/>
      <c r="WT13" s="425"/>
      <c r="WU13" s="139"/>
      <c r="WV13" s="78">
        <f t="shared" si="86"/>
        <v>8041</v>
      </c>
      <c r="WX13" s="49"/>
      <c r="WY13" s="1330"/>
      <c r="WZ13" s="139"/>
      <c r="XA13" s="49"/>
      <c r="XB13" s="139"/>
      <c r="XC13" s="78">
        <f t="shared" si="87"/>
        <v>0</v>
      </c>
      <c r="XE13" s="425"/>
      <c r="XF13" s="1330"/>
      <c r="XG13" s="139"/>
      <c r="XH13" s="49"/>
      <c r="XI13" s="52"/>
      <c r="XJ13" s="78">
        <f t="shared" si="88"/>
        <v>0</v>
      </c>
      <c r="XL13" s="425"/>
      <c r="XM13" s="1330"/>
      <c r="XN13" s="139"/>
      <c r="XO13" s="49"/>
      <c r="XP13" s="139"/>
      <c r="XQ13" s="78">
        <f t="shared" si="89"/>
        <v>0</v>
      </c>
      <c r="XS13" s="405"/>
      <c r="XT13" s="1330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1"/>
      <c r="YT13" s="139"/>
      <c r="YU13" s="78">
        <f t="shared" si="93"/>
        <v>2542.7000000000007</v>
      </c>
      <c r="YW13" s="322"/>
      <c r="YX13" s="1330"/>
      <c r="YY13" s="139"/>
      <c r="YZ13" s="31"/>
      <c r="ZA13" s="76"/>
      <c r="ZB13" s="78">
        <f t="shared" si="253"/>
        <v>0</v>
      </c>
      <c r="ZD13" s="321"/>
      <c r="ZE13" s="1330"/>
      <c r="ZF13" s="139"/>
      <c r="ZG13" s="49"/>
      <c r="ZH13" s="139"/>
      <c r="ZI13" s="78">
        <f t="shared" si="94"/>
        <v>930.44000000000051</v>
      </c>
      <c r="ZK13" s="405"/>
      <c r="ZL13" s="1330"/>
      <c r="ZM13" s="139"/>
      <c r="ZN13" s="31"/>
      <c r="ZO13" s="76"/>
      <c r="ZP13" s="78">
        <f t="shared" si="238"/>
        <v>0</v>
      </c>
      <c r="ZR13" s="405"/>
      <c r="ZS13" s="1330"/>
      <c r="ZT13" s="139"/>
      <c r="ZU13" s="31"/>
      <c r="ZV13" s="76"/>
      <c r="ZW13" s="78">
        <f t="shared" si="239"/>
        <v>0</v>
      </c>
      <c r="ZY13" s="1265"/>
      <c r="ZZ13" s="545"/>
      <c r="AAA13" s="1815"/>
      <c r="AAB13" s="1826"/>
      <c r="AAC13" s="2083"/>
      <c r="AAD13" s="139"/>
      <c r="AAE13" s="78">
        <f t="shared" si="95"/>
        <v>2062.3999999999996</v>
      </c>
      <c r="AAG13" s="714"/>
      <c r="AAH13" s="1849"/>
      <c r="AAI13" s="1847"/>
      <c r="AAJ13" s="1857"/>
      <c r="AAK13" s="1825"/>
      <c r="AAL13" s="78">
        <f t="shared" si="96"/>
        <v>0</v>
      </c>
      <c r="AAM13" s="244"/>
      <c r="AAN13" s="425"/>
      <c r="AAO13" s="425"/>
      <c r="AAP13" s="1330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0"/>
      <c r="ABE13" s="139"/>
      <c r="ABF13" s="425"/>
      <c r="ABG13" s="139"/>
      <c r="ABH13" s="78">
        <f t="shared" si="99"/>
        <v>0</v>
      </c>
      <c r="ABJ13" s="425"/>
      <c r="ABK13" s="1330"/>
      <c r="ABL13" s="139"/>
      <c r="ABM13" s="49"/>
      <c r="ABN13" s="139"/>
      <c r="ABO13" s="78">
        <f t="shared" si="100"/>
        <v>0</v>
      </c>
      <c r="ABQ13" s="405"/>
      <c r="ABR13" s="1330"/>
      <c r="ABS13" s="139"/>
      <c r="ABT13" s="31"/>
      <c r="ABU13" s="76"/>
      <c r="ABV13" s="78">
        <f t="shared" si="101"/>
        <v>0</v>
      </c>
      <c r="ABX13" s="405"/>
      <c r="ABY13" s="1330"/>
      <c r="ABZ13" s="139"/>
      <c r="ACA13" s="31"/>
      <c r="ACB13" s="76"/>
      <c r="ACC13" s="78">
        <f t="shared" si="102"/>
        <v>0</v>
      </c>
      <c r="ACE13" s="425"/>
      <c r="ACF13" s="1330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0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0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0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0"/>
      <c r="AET13" s="139"/>
      <c r="AEU13" s="49"/>
      <c r="AEV13" s="139"/>
      <c r="AEW13" s="78">
        <f t="shared" si="106"/>
        <v>0</v>
      </c>
      <c r="AEY13" s="31"/>
      <c r="AEZ13" s="1330"/>
      <c r="AFA13" s="139"/>
      <c r="AFB13" s="31"/>
      <c r="AFC13" s="76"/>
      <c r="AFD13" s="78">
        <f t="shared" si="107"/>
        <v>0</v>
      </c>
      <c r="AFF13" s="65"/>
      <c r="AFG13" s="1330"/>
      <c r="AFH13" s="139"/>
      <c r="AFI13" s="31"/>
      <c r="AFJ13" s="76"/>
      <c r="AFK13" s="78">
        <f t="shared" si="108"/>
        <v>0</v>
      </c>
      <c r="AFM13" s="322"/>
      <c r="AFN13" s="1330"/>
      <c r="AFO13" s="139"/>
      <c r="AFP13" s="31"/>
      <c r="AFQ13" s="76"/>
      <c r="AFR13" s="78">
        <f t="shared" si="109"/>
        <v>0</v>
      </c>
      <c r="AFT13" s="31"/>
      <c r="AFU13" s="1330"/>
      <c r="AFV13" s="139"/>
      <c r="AFW13" s="31"/>
      <c r="AFX13" s="76"/>
      <c r="AFY13" s="78">
        <f t="shared" si="110"/>
        <v>0</v>
      </c>
      <c r="AGA13" s="321"/>
      <c r="AGB13" s="1330"/>
      <c r="AGC13" s="139"/>
      <c r="AGD13" s="321"/>
      <c r="AGE13" s="139"/>
      <c r="AGF13" s="78">
        <f t="shared" si="111"/>
        <v>0</v>
      </c>
      <c r="AGH13" s="31"/>
      <c r="AGI13" s="1330"/>
      <c r="AGJ13" s="139"/>
      <c r="AGK13" s="31"/>
      <c r="AGL13" s="76"/>
      <c r="AGM13" s="78">
        <f t="shared" si="112"/>
        <v>0</v>
      </c>
      <c r="AGO13" s="322"/>
      <c r="AGP13" s="1330"/>
      <c r="AGQ13" s="139"/>
      <c r="AGR13" s="31"/>
      <c r="AGS13" s="76"/>
      <c r="AGT13" s="78">
        <f t="shared" si="113"/>
        <v>0</v>
      </c>
      <c r="AGV13" s="425"/>
      <c r="AGW13" s="1330"/>
      <c r="AGX13" s="139"/>
      <c r="AGY13" s="49"/>
      <c r="AGZ13" s="139"/>
      <c r="AHA13" s="78">
        <f t="shared" si="114"/>
        <v>0</v>
      </c>
      <c r="AHB13" s="311"/>
      <c r="AHE13" s="776"/>
      <c r="AHF13" s="76"/>
      <c r="AHG13" s="322"/>
      <c r="AHH13" s="76"/>
      <c r="AHI13" s="78">
        <f t="shared" si="115"/>
        <v>2343</v>
      </c>
      <c r="AHK13" s="405"/>
      <c r="AHL13" s="1330"/>
      <c r="AHM13" s="775"/>
      <c r="AHN13" s="31"/>
      <c r="AHO13" s="76"/>
      <c r="AHP13" s="78">
        <f t="shared" si="116"/>
        <v>0</v>
      </c>
      <c r="AHR13" s="405"/>
      <c r="AHS13" s="1330"/>
      <c r="AHT13" s="139"/>
      <c r="AHU13" s="31"/>
      <c r="AHV13" s="76"/>
      <c r="AHW13" s="78">
        <f t="shared" si="117"/>
        <v>0</v>
      </c>
      <c r="AHY13" s="425"/>
      <c r="AHZ13" s="425"/>
      <c r="AIA13" s="2005"/>
      <c r="AIB13" s="695"/>
      <c r="AIC13" s="49"/>
      <c r="AID13" s="139"/>
      <c r="AIE13" s="78">
        <f t="shared" si="118"/>
        <v>4086</v>
      </c>
      <c r="AIG13" s="425"/>
      <c r="AIH13" s="1330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0"/>
      <c r="AMZ13" s="803"/>
      <c r="ANA13" s="806"/>
      <c r="ANB13" s="76"/>
      <c r="ANC13" s="807">
        <f t="shared" si="204"/>
        <v>0</v>
      </c>
      <c r="ANE13" s="31"/>
      <c r="ANF13" s="1330"/>
      <c r="ANG13" s="801"/>
      <c r="ANH13" s="97"/>
      <c r="ANI13" s="76"/>
      <c r="ANJ13" s="807">
        <f t="shared" si="205"/>
        <v>0</v>
      </c>
      <c r="ANL13" s="321"/>
      <c r="ANM13" s="229"/>
      <c r="ANN13" s="801"/>
      <c r="ANO13" s="393"/>
      <c r="ANP13" s="139"/>
      <c r="ANQ13" s="807">
        <f t="shared" si="206"/>
        <v>187.60000000000002</v>
      </c>
      <c r="ANS13" s="31"/>
      <c r="ANT13" s="31"/>
      <c r="ANU13" s="311"/>
      <c r="ANV13" s="827"/>
      <c r="ANW13" s="806"/>
      <c r="ANX13" s="76"/>
      <c r="ANY13" s="807">
        <f t="shared" si="207"/>
        <v>0</v>
      </c>
      <c r="AOA13" s="1265"/>
      <c r="AOB13" s="545"/>
      <c r="AOC13" s="1815"/>
      <c r="AOD13" s="1826"/>
      <c r="AOE13" s="1828"/>
      <c r="AOF13" s="1843"/>
      <c r="AOG13" s="807">
        <f t="shared" si="208"/>
        <v>731</v>
      </c>
      <c r="AON13" s="78">
        <f t="shared" si="240"/>
        <v>0</v>
      </c>
      <c r="AOP13" s="49"/>
      <c r="AOQ13" s="1330"/>
      <c r="AOR13" s="801"/>
      <c r="AOS13" s="97"/>
      <c r="AOT13" s="139"/>
      <c r="AOU13" s="807">
        <f t="shared" si="210"/>
        <v>0</v>
      </c>
      <c r="AOW13" s="49"/>
      <c r="AOX13" s="229"/>
      <c r="AOY13" s="802"/>
      <c r="AOZ13" s="97"/>
      <c r="APA13" s="139"/>
      <c r="APB13" s="807">
        <f t="shared" si="211"/>
        <v>0</v>
      </c>
      <c r="APD13" s="49"/>
      <c r="APE13" s="229"/>
      <c r="APF13" s="801"/>
      <c r="APG13" s="97"/>
      <c r="APH13" s="139"/>
      <c r="API13" s="78">
        <f t="shared" si="136"/>
        <v>0</v>
      </c>
      <c r="APK13" s="405"/>
      <c r="APL13" s="1330"/>
      <c r="APM13" s="803"/>
      <c r="APN13" s="806"/>
      <c r="APO13" s="76"/>
      <c r="APP13" s="807">
        <f t="shared" si="212"/>
        <v>0</v>
      </c>
      <c r="APR13" s="321"/>
      <c r="APS13" s="1330"/>
      <c r="APT13" s="801"/>
      <c r="APU13" s="97"/>
      <c r="APV13" s="139"/>
      <c r="APW13" s="807">
        <f t="shared" si="213"/>
        <v>0</v>
      </c>
      <c r="APY13" s="49"/>
      <c r="APZ13" s="1330"/>
      <c r="AQA13" s="801"/>
      <c r="AQB13" s="97"/>
      <c r="AQC13" s="139"/>
      <c r="AQD13" s="807">
        <f t="shared" si="214"/>
        <v>0</v>
      </c>
      <c r="AQF13" s="31"/>
      <c r="AQG13" s="1330"/>
      <c r="AQH13" s="803"/>
      <c r="AQI13" s="806"/>
      <c r="AQJ13" s="76"/>
      <c r="AQK13" s="807">
        <f t="shared" si="215"/>
        <v>0</v>
      </c>
      <c r="AQM13" s="31"/>
      <c r="AQN13" s="1330"/>
      <c r="AQO13" s="803"/>
      <c r="AQP13" s="806"/>
      <c r="AQQ13" s="76"/>
      <c r="AQR13" s="807">
        <f t="shared" si="216"/>
        <v>0</v>
      </c>
      <c r="AQT13" s="322"/>
      <c r="AQU13" s="1330"/>
      <c r="AQV13" s="803"/>
      <c r="AQW13" s="806"/>
      <c r="AQX13" s="76"/>
      <c r="AQY13" s="807">
        <f t="shared" si="217"/>
        <v>0</v>
      </c>
      <c r="ARA13" s="322"/>
      <c r="ARB13" s="1330"/>
      <c r="ARC13" s="803"/>
      <c r="ARD13" s="806"/>
      <c r="ARE13" s="76"/>
      <c r="ARF13" s="807">
        <f t="shared" si="218"/>
        <v>0</v>
      </c>
      <c r="ARH13" s="322"/>
      <c r="ARI13" s="311"/>
      <c r="ARJ13" s="827"/>
      <c r="ARK13" s="806"/>
      <c r="ARL13" s="76"/>
      <c r="ARM13" s="807">
        <f t="shared" si="219"/>
        <v>399</v>
      </c>
      <c r="ARO13" s="425"/>
      <c r="ARP13" s="1330"/>
      <c r="ARQ13" s="801"/>
      <c r="ARR13" s="97"/>
      <c r="ARS13" s="139"/>
      <c r="ART13" s="807">
        <f t="shared" si="220"/>
        <v>0</v>
      </c>
      <c r="ARV13" s="405"/>
      <c r="ARW13" s="1330"/>
      <c r="ARX13" s="803"/>
      <c r="ARY13" s="806"/>
      <c r="ARZ13" s="76"/>
      <c r="ASA13" s="807">
        <f t="shared" si="221"/>
        <v>0</v>
      </c>
      <c r="ASC13" s="405"/>
      <c r="ASD13" s="1330"/>
      <c r="ASE13" s="803"/>
      <c r="ASF13" s="806"/>
      <c r="ASG13" s="76"/>
      <c r="ASH13" s="807">
        <f t="shared" si="222"/>
        <v>0</v>
      </c>
      <c r="ASJ13" s="425"/>
      <c r="ASK13" s="1330"/>
      <c r="ASL13" s="801"/>
      <c r="ASM13" s="97"/>
      <c r="ASN13" s="139"/>
      <c r="ASO13" s="807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0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6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79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0"/>
      <c r="AVU13" s="139"/>
      <c r="AVV13" s="49"/>
      <c r="AVW13" s="139"/>
      <c r="AVX13" s="78">
        <f t="shared" si="224"/>
        <v>0</v>
      </c>
      <c r="AVZ13" s="425"/>
      <c r="AWA13" s="1330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6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005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38">
        <v>1353.5</v>
      </c>
      <c r="BBR13" s="131">
        <v>0</v>
      </c>
      <c r="BBS13" s="1265"/>
      <c r="BBT13" s="545"/>
      <c r="BBU13" s="1815"/>
      <c r="BBV13" s="2054"/>
      <c r="BBW13" s="1826"/>
      <c r="BBX13" s="724"/>
      <c r="BBY13" s="78">
        <f t="shared" si="149"/>
        <v>1200</v>
      </c>
      <c r="BCA13" s="425">
        <v>42096</v>
      </c>
      <c r="BCB13" s="2179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1730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0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2272</v>
      </c>
      <c r="BEI13" s="830" t="s">
        <v>2270</v>
      </c>
      <c r="BEJ13" s="2073">
        <v>2368.8000000000002</v>
      </c>
      <c r="BEK13" s="1830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1615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6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30"/>
      <c r="BHR13" s="695"/>
      <c r="BHS13" s="321"/>
      <c r="BHT13" s="261"/>
      <c r="BHU13" s="78">
        <f t="shared" si="170"/>
        <v>0</v>
      </c>
      <c r="BHW13" s="1265"/>
      <c r="BHX13" s="1395"/>
      <c r="BHY13" s="1814"/>
      <c r="BHZ13" s="1655"/>
      <c r="BIA13" s="1826"/>
      <c r="BIB13" s="1974"/>
      <c r="BIC13" s="78">
        <f t="shared" si="171"/>
        <v>0</v>
      </c>
      <c r="BIE13" s="1265"/>
      <c r="BIF13" s="317"/>
      <c r="BIG13" s="1395"/>
      <c r="BIH13" s="1826"/>
      <c r="BII13" s="1828"/>
      <c r="BIJ13" s="1396"/>
      <c r="BIK13" s="78">
        <f t="shared" si="172"/>
        <v>0</v>
      </c>
      <c r="BIM13" s="714"/>
      <c r="BIN13" s="1849"/>
      <c r="BIO13" s="1847"/>
      <c r="BIP13" s="1857"/>
      <c r="BIQ13" s="1825"/>
      <c r="BIR13" s="78">
        <f t="shared" si="173"/>
        <v>86</v>
      </c>
      <c r="BIS13" s="1396"/>
      <c r="BIT13" s="1265"/>
      <c r="BIU13" s="410"/>
      <c r="BIV13" s="1996"/>
      <c r="BIW13" s="139"/>
      <c r="BIX13" s="321"/>
      <c r="BIY13" s="139"/>
      <c r="BIZ13" s="78">
        <f t="shared" si="255"/>
        <v>0</v>
      </c>
      <c r="BJA13" s="1265"/>
      <c r="BJB13" s="545"/>
      <c r="BJC13" s="1815"/>
      <c r="BJD13" s="1655"/>
      <c r="BJE13" s="1826"/>
      <c r="BJF13" s="1828"/>
      <c r="BJG13" s="78">
        <f t="shared" si="174"/>
        <v>0</v>
      </c>
      <c r="BJH13" s="139"/>
      <c r="BJI13" s="1265"/>
      <c r="BJJ13" s="410"/>
      <c r="BJK13" s="1996"/>
      <c r="BJL13" s="139"/>
      <c r="BJM13" s="321"/>
      <c r="BJN13" s="139"/>
      <c r="BJO13" s="78">
        <f t="shared" si="256"/>
        <v>0</v>
      </c>
      <c r="BJQ13" s="714"/>
      <c r="BJR13" s="1998"/>
      <c r="BJS13" s="1847"/>
      <c r="BJT13" s="1841"/>
      <c r="BJU13" s="1396"/>
      <c r="BJV13" s="78">
        <f t="shared" si="228"/>
        <v>1883</v>
      </c>
      <c r="BJW13" s="139"/>
      <c r="BJX13" s="425"/>
      <c r="BJY13" s="311"/>
      <c r="BJZ13" s="1586"/>
      <c r="BKA13" s="31"/>
      <c r="BKB13" s="76"/>
      <c r="BKC13" s="78">
        <f t="shared" si="175"/>
        <v>0</v>
      </c>
      <c r="BKE13" s="405"/>
      <c r="BKF13" s="736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1538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1"/>
      <c r="BPT13" s="49"/>
      <c r="BPU13" s="139"/>
      <c r="BPV13" s="78">
        <f t="shared" si="186"/>
        <v>0</v>
      </c>
      <c r="BPX13" s="49"/>
      <c r="BPY13" s="229"/>
      <c r="BPZ13" s="801"/>
      <c r="BQA13" s="49"/>
      <c r="BQB13" s="139"/>
      <c r="BQC13" s="78">
        <f t="shared" si="187"/>
        <v>0</v>
      </c>
      <c r="BQE13" s="31"/>
      <c r="BQF13" s="336"/>
      <c r="BQG13" s="311"/>
      <c r="BQH13" s="803"/>
      <c r="BQI13" s="31"/>
      <c r="BQJ13" s="76"/>
      <c r="BQK13" s="78">
        <f t="shared" si="188"/>
        <v>118</v>
      </c>
      <c r="BQL13" s="76"/>
      <c r="BQM13" s="321"/>
      <c r="BQN13" s="2006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6"/>
      <c r="BRC13" s="350"/>
      <c r="BRD13" s="405"/>
      <c r="BRE13" s="775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customHeight="1" x14ac:dyDescent="0.25">
      <c r="A14" s="31"/>
      <c r="B14" s="1330"/>
      <c r="C14" s="139"/>
      <c r="D14" s="31"/>
      <c r="E14" s="76"/>
      <c r="F14" s="78">
        <f t="shared" si="2"/>
        <v>172000</v>
      </c>
      <c r="H14" s="31">
        <v>41886</v>
      </c>
      <c r="I14" s="1330"/>
      <c r="J14" s="139">
        <v>100000</v>
      </c>
      <c r="K14" s="31"/>
      <c r="L14" s="76"/>
      <c r="M14" s="78">
        <f t="shared" si="3"/>
        <v>354750</v>
      </c>
      <c r="O14" s="31"/>
      <c r="P14" s="1330"/>
      <c r="Q14" s="139"/>
      <c r="R14" s="31"/>
      <c r="S14" s="76"/>
      <c r="T14" s="78">
        <f t="shared" si="4"/>
        <v>2500</v>
      </c>
      <c r="V14" s="31"/>
      <c r="W14" s="1330"/>
      <c r="X14" s="139"/>
      <c r="Y14" s="31"/>
      <c r="Z14" s="76"/>
      <c r="AA14" s="78">
        <f t="shared" si="5"/>
        <v>0</v>
      </c>
      <c r="AC14" s="31"/>
      <c r="AD14" s="1330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0"/>
      <c r="AZ14" s="139"/>
      <c r="BA14" s="31"/>
      <c r="BB14" s="76"/>
      <c r="BC14" s="78">
        <f t="shared" si="9"/>
        <v>0</v>
      </c>
      <c r="BE14" s="322"/>
      <c r="BF14" s="1330"/>
      <c r="BG14" s="139"/>
      <c r="BH14" s="31"/>
      <c r="BI14" s="76"/>
      <c r="BJ14" s="78">
        <f t="shared" si="10"/>
        <v>0</v>
      </c>
      <c r="BL14" s="425"/>
      <c r="BM14" s="1330"/>
      <c r="BN14" s="139"/>
      <c r="BO14" s="49"/>
      <c r="BP14" s="139"/>
      <c r="BQ14" s="78">
        <f t="shared" si="11"/>
        <v>0</v>
      </c>
      <c r="BS14" s="322"/>
      <c r="BT14" s="1330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0">
        <v>41121</v>
      </c>
      <c r="CW14" s="980"/>
      <c r="CX14" s="830" t="s">
        <v>1123</v>
      </c>
      <c r="CY14" s="671">
        <v>83134</v>
      </c>
      <c r="CZ14" s="980"/>
      <c r="DA14" s="819"/>
      <c r="DB14" s="78">
        <f t="shared" si="16"/>
        <v>88948</v>
      </c>
      <c r="DE14" s="892"/>
      <c r="DF14" s="1894"/>
      <c r="DG14" s="139"/>
      <c r="DH14" s="425"/>
      <c r="DI14" s="350"/>
      <c r="DJ14" s="78">
        <f t="shared" si="17"/>
        <v>633217.30000000005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5"/>
      <c r="FC14" s="545"/>
      <c r="FD14" s="1815"/>
      <c r="FE14" s="1804"/>
      <c r="FF14" s="1822"/>
      <c r="FG14" s="1828"/>
      <c r="FH14" s="78">
        <f t="shared" si="24"/>
        <v>0</v>
      </c>
      <c r="FJ14" s="425"/>
      <c r="FK14" s="308"/>
      <c r="FL14" s="2006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5"/>
      <c r="FZ14" s="1395"/>
      <c r="GA14" s="1814"/>
      <c r="GB14" s="1655"/>
      <c r="GC14" s="1826"/>
      <c r="GD14" s="724"/>
      <c r="GE14" s="78">
        <f t="shared" si="203"/>
        <v>0</v>
      </c>
      <c r="GG14" s="425"/>
      <c r="GH14" s="482"/>
      <c r="GI14" s="2079"/>
      <c r="GJ14" s="350"/>
      <c r="GK14" s="2081"/>
      <c r="GL14" s="1580"/>
      <c r="GM14" s="78">
        <f t="shared" si="27"/>
        <v>0</v>
      </c>
      <c r="GO14" s="49"/>
      <c r="GP14" s="1330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2189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0"/>
      <c r="HM14" s="695"/>
      <c r="HN14" s="49"/>
      <c r="HO14" s="139"/>
      <c r="HP14" s="78">
        <f t="shared" si="31"/>
        <v>3655.5</v>
      </c>
      <c r="HR14" s="425"/>
      <c r="HS14" s="1330"/>
      <c r="HT14" s="139"/>
      <c r="HU14" s="345"/>
      <c r="HV14" s="139"/>
      <c r="HW14" s="78">
        <f t="shared" si="32"/>
        <v>3000</v>
      </c>
      <c r="HY14" s="321"/>
      <c r="HZ14" s="1330"/>
      <c r="IA14" s="695"/>
      <c r="IB14" s="49"/>
      <c r="IC14" s="139"/>
      <c r="ID14" s="78">
        <f t="shared" si="33"/>
        <v>0</v>
      </c>
      <c r="IF14" s="321"/>
      <c r="IG14" s="1330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12695</v>
      </c>
      <c r="IT14" s="405"/>
      <c r="IU14" s="1330"/>
      <c r="IV14" s="803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5"/>
      <c r="JI14" s="1395"/>
      <c r="JJ14" s="1946"/>
      <c r="JK14" s="1952"/>
      <c r="JL14" s="1946"/>
      <c r="JM14" s="78">
        <f t="shared" si="38"/>
        <v>90</v>
      </c>
      <c r="JN14" s="1396"/>
      <c r="JO14" s="321"/>
      <c r="JP14" s="776"/>
      <c r="JQ14" s="701"/>
      <c r="JR14" s="322"/>
      <c r="JS14" s="701"/>
      <c r="JT14" s="78">
        <f t="shared" si="39"/>
        <v>90</v>
      </c>
      <c r="JV14" s="322"/>
      <c r="JW14" s="776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2"/>
      <c r="KS14" s="311"/>
      <c r="KT14" s="22"/>
      <c r="KU14" s="31"/>
      <c r="KV14" s="76"/>
      <c r="KW14" s="78">
        <f t="shared" si="43"/>
        <v>198</v>
      </c>
      <c r="KZ14" s="1330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0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30"/>
      <c r="MQ14" s="139"/>
      <c r="MR14" s="31"/>
      <c r="MS14" s="76"/>
      <c r="MT14" s="78">
        <f t="shared" si="50"/>
        <v>0</v>
      </c>
      <c r="MV14" s="425"/>
      <c r="MW14" s="1330"/>
      <c r="MX14" s="139"/>
      <c r="MY14" s="345"/>
      <c r="MZ14" s="139"/>
      <c r="NA14" s="78">
        <f t="shared" si="51"/>
        <v>0</v>
      </c>
      <c r="NC14" s="405"/>
      <c r="ND14" s="1330"/>
      <c r="NE14" s="139"/>
      <c r="NF14" s="685"/>
      <c r="NG14" s="76"/>
      <c r="NH14" s="78">
        <f t="shared" si="52"/>
        <v>0</v>
      </c>
      <c r="NJ14" s="31"/>
      <c r="NK14" s="1330"/>
      <c r="NL14" s="139"/>
      <c r="NM14" s="685"/>
      <c r="NN14" s="76"/>
      <c r="NO14" s="78">
        <f t="shared" si="53"/>
        <v>0</v>
      </c>
      <c r="NQ14" s="31"/>
      <c r="NR14" s="1330"/>
      <c r="NS14" s="139"/>
      <c r="NT14" s="31"/>
      <c r="NU14" s="76"/>
      <c r="NV14" s="78">
        <f t="shared" si="54"/>
        <v>0</v>
      </c>
      <c r="NX14" s="405"/>
      <c r="NY14" s="1330"/>
      <c r="NZ14" s="139"/>
      <c r="OA14" s="405"/>
      <c r="OB14" s="76"/>
      <c r="OC14" s="78">
        <f t="shared" si="55"/>
        <v>0</v>
      </c>
      <c r="OE14" s="405"/>
      <c r="OF14" s="311"/>
      <c r="OG14" s="779"/>
      <c r="OH14" s="31"/>
      <c r="OI14" s="76"/>
      <c r="OJ14" s="78">
        <f t="shared" si="56"/>
        <v>12799.5</v>
      </c>
      <c r="OL14" s="1265"/>
      <c r="OM14" s="2028"/>
      <c r="ON14" s="1395"/>
      <c r="OO14" s="1826"/>
      <c r="OP14" s="724"/>
      <c r="OQ14" s="1396"/>
      <c r="OR14" s="131">
        <f t="shared" si="0"/>
        <v>0</v>
      </c>
      <c r="OT14" s="405"/>
      <c r="OU14" s="1330"/>
      <c r="OV14" s="139"/>
      <c r="OW14" s="31"/>
      <c r="OX14" s="76"/>
      <c r="OY14" s="78">
        <f t="shared" si="57"/>
        <v>0</v>
      </c>
      <c r="PA14" s="31"/>
      <c r="PB14" s="1330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302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0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0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078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0"/>
      <c r="WS14" s="139"/>
      <c r="WT14" s="850"/>
      <c r="WU14" s="139"/>
      <c r="WV14" s="78">
        <f t="shared" si="86"/>
        <v>8041</v>
      </c>
      <c r="WX14" s="49"/>
      <c r="WY14" s="1330"/>
      <c r="WZ14" s="139"/>
      <c r="XA14" s="49"/>
      <c r="XB14" s="139"/>
      <c r="XC14" s="78">
        <f t="shared" si="87"/>
        <v>0</v>
      </c>
      <c r="XE14" s="425"/>
      <c r="XF14" s="1330"/>
      <c r="XG14" s="139"/>
      <c r="XH14" s="49"/>
      <c r="XI14" s="139"/>
      <c r="XJ14" s="78">
        <f t="shared" si="88"/>
        <v>0</v>
      </c>
      <c r="XL14" s="425"/>
      <c r="XM14" s="1330"/>
      <c r="XN14" s="139"/>
      <c r="XO14" s="49"/>
      <c r="XP14" s="139"/>
      <c r="XQ14" s="78">
        <f t="shared" si="89"/>
        <v>0</v>
      </c>
      <c r="XS14" s="405"/>
      <c r="XT14" s="1330"/>
      <c r="XU14" s="139"/>
      <c r="XV14" s="31"/>
      <c r="XW14" s="76"/>
      <c r="XX14" s="78">
        <f t="shared" si="90"/>
        <v>0</v>
      </c>
      <c r="XZ14" s="321"/>
      <c r="YA14" s="359"/>
      <c r="YB14" s="1330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0"/>
      <c r="YR14" s="139"/>
      <c r="YS14" s="781"/>
      <c r="YT14" s="52"/>
      <c r="YU14" s="78">
        <f t="shared" si="93"/>
        <v>2542.7000000000007</v>
      </c>
      <c r="YW14" s="322"/>
      <c r="YX14" s="1330"/>
      <c r="YY14" s="139"/>
      <c r="YZ14" s="31"/>
      <c r="ZA14" s="76"/>
      <c r="ZB14" s="78">
        <f t="shared" si="253"/>
        <v>0</v>
      </c>
      <c r="ZD14" s="321"/>
      <c r="ZE14" s="1330"/>
      <c r="ZF14" s="139"/>
      <c r="ZG14" s="49"/>
      <c r="ZH14" s="139"/>
      <c r="ZI14" s="78">
        <f t="shared" si="94"/>
        <v>930.44000000000051</v>
      </c>
      <c r="ZK14" s="405"/>
      <c r="ZL14" s="1330"/>
      <c r="ZM14" s="139"/>
      <c r="ZN14" s="31"/>
      <c r="ZO14" s="76"/>
      <c r="ZP14" s="78">
        <f t="shared" si="238"/>
        <v>0</v>
      </c>
      <c r="ZR14" s="405"/>
      <c r="ZS14" s="1330"/>
      <c r="ZT14" s="139"/>
      <c r="ZU14" s="31"/>
      <c r="ZV14" s="76"/>
      <c r="ZW14" s="78">
        <f t="shared" si="239"/>
        <v>0</v>
      </c>
      <c r="ZY14" s="1265"/>
      <c r="ZZ14" s="545"/>
      <c r="AAA14" s="1815"/>
      <c r="AAB14" s="1826"/>
      <c r="AAC14" s="2083"/>
      <c r="AAD14" s="139"/>
      <c r="AAE14" s="78">
        <f t="shared" si="95"/>
        <v>2062.3999999999996</v>
      </c>
      <c r="AAG14" s="891"/>
      <c r="AAH14" s="1851"/>
      <c r="AAI14" s="1850"/>
      <c r="AAJ14" s="1857"/>
      <c r="AAK14" s="1825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0"/>
      <c r="AAX14" s="695"/>
      <c r="AAY14" s="321"/>
      <c r="AAZ14" s="139"/>
      <c r="ABA14" s="78">
        <f t="shared" si="98"/>
        <v>616</v>
      </c>
      <c r="ABC14" s="405"/>
      <c r="ABD14" s="1330"/>
      <c r="ABE14" s="139"/>
      <c r="ABF14" s="405"/>
      <c r="ABG14" s="76"/>
      <c r="ABH14" s="78">
        <f t="shared" si="99"/>
        <v>0</v>
      </c>
      <c r="ABJ14" s="425"/>
      <c r="ABK14" s="1391"/>
      <c r="ABL14" s="139"/>
      <c r="ABM14" s="49"/>
      <c r="ABN14" s="52"/>
      <c r="ABO14" s="78">
        <f t="shared" si="100"/>
        <v>0</v>
      </c>
      <c r="ABQ14" s="425"/>
      <c r="ABR14" s="1330"/>
      <c r="ABS14" s="139"/>
      <c r="ABT14" s="49"/>
      <c r="ABU14" s="139"/>
      <c r="ABV14" s="78">
        <f t="shared" si="101"/>
        <v>0</v>
      </c>
      <c r="ABX14" s="405"/>
      <c r="ABY14" s="1330"/>
      <c r="ABZ14" s="139"/>
      <c r="ACA14" s="31"/>
      <c r="ACB14" s="76"/>
      <c r="ACC14" s="78">
        <f t="shared" si="102"/>
        <v>0</v>
      </c>
      <c r="ACE14" s="425"/>
      <c r="ACF14" s="1330"/>
      <c r="ACG14" s="139"/>
      <c r="ACH14" s="49"/>
      <c r="ACI14" s="139"/>
      <c r="ACJ14" s="78">
        <f t="shared" si="103"/>
        <v>0</v>
      </c>
      <c r="ACL14" s="405"/>
      <c r="ACM14" s="736"/>
      <c r="ACN14" s="1330"/>
      <c r="ACO14" s="139"/>
      <c r="ACP14" s="31"/>
      <c r="ACQ14" s="76"/>
      <c r="ACR14" s="78">
        <f t="shared" si="104"/>
        <v>0</v>
      </c>
      <c r="ACT14" s="49"/>
      <c r="ACU14" s="1330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0"/>
      <c r="ADJ14" s="311"/>
      <c r="ADK14" s="701"/>
      <c r="ADL14" s="31"/>
      <c r="ADM14" s="76"/>
      <c r="ADN14" s="78">
        <f t="shared" si="258"/>
        <v>0</v>
      </c>
      <c r="ADP14" s="322"/>
      <c r="ADQ14" s="1330"/>
      <c r="ADR14" s="139"/>
      <c r="ADS14" s="405"/>
      <c r="ADT14" s="76"/>
      <c r="ADU14" s="78">
        <f t="shared" si="259"/>
        <v>0</v>
      </c>
      <c r="ADX14" s="1330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0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0"/>
      <c r="AFH14" s="139"/>
      <c r="AFI14" s="31"/>
      <c r="AFJ14" s="76"/>
      <c r="AFK14" s="78">
        <f t="shared" si="108"/>
        <v>0</v>
      </c>
      <c r="AFM14" s="322"/>
      <c r="AFN14" s="1330"/>
      <c r="AFO14" s="139"/>
      <c r="AFP14" s="31"/>
      <c r="AFQ14" s="76"/>
      <c r="AFR14" s="78">
        <f t="shared" si="109"/>
        <v>0</v>
      </c>
      <c r="AFT14" s="31"/>
      <c r="AFU14" s="1330"/>
      <c r="AFV14" s="139"/>
      <c r="AFW14" s="31"/>
      <c r="AFX14" s="76"/>
      <c r="AFY14" s="78">
        <f t="shared" si="110"/>
        <v>0</v>
      </c>
      <c r="AGA14" s="321"/>
      <c r="AGB14" s="2005"/>
      <c r="AGC14" s="104"/>
      <c r="AGD14" s="321"/>
      <c r="AGE14" s="139"/>
      <c r="AGF14" s="78">
        <f t="shared" si="111"/>
        <v>0</v>
      </c>
      <c r="AGH14" s="31"/>
      <c r="AGI14" s="1330"/>
      <c r="AGJ14" s="139"/>
      <c r="AGK14" s="31"/>
      <c r="AGL14" s="76"/>
      <c r="AGM14" s="78">
        <f t="shared" si="112"/>
        <v>0</v>
      </c>
      <c r="AGO14" s="322"/>
      <c r="AGP14" s="1330"/>
      <c r="AGQ14" s="139"/>
      <c r="AGR14" s="31"/>
      <c r="AGS14" s="76"/>
      <c r="AGT14" s="78">
        <f t="shared" si="113"/>
        <v>0</v>
      </c>
      <c r="AGV14" s="425"/>
      <c r="AGW14" s="1330"/>
      <c r="AGX14" s="139"/>
      <c r="AGY14" s="49"/>
      <c r="AGZ14" s="139"/>
      <c r="AHA14" s="78">
        <f t="shared" si="114"/>
        <v>0</v>
      </c>
      <c r="AHE14" s="302"/>
      <c r="AHF14" s="775"/>
      <c r="AHG14" s="322"/>
      <c r="AHH14" s="76"/>
      <c r="AHI14" s="78">
        <f t="shared" si="115"/>
        <v>2343</v>
      </c>
      <c r="AHK14" s="405"/>
      <c r="AHL14" s="1330"/>
      <c r="AHM14" s="775"/>
      <c r="AHN14" s="31"/>
      <c r="AHO14" s="76"/>
      <c r="AHP14" s="78">
        <f t="shared" si="116"/>
        <v>0</v>
      </c>
      <c r="AHR14" s="405"/>
      <c r="AHS14" s="1330"/>
      <c r="AHT14" s="775"/>
      <c r="AHU14" s="31"/>
      <c r="AHV14" s="76"/>
      <c r="AHW14" s="78">
        <f t="shared" si="117"/>
        <v>0</v>
      </c>
      <c r="AHY14" s="425"/>
      <c r="AHZ14" s="425"/>
      <c r="AIA14" s="2005"/>
      <c r="AIB14" s="695"/>
      <c r="AIC14" s="49"/>
      <c r="AID14" s="139"/>
      <c r="AIE14" s="78">
        <f t="shared" si="118"/>
        <v>4086</v>
      </c>
      <c r="AIG14" s="425"/>
      <c r="AIH14" s="1330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0"/>
      <c r="AMZ14" s="803"/>
      <c r="ANA14" s="806"/>
      <c r="ANB14" s="76"/>
      <c r="ANC14" s="807">
        <f t="shared" si="204"/>
        <v>0</v>
      </c>
      <c r="ANE14" s="31"/>
      <c r="ANF14" s="1330"/>
      <c r="ANG14" s="801"/>
      <c r="ANH14" s="97"/>
      <c r="ANI14" s="76"/>
      <c r="ANJ14" s="807">
        <f t="shared" si="205"/>
        <v>0</v>
      </c>
      <c r="ANL14" s="321"/>
      <c r="ANM14" s="229"/>
      <c r="ANN14" s="801"/>
      <c r="ANO14" s="393"/>
      <c r="ANP14" s="139"/>
      <c r="ANQ14" s="807">
        <f t="shared" si="206"/>
        <v>187.60000000000002</v>
      </c>
      <c r="ANS14" s="31"/>
      <c r="ANT14" s="336"/>
      <c r="ANU14" s="1330"/>
      <c r="ANV14" s="803"/>
      <c r="ANW14" s="806"/>
      <c r="ANX14" s="76"/>
      <c r="ANY14" s="807">
        <f t="shared" si="207"/>
        <v>0</v>
      </c>
      <c r="AOA14" s="1265"/>
      <c r="AOB14" s="545"/>
      <c r="AOC14" s="1815"/>
      <c r="AOD14" s="1826"/>
      <c r="AOE14" s="1828"/>
      <c r="AOF14" s="1843"/>
      <c r="AOG14" s="807">
        <f t="shared" si="208"/>
        <v>731</v>
      </c>
      <c r="AON14" s="78">
        <f t="shared" si="240"/>
        <v>0</v>
      </c>
      <c r="AOP14" s="49"/>
      <c r="AOQ14" s="1330"/>
      <c r="AOR14" s="801"/>
      <c r="AOS14" s="97"/>
      <c r="AOT14" s="139"/>
      <c r="AOU14" s="807">
        <f t="shared" si="210"/>
        <v>0</v>
      </c>
      <c r="AOW14" s="49"/>
      <c r="AOX14" s="229"/>
      <c r="AOY14" s="802"/>
      <c r="AOZ14" s="97"/>
      <c r="APA14" s="139"/>
      <c r="APB14" s="807">
        <f t="shared" si="211"/>
        <v>0</v>
      </c>
      <c r="APD14" s="49"/>
      <c r="APE14" s="229"/>
      <c r="APF14" s="801"/>
      <c r="APG14" s="97"/>
      <c r="APH14" s="139"/>
      <c r="API14" s="78">
        <f t="shared" si="136"/>
        <v>0</v>
      </c>
      <c r="APK14" s="405"/>
      <c r="APL14" s="1330"/>
      <c r="APM14" s="803"/>
      <c r="APN14" s="806"/>
      <c r="APO14" s="76"/>
      <c r="APP14" s="807">
        <f t="shared" si="212"/>
        <v>0</v>
      </c>
      <c r="APR14" s="321"/>
      <c r="APS14" s="1330"/>
      <c r="APT14" s="801"/>
      <c r="APU14" s="97"/>
      <c r="APV14" s="139"/>
      <c r="APW14" s="807">
        <f t="shared" si="213"/>
        <v>0</v>
      </c>
      <c r="APY14" s="49"/>
      <c r="APZ14" s="1330"/>
      <c r="AQA14" s="801"/>
      <c r="AQB14" s="97"/>
      <c r="AQC14" s="139"/>
      <c r="AQD14" s="807">
        <f t="shared" si="214"/>
        <v>0</v>
      </c>
      <c r="AQF14" s="31"/>
      <c r="AQG14" s="1330"/>
      <c r="AQH14" s="803"/>
      <c r="AQI14" s="806"/>
      <c r="AQJ14" s="76"/>
      <c r="AQK14" s="807">
        <f t="shared" si="215"/>
        <v>0</v>
      </c>
      <c r="AQM14" s="31"/>
      <c r="AQN14" s="1330"/>
      <c r="AQO14" s="803"/>
      <c r="AQP14" s="806"/>
      <c r="AQQ14" s="76"/>
      <c r="AQR14" s="807">
        <f t="shared" si="216"/>
        <v>0</v>
      </c>
      <c r="AQT14" s="322"/>
      <c r="AQU14" s="1330"/>
      <c r="AQV14" s="803"/>
      <c r="AQW14" s="806"/>
      <c r="AQX14" s="76"/>
      <c r="AQY14" s="807">
        <f t="shared" si="217"/>
        <v>0</v>
      </c>
      <c r="ARA14" s="322"/>
      <c r="ARB14" s="1330"/>
      <c r="ARC14" s="803"/>
      <c r="ARD14" s="806"/>
      <c r="ARE14" s="76"/>
      <c r="ARF14" s="807">
        <f t="shared" si="218"/>
        <v>0</v>
      </c>
      <c r="ARH14" s="322"/>
      <c r="ARI14" s="1330"/>
      <c r="ARJ14" s="801"/>
      <c r="ARK14" s="97"/>
      <c r="ARL14" s="76"/>
      <c r="ARM14" s="807">
        <f t="shared" si="219"/>
        <v>399</v>
      </c>
      <c r="ARO14" s="425"/>
      <c r="ARP14" s="1330"/>
      <c r="ARQ14" s="801"/>
      <c r="ARR14" s="97"/>
      <c r="ARS14" s="139"/>
      <c r="ART14" s="807">
        <f t="shared" si="220"/>
        <v>0</v>
      </c>
      <c r="ARV14" s="405"/>
      <c r="ARW14" s="1330"/>
      <c r="ARX14" s="803"/>
      <c r="ARY14" s="806"/>
      <c r="ARZ14" s="76"/>
      <c r="ASA14" s="807">
        <f t="shared" si="221"/>
        <v>0</v>
      </c>
      <c r="ASC14" s="405"/>
      <c r="ASD14" s="1330"/>
      <c r="ASE14" s="803"/>
      <c r="ASF14" s="806"/>
      <c r="ASG14" s="76"/>
      <c r="ASH14" s="807">
        <f t="shared" si="222"/>
        <v>0</v>
      </c>
      <c r="ASJ14" s="425"/>
      <c r="ASK14" s="229"/>
      <c r="ASL14" s="802"/>
      <c r="ASM14" s="97"/>
      <c r="ASN14" s="139"/>
      <c r="ASO14" s="807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0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6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0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0"/>
      <c r="AVU14" s="139"/>
      <c r="AVV14" s="31"/>
      <c r="AVW14" s="76"/>
      <c r="AVX14" s="78">
        <f t="shared" si="224"/>
        <v>0</v>
      </c>
      <c r="AVZ14" s="405"/>
      <c r="AWA14" s="1330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6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1622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208"/>
      <c r="BBO14" s="390">
        <v>5575</v>
      </c>
      <c r="BBP14" s="1923">
        <v>42152</v>
      </c>
      <c r="BBQ14" s="2040">
        <v>5575</v>
      </c>
      <c r="BBR14" s="131">
        <f t="shared" si="148"/>
        <v>0</v>
      </c>
      <c r="BBS14" s="1265"/>
      <c r="BBT14" s="545"/>
      <c r="BBU14" s="1815"/>
      <c r="BBV14" s="1655"/>
      <c r="BBW14" s="1826"/>
      <c r="BBX14" s="724"/>
      <c r="BBY14" s="78">
        <f t="shared" si="149"/>
        <v>1200</v>
      </c>
      <c r="BCA14" s="425">
        <v>42099</v>
      </c>
      <c r="BCB14" s="2180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799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0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2273</v>
      </c>
      <c r="BEI14" s="830" t="s">
        <v>2271</v>
      </c>
      <c r="BEJ14" s="1931">
        <v>4314.5</v>
      </c>
      <c r="BEK14" s="1830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4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6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0"/>
      <c r="BHR14" s="695"/>
      <c r="BHS14" s="321"/>
      <c r="BHT14" s="261"/>
      <c r="BHU14" s="78">
        <f t="shared" si="170"/>
        <v>0</v>
      </c>
      <c r="BHW14" s="1265"/>
      <c r="BHX14" s="1395"/>
      <c r="BHY14" s="1814"/>
      <c r="BHZ14" s="1655"/>
      <c r="BIA14" s="1826"/>
      <c r="BIB14" s="1869"/>
      <c r="BIC14" s="78">
        <f t="shared" si="171"/>
        <v>0</v>
      </c>
      <c r="BIE14" s="1265"/>
      <c r="BIF14" s="317"/>
      <c r="BIG14" s="1395"/>
      <c r="BIH14" s="1946"/>
      <c r="BII14" s="1828"/>
      <c r="BIJ14" s="1396"/>
      <c r="BIK14" s="78">
        <f t="shared" si="172"/>
        <v>0</v>
      </c>
      <c r="BIM14" s="714"/>
      <c r="BIN14" s="1849"/>
      <c r="BIO14" s="1847"/>
      <c r="BIP14" s="1841"/>
      <c r="BIQ14" s="1396"/>
      <c r="BIR14" s="78">
        <f t="shared" si="173"/>
        <v>86</v>
      </c>
      <c r="BIS14" s="1396"/>
      <c r="BIT14" s="1265"/>
      <c r="BIU14" s="410"/>
      <c r="BIV14" s="1996"/>
      <c r="BIW14" s="139"/>
      <c r="BIX14" s="321"/>
      <c r="BIY14" s="139"/>
      <c r="BIZ14" s="78">
        <f t="shared" si="255"/>
        <v>0</v>
      </c>
      <c r="BJA14" s="1265"/>
      <c r="BJB14" s="545"/>
      <c r="BJC14" s="1815"/>
      <c r="BJD14" s="1655"/>
      <c r="BJE14" s="1826"/>
      <c r="BJF14" s="1828"/>
      <c r="BJG14" s="78">
        <f t="shared" si="174"/>
        <v>0</v>
      </c>
      <c r="BJH14" s="1396"/>
      <c r="BJI14" s="1265"/>
      <c r="BJJ14" s="410"/>
      <c r="BJK14" s="1997"/>
      <c r="BJL14" s="139"/>
      <c r="BJM14" s="321"/>
      <c r="BJN14" s="139"/>
      <c r="BJO14" s="78">
        <f t="shared" si="256"/>
        <v>0</v>
      </c>
      <c r="BJQ14" s="714"/>
      <c r="BJR14" s="1948"/>
      <c r="BJS14" s="1926"/>
      <c r="BJT14" s="1841"/>
      <c r="BJU14" s="1396"/>
      <c r="BJV14" s="78">
        <f t="shared" si="228"/>
        <v>1883</v>
      </c>
      <c r="BJW14" s="1396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6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0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4"/>
      <c r="BNH14" s="1600" t="s">
        <v>1542</v>
      </c>
      <c r="BNI14" s="1426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006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6"/>
      <c r="BRC14" s="350"/>
      <c r="BRD14" s="405"/>
      <c r="BRE14" s="775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6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customHeight="1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2500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0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0">
        <v>41122</v>
      </c>
      <c r="CW15" s="980"/>
      <c r="CX15" s="830" t="s">
        <v>1125</v>
      </c>
      <c r="CY15" s="671"/>
      <c r="CZ15" s="980" t="s">
        <v>1126</v>
      </c>
      <c r="DA15" s="819"/>
      <c r="DB15" s="78">
        <f t="shared" si="16"/>
        <v>88948</v>
      </c>
      <c r="DE15" s="892"/>
      <c r="DF15" s="1894"/>
      <c r="DG15" s="139"/>
      <c r="DH15" s="425"/>
      <c r="DI15" s="350"/>
      <c r="DJ15" s="78">
        <f t="shared" si="17"/>
        <v>633217.30000000005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5"/>
      <c r="FC15" s="545"/>
      <c r="FD15" s="1815"/>
      <c r="FE15" s="1655"/>
      <c r="FF15" s="1826"/>
      <c r="FG15" s="1828"/>
      <c r="FH15" s="78">
        <f t="shared" si="24"/>
        <v>0</v>
      </c>
      <c r="FJ15" s="425"/>
      <c r="FK15" s="347"/>
      <c r="FL15" s="2006"/>
      <c r="FM15" s="139"/>
      <c r="FN15" s="1828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5"/>
      <c r="FZ15" s="1395"/>
      <c r="GA15" s="1814"/>
      <c r="GB15" s="1655"/>
      <c r="GC15" s="1826"/>
      <c r="GD15" s="724"/>
      <c r="GE15" s="78">
        <f t="shared" si="203"/>
        <v>0</v>
      </c>
      <c r="GG15" s="1265"/>
      <c r="GH15" s="1395"/>
      <c r="GI15" s="1814"/>
      <c r="GJ15" s="1821"/>
      <c r="GK15" s="2081"/>
      <c r="GL15" s="1580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0"/>
      <c r="IA15" s="695"/>
      <c r="IB15" s="49"/>
      <c r="IC15" s="139"/>
      <c r="ID15" s="78">
        <f t="shared" si="33"/>
        <v>0</v>
      </c>
      <c r="IF15" s="321"/>
      <c r="IG15" s="1330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12695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5"/>
      <c r="JI15" s="1395"/>
      <c r="JJ15" s="1946"/>
      <c r="JK15" s="1952"/>
      <c r="JL15" s="1946"/>
      <c r="JM15" s="78">
        <f t="shared" si="38"/>
        <v>90</v>
      </c>
      <c r="JN15" s="1396"/>
      <c r="JO15" s="321"/>
      <c r="JP15" s="776"/>
      <c r="JQ15" s="701"/>
      <c r="JR15" s="322"/>
      <c r="JS15" s="701"/>
      <c r="JT15" s="78">
        <f t="shared" si="39"/>
        <v>90</v>
      </c>
      <c r="JV15" s="322"/>
      <c r="JW15" s="776"/>
      <c r="JX15" s="76"/>
      <c r="JY15" s="792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2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5"/>
      <c r="OM15" s="1974"/>
      <c r="ON15" s="1395"/>
      <c r="OO15" s="1946"/>
      <c r="OP15" s="1828"/>
      <c r="OQ15" s="1396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79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30"/>
      <c r="RW15" s="139"/>
      <c r="RX15" s="49"/>
      <c r="RY15" s="350"/>
      <c r="RZ15" s="78">
        <f t="shared" si="68"/>
        <v>297</v>
      </c>
      <c r="SB15" s="425"/>
      <c r="SC15" s="1330"/>
      <c r="SD15" s="139"/>
      <c r="SE15" s="49"/>
      <c r="SF15" s="350"/>
      <c r="SG15" s="78">
        <f t="shared" si="69"/>
        <v>0</v>
      </c>
      <c r="SI15" s="49"/>
      <c r="SJ15" s="1330"/>
      <c r="SK15" s="139"/>
      <c r="SL15" s="49"/>
      <c r="SM15" s="350"/>
      <c r="SN15" s="78">
        <f t="shared" si="70"/>
        <v>0</v>
      </c>
      <c r="SP15" s="49"/>
      <c r="SQ15" s="1330"/>
      <c r="SR15" s="139"/>
      <c r="SS15" s="49"/>
      <c r="ST15" s="350"/>
      <c r="SU15" s="78">
        <f t="shared" si="71"/>
        <v>0</v>
      </c>
      <c r="SW15" s="49"/>
      <c r="SX15" s="1330"/>
      <c r="SY15" s="139"/>
      <c r="SZ15" s="49"/>
      <c r="TA15" s="350"/>
      <c r="TB15" s="78">
        <f t="shared" si="72"/>
        <v>0</v>
      </c>
      <c r="TD15" s="49"/>
      <c r="TE15" s="1330"/>
      <c r="TF15" s="139"/>
      <c r="TG15" s="49"/>
      <c r="TH15" s="350"/>
      <c r="TI15" s="78">
        <f t="shared" si="73"/>
        <v>0</v>
      </c>
      <c r="TK15" s="49"/>
      <c r="TL15" s="1330"/>
      <c r="TM15" s="139"/>
      <c r="TN15" s="49"/>
      <c r="TO15" s="350"/>
      <c r="TP15" s="78">
        <f t="shared" si="74"/>
        <v>0</v>
      </c>
      <c r="TR15" s="49"/>
      <c r="TS15" s="1330"/>
      <c r="TT15" s="139"/>
      <c r="TU15" s="49"/>
      <c r="TV15" s="350"/>
      <c r="TW15" s="78">
        <f t="shared" si="75"/>
        <v>0</v>
      </c>
      <c r="TY15" s="49"/>
      <c r="TZ15" s="1330"/>
      <c r="UA15" s="139"/>
      <c r="UB15" s="49"/>
      <c r="UC15" s="350"/>
      <c r="UD15" s="78">
        <f t="shared" si="76"/>
        <v>0</v>
      </c>
      <c r="UF15" s="425"/>
      <c r="UG15" s="1330"/>
      <c r="UH15" s="139"/>
      <c r="UI15" s="49"/>
      <c r="UJ15" s="350"/>
      <c r="UK15" s="78">
        <f t="shared" si="77"/>
        <v>0</v>
      </c>
      <c r="UM15" s="425"/>
      <c r="UN15" s="1330"/>
      <c r="UO15" s="139"/>
      <c r="UP15" s="49"/>
      <c r="UQ15" s="350"/>
      <c r="UR15" s="78">
        <f t="shared" si="78"/>
        <v>-2822</v>
      </c>
      <c r="UT15" s="425"/>
      <c r="UU15" s="1330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0"/>
      <c r="VJ15" s="139"/>
      <c r="VK15" s="49"/>
      <c r="VL15" s="350"/>
      <c r="VM15" s="78">
        <f t="shared" si="81"/>
        <v>0</v>
      </c>
      <c r="VO15" s="49"/>
      <c r="VP15" s="1330"/>
      <c r="VQ15" s="139"/>
      <c r="VR15" s="49"/>
      <c r="VS15" s="350"/>
      <c r="VT15" s="78">
        <f t="shared" si="82"/>
        <v>0</v>
      </c>
      <c r="VV15" s="49"/>
      <c r="VW15" s="1330"/>
      <c r="VX15" s="139"/>
      <c r="VY15" s="49"/>
      <c r="VZ15" s="350"/>
      <c r="WA15" s="78">
        <f t="shared" si="83"/>
        <v>0</v>
      </c>
      <c r="WC15" s="425"/>
      <c r="WD15" s="2078"/>
      <c r="WE15" s="261"/>
      <c r="WF15" s="321"/>
      <c r="WG15" s="350"/>
      <c r="WH15" s="78">
        <f t="shared" si="84"/>
        <v>236</v>
      </c>
      <c r="WJ15" s="321"/>
      <c r="WK15" s="1330"/>
      <c r="WL15" s="139"/>
      <c r="WM15" s="49"/>
      <c r="WN15" s="350"/>
      <c r="WO15" s="78">
        <f t="shared" si="85"/>
        <v>151</v>
      </c>
      <c r="WQ15" s="425"/>
      <c r="WR15" s="1330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0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0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5"/>
      <c r="ZZ15" s="545"/>
      <c r="AAA15" s="1815"/>
      <c r="AAB15" s="1826"/>
      <c r="AAC15" s="2083"/>
      <c r="AAD15" s="139"/>
      <c r="AAE15" s="78">
        <f t="shared" si="95"/>
        <v>2062.3999999999996</v>
      </c>
      <c r="AAG15" s="891"/>
      <c r="AAH15" s="1851"/>
      <c r="AAI15" s="1850"/>
      <c r="AAJ15" s="1857"/>
      <c r="AAK15" s="1825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0"/>
      <c r="ABL15" s="139"/>
      <c r="ABM15" s="49"/>
      <c r="ABN15" s="139"/>
      <c r="ABO15" s="78">
        <f t="shared" si="100"/>
        <v>0</v>
      </c>
      <c r="ABQ15" s="425"/>
      <c r="ABR15" s="1330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6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5"/>
      <c r="ADJ15" s="311"/>
      <c r="ADK15" s="779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005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0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005"/>
      <c r="AIB15" s="695"/>
      <c r="AIC15" s="49"/>
      <c r="AID15" s="139"/>
      <c r="AIE15" s="78">
        <f t="shared" si="118"/>
        <v>4086</v>
      </c>
      <c r="AIG15" s="425"/>
      <c r="AIH15" s="1330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3"/>
      <c r="ANA15" s="806"/>
      <c r="ANB15" s="76"/>
      <c r="ANC15" s="807">
        <f t="shared" si="204"/>
        <v>0</v>
      </c>
      <c r="ANE15" s="31"/>
      <c r="ANF15" s="311"/>
      <c r="ANG15" s="801"/>
      <c r="ANH15" s="97"/>
      <c r="ANI15" s="76"/>
      <c r="ANJ15" s="807">
        <f t="shared" si="205"/>
        <v>0</v>
      </c>
      <c r="ANL15" s="321"/>
      <c r="ANM15" s="229"/>
      <c r="ANN15" s="801"/>
      <c r="ANO15" s="393"/>
      <c r="ANP15" s="139"/>
      <c r="ANQ15" s="807">
        <f t="shared" si="206"/>
        <v>187.60000000000002</v>
      </c>
      <c r="ANS15" s="31"/>
      <c r="ANT15" s="336"/>
      <c r="ANU15" s="311"/>
      <c r="ANV15" s="803"/>
      <c r="ANW15" s="806"/>
      <c r="ANX15" s="76"/>
      <c r="ANY15" s="807">
        <f t="shared" si="207"/>
        <v>0</v>
      </c>
      <c r="AOA15" s="1265"/>
      <c r="AOB15" s="545"/>
      <c r="AOC15" s="1815"/>
      <c r="AOD15" s="1826"/>
      <c r="AOE15" s="1828"/>
      <c r="AOF15" s="389"/>
      <c r="AOG15" s="807">
        <f t="shared" si="208"/>
        <v>731</v>
      </c>
      <c r="AON15" s="78">
        <f t="shared" si="240"/>
        <v>0</v>
      </c>
      <c r="AOP15" s="49"/>
      <c r="AOQ15" s="229"/>
      <c r="AOR15" s="801"/>
      <c r="AOS15" s="97"/>
      <c r="AOT15" s="139"/>
      <c r="AOU15" s="807">
        <f t="shared" si="210"/>
        <v>0</v>
      </c>
      <c r="AOW15" s="49"/>
      <c r="AOX15" s="229"/>
      <c r="AOY15" s="802"/>
      <c r="AOZ15" s="97"/>
      <c r="APA15" s="139"/>
      <c r="APB15" s="807">
        <f t="shared" si="211"/>
        <v>0</v>
      </c>
      <c r="APD15" s="49"/>
      <c r="APE15" s="229"/>
      <c r="APF15" s="801"/>
      <c r="APG15" s="97"/>
      <c r="APH15" s="139"/>
      <c r="API15" s="78">
        <f t="shared" si="136"/>
        <v>0</v>
      </c>
      <c r="APK15" s="405"/>
      <c r="APL15" s="311"/>
      <c r="APM15" s="803"/>
      <c r="APN15" s="806"/>
      <c r="APO15" s="76"/>
      <c r="APP15" s="807">
        <f t="shared" si="212"/>
        <v>0</v>
      </c>
      <c r="APR15" s="321"/>
      <c r="APS15" s="229"/>
      <c r="APT15" s="801"/>
      <c r="APU15" s="97"/>
      <c r="APV15" s="139"/>
      <c r="APW15" s="807">
        <f t="shared" si="213"/>
        <v>0</v>
      </c>
      <c r="APY15" s="49"/>
      <c r="APZ15" s="1330"/>
      <c r="AQA15" s="801"/>
      <c r="AQB15" s="97"/>
      <c r="AQC15" s="139"/>
      <c r="AQD15" s="807">
        <f t="shared" si="214"/>
        <v>0</v>
      </c>
      <c r="AQF15" s="31"/>
      <c r="AQG15" s="311"/>
      <c r="AQH15" s="803"/>
      <c r="AQI15" s="806"/>
      <c r="AQJ15" s="76"/>
      <c r="AQK15" s="807">
        <f t="shared" si="215"/>
        <v>0</v>
      </c>
      <c r="AQM15" s="31"/>
      <c r="AQN15" s="311"/>
      <c r="AQO15" s="803"/>
      <c r="AQP15" s="806"/>
      <c r="AQQ15" s="76"/>
      <c r="AQR15" s="807">
        <f t="shared" si="216"/>
        <v>0</v>
      </c>
      <c r="AQT15" s="322"/>
      <c r="AQU15" s="311"/>
      <c r="AQV15" s="803"/>
      <c r="AQW15" s="806"/>
      <c r="AQX15" s="76"/>
      <c r="AQY15" s="807">
        <f t="shared" si="217"/>
        <v>0</v>
      </c>
      <c r="ARA15" s="322"/>
      <c r="ARB15" s="311"/>
      <c r="ARC15" s="803"/>
      <c r="ARD15" s="806"/>
      <c r="ARE15" s="76"/>
      <c r="ARF15" s="807">
        <f t="shared" si="218"/>
        <v>0</v>
      </c>
      <c r="ARH15" s="322"/>
      <c r="ARI15" s="1330"/>
      <c r="ARJ15" s="803"/>
      <c r="ARK15" s="806"/>
      <c r="ARL15" s="76"/>
      <c r="ARM15" s="807">
        <f t="shared" si="219"/>
        <v>399</v>
      </c>
      <c r="ARO15" s="425"/>
      <c r="ARP15" s="229"/>
      <c r="ARQ15" s="801"/>
      <c r="ARR15" s="97"/>
      <c r="ARS15" s="139"/>
      <c r="ART15" s="807">
        <f t="shared" si="220"/>
        <v>0</v>
      </c>
      <c r="ARV15" s="405"/>
      <c r="ARW15" s="311"/>
      <c r="ARX15" s="803"/>
      <c r="ARY15" s="806"/>
      <c r="ARZ15" s="76"/>
      <c r="ASA15" s="807">
        <f t="shared" si="221"/>
        <v>0</v>
      </c>
      <c r="ASC15" s="405"/>
      <c r="ASD15" s="311"/>
      <c r="ASE15" s="803"/>
      <c r="ASF15" s="806"/>
      <c r="ASG15" s="76"/>
      <c r="ASH15" s="807">
        <f t="shared" si="222"/>
        <v>0</v>
      </c>
      <c r="ASJ15" s="425"/>
      <c r="ASK15" s="229"/>
      <c r="ASL15" s="802"/>
      <c r="ASM15" s="97"/>
      <c r="ASN15" s="139"/>
      <c r="ASO15" s="807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6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0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6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70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/>
      <c r="BBM15" s="321"/>
      <c r="BBN15" s="2162"/>
      <c r="BBO15" s="390"/>
      <c r="BBP15" s="1923"/>
      <c r="BBQ15" s="2040"/>
      <c r="BBR15" s="131">
        <f t="shared" si="148"/>
        <v>0</v>
      </c>
      <c r="BBS15" s="1265"/>
      <c r="BBT15" s="545"/>
      <c r="BBU15" s="1815"/>
      <c r="BBV15" s="1655"/>
      <c r="BBW15" s="1826"/>
      <c r="BBX15" s="724"/>
      <c r="BBY15" s="78">
        <f t="shared" si="149"/>
        <v>1200</v>
      </c>
      <c r="BCA15" s="425"/>
      <c r="BCB15" s="2391" t="s">
        <v>2441</v>
      </c>
      <c r="BCC15" s="2391"/>
      <c r="BCD15" s="2391"/>
      <c r="BCE15" s="2391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1741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0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2277</v>
      </c>
      <c r="BEI15" s="830" t="s">
        <v>2275</v>
      </c>
      <c r="BEJ15" s="1931">
        <v>2510.1999999999998</v>
      </c>
      <c r="BEK15" s="1830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1623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6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5"/>
      <c r="BHX15" s="1395"/>
      <c r="BHY15" s="1814"/>
      <c r="BHZ15" s="1655"/>
      <c r="BIA15" s="1826"/>
      <c r="BIB15" s="1869"/>
      <c r="BIC15" s="78">
        <f t="shared" si="171"/>
        <v>0</v>
      </c>
      <c r="BIE15" s="1265"/>
      <c r="BIF15" s="317"/>
      <c r="BIG15" s="1395"/>
      <c r="BIH15" s="1946"/>
      <c r="BII15" s="724"/>
      <c r="BIJ15" s="1396"/>
      <c r="BIK15" s="78">
        <f t="shared" si="172"/>
        <v>0</v>
      </c>
      <c r="BIM15" s="714"/>
      <c r="BIN15" s="1849"/>
      <c r="BIO15" s="1847"/>
      <c r="BIP15" s="1841"/>
      <c r="BIQ15" s="1396"/>
      <c r="BIR15" s="78">
        <f t="shared" si="173"/>
        <v>86</v>
      </c>
      <c r="BIS15" s="139"/>
      <c r="BIT15" s="1265"/>
      <c r="BIU15" s="410"/>
      <c r="BIV15" s="1996"/>
      <c r="BIW15" s="139"/>
      <c r="BIX15" s="321"/>
      <c r="BIY15" s="139"/>
      <c r="BIZ15" s="78">
        <f t="shared" si="255"/>
        <v>0</v>
      </c>
      <c r="BJA15" s="1265"/>
      <c r="BJB15" s="1395"/>
      <c r="BJC15" s="1814"/>
      <c r="BJD15" s="1804"/>
      <c r="BJE15" s="1822"/>
      <c r="BJF15" s="1828"/>
      <c r="BJG15" s="78">
        <f t="shared" si="174"/>
        <v>0</v>
      </c>
      <c r="BJH15" s="139"/>
      <c r="BJI15" s="1265"/>
      <c r="BJJ15" s="410"/>
      <c r="BJK15" s="1997"/>
      <c r="BJL15" s="139"/>
      <c r="BJM15" s="321"/>
      <c r="BJN15" s="139"/>
      <c r="BJO15" s="78">
        <f t="shared" si="256"/>
        <v>0</v>
      </c>
      <c r="BJQ15" s="714"/>
      <c r="BJR15" s="1948"/>
      <c r="BJS15" s="1926"/>
      <c r="BJT15" s="1857"/>
      <c r="BJU15" s="1825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6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8"/>
      <c r="BNH15" s="1236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006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6"/>
      <c r="BRC15" s="350"/>
      <c r="BRD15" s="405"/>
      <c r="BRE15" s="775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6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2500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0">
        <v>41124</v>
      </c>
      <c r="CW16" s="1900"/>
      <c r="CX16" s="830" t="s">
        <v>1128</v>
      </c>
      <c r="CY16" s="671"/>
      <c r="CZ16" s="980" t="s">
        <v>1129</v>
      </c>
      <c r="DA16" s="819"/>
      <c r="DB16" s="78">
        <f t="shared" si="16"/>
        <v>88948</v>
      </c>
      <c r="DD16" s="425"/>
      <c r="DE16" s="814"/>
      <c r="DF16" s="1893"/>
      <c r="DG16" s="104"/>
      <c r="DH16" s="425"/>
      <c r="DI16" s="350"/>
      <c r="DJ16" s="78">
        <f t="shared" si="17"/>
        <v>633217.30000000005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5"/>
      <c r="FC16" s="1999"/>
      <c r="FD16" s="2000"/>
      <c r="FE16" s="1655"/>
      <c r="FF16" s="1826"/>
      <c r="FG16" s="1828"/>
      <c r="FH16" s="78">
        <f t="shared" si="24"/>
        <v>0</v>
      </c>
      <c r="FJ16" s="714"/>
      <c r="FK16" s="1849"/>
      <c r="FL16" s="2012"/>
      <c r="FM16" s="1972"/>
      <c r="FN16" s="1396"/>
      <c r="FO16" s="1869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5"/>
      <c r="FZ16" s="1395"/>
      <c r="GA16" s="1814"/>
      <c r="GB16" s="1655"/>
      <c r="GC16" s="1826"/>
      <c r="GD16" s="724"/>
      <c r="GE16" s="78">
        <f t="shared" si="203"/>
        <v>0</v>
      </c>
      <c r="GG16" s="1265"/>
      <c r="GH16" s="1992"/>
      <c r="GI16" s="1814"/>
      <c r="GJ16" s="1821"/>
      <c r="GK16" s="2081"/>
      <c r="GL16" s="1829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12695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5"/>
      <c r="JI16" s="1395"/>
      <c r="JJ16" s="1716"/>
      <c r="JK16" s="2030"/>
      <c r="JL16" s="1716"/>
      <c r="JM16" s="78">
        <f t="shared" si="38"/>
        <v>90</v>
      </c>
      <c r="JN16" s="139"/>
      <c r="JO16" s="321"/>
      <c r="JP16" s="776"/>
      <c r="JQ16" s="701"/>
      <c r="JR16" s="322"/>
      <c r="JS16" s="701"/>
      <c r="JT16" s="78">
        <f t="shared" si="39"/>
        <v>90</v>
      </c>
      <c r="JV16" s="322"/>
      <c r="JW16" s="776"/>
      <c r="JX16" s="701"/>
      <c r="JY16" s="792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2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5"/>
      <c r="OM16" s="2048"/>
      <c r="ON16" s="1395"/>
      <c r="OO16" s="1826"/>
      <c r="OP16" s="724"/>
      <c r="OQ16" s="1754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1518</v>
      </c>
      <c r="PX16" s="229" t="s">
        <v>1481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79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8"/>
      <c r="RQ16" s="854"/>
      <c r="RR16" s="139"/>
      <c r="RS16" s="78">
        <f t="shared" si="67"/>
        <v>3204.5</v>
      </c>
      <c r="RU16" s="425"/>
      <c r="RV16" s="1330"/>
      <c r="RW16" s="139"/>
      <c r="RX16" s="49"/>
      <c r="RY16" s="350"/>
      <c r="RZ16" s="78">
        <f t="shared" si="68"/>
        <v>297</v>
      </c>
      <c r="SB16" s="425"/>
      <c r="SC16" s="1330"/>
      <c r="SD16" s="139"/>
      <c r="SE16" s="49"/>
      <c r="SF16" s="350"/>
      <c r="SG16" s="78">
        <f t="shared" si="69"/>
        <v>0</v>
      </c>
      <c r="SI16" s="49"/>
      <c r="SJ16" s="1330"/>
      <c r="SK16" s="139"/>
      <c r="SL16" s="49"/>
      <c r="SM16" s="350"/>
      <c r="SN16" s="78">
        <f t="shared" si="70"/>
        <v>0</v>
      </c>
      <c r="SP16" s="49"/>
      <c r="SQ16" s="1330"/>
      <c r="SR16" s="139"/>
      <c r="SS16" s="49"/>
      <c r="ST16" s="350"/>
      <c r="SU16" s="78">
        <f t="shared" si="71"/>
        <v>0</v>
      </c>
      <c r="SW16" s="49"/>
      <c r="SX16" s="1330"/>
      <c r="SY16" s="139"/>
      <c r="SZ16" s="49"/>
      <c r="TA16" s="350"/>
      <c r="TB16" s="78">
        <f t="shared" si="72"/>
        <v>0</v>
      </c>
      <c r="TD16" s="49"/>
      <c r="TE16" s="1330"/>
      <c r="TF16" s="139"/>
      <c r="TG16" s="49"/>
      <c r="TH16" s="350"/>
      <c r="TI16" s="78">
        <f t="shared" si="73"/>
        <v>0</v>
      </c>
      <c r="TK16" s="49"/>
      <c r="TL16" s="1330"/>
      <c r="TM16" s="139"/>
      <c r="TN16" s="49"/>
      <c r="TO16" s="350"/>
      <c r="TP16" s="78">
        <f t="shared" si="74"/>
        <v>0</v>
      </c>
      <c r="TR16" s="49"/>
      <c r="TS16" s="1330"/>
      <c r="TT16" s="139"/>
      <c r="TU16" s="49"/>
      <c r="TV16" s="350"/>
      <c r="TW16" s="78">
        <f t="shared" si="75"/>
        <v>0</v>
      </c>
      <c r="TY16" s="49"/>
      <c r="TZ16" s="1330"/>
      <c r="UA16" s="139"/>
      <c r="UB16" s="49"/>
      <c r="UC16" s="350"/>
      <c r="UD16" s="78">
        <f t="shared" si="76"/>
        <v>0</v>
      </c>
      <c r="UF16" s="425"/>
      <c r="UG16" s="1330"/>
      <c r="UH16" s="139"/>
      <c r="UI16" s="49"/>
      <c r="UJ16" s="350"/>
      <c r="UK16" s="78">
        <f t="shared" si="77"/>
        <v>0</v>
      </c>
      <c r="UM16" s="425"/>
      <c r="UN16" s="1330"/>
      <c r="UO16" s="139"/>
      <c r="UP16" s="49"/>
      <c r="UQ16" s="350"/>
      <c r="UR16" s="78">
        <f t="shared" si="78"/>
        <v>-2822</v>
      </c>
      <c r="UT16" s="425"/>
      <c r="UU16" s="1330"/>
      <c r="UV16" s="139"/>
      <c r="UW16" s="49"/>
      <c r="UX16" s="350"/>
      <c r="UY16" s="78">
        <f t="shared" si="79"/>
        <v>0</v>
      </c>
      <c r="VA16" s="321"/>
      <c r="VB16" s="1330"/>
      <c r="VC16" s="139"/>
      <c r="VD16" s="321"/>
      <c r="VE16" s="350"/>
      <c r="VF16" s="78">
        <f t="shared" si="80"/>
        <v>0</v>
      </c>
      <c r="VH16" s="425"/>
      <c r="VI16" s="1330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0"/>
      <c r="VX16" s="390"/>
      <c r="VY16" s="49"/>
      <c r="VZ16" s="350"/>
      <c r="WA16" s="78">
        <f t="shared" si="83"/>
        <v>0</v>
      </c>
      <c r="WC16" s="425"/>
      <c r="WD16" s="2078"/>
      <c r="WE16" s="104"/>
      <c r="WF16" s="321"/>
      <c r="WG16" s="350"/>
      <c r="WH16" s="78">
        <f t="shared" si="84"/>
        <v>236</v>
      </c>
      <c r="WJ16" s="321"/>
      <c r="WK16" s="1330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0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5"/>
      <c r="ZZ16" s="545"/>
      <c r="AAA16" s="1815"/>
      <c r="AAB16" s="1826"/>
      <c r="AAC16" s="724"/>
      <c r="AAD16" s="1396"/>
      <c r="AAE16" s="78">
        <f t="shared" si="95"/>
        <v>2062.3999999999996</v>
      </c>
      <c r="AAG16" s="891"/>
      <c r="AAH16" s="1851"/>
      <c r="AAI16" s="1850"/>
      <c r="AAJ16" s="1857"/>
      <c r="AAK16" s="1825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30"/>
      <c r="ABL16" s="139"/>
      <c r="ABM16" s="49"/>
      <c r="ABN16" s="139"/>
      <c r="ABO16" s="78">
        <f t="shared" si="100"/>
        <v>0</v>
      </c>
      <c r="ABQ16" s="425"/>
      <c r="ABR16" s="1330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6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5"/>
      <c r="ADJ16" s="311"/>
      <c r="ADK16" s="779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5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005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4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0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3"/>
      <c r="ANA16" s="806"/>
      <c r="ANB16" s="76"/>
      <c r="ANC16" s="807">
        <f t="shared" si="204"/>
        <v>0</v>
      </c>
      <c r="ANE16" s="31"/>
      <c r="ANF16" s="311"/>
      <c r="ANG16" s="803"/>
      <c r="ANH16" s="806"/>
      <c r="ANI16" s="76"/>
      <c r="ANJ16" s="807">
        <f t="shared" si="205"/>
        <v>0</v>
      </c>
      <c r="ANL16" s="321"/>
      <c r="ANM16" s="229"/>
      <c r="ANN16" s="801"/>
      <c r="ANO16" s="393"/>
      <c r="ANP16" s="139"/>
      <c r="ANQ16" s="807">
        <f t="shared" si="206"/>
        <v>187.60000000000002</v>
      </c>
      <c r="ANS16" s="31"/>
      <c r="ANT16" s="336"/>
      <c r="ANU16" s="311"/>
      <c r="ANV16" s="803"/>
      <c r="ANW16" s="806"/>
      <c r="ANX16" s="76"/>
      <c r="ANY16" s="807">
        <f t="shared" si="207"/>
        <v>0</v>
      </c>
      <c r="AOA16" s="1265"/>
      <c r="AOB16" s="545"/>
      <c r="AOC16" s="1815"/>
      <c r="AOD16" s="1826"/>
      <c r="AOE16" s="1828"/>
      <c r="AOF16" s="389"/>
      <c r="AOG16" s="807">
        <f t="shared" si="208"/>
        <v>731</v>
      </c>
      <c r="AON16" s="78">
        <f t="shared" si="240"/>
        <v>0</v>
      </c>
      <c r="AOP16" s="31"/>
      <c r="AOQ16" s="311"/>
      <c r="AOR16" s="803"/>
      <c r="AOS16" s="806"/>
      <c r="AOT16" s="76"/>
      <c r="AOU16" s="807">
        <f t="shared" si="210"/>
        <v>0</v>
      </c>
      <c r="AOW16" s="49"/>
      <c r="AOX16" s="1330"/>
      <c r="AOY16" s="801"/>
      <c r="AOZ16" s="97"/>
      <c r="APA16" s="139"/>
      <c r="APB16" s="807">
        <f t="shared" si="211"/>
        <v>0</v>
      </c>
      <c r="APD16" s="49"/>
      <c r="APE16" s="229"/>
      <c r="APF16" s="801"/>
      <c r="APG16" s="97"/>
      <c r="APH16" s="139"/>
      <c r="API16" s="78">
        <f t="shared" si="136"/>
        <v>0</v>
      </c>
      <c r="APK16" s="405"/>
      <c r="APL16" s="311"/>
      <c r="APM16" s="803"/>
      <c r="APN16" s="806"/>
      <c r="APO16" s="76"/>
      <c r="APP16" s="807">
        <f t="shared" si="212"/>
        <v>0</v>
      </c>
      <c r="APR16" s="321"/>
      <c r="APS16" s="229"/>
      <c r="APT16" s="801"/>
      <c r="APU16" s="97"/>
      <c r="APV16" s="139"/>
      <c r="APW16" s="807">
        <f t="shared" si="213"/>
        <v>0</v>
      </c>
      <c r="APY16" s="49"/>
      <c r="APZ16" s="229"/>
      <c r="AQA16" s="801"/>
      <c r="AQB16" s="97"/>
      <c r="AQC16" s="139"/>
      <c r="AQD16" s="807">
        <f t="shared" si="214"/>
        <v>0</v>
      </c>
      <c r="AQF16" s="31"/>
      <c r="AQG16" s="311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311"/>
      <c r="AQV16" s="803"/>
      <c r="AQW16" s="806"/>
      <c r="AQX16" s="76"/>
      <c r="AQY16" s="807">
        <f t="shared" si="217"/>
        <v>0</v>
      </c>
      <c r="ARA16" s="322"/>
      <c r="ARB16" s="311"/>
      <c r="ARC16" s="803"/>
      <c r="ARD16" s="806"/>
      <c r="ARE16" s="76"/>
      <c r="ARF16" s="807">
        <f t="shared" si="218"/>
        <v>0</v>
      </c>
      <c r="ARH16" s="322"/>
      <c r="ARI16" s="1330"/>
      <c r="ARJ16" s="801"/>
      <c r="ARK16" s="97"/>
      <c r="ARL16" s="76"/>
      <c r="ARM16" s="807">
        <f t="shared" si="219"/>
        <v>399</v>
      </c>
      <c r="ARO16" s="425"/>
      <c r="ARP16" s="229"/>
      <c r="ARQ16" s="801"/>
      <c r="ARR16" s="97"/>
      <c r="ARS16" s="139"/>
      <c r="ART16" s="807">
        <f t="shared" si="220"/>
        <v>0</v>
      </c>
      <c r="ARV16" s="405"/>
      <c r="ARW16" s="311"/>
      <c r="ARX16" s="803"/>
      <c r="ARY16" s="806"/>
      <c r="ARZ16" s="76"/>
      <c r="ASA16" s="807">
        <f t="shared" si="221"/>
        <v>0</v>
      </c>
      <c r="ASC16" s="405"/>
      <c r="ASD16" s="311"/>
      <c r="ASE16" s="803"/>
      <c r="ASF16" s="806"/>
      <c r="ASG16" s="76"/>
      <c r="ASH16" s="807">
        <f t="shared" si="222"/>
        <v>0</v>
      </c>
      <c r="ASJ16" s="425"/>
      <c r="ASK16" s="229"/>
      <c r="ASL16" s="802"/>
      <c r="ASM16" s="97"/>
      <c r="ASN16" s="139"/>
      <c r="ASO16" s="807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6"/>
      <c r="ATV16" s="311"/>
      <c r="ATW16" s="22"/>
      <c r="ATX16" s="31"/>
      <c r="ATY16" s="76"/>
      <c r="ATZ16" s="78">
        <f t="shared" si="245"/>
        <v>968</v>
      </c>
      <c r="AUB16" s="405"/>
      <c r="AUC16" s="736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79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6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799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42123</v>
      </c>
      <c r="BBM16" s="780"/>
      <c r="BBN16" s="2105">
        <v>19439</v>
      </c>
      <c r="BBO16" s="2090">
        <v>154260</v>
      </c>
      <c r="BBP16" s="393">
        <v>42128</v>
      </c>
      <c r="BBQ16" s="1938">
        <v>154260</v>
      </c>
      <c r="BBR16" s="131">
        <f>BBO16-BBQ16</f>
        <v>0</v>
      </c>
      <c r="BBS16" s="1265"/>
      <c r="BBT16" s="545"/>
      <c r="BBU16" s="1815"/>
      <c r="BBV16" s="1655"/>
      <c r="BBW16" s="1826"/>
      <c r="BBX16" s="724"/>
      <c r="BBY16" s="78">
        <f t="shared" si="149"/>
        <v>1200</v>
      </c>
      <c r="BCA16" s="425"/>
      <c r="BCB16" s="2391"/>
      <c r="BCC16" s="2391"/>
      <c r="BCD16" s="2391"/>
      <c r="BCE16" s="2391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0"/>
      <c r="BDF16" s="1221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0"/>
      <c r="BDV16" s="139"/>
      <c r="BDW16" s="78">
        <f t="shared" si="156"/>
        <v>308</v>
      </c>
      <c r="BDY16" s="49"/>
      <c r="BDZ16" s="810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2281</v>
      </c>
      <c r="BEI16" s="830" t="s">
        <v>2278</v>
      </c>
      <c r="BEJ16" s="1931">
        <v>3425.1</v>
      </c>
      <c r="BEK16" s="1830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79"/>
      <c r="BGP16" s="854"/>
      <c r="BGQ16" s="831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6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5"/>
      <c r="BHX16" s="545"/>
      <c r="BHY16" s="1815"/>
      <c r="BHZ16" s="1655"/>
      <c r="BIA16" s="1826"/>
      <c r="BIB16" s="724"/>
      <c r="BIC16" s="78">
        <f t="shared" si="171"/>
        <v>0</v>
      </c>
      <c r="BIE16" s="1265"/>
      <c r="BIF16" s="317"/>
      <c r="BIG16" s="1395"/>
      <c r="BIH16" s="1826"/>
      <c r="BII16" s="1828"/>
      <c r="BIJ16" s="1754"/>
      <c r="BIK16" s="78">
        <f t="shared" si="172"/>
        <v>0</v>
      </c>
      <c r="BIM16" s="714"/>
      <c r="BIN16" s="1845"/>
      <c r="BIO16" s="1926"/>
      <c r="BIP16" s="1841"/>
      <c r="BIQ16" s="1396"/>
      <c r="BIR16" s="78">
        <f t="shared" si="173"/>
        <v>86</v>
      </c>
      <c r="BIS16" s="1396"/>
      <c r="BIT16" s="1265"/>
      <c r="BIU16" s="410"/>
      <c r="BIV16" s="1996"/>
      <c r="BIW16" s="139"/>
      <c r="BIX16" s="321"/>
      <c r="BIY16" s="139"/>
      <c r="BIZ16" s="78">
        <f t="shared" si="255"/>
        <v>0</v>
      </c>
      <c r="BJA16" s="1265"/>
      <c r="BJB16" s="1395"/>
      <c r="BJC16" s="1814"/>
      <c r="BJD16" s="1952"/>
      <c r="BJE16" s="1946"/>
      <c r="BJF16" s="1828"/>
      <c r="BJG16" s="78">
        <f t="shared" si="174"/>
        <v>0</v>
      </c>
      <c r="BJH16" s="1396"/>
      <c r="BJI16" s="321"/>
      <c r="BJJ16" s="410"/>
      <c r="BJK16" s="1976"/>
      <c r="BJL16" s="139"/>
      <c r="BJM16" s="321"/>
      <c r="BJN16" s="139"/>
      <c r="BJO16" s="78">
        <f t="shared" si="256"/>
        <v>0</v>
      </c>
      <c r="BJQ16" s="806"/>
      <c r="BJR16" s="1977"/>
      <c r="BJS16" s="76"/>
      <c r="BJT16" s="806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6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79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005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6"/>
      <c r="BRC16" s="350"/>
      <c r="BRD16" s="405"/>
      <c r="BRE16" s="775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6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2500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0"/>
      <c r="CW17" s="1900"/>
      <c r="CX17" s="882"/>
      <c r="CY17" s="819"/>
      <c r="CZ17" s="980"/>
      <c r="DA17" s="819"/>
      <c r="DB17" s="78">
        <f t="shared" si="16"/>
        <v>88948</v>
      </c>
      <c r="DD17" s="425"/>
      <c r="DE17" s="814"/>
      <c r="DF17" s="1893"/>
      <c r="DG17" s="104"/>
      <c r="DH17" s="425"/>
      <c r="DI17" s="350"/>
      <c r="DJ17" s="78">
        <f t="shared" si="17"/>
        <v>633217.30000000005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6"/>
      <c r="EW17" s="76"/>
      <c r="EX17" s="31"/>
      <c r="EY17" s="76"/>
      <c r="EZ17" s="78">
        <f t="shared" si="23"/>
        <v>0</v>
      </c>
      <c r="FB17" s="1265"/>
      <c r="FC17" s="1999"/>
      <c r="FD17" s="2000"/>
      <c r="FE17" s="1655"/>
      <c r="FF17" s="1826"/>
      <c r="FG17" s="724"/>
      <c r="FH17" s="78">
        <f t="shared" si="24"/>
        <v>0</v>
      </c>
      <c r="FJ17" s="714"/>
      <c r="FK17" s="1849"/>
      <c r="FL17" s="2013"/>
      <c r="FM17" s="2011"/>
      <c r="FN17" s="1825"/>
      <c r="FO17" s="1869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5"/>
      <c r="FZ17" s="1395"/>
      <c r="GA17" s="1814"/>
      <c r="GB17" s="1655"/>
      <c r="GC17" s="1826"/>
      <c r="GD17" s="724"/>
      <c r="GE17" s="78">
        <f t="shared" si="203"/>
        <v>0</v>
      </c>
      <c r="GG17" s="714"/>
      <c r="GH17" s="1395"/>
      <c r="GI17" s="1814"/>
      <c r="GJ17" s="1821"/>
      <c r="GK17" s="1829"/>
      <c r="GL17" s="1832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79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79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79"/>
      <c r="IB17" s="31"/>
      <c r="IC17" s="76"/>
      <c r="ID17" s="78">
        <f t="shared" si="33"/>
        <v>0</v>
      </c>
      <c r="IF17" s="322"/>
      <c r="IG17" s="311"/>
      <c r="IH17" s="779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12695</v>
      </c>
      <c r="IT17" s="425"/>
      <c r="IU17" s="229"/>
      <c r="IV17" s="802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5"/>
      <c r="JI17" s="1395"/>
      <c r="JJ17" s="1946"/>
      <c r="JK17" s="1952"/>
      <c r="JL17" s="1946"/>
      <c r="JM17" s="78">
        <f t="shared" si="38"/>
        <v>90</v>
      </c>
      <c r="JN17" s="1396"/>
      <c r="JO17" s="321"/>
      <c r="JP17" s="776"/>
      <c r="JQ17" s="701"/>
      <c r="JR17" s="322"/>
      <c r="JS17" s="701"/>
      <c r="JT17" s="78">
        <f t="shared" si="39"/>
        <v>90</v>
      </c>
      <c r="JV17" s="322"/>
      <c r="JW17" s="776"/>
      <c r="JX17" s="701"/>
      <c r="JY17" s="792"/>
      <c r="JZ17" s="701"/>
      <c r="KA17" s="78">
        <f t="shared" si="40"/>
        <v>90</v>
      </c>
      <c r="KC17" s="425">
        <v>40743</v>
      </c>
      <c r="KD17" s="229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2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8"/>
      <c r="NK17" s="311"/>
      <c r="NL17" s="22"/>
      <c r="NM17" s="685"/>
      <c r="NN17" s="76"/>
      <c r="NO17" s="78">
        <f t="shared" si="53"/>
        <v>0</v>
      </c>
      <c r="NQ17" s="788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5"/>
      <c r="OM17" s="2048"/>
      <c r="ON17" s="1395"/>
      <c r="OO17" s="1826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71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29"/>
      <c r="PY17" s="798"/>
      <c r="PZ17" s="1325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79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1798</v>
      </c>
      <c r="RP17" s="797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89"/>
      <c r="RZ17" s="78">
        <f t="shared" si="68"/>
        <v>297</v>
      </c>
      <c r="SB17" s="405"/>
      <c r="SC17" s="311"/>
      <c r="SD17" s="22"/>
      <c r="SE17" s="31"/>
      <c r="SF17" s="789"/>
      <c r="SG17" s="78">
        <f t="shared" si="69"/>
        <v>0</v>
      </c>
      <c r="SI17" s="31"/>
      <c r="SJ17" s="311"/>
      <c r="SK17" s="22"/>
      <c r="SL17" s="31"/>
      <c r="SM17" s="789"/>
      <c r="SN17" s="78">
        <f t="shared" si="70"/>
        <v>0</v>
      </c>
      <c r="SP17" s="31"/>
      <c r="SQ17" s="311"/>
      <c r="SR17" s="22"/>
      <c r="SS17" s="31"/>
      <c r="ST17" s="789"/>
      <c r="SU17" s="78">
        <f t="shared" si="71"/>
        <v>0</v>
      </c>
      <c r="SW17" s="31"/>
      <c r="SX17" s="311"/>
      <c r="SY17" s="22"/>
      <c r="SZ17" s="31"/>
      <c r="TA17" s="789"/>
      <c r="TB17" s="78">
        <f t="shared" si="72"/>
        <v>0</v>
      </c>
      <c r="TD17" s="31"/>
      <c r="TE17" s="311"/>
      <c r="TF17" s="22"/>
      <c r="TG17" s="31"/>
      <c r="TH17" s="789"/>
      <c r="TI17" s="78">
        <f t="shared" si="73"/>
        <v>0</v>
      </c>
      <c r="TK17" s="31"/>
      <c r="TL17" s="311"/>
      <c r="TM17" s="22"/>
      <c r="TN17" s="31"/>
      <c r="TO17" s="789"/>
      <c r="TP17" s="78">
        <f t="shared" si="74"/>
        <v>0</v>
      </c>
      <c r="TR17" s="31"/>
      <c r="TS17" s="311"/>
      <c r="TT17" s="22"/>
      <c r="TU17" s="31"/>
      <c r="TV17" s="789"/>
      <c r="TW17" s="78">
        <f t="shared" si="75"/>
        <v>0</v>
      </c>
      <c r="TY17" s="31"/>
      <c r="TZ17" s="311"/>
      <c r="UA17" s="22"/>
      <c r="UB17" s="31"/>
      <c r="UC17" s="789"/>
      <c r="UD17" s="78">
        <f t="shared" si="76"/>
        <v>0</v>
      </c>
      <c r="UF17" s="405"/>
      <c r="UG17" s="311"/>
      <c r="UH17" s="22"/>
      <c r="UI17" s="31"/>
      <c r="UJ17" s="789"/>
      <c r="UK17" s="78">
        <f t="shared" si="77"/>
        <v>0</v>
      </c>
      <c r="UM17" s="425"/>
      <c r="UN17" s="1330"/>
      <c r="UO17" s="139"/>
      <c r="UP17" s="49"/>
      <c r="UQ17" s="350"/>
      <c r="UR17" s="78">
        <f t="shared" si="78"/>
        <v>-2822</v>
      </c>
      <c r="UT17" s="425"/>
      <c r="UU17" s="1330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0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89"/>
      <c r="VT17" s="78">
        <f t="shared" si="82"/>
        <v>0</v>
      </c>
      <c r="VV17" s="31"/>
      <c r="VW17" s="311"/>
      <c r="VX17" s="22"/>
      <c r="VY17" s="31"/>
      <c r="VZ17" s="789"/>
      <c r="WA17" s="78">
        <f t="shared" si="83"/>
        <v>0</v>
      </c>
      <c r="WC17" s="425"/>
      <c r="WD17" s="1330"/>
      <c r="WE17" s="139"/>
      <c r="WF17" s="321"/>
      <c r="WG17" s="350"/>
      <c r="WH17" s="78">
        <f t="shared" si="84"/>
        <v>236</v>
      </c>
      <c r="WJ17" s="321"/>
      <c r="WK17" s="1330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5"/>
      <c r="ZZ17" s="545"/>
      <c r="AAA17" s="1815"/>
      <c r="AAB17" s="1826"/>
      <c r="AAC17" s="1828"/>
      <c r="AAD17" s="1843"/>
      <c r="AAE17" s="78">
        <f t="shared" si="95"/>
        <v>2062.3999999999996</v>
      </c>
      <c r="AAG17" s="714"/>
      <c r="AAH17" s="1851"/>
      <c r="AAI17" s="1850"/>
      <c r="AAJ17" s="1841"/>
      <c r="AAK17" s="1396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6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5"/>
      <c r="ADJ17" s="311"/>
      <c r="ADK17" s="779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2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005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4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3"/>
      <c r="ANA17" s="806"/>
      <c r="ANB17" s="76"/>
      <c r="ANC17" s="807">
        <f t="shared" si="204"/>
        <v>0</v>
      </c>
      <c r="ANE17" s="31"/>
      <c r="ANF17" s="311"/>
      <c r="ANG17" s="801"/>
      <c r="ANH17" s="97"/>
      <c r="ANI17" s="76"/>
      <c r="ANJ17" s="807">
        <f t="shared" si="205"/>
        <v>0</v>
      </c>
      <c r="ANL17" s="321"/>
      <c r="ANM17" s="229"/>
      <c r="ANN17" s="801"/>
      <c r="ANO17" s="393"/>
      <c r="ANP17" s="139"/>
      <c r="ANQ17" s="807">
        <f t="shared" si="206"/>
        <v>187.60000000000002</v>
      </c>
      <c r="ANS17" s="31"/>
      <c r="ANT17" s="336"/>
      <c r="ANU17" s="311"/>
      <c r="ANV17" s="803"/>
      <c r="ANW17" s="806"/>
      <c r="ANX17" s="76"/>
      <c r="ANY17" s="807">
        <f t="shared" si="207"/>
        <v>0</v>
      </c>
      <c r="AOA17" s="1265"/>
      <c r="AOB17" s="1999"/>
      <c r="AOC17" s="2000"/>
      <c r="AOD17" s="1716"/>
      <c r="AOE17" s="1828"/>
      <c r="AOF17" s="389"/>
      <c r="AOG17" s="807">
        <f t="shared" si="208"/>
        <v>731</v>
      </c>
      <c r="AON17" s="78">
        <f t="shared" si="240"/>
        <v>0</v>
      </c>
      <c r="AOP17" s="31"/>
      <c r="AOQ17" s="311"/>
      <c r="AOR17" s="801"/>
      <c r="AOS17" s="97"/>
      <c r="AOT17" s="76"/>
      <c r="AOU17" s="807">
        <f t="shared" si="210"/>
        <v>0</v>
      </c>
      <c r="AOW17" s="49"/>
      <c r="AOX17" s="229"/>
      <c r="AOY17" s="801"/>
      <c r="AOZ17" s="97"/>
      <c r="APA17" s="139"/>
      <c r="APB17" s="807">
        <f t="shared" si="211"/>
        <v>0</v>
      </c>
      <c r="APD17" s="49"/>
      <c r="APE17" s="229"/>
      <c r="APF17" s="801"/>
      <c r="APG17" s="97"/>
      <c r="APH17" s="139"/>
      <c r="API17" s="78">
        <f t="shared" si="136"/>
        <v>0</v>
      </c>
      <c r="APK17" s="405"/>
      <c r="APL17" s="311"/>
      <c r="APM17" s="803"/>
      <c r="APN17" s="806"/>
      <c r="APO17" s="76"/>
      <c r="APP17" s="807">
        <f t="shared" si="212"/>
        <v>0</v>
      </c>
      <c r="APR17" s="321"/>
      <c r="APS17" s="229"/>
      <c r="APT17" s="801"/>
      <c r="APU17" s="97"/>
      <c r="APV17" s="52"/>
      <c r="APW17" s="807">
        <f t="shared" si="213"/>
        <v>0</v>
      </c>
      <c r="APY17" s="31"/>
      <c r="APZ17" s="311"/>
      <c r="AQA17" s="803"/>
      <c r="AQB17" s="806"/>
      <c r="AQC17" s="76"/>
      <c r="AQD17" s="807">
        <f t="shared" si="214"/>
        <v>0</v>
      </c>
      <c r="AQF17" s="31"/>
      <c r="AQG17" s="311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311"/>
      <c r="AQV17" s="803"/>
      <c r="AQW17" s="806"/>
      <c r="AQX17" s="76"/>
      <c r="AQY17" s="807">
        <f t="shared" si="217"/>
        <v>0</v>
      </c>
      <c r="ARA17" s="322"/>
      <c r="ARB17" s="311"/>
      <c r="ARC17" s="803"/>
      <c r="ARD17" s="806"/>
      <c r="ARE17" s="76"/>
      <c r="ARF17" s="807">
        <f t="shared" si="218"/>
        <v>0</v>
      </c>
      <c r="ARH17" s="322"/>
      <c r="ARI17" s="1330"/>
      <c r="ARJ17" s="803"/>
      <c r="ARK17" s="806"/>
      <c r="ARL17" s="76"/>
      <c r="ARM17" s="807">
        <f t="shared" si="219"/>
        <v>399</v>
      </c>
      <c r="ARO17" s="425"/>
      <c r="ARP17" s="229"/>
      <c r="ARQ17" s="801"/>
      <c r="ARR17" s="97"/>
      <c r="ARS17" s="139"/>
      <c r="ART17" s="807">
        <f t="shared" si="220"/>
        <v>0</v>
      </c>
      <c r="ARV17" s="405"/>
      <c r="ARW17" s="311"/>
      <c r="ARX17" s="803"/>
      <c r="ARY17" s="806"/>
      <c r="ARZ17" s="76"/>
      <c r="ASA17" s="807">
        <f t="shared" si="221"/>
        <v>0</v>
      </c>
      <c r="ASC17" s="405"/>
      <c r="ASD17" s="311"/>
      <c r="ASE17" s="803"/>
      <c r="ASF17" s="806"/>
      <c r="ASG17" s="76"/>
      <c r="ASH17" s="807">
        <f t="shared" si="222"/>
        <v>0</v>
      </c>
      <c r="ASJ17" s="405"/>
      <c r="ASK17" s="1330"/>
      <c r="ASL17" s="803"/>
      <c r="ASM17" s="806"/>
      <c r="ASN17" s="76"/>
      <c r="ASO17" s="807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6"/>
      <c r="ATV17" s="311"/>
      <c r="ATW17" s="22"/>
      <c r="ATX17" s="31"/>
      <c r="ATY17" s="76"/>
      <c r="ATZ17" s="78">
        <f t="shared" si="245"/>
        <v>968</v>
      </c>
      <c r="AUB17" s="405"/>
      <c r="AUC17" s="736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79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6"/>
      <c r="AWX17" s="776"/>
      <c r="AWY17" s="76"/>
      <c r="AWZ17" s="31"/>
      <c r="AXA17" s="76"/>
      <c r="AXB17" s="78">
        <f t="shared" si="261"/>
        <v>872</v>
      </c>
      <c r="AXD17" s="405"/>
      <c r="AXE17" s="776"/>
      <c r="AXF17" s="76"/>
      <c r="AXG17" s="31"/>
      <c r="AXH17" s="76"/>
      <c r="AXI17" s="78">
        <f t="shared" si="262"/>
        <v>0</v>
      </c>
      <c r="AXK17" s="405"/>
      <c r="AXL17" s="776"/>
      <c r="AXM17" s="76"/>
      <c r="AXN17" s="31"/>
      <c r="AXO17" s="76"/>
      <c r="AXP17" s="78">
        <f t="shared" si="263"/>
        <v>0</v>
      </c>
      <c r="AXR17" s="31"/>
      <c r="AXS17" s="776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6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6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42123</v>
      </c>
      <c r="BBM17" s="780"/>
      <c r="BBN17" s="2105">
        <v>19454</v>
      </c>
      <c r="BBO17" s="2090">
        <v>137844</v>
      </c>
      <c r="BBP17" s="393">
        <v>42128</v>
      </c>
      <c r="BBQ17" s="350">
        <v>137844</v>
      </c>
      <c r="BBR17" s="131">
        <f>BBR16+BBO17-BBQ17</f>
        <v>0</v>
      </c>
      <c r="BBS17" s="1265"/>
      <c r="BBT17" s="545"/>
      <c r="BBU17" s="1815"/>
      <c r="BBV17" s="1655"/>
      <c r="BBW17" s="1826"/>
      <c r="BBX17" s="724"/>
      <c r="BBY17" s="78">
        <f t="shared" si="149"/>
        <v>1200</v>
      </c>
      <c r="BCA17" s="425">
        <v>42102</v>
      </c>
      <c r="BCB17" s="2179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776"/>
      <c r="BCJ17" s="76"/>
      <c r="BCK17" s="31"/>
      <c r="BCL17" s="76"/>
      <c r="BCM17" s="78">
        <f t="shared" si="151"/>
        <v>0</v>
      </c>
      <c r="BCO17" s="31"/>
      <c r="BCP17" s="776"/>
      <c r="BCQ17" s="76"/>
      <c r="BCR17" s="31"/>
      <c r="BCS17" s="76"/>
      <c r="BCT17" s="78">
        <f t="shared" si="152"/>
        <v>0</v>
      </c>
      <c r="BCV17" s="405"/>
      <c r="BCW17" s="776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1797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6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0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2276</v>
      </c>
      <c r="BEI17" s="229"/>
      <c r="BEJ17" s="1931"/>
      <c r="BEK17" s="321"/>
      <c r="BEL17" s="866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6"/>
      <c r="BEX17" s="76"/>
      <c r="BEY17" s="31"/>
      <c r="BEZ17" s="76"/>
      <c r="BFA17" s="78">
        <f t="shared" si="160"/>
        <v>0</v>
      </c>
      <c r="BFC17" s="322"/>
      <c r="BFD17" s="776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6"/>
      <c r="BFS17" s="76"/>
      <c r="BFT17" s="405"/>
      <c r="BFU17" s="76"/>
      <c r="BFV17" s="78">
        <f t="shared" si="163"/>
        <v>0</v>
      </c>
      <c r="BFX17" s="31"/>
      <c r="BFY17" s="776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1729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776"/>
      <c r="BGV17" s="76"/>
      <c r="BGW17" s="31"/>
      <c r="BGX17" s="76"/>
      <c r="BGY17" s="78">
        <f t="shared" si="167"/>
        <v>0</v>
      </c>
      <c r="BHA17" s="405"/>
      <c r="BHB17" s="776"/>
      <c r="BHC17" s="139"/>
      <c r="BHD17" s="49"/>
      <c r="BHE17" s="139"/>
      <c r="BHF17" s="78">
        <f t="shared" si="168"/>
        <v>229.79999999999927</v>
      </c>
      <c r="BHH17" s="405"/>
      <c r="BHI17" s="31"/>
      <c r="BHJ17" s="776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5"/>
      <c r="BHX17" s="545"/>
      <c r="BHY17" s="1815"/>
      <c r="BHZ17" s="1655"/>
      <c r="BIA17" s="1826"/>
      <c r="BIB17" s="1828"/>
      <c r="BIC17" s="78">
        <f t="shared" si="171"/>
        <v>0</v>
      </c>
      <c r="BIE17" s="1265"/>
      <c r="BIF17" s="317"/>
      <c r="BIG17" s="1395"/>
      <c r="BIH17" s="1826"/>
      <c r="BII17" s="724"/>
      <c r="BIJ17" s="1396"/>
      <c r="BIK17" s="78">
        <f t="shared" si="172"/>
        <v>0</v>
      </c>
      <c r="BIM17" s="714"/>
      <c r="BIN17" s="1845"/>
      <c r="BIO17" s="1926"/>
      <c r="BIP17" s="1857"/>
      <c r="BIQ17" s="1825"/>
      <c r="BIR17" s="78">
        <f t="shared" si="173"/>
        <v>86</v>
      </c>
      <c r="BIS17" s="139"/>
      <c r="BIT17" s="1265"/>
      <c r="BIU17" s="321"/>
      <c r="BIV17" s="1395"/>
      <c r="BIW17" s="1826"/>
      <c r="BIX17" s="1828"/>
      <c r="BIY17" s="1754"/>
      <c r="BIZ17" s="78">
        <f t="shared" si="255"/>
        <v>0</v>
      </c>
      <c r="BJA17" s="1265"/>
      <c r="BJB17" s="1395"/>
      <c r="BJC17" s="1814"/>
      <c r="BJD17" s="1655"/>
      <c r="BJE17" s="1826"/>
      <c r="BJF17" s="1828"/>
      <c r="BJG17" s="78">
        <f t="shared" si="174"/>
        <v>0</v>
      </c>
      <c r="BJH17" s="1396"/>
      <c r="BJI17" s="321"/>
      <c r="BJJ17" s="410"/>
      <c r="BJK17" s="1976"/>
      <c r="BJL17" s="139"/>
      <c r="BJM17" s="321"/>
      <c r="BJN17" s="139"/>
      <c r="BJO17" s="78">
        <f t="shared" si="256"/>
        <v>0</v>
      </c>
      <c r="BJQ17" s="31"/>
      <c r="BJR17" s="1977"/>
      <c r="BJS17" s="76"/>
      <c r="BJT17" s="31"/>
      <c r="BJU17" s="76"/>
      <c r="BJV17" s="78">
        <f t="shared" si="228"/>
        <v>1883</v>
      </c>
      <c r="BJW17" s="244"/>
      <c r="BJX17" s="425"/>
      <c r="BJY17" s="776"/>
      <c r="BJZ17" s="76"/>
      <c r="BKA17" s="31"/>
      <c r="BKB17" s="76"/>
      <c r="BKC17" s="78">
        <f t="shared" si="175"/>
        <v>0</v>
      </c>
      <c r="BKE17" s="405"/>
      <c r="BKF17" s="736"/>
      <c r="BKG17" s="776"/>
      <c r="BKH17" s="76"/>
      <c r="BKI17" s="31"/>
      <c r="BKJ17" s="76"/>
      <c r="BKK17" s="78">
        <f t="shared" si="176"/>
        <v>8883.5</v>
      </c>
      <c r="BKM17" s="405"/>
      <c r="BKN17" s="776"/>
      <c r="BKO17" s="76"/>
      <c r="BKP17" s="31"/>
      <c r="BKQ17" s="76"/>
      <c r="BKR17" s="78">
        <f t="shared" si="177"/>
        <v>0</v>
      </c>
      <c r="BKT17" s="405"/>
      <c r="BKU17" s="776"/>
      <c r="BKV17" s="76"/>
      <c r="BKW17" s="31"/>
      <c r="BKX17" s="76"/>
      <c r="BKY17" s="78">
        <f t="shared" si="178"/>
        <v>0</v>
      </c>
      <c r="BLA17" s="405"/>
      <c r="BLB17" s="776"/>
      <c r="BLC17" s="76"/>
      <c r="BLD17" s="31"/>
      <c r="BLE17" s="76"/>
      <c r="BLF17" s="78">
        <f t="shared" si="179"/>
        <v>0</v>
      </c>
      <c r="BLH17" s="405"/>
      <c r="BLI17" s="776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6"/>
      <c r="BML17" s="76"/>
      <c r="BMM17" s="405"/>
      <c r="BMN17" s="76"/>
      <c r="BMO17" s="78">
        <f t="shared" si="184"/>
        <v>0</v>
      </c>
      <c r="BMQ17" s="31"/>
      <c r="BMR17" s="776"/>
      <c r="BMS17" s="76"/>
      <c r="BMT17" s="31"/>
      <c r="BMU17" s="76"/>
      <c r="BMV17" s="78">
        <f t="shared" si="185"/>
        <v>0</v>
      </c>
      <c r="BMX17" s="322"/>
      <c r="BMY17" s="311"/>
      <c r="BMZ17" s="779"/>
      <c r="BNA17" s="31"/>
      <c r="BNB17" s="76"/>
      <c r="BNC17" s="78">
        <f t="shared" si="229"/>
        <v>150</v>
      </c>
      <c r="BNE17" s="321">
        <v>41556</v>
      </c>
      <c r="BNF17" s="2006" t="s">
        <v>1725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6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6"/>
      <c r="BPE17" s="76"/>
      <c r="BPF17" s="31"/>
      <c r="BPG17" s="76"/>
      <c r="BPH17" s="78">
        <f t="shared" si="237"/>
        <v>0</v>
      </c>
      <c r="BPJ17" s="405"/>
      <c r="BPK17" s="776"/>
      <c r="BPL17" s="76"/>
      <c r="BPM17" s="31"/>
      <c r="BPN17" s="76"/>
      <c r="BPO17" s="78">
        <f t="shared" si="252"/>
        <v>2273.5</v>
      </c>
      <c r="BPQ17" s="31"/>
      <c r="BPR17" s="776"/>
      <c r="BPS17" s="76"/>
      <c r="BPT17" s="31"/>
      <c r="BPU17" s="76"/>
      <c r="BPV17" s="78">
        <f t="shared" si="186"/>
        <v>0</v>
      </c>
      <c r="BPX17" s="31"/>
      <c r="BPY17" s="776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005" t="s">
        <v>1626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6"/>
      <c r="BRC17" s="350"/>
      <c r="BRD17" s="491"/>
      <c r="BRE17" s="775"/>
      <c r="BRF17" s="78">
        <f t="shared" si="191"/>
        <v>0</v>
      </c>
      <c r="BRH17" s="31"/>
      <c r="BRI17" s="776"/>
      <c r="BRJ17" s="76"/>
      <c r="BRK17" s="31"/>
      <c r="BRL17" s="76"/>
      <c r="BRM17" s="78">
        <f t="shared" si="192"/>
        <v>0</v>
      </c>
      <c r="BRO17" s="322"/>
      <c r="BRP17" s="336"/>
      <c r="BRQ17" s="776"/>
      <c r="BRR17" s="76"/>
      <c r="BRS17" s="31"/>
      <c r="BRT17" s="76"/>
      <c r="BRU17" s="78">
        <f t="shared" si="193"/>
        <v>0</v>
      </c>
      <c r="BRW17" s="405"/>
      <c r="BRX17" s="776"/>
      <c r="BRY17" s="76"/>
      <c r="BRZ17" s="31"/>
      <c r="BSA17" s="76"/>
      <c r="BSB17" s="78">
        <f t="shared" si="194"/>
        <v>0</v>
      </c>
      <c r="BSD17" s="405"/>
      <c r="BSE17" s="776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6"/>
      <c r="BST17" s="76"/>
      <c r="BSU17" s="31"/>
      <c r="BSV17" s="76"/>
      <c r="BSW17" s="78">
        <f t="shared" si="197"/>
        <v>0</v>
      </c>
      <c r="BSY17" s="405"/>
      <c r="BSZ17" s="776"/>
      <c r="BTA17" s="76"/>
      <c r="BTB17" s="31"/>
      <c r="BTC17" s="76"/>
      <c r="BTD17" s="78">
        <f t="shared" si="198"/>
        <v>0</v>
      </c>
      <c r="BTF17" s="31"/>
      <c r="BTG17" s="776"/>
      <c r="BTH17" s="76"/>
      <c r="BTI17" s="31"/>
      <c r="BTJ17" s="76"/>
      <c r="BTK17" s="78">
        <f t="shared" si="199"/>
        <v>0</v>
      </c>
      <c r="BTM17" s="31"/>
      <c r="BTN17" s="776"/>
      <c r="BTO17" s="76"/>
      <c r="BTP17" s="31"/>
      <c r="BTQ17" s="76"/>
      <c r="BTR17" s="78">
        <f t="shared" si="200"/>
        <v>0</v>
      </c>
      <c r="BTT17" s="31"/>
      <c r="BTU17" s="776"/>
      <c r="BTV17" s="76"/>
      <c r="BTW17" s="31"/>
      <c r="BTX17" s="76"/>
      <c r="BTY17" s="78">
        <f t="shared" si="201"/>
        <v>0</v>
      </c>
      <c r="BUA17" s="31"/>
      <c r="BUB17" s="776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2500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0">
        <v>41199</v>
      </c>
      <c r="CW18" s="1900"/>
      <c r="CX18" s="830" t="s">
        <v>1131</v>
      </c>
      <c r="CY18" s="671">
        <v>18991</v>
      </c>
      <c r="CZ18" s="1900"/>
      <c r="DA18" s="1909"/>
      <c r="DB18" s="869">
        <f t="shared" si="16"/>
        <v>107939</v>
      </c>
      <c r="DD18" s="425"/>
      <c r="DE18" s="814"/>
      <c r="DF18" s="1893"/>
      <c r="DG18" s="104"/>
      <c r="DH18" s="425"/>
      <c r="DI18" s="350"/>
      <c r="DJ18" s="78">
        <f t="shared" si="17"/>
        <v>633217.30000000005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49"/>
      <c r="FL18" s="2013"/>
      <c r="FM18" s="1972"/>
      <c r="FN18" s="1396"/>
      <c r="FO18" s="781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5"/>
      <c r="FZ18" s="1395"/>
      <c r="GA18" s="1814"/>
      <c r="GB18" s="1952"/>
      <c r="GC18" s="1946"/>
      <c r="GD18" s="724"/>
      <c r="GE18" s="78">
        <f t="shared" si="203"/>
        <v>0</v>
      </c>
      <c r="GG18" s="714"/>
      <c r="GH18" s="1395"/>
      <c r="GI18" s="1814"/>
      <c r="GJ18" s="1821"/>
      <c r="GK18" s="2082"/>
      <c r="GL18" s="1832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79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79"/>
      <c r="IB18" s="31"/>
      <c r="IC18" s="76"/>
      <c r="ID18" s="78">
        <f t="shared" si="33"/>
        <v>0</v>
      </c>
      <c r="IF18" s="322"/>
      <c r="IG18" s="311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30"/>
      <c r="IV18" s="801"/>
      <c r="IW18" s="49"/>
      <c r="IX18" s="139"/>
      <c r="IY18" s="78">
        <f t="shared" si="36"/>
        <v>402</v>
      </c>
      <c r="JA18" s="425"/>
      <c r="JB18" s="1330"/>
      <c r="JC18" s="801"/>
      <c r="JD18" s="49"/>
      <c r="JE18" s="139"/>
      <c r="JF18" s="78">
        <f t="shared" si="37"/>
        <v>900</v>
      </c>
      <c r="JH18" s="1265"/>
      <c r="JI18" s="1395"/>
      <c r="JJ18" s="1946"/>
      <c r="JK18" s="1952"/>
      <c r="JL18" s="1946"/>
      <c r="JM18" s="78">
        <f t="shared" si="38"/>
        <v>90</v>
      </c>
      <c r="JN18" s="1396"/>
      <c r="JO18" s="321"/>
      <c r="JP18" s="776"/>
      <c r="JQ18" s="701"/>
      <c r="JR18" s="322"/>
      <c r="JS18" s="701"/>
      <c r="JT18" s="78">
        <f t="shared" si="39"/>
        <v>90</v>
      </c>
      <c r="JV18" s="322"/>
      <c r="JW18" s="776"/>
      <c r="JX18" s="701"/>
      <c r="JY18" s="792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0"/>
      <c r="KL18" s="139"/>
      <c r="KM18" s="31"/>
      <c r="KN18" s="76"/>
      <c r="KO18" s="78">
        <f t="shared" si="42"/>
        <v>300</v>
      </c>
      <c r="KQ18" s="322"/>
      <c r="KR18" s="1322"/>
      <c r="KS18" s="1330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8"/>
      <c r="NK18" s="311"/>
      <c r="NL18" s="22"/>
      <c r="NM18" s="685"/>
      <c r="NN18" s="76"/>
      <c r="NO18" s="78">
        <f t="shared" si="53"/>
        <v>0</v>
      </c>
      <c r="NQ18" s="788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5"/>
      <c r="OM18" s="2048"/>
      <c r="ON18" s="1395"/>
      <c r="OO18" s="1946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1620</v>
      </c>
      <c r="PX18" s="229" t="s">
        <v>1621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79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89"/>
      <c r="RZ18" s="78">
        <f t="shared" si="68"/>
        <v>297</v>
      </c>
      <c r="SB18" s="405"/>
      <c r="SC18" s="311"/>
      <c r="SD18" s="22"/>
      <c r="SE18" s="31"/>
      <c r="SF18" s="789"/>
      <c r="SG18" s="78">
        <f t="shared" si="69"/>
        <v>0</v>
      </c>
      <c r="SI18" s="31"/>
      <c r="SJ18" s="311"/>
      <c r="SK18" s="22"/>
      <c r="SL18" s="31"/>
      <c r="SM18" s="789"/>
      <c r="SN18" s="78">
        <f t="shared" si="70"/>
        <v>0</v>
      </c>
      <c r="SP18" s="31"/>
      <c r="SQ18" s="311"/>
      <c r="SR18" s="22"/>
      <c r="SS18" s="31"/>
      <c r="ST18" s="789"/>
      <c r="SU18" s="78">
        <f t="shared" si="71"/>
        <v>0</v>
      </c>
      <c r="SW18" s="31"/>
      <c r="SX18" s="311"/>
      <c r="SY18" s="22"/>
      <c r="SZ18" s="31"/>
      <c r="TA18" s="789"/>
      <c r="TB18" s="78">
        <f t="shared" si="72"/>
        <v>0</v>
      </c>
      <c r="TD18" s="31"/>
      <c r="TE18" s="311"/>
      <c r="TF18" s="22"/>
      <c r="TG18" s="31"/>
      <c r="TH18" s="789"/>
      <c r="TI18" s="78">
        <f t="shared" si="73"/>
        <v>0</v>
      </c>
      <c r="TK18" s="31"/>
      <c r="TL18" s="311"/>
      <c r="TM18" s="22"/>
      <c r="TN18" s="31"/>
      <c r="TO18" s="789"/>
      <c r="TP18" s="78">
        <f t="shared" si="74"/>
        <v>0</v>
      </c>
      <c r="TR18" s="311"/>
      <c r="TS18" s="311"/>
      <c r="TT18" s="22"/>
      <c r="TU18" s="31"/>
      <c r="TV18" s="789"/>
      <c r="TW18" s="78">
        <f t="shared" si="75"/>
        <v>0</v>
      </c>
      <c r="TY18" s="311"/>
      <c r="TZ18" s="311"/>
      <c r="UA18" s="22"/>
      <c r="UB18" s="31"/>
      <c r="UC18" s="789"/>
      <c r="UD18" s="78">
        <f t="shared" si="76"/>
        <v>0</v>
      </c>
      <c r="UF18" s="405"/>
      <c r="UG18" s="311"/>
      <c r="UH18" s="22"/>
      <c r="UI18" s="31"/>
      <c r="UJ18" s="789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89"/>
      <c r="VT18" s="78">
        <f t="shared" si="82"/>
        <v>0</v>
      </c>
      <c r="VV18" s="31"/>
      <c r="VW18" s="311"/>
      <c r="VX18" s="22"/>
      <c r="VY18" s="31"/>
      <c r="VZ18" s="789"/>
      <c r="WA18" s="78">
        <f t="shared" si="83"/>
        <v>0</v>
      </c>
      <c r="WC18" s="425"/>
      <c r="WD18" s="2078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1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5"/>
      <c r="ZZ18" s="545"/>
      <c r="AAA18" s="1815"/>
      <c r="AAB18" s="1826"/>
      <c r="AAC18" s="724"/>
      <c r="AAD18" s="1396"/>
      <c r="AAE18" s="78">
        <f t="shared" si="95"/>
        <v>2062.3999999999996</v>
      </c>
      <c r="AAG18" s="1265"/>
      <c r="AAH18" s="545"/>
      <c r="AAI18" s="1815"/>
      <c r="AAJ18" s="1804"/>
      <c r="AAK18" s="1822"/>
      <c r="AAL18" s="78">
        <f t="shared" si="96"/>
        <v>0</v>
      </c>
      <c r="AAM18" s="1396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6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5"/>
      <c r="ADJ18" s="311"/>
      <c r="ADK18" s="779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005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4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3"/>
      <c r="ANA18" s="806"/>
      <c r="ANB18" s="76"/>
      <c r="ANC18" s="807">
        <f t="shared" si="204"/>
        <v>0</v>
      </c>
      <c r="ANE18" s="31"/>
      <c r="ANF18" s="311"/>
      <c r="ANG18" s="803"/>
      <c r="ANH18" s="806"/>
      <c r="ANI18" s="76"/>
      <c r="ANJ18" s="807">
        <f t="shared" si="205"/>
        <v>0</v>
      </c>
      <c r="ANL18" s="321"/>
      <c r="ANM18" s="229"/>
      <c r="ANN18" s="801"/>
      <c r="ANO18" s="393"/>
      <c r="ANP18" s="139"/>
      <c r="ANQ18" s="807">
        <f t="shared" si="206"/>
        <v>187.60000000000002</v>
      </c>
      <c r="ANS18" s="31"/>
      <c r="ANT18" s="336"/>
      <c r="ANU18" s="311"/>
      <c r="ANV18" s="803"/>
      <c r="ANW18" s="806"/>
      <c r="ANX18" s="76"/>
      <c r="ANY18" s="807">
        <f t="shared" si="207"/>
        <v>0</v>
      </c>
      <c r="AOA18" s="1265"/>
      <c r="AOB18" s="1999"/>
      <c r="AOC18" s="2000"/>
      <c r="AOD18" s="1716"/>
      <c r="AOE18" s="1828"/>
      <c r="AOF18" s="389"/>
      <c r="AOG18" s="807">
        <f t="shared" si="208"/>
        <v>731</v>
      </c>
      <c r="AON18" s="78">
        <f t="shared" si="240"/>
        <v>0</v>
      </c>
      <c r="AOP18" s="31"/>
      <c r="AOQ18" s="311"/>
      <c r="AOR18" s="803"/>
      <c r="AOS18" s="806"/>
      <c r="AOT18" s="76"/>
      <c r="AOU18" s="807">
        <f t="shared" si="210"/>
        <v>0</v>
      </c>
      <c r="AOW18" s="49"/>
      <c r="AOX18" s="229"/>
      <c r="AOY18" s="801"/>
      <c r="AOZ18" s="97"/>
      <c r="APA18" s="139"/>
      <c r="APB18" s="807">
        <f t="shared" si="211"/>
        <v>0</v>
      </c>
      <c r="APD18" s="49"/>
      <c r="APE18" s="229"/>
      <c r="APF18" s="801"/>
      <c r="APG18" s="97"/>
      <c r="APH18" s="139"/>
      <c r="API18" s="78">
        <f t="shared" si="136"/>
        <v>0</v>
      </c>
      <c r="APK18" s="405"/>
      <c r="APL18" s="311"/>
      <c r="APM18" s="803"/>
      <c r="APN18" s="806"/>
      <c r="APO18" s="76"/>
      <c r="APP18" s="807">
        <f t="shared" si="212"/>
        <v>0</v>
      </c>
      <c r="APR18" s="321"/>
      <c r="APS18" s="229"/>
      <c r="APT18" s="801"/>
      <c r="APU18" s="97"/>
      <c r="APV18" s="139"/>
      <c r="APW18" s="807">
        <f t="shared" si="213"/>
        <v>0</v>
      </c>
      <c r="APY18" s="31"/>
      <c r="APZ18" s="311"/>
      <c r="AQA18" s="803"/>
      <c r="AQB18" s="806"/>
      <c r="AQC18" s="76"/>
      <c r="AQD18" s="807">
        <f t="shared" si="214"/>
        <v>0</v>
      </c>
      <c r="AQF18" s="31"/>
      <c r="AQG18" s="311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311"/>
      <c r="AQV18" s="803"/>
      <c r="AQW18" s="806"/>
      <c r="AQX18" s="76"/>
      <c r="AQY18" s="807">
        <f t="shared" si="217"/>
        <v>0</v>
      </c>
      <c r="ARA18" s="322"/>
      <c r="ARB18" s="311"/>
      <c r="ARC18" s="803"/>
      <c r="ARD18" s="806"/>
      <c r="ARE18" s="76"/>
      <c r="ARF18" s="807">
        <f t="shared" si="218"/>
        <v>0</v>
      </c>
      <c r="ARH18" s="322"/>
      <c r="ARI18" s="311"/>
      <c r="ARJ18" s="803"/>
      <c r="ARK18" s="806"/>
      <c r="ARL18" s="76"/>
      <c r="ARM18" s="807">
        <f t="shared" si="219"/>
        <v>399</v>
      </c>
      <c r="ARO18" s="425"/>
      <c r="ARP18" s="229"/>
      <c r="ARQ18" s="801"/>
      <c r="ARR18" s="97"/>
      <c r="ARS18" s="139"/>
      <c r="ART18" s="807">
        <f t="shared" si="220"/>
        <v>0</v>
      </c>
      <c r="ARV18" s="405"/>
      <c r="ARW18" s="311"/>
      <c r="ARX18" s="803"/>
      <c r="ARY18" s="806"/>
      <c r="ARZ18" s="76"/>
      <c r="ASA18" s="807">
        <f t="shared" si="221"/>
        <v>0</v>
      </c>
      <c r="ASC18" s="405"/>
      <c r="ASD18" s="311"/>
      <c r="ASE18" s="803"/>
      <c r="ASF18" s="806"/>
      <c r="ASG18" s="76"/>
      <c r="ASH18" s="807">
        <f t="shared" si="222"/>
        <v>0</v>
      </c>
      <c r="ASJ18" s="405"/>
      <c r="ASK18" s="311"/>
      <c r="ASL18" s="803"/>
      <c r="ASM18" s="806"/>
      <c r="ASN18" s="76"/>
      <c r="ASO18" s="807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6"/>
      <c r="AWX18" s="776"/>
      <c r="AWY18" s="139"/>
      <c r="AWZ18" s="31"/>
      <c r="AXA18" s="76"/>
      <c r="AXB18" s="78">
        <f t="shared" si="261"/>
        <v>872</v>
      </c>
      <c r="AXD18" s="405"/>
      <c r="AXE18" s="776"/>
      <c r="AXF18" s="139"/>
      <c r="AXG18" s="31"/>
      <c r="AXH18" s="76"/>
      <c r="AXI18" s="78">
        <f t="shared" si="262"/>
        <v>0</v>
      </c>
      <c r="AXK18" s="405"/>
      <c r="AXL18" s="776"/>
      <c r="AXM18" s="139"/>
      <c r="AXN18" s="31"/>
      <c r="AXO18" s="76"/>
      <c r="AXP18" s="78">
        <f t="shared" si="263"/>
        <v>0</v>
      </c>
      <c r="AXR18" s="31"/>
      <c r="AXS18" s="776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6"/>
      <c r="AYV18" s="76"/>
      <c r="AYW18" s="31"/>
      <c r="AYX18" s="76"/>
      <c r="AYY18" s="78">
        <f t="shared" si="140"/>
        <v>0</v>
      </c>
      <c r="AZA18" s="405"/>
      <c r="AZB18" s="776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6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42124</v>
      </c>
      <c r="BBM18" s="780"/>
      <c r="BBN18" s="2105">
        <v>19467</v>
      </c>
      <c r="BBO18" s="2090">
        <v>37719.35</v>
      </c>
      <c r="BBP18" s="1923">
        <v>42128</v>
      </c>
      <c r="BBQ18" s="2040">
        <v>37719.35</v>
      </c>
      <c r="BBR18" s="131">
        <f t="shared" ref="BBR18:BBR24" si="267">BBR17+BBO18-BBQ18</f>
        <v>0</v>
      </c>
      <c r="BBS18" s="1265"/>
      <c r="BBT18" s="545"/>
      <c r="BBU18" s="1815"/>
      <c r="BBV18" s="1655"/>
      <c r="BBW18" s="1826"/>
      <c r="BBX18" s="724"/>
      <c r="BBY18" s="78">
        <f t="shared" si="149"/>
        <v>1200</v>
      </c>
      <c r="BCA18" s="425">
        <v>42102</v>
      </c>
      <c r="BCB18" s="2179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776"/>
      <c r="BCJ18" s="139"/>
      <c r="BCK18" s="61"/>
      <c r="BCL18" s="67"/>
      <c r="BCM18" s="78">
        <f t="shared" si="151"/>
        <v>0</v>
      </c>
      <c r="BCO18" s="31"/>
      <c r="BCP18" s="776"/>
      <c r="BCQ18" s="139"/>
      <c r="BCR18" s="31"/>
      <c r="BCS18" s="76"/>
      <c r="BCT18" s="78">
        <f t="shared" si="152"/>
        <v>0</v>
      </c>
      <c r="BCV18" s="405"/>
      <c r="BCW18" s="776"/>
      <c r="BCX18" s="139"/>
      <c r="BCY18" s="61"/>
      <c r="BCZ18" s="67"/>
      <c r="BDA18" s="78">
        <f t="shared" si="153"/>
        <v>6086.5</v>
      </c>
      <c r="BDC18" s="425"/>
      <c r="BDD18" s="302"/>
      <c r="BDE18" s="1239"/>
      <c r="BDF18" s="1221"/>
      <c r="BDG18" s="139"/>
      <c r="BDH18" s="78">
        <f t="shared" si="154"/>
        <v>8936.1000000000058</v>
      </c>
      <c r="BDJ18" s="322"/>
      <c r="BDK18" s="776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0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2276</v>
      </c>
      <c r="BEI18" s="229"/>
      <c r="BEJ18" s="1931"/>
      <c r="BEK18" s="321"/>
      <c r="BEL18" s="866">
        <v>4496.1000000000004</v>
      </c>
      <c r="BEM18" s="78">
        <f t="shared" si="158"/>
        <v>-156.39999999999964</v>
      </c>
      <c r="BEO18" s="31"/>
      <c r="BEP18" s="776"/>
      <c r="BEQ18" s="139"/>
      <c r="BER18" s="61"/>
      <c r="BES18" s="67"/>
      <c r="BET18" s="78">
        <f t="shared" si="159"/>
        <v>0</v>
      </c>
      <c r="BEV18" s="322"/>
      <c r="BEW18" s="776"/>
      <c r="BEX18" s="139"/>
      <c r="BEY18" s="61"/>
      <c r="BEZ18" s="67"/>
      <c r="BFA18" s="78">
        <f t="shared" si="160"/>
        <v>0</v>
      </c>
      <c r="BFC18" s="322"/>
      <c r="BFD18" s="776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6"/>
      <c r="BFS18" s="139"/>
      <c r="BFT18" s="492"/>
      <c r="BFU18" s="67"/>
      <c r="BFV18" s="78">
        <f t="shared" si="163"/>
        <v>0</v>
      </c>
      <c r="BFX18" s="31"/>
      <c r="BFY18" s="776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72"/>
      <c r="BGP18" s="1473"/>
      <c r="BGQ18" s="831"/>
      <c r="BGR18" s="78">
        <f t="shared" si="166"/>
        <v>4154.5999999999913</v>
      </c>
      <c r="BGT18" s="31"/>
      <c r="BGU18" s="776"/>
      <c r="BGV18" s="139"/>
      <c r="BGW18" s="31"/>
      <c r="BGX18" s="76"/>
      <c r="BGY18" s="78">
        <f t="shared" si="167"/>
        <v>0</v>
      </c>
      <c r="BHA18" s="405"/>
      <c r="BHB18" s="776"/>
      <c r="BHC18" s="139"/>
      <c r="BHD18" s="49"/>
      <c r="BHE18" s="139"/>
      <c r="BHF18" s="78">
        <f t="shared" si="168"/>
        <v>229.79999999999927</v>
      </c>
      <c r="BHH18" s="405"/>
      <c r="BHI18" s="31"/>
      <c r="BHJ18" s="776"/>
      <c r="BHK18" s="139"/>
      <c r="BHL18" s="871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5"/>
      <c r="BHX18" s="545"/>
      <c r="BHY18" s="1815"/>
      <c r="BHZ18" s="1655"/>
      <c r="BIA18" s="1826"/>
      <c r="BIB18" s="724"/>
      <c r="BIC18" s="78">
        <f t="shared" si="171"/>
        <v>0</v>
      </c>
      <c r="BIE18" s="1265"/>
      <c r="BIF18" s="317"/>
      <c r="BIG18" s="1395"/>
      <c r="BIH18" s="1826"/>
      <c r="BII18" s="724"/>
      <c r="BIJ18" s="139"/>
      <c r="BIK18" s="78">
        <f t="shared" si="172"/>
        <v>0</v>
      </c>
      <c r="BIM18" s="405"/>
      <c r="BIN18" s="776"/>
      <c r="BIO18" s="76"/>
      <c r="BIQ18" s="76"/>
      <c r="BIR18" s="78">
        <f t="shared" si="173"/>
        <v>86</v>
      </c>
      <c r="BIT18" s="1265"/>
      <c r="BIU18" s="400"/>
      <c r="BIV18" s="1395"/>
      <c r="BIW18" s="1826"/>
      <c r="BIX18" s="724"/>
      <c r="BIY18" s="1396"/>
      <c r="BIZ18" s="78">
        <f t="shared" si="255"/>
        <v>0</v>
      </c>
      <c r="BJA18" s="1265"/>
      <c r="BJB18" s="1395"/>
      <c r="BJC18" s="1814"/>
      <c r="BJD18" s="1655"/>
      <c r="BJE18" s="1826"/>
      <c r="BJF18" s="724"/>
      <c r="BJG18" s="78">
        <f t="shared" si="174"/>
        <v>0</v>
      </c>
      <c r="BJH18" s="1396"/>
      <c r="BJI18" s="321"/>
      <c r="BJJ18" s="410"/>
      <c r="BJK18" s="2004"/>
      <c r="BJL18" s="139"/>
      <c r="BJM18" s="781"/>
      <c r="BJN18" s="139"/>
      <c r="BJO18" s="78">
        <f t="shared" si="256"/>
        <v>0</v>
      </c>
      <c r="BJQ18" s="31"/>
      <c r="BJR18" s="1977"/>
      <c r="BJS18" s="139"/>
      <c r="BJT18" s="31"/>
      <c r="BJU18" s="76"/>
      <c r="BJV18" s="78">
        <f t="shared" si="228"/>
        <v>1883</v>
      </c>
      <c r="BJX18" s="405"/>
      <c r="BJY18" s="776"/>
      <c r="BJZ18" s="139"/>
      <c r="BKA18" s="31"/>
      <c r="BKB18" s="76"/>
      <c r="BKC18" s="78">
        <f t="shared" si="175"/>
        <v>0</v>
      </c>
      <c r="BKE18" s="405"/>
      <c r="BKF18" s="736"/>
      <c r="BKG18" s="776"/>
      <c r="BKH18" s="139"/>
      <c r="BKI18" s="31"/>
      <c r="BKJ18" s="76"/>
      <c r="BKK18" s="78">
        <f t="shared" si="176"/>
        <v>8883.5</v>
      </c>
      <c r="BKM18" s="405"/>
      <c r="BKN18" s="776"/>
      <c r="BKO18" s="139"/>
      <c r="BKP18" s="31"/>
      <c r="BKQ18" s="76"/>
      <c r="BKR18" s="78">
        <f t="shared" si="177"/>
        <v>0</v>
      </c>
      <c r="BKT18" s="405"/>
      <c r="BKU18" s="776"/>
      <c r="BKV18" s="139"/>
      <c r="BKW18" s="31"/>
      <c r="BKX18" s="67"/>
      <c r="BKY18" s="78">
        <f t="shared" si="178"/>
        <v>0</v>
      </c>
      <c r="BLA18" s="405"/>
      <c r="BLB18" s="776"/>
      <c r="BLC18" s="139"/>
      <c r="BLD18" s="31"/>
      <c r="BLE18" s="67"/>
      <c r="BLF18" s="78">
        <f t="shared" si="179"/>
        <v>0</v>
      </c>
      <c r="BLH18" s="405"/>
      <c r="BLI18" s="776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6"/>
      <c r="BML18" s="139"/>
      <c r="BMM18" s="492"/>
      <c r="BMN18" s="67"/>
      <c r="BMO18" s="78">
        <f t="shared" si="184"/>
        <v>0</v>
      </c>
      <c r="BMQ18" s="31"/>
      <c r="BMR18" s="776"/>
      <c r="BMS18" s="139"/>
      <c r="BMT18" s="61"/>
      <c r="BMU18" s="872"/>
      <c r="BMV18" s="78">
        <f t="shared" si="185"/>
        <v>0</v>
      </c>
      <c r="BMX18" s="322"/>
      <c r="BMY18" s="311"/>
      <c r="BMZ18" s="779"/>
      <c r="BNA18" s="31"/>
      <c r="BNB18" s="76"/>
      <c r="BNC18" s="78">
        <f t="shared" si="229"/>
        <v>150</v>
      </c>
      <c r="BNE18" s="321"/>
      <c r="BNF18" s="2006"/>
      <c r="BNG18" s="1239"/>
      <c r="BNH18" s="1601">
        <v>41638</v>
      </c>
      <c r="BNI18" s="1602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6"/>
      <c r="BOC18" s="76"/>
      <c r="BOD18" s="31"/>
      <c r="BOE18" s="76"/>
      <c r="BOF18" s="78">
        <f t="shared" si="233"/>
        <v>0</v>
      </c>
      <c r="BOH18" s="31"/>
      <c r="BOI18" s="776"/>
      <c r="BOJ18" s="76"/>
      <c r="BOK18" s="31"/>
      <c r="BOL18" s="76"/>
      <c r="BOM18" s="78">
        <f t="shared" si="234"/>
        <v>0</v>
      </c>
      <c r="BOO18" s="31"/>
      <c r="BOP18" s="776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6"/>
      <c r="BPE18" s="139"/>
      <c r="BPF18" s="31"/>
      <c r="BPG18" s="76"/>
      <c r="BPH18" s="78">
        <f t="shared" si="237"/>
        <v>0</v>
      </c>
      <c r="BPJ18" s="405"/>
      <c r="BPK18" s="776"/>
      <c r="BPL18" s="139"/>
      <c r="BPM18" s="31"/>
      <c r="BPN18" s="76"/>
      <c r="BPO18" s="78">
        <f t="shared" si="252"/>
        <v>2273.5</v>
      </c>
      <c r="BPQ18" s="31"/>
      <c r="BPR18" s="776"/>
      <c r="BPS18" s="139"/>
      <c r="BPT18" s="31"/>
      <c r="BPU18" s="76"/>
      <c r="BPV18" s="78">
        <f t="shared" si="186"/>
        <v>0</v>
      </c>
      <c r="BPX18" s="31"/>
      <c r="BPY18" s="776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005"/>
      <c r="BQO18" s="104"/>
      <c r="BQP18" s="425">
        <v>41528</v>
      </c>
      <c r="BQQ18" s="139">
        <v>6340.5</v>
      </c>
      <c r="BQR18" s="78">
        <f t="shared" si="189"/>
        <v>46</v>
      </c>
      <c r="BQT18" s="1566"/>
      <c r="BQU18" s="302"/>
      <c r="BQV18" s="139"/>
      <c r="BQW18" s="425"/>
      <c r="BQX18" s="139"/>
      <c r="BQY18" s="78">
        <f t="shared" si="190"/>
        <v>0</v>
      </c>
      <c r="BRB18" s="776"/>
      <c r="BRC18" s="350"/>
      <c r="BRD18" s="405"/>
      <c r="BRE18" s="775"/>
      <c r="BRF18" s="78">
        <f t="shared" si="191"/>
        <v>0</v>
      </c>
      <c r="BRH18" s="31"/>
      <c r="BRI18" s="776"/>
      <c r="BRJ18" s="139"/>
      <c r="BRK18" s="61"/>
      <c r="BRL18" s="67"/>
      <c r="BRM18" s="78">
        <f t="shared" si="192"/>
        <v>0</v>
      </c>
      <c r="BRO18" s="322"/>
      <c r="BRP18" s="336"/>
      <c r="BRQ18" s="776"/>
      <c r="BRR18" s="139"/>
      <c r="BRS18" s="31"/>
      <c r="BRT18" s="76"/>
      <c r="BRU18" s="78">
        <f t="shared" si="193"/>
        <v>0</v>
      </c>
      <c r="BRW18" s="405"/>
      <c r="BRX18" s="776"/>
      <c r="BRY18" s="139"/>
      <c r="BRZ18" s="61"/>
      <c r="BSA18" s="67"/>
      <c r="BSB18" s="78">
        <f t="shared" si="194"/>
        <v>0</v>
      </c>
      <c r="BSD18" s="405"/>
      <c r="BSE18" s="776"/>
      <c r="BSF18" s="139"/>
      <c r="BSG18" s="31"/>
      <c r="BSH18" s="76"/>
      <c r="BSI18" s="78">
        <f t="shared" si="195"/>
        <v>0</v>
      </c>
      <c r="BSK18" s="31"/>
      <c r="BSL18" s="776"/>
      <c r="BSM18" s="139"/>
      <c r="BSN18" s="61"/>
      <c r="BSO18" s="67"/>
      <c r="BSP18" s="78">
        <f t="shared" si="196"/>
        <v>0</v>
      </c>
      <c r="BSR18" s="405"/>
      <c r="BSS18" s="776"/>
      <c r="BST18" s="76"/>
      <c r="BSU18" s="871"/>
      <c r="BSV18" s="570"/>
      <c r="BSW18" s="78">
        <f t="shared" si="197"/>
        <v>0</v>
      </c>
      <c r="BSY18" s="405"/>
      <c r="BSZ18" s="776"/>
      <c r="BTA18" s="76"/>
      <c r="BTB18" s="871"/>
      <c r="BTC18" s="570"/>
      <c r="BTD18" s="78">
        <f t="shared" si="198"/>
        <v>0</v>
      </c>
      <c r="BTF18" s="31"/>
      <c r="BTG18" s="776"/>
      <c r="BTH18" s="139"/>
      <c r="BTI18" s="61"/>
      <c r="BTJ18" s="67"/>
      <c r="BTK18" s="78">
        <f t="shared" si="199"/>
        <v>0</v>
      </c>
      <c r="BTM18" s="31"/>
      <c r="BTN18" s="776"/>
      <c r="BTO18" s="139"/>
      <c r="BTP18" s="61"/>
      <c r="BTQ18" s="67"/>
      <c r="BTR18" s="78">
        <f t="shared" si="200"/>
        <v>0</v>
      </c>
      <c r="BTT18" s="31"/>
      <c r="BTU18" s="776"/>
      <c r="BTV18" s="139"/>
      <c r="BTW18" s="61"/>
      <c r="BTX18" s="67"/>
      <c r="BTY18" s="78">
        <f t="shared" si="201"/>
        <v>0</v>
      </c>
      <c r="BUA18" s="31"/>
      <c r="BUB18" s="776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2500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0">
        <v>41205</v>
      </c>
      <c r="CW19" s="1900"/>
      <c r="CX19" s="830" t="s">
        <v>1132</v>
      </c>
      <c r="CY19" s="671">
        <v>77264.66</v>
      </c>
      <c r="CZ19" s="1900"/>
      <c r="DA19" s="1909"/>
      <c r="DB19" s="78">
        <f t="shared" si="16"/>
        <v>185203.66</v>
      </c>
      <c r="DD19" s="425"/>
      <c r="DE19" s="814"/>
      <c r="DF19" s="1893"/>
      <c r="DG19" s="104"/>
      <c r="DH19" s="425"/>
      <c r="DI19" s="350"/>
      <c r="DJ19" s="78">
        <f t="shared" si="17"/>
        <v>633217.30000000005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49"/>
      <c r="FL19" s="2013"/>
      <c r="FM19" s="1972"/>
      <c r="FN19" s="1396"/>
      <c r="FO19" s="781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5"/>
      <c r="FZ19" s="1395"/>
      <c r="GA19" s="1814"/>
      <c r="GB19" s="1952"/>
      <c r="GC19" s="1946"/>
      <c r="GD19" s="724"/>
      <c r="GE19" s="78">
        <f t="shared" si="203"/>
        <v>0</v>
      </c>
      <c r="GG19" s="1265"/>
      <c r="GH19" s="1395"/>
      <c r="GI19" s="1814"/>
      <c r="GJ19" s="1835"/>
      <c r="GK19" s="2063"/>
      <c r="GL19" s="781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1"/>
      <c r="GV19" s="405"/>
      <c r="GW19" s="311"/>
      <c r="GX19" s="311"/>
      <c r="GY19" s="779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79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79"/>
      <c r="IB19" s="31"/>
      <c r="IC19" s="76"/>
      <c r="ID19" s="78">
        <f t="shared" si="33"/>
        <v>0</v>
      </c>
      <c r="IF19" s="322"/>
      <c r="IG19" s="311"/>
      <c r="IH19" s="779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18695</v>
      </c>
      <c r="IT19" s="425"/>
      <c r="IU19" s="1330"/>
      <c r="IV19" s="801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5"/>
      <c r="JI19" s="1395"/>
      <c r="JJ19" s="1946"/>
      <c r="JK19" s="1952"/>
      <c r="JL19" s="1946"/>
      <c r="JM19" s="78">
        <f t="shared" si="38"/>
        <v>90</v>
      </c>
      <c r="JN19" s="1396"/>
      <c r="JO19" s="321"/>
      <c r="JP19" s="776"/>
      <c r="JQ19" s="701"/>
      <c r="JR19" s="322"/>
      <c r="JS19" s="701"/>
      <c r="JT19" s="78">
        <f t="shared" si="39"/>
        <v>90</v>
      </c>
      <c r="JV19" s="322"/>
      <c r="JW19" s="776"/>
      <c r="JX19" s="701"/>
      <c r="JY19" s="792"/>
      <c r="JZ19" s="701"/>
      <c r="KA19" s="78">
        <f t="shared" si="40"/>
        <v>90</v>
      </c>
      <c r="KC19" s="425"/>
      <c r="KD19" s="1330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2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8"/>
      <c r="NK19" s="311"/>
      <c r="NL19" s="22"/>
      <c r="NM19" s="685"/>
      <c r="NN19" s="76"/>
      <c r="NO19" s="78">
        <f t="shared" si="53"/>
        <v>0</v>
      </c>
      <c r="NQ19" s="788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5"/>
      <c r="OM19" s="2048"/>
      <c r="ON19" s="1395"/>
      <c r="OO19" s="1716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29"/>
      <c r="PY19" s="798"/>
      <c r="PZ19" s="1487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79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5">
        <v>41912</v>
      </c>
      <c r="RN19" s="1999"/>
      <c r="RO19" s="2000" t="s">
        <v>2373</v>
      </c>
      <c r="RP19" s="2091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89"/>
      <c r="RZ19" s="78">
        <f t="shared" si="68"/>
        <v>297</v>
      </c>
      <c r="SB19" s="405"/>
      <c r="SC19" s="311"/>
      <c r="SD19" s="22"/>
      <c r="SE19" s="31"/>
      <c r="SF19" s="789"/>
      <c r="SG19" s="78">
        <f t="shared" si="69"/>
        <v>0</v>
      </c>
      <c r="SI19" s="31"/>
      <c r="SJ19" s="311"/>
      <c r="SK19" s="22"/>
      <c r="SL19" s="31"/>
      <c r="SM19" s="789"/>
      <c r="SN19" s="78">
        <f t="shared" si="70"/>
        <v>0</v>
      </c>
      <c r="SP19" s="31"/>
      <c r="SQ19" s="311"/>
      <c r="SR19" s="22"/>
      <c r="SS19" s="31"/>
      <c r="ST19" s="789"/>
      <c r="SU19" s="78">
        <f t="shared" si="71"/>
        <v>0</v>
      </c>
      <c r="SW19" s="31"/>
      <c r="SX19" s="311"/>
      <c r="SY19" s="22"/>
      <c r="SZ19" s="31"/>
      <c r="TA19" s="789"/>
      <c r="TB19" s="78">
        <f t="shared" si="72"/>
        <v>0</v>
      </c>
      <c r="TD19" s="31"/>
      <c r="TE19" s="311"/>
      <c r="TF19" s="22"/>
      <c r="TG19" s="31"/>
      <c r="TH19" s="789"/>
      <c r="TI19" s="78">
        <f t="shared" si="73"/>
        <v>0</v>
      </c>
      <c r="TK19" s="31"/>
      <c r="TL19" s="311"/>
      <c r="TM19" s="22"/>
      <c r="TN19" s="31"/>
      <c r="TO19" s="789"/>
      <c r="TP19" s="78">
        <f t="shared" si="74"/>
        <v>0</v>
      </c>
      <c r="TR19" s="311"/>
      <c r="TS19" s="311"/>
      <c r="TT19" s="22"/>
      <c r="TU19" s="31"/>
      <c r="TV19" s="789"/>
      <c r="TW19" s="78">
        <f t="shared" si="75"/>
        <v>0</v>
      </c>
      <c r="TY19" s="311"/>
      <c r="TZ19" s="311"/>
      <c r="UA19" s="22"/>
      <c r="UB19" s="31"/>
      <c r="UC19" s="789"/>
      <c r="UD19" s="78">
        <f t="shared" si="76"/>
        <v>0</v>
      </c>
      <c r="UF19" s="405"/>
      <c r="UG19" s="311"/>
      <c r="UH19" s="22"/>
      <c r="UI19" s="31"/>
      <c r="UJ19" s="789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89"/>
      <c r="VT19" s="78">
        <f t="shared" si="82"/>
        <v>0</v>
      </c>
      <c r="VV19" s="31"/>
      <c r="VW19" s="311"/>
      <c r="VX19" s="22"/>
      <c r="VY19" s="31"/>
      <c r="VZ19" s="789"/>
      <c r="WA19" s="78">
        <f t="shared" si="83"/>
        <v>0</v>
      </c>
      <c r="WC19" s="425"/>
      <c r="WD19" s="2078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0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1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5"/>
      <c r="ZZ19" s="545"/>
      <c r="AAA19" s="1815"/>
      <c r="AAB19" s="1826"/>
      <c r="AAC19" s="724"/>
      <c r="AAD19" s="1396"/>
      <c r="AAE19" s="78">
        <f t="shared" si="95"/>
        <v>2062.3999999999996</v>
      </c>
      <c r="AAG19" s="1265"/>
      <c r="AAH19" s="545"/>
      <c r="AAI19" s="1815"/>
      <c r="AAJ19" s="1804"/>
      <c r="AAK19" s="1822"/>
      <c r="AAL19" s="78">
        <f t="shared" si="96"/>
        <v>0</v>
      </c>
      <c r="AAM19" s="1396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6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5"/>
      <c r="ADJ19" s="311"/>
      <c r="ADK19" s="779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005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4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3"/>
      <c r="ANA19" s="806"/>
      <c r="ANB19" s="76"/>
      <c r="ANC19" s="807">
        <f t="shared" si="204"/>
        <v>0</v>
      </c>
      <c r="ANE19" s="31"/>
      <c r="ANF19" s="311"/>
      <c r="ANG19" s="803"/>
      <c r="ANH19" s="806"/>
      <c r="ANI19" s="76"/>
      <c r="ANJ19" s="807">
        <f t="shared" si="205"/>
        <v>0</v>
      </c>
      <c r="ANL19" s="321"/>
      <c r="ANM19" s="229"/>
      <c r="ANN19" s="801"/>
      <c r="ANO19" s="393"/>
      <c r="ANP19" s="139"/>
      <c r="ANQ19" s="807">
        <f t="shared" si="206"/>
        <v>187.60000000000002</v>
      </c>
      <c r="ANS19" s="31"/>
      <c r="ANT19" s="336"/>
      <c r="ANU19" s="311"/>
      <c r="ANV19" s="803"/>
      <c r="ANW19" s="806"/>
      <c r="ANX19" s="76"/>
      <c r="ANY19" s="807">
        <f t="shared" si="207"/>
        <v>0</v>
      </c>
      <c r="AOA19" s="1265"/>
      <c r="AOB19" s="1999"/>
      <c r="AOC19" s="2000"/>
      <c r="AOD19" s="1826"/>
      <c r="AOE19" s="1828"/>
      <c r="AOF19" s="1843"/>
      <c r="AOG19" s="807">
        <f t="shared" si="208"/>
        <v>731</v>
      </c>
      <c r="AON19" s="78">
        <f t="shared" si="240"/>
        <v>0</v>
      </c>
      <c r="AOP19" s="31"/>
      <c r="AOQ19" s="311"/>
      <c r="AOR19" s="803"/>
      <c r="AOS19" s="806"/>
      <c r="AOT19" s="76"/>
      <c r="AOU19" s="807">
        <f t="shared" si="210"/>
        <v>0</v>
      </c>
      <c r="AOW19" s="49"/>
      <c r="AOX19" s="229"/>
      <c r="AOY19" s="801"/>
      <c r="AOZ19" s="97"/>
      <c r="APA19" s="139"/>
      <c r="APB19" s="807">
        <f t="shared" si="211"/>
        <v>0</v>
      </c>
      <c r="APD19" s="49"/>
      <c r="APE19" s="229"/>
      <c r="APF19" s="801"/>
      <c r="APG19" s="97"/>
      <c r="APH19" s="139"/>
      <c r="API19" s="78">
        <f t="shared" si="136"/>
        <v>0</v>
      </c>
      <c r="APK19" s="405"/>
      <c r="APL19" s="311"/>
      <c r="APM19" s="803"/>
      <c r="APN19" s="806"/>
      <c r="APO19" s="76"/>
      <c r="APP19" s="807">
        <f t="shared" si="212"/>
        <v>0</v>
      </c>
      <c r="APR19" s="321"/>
      <c r="APS19" s="229"/>
      <c r="APT19" s="801"/>
      <c r="APU19" s="97"/>
      <c r="APV19" s="139"/>
      <c r="APW19" s="807">
        <f t="shared" si="213"/>
        <v>0</v>
      </c>
      <c r="APY19" s="31"/>
      <c r="APZ19" s="311"/>
      <c r="AQA19" s="803"/>
      <c r="AQB19" s="806"/>
      <c r="AQC19" s="76"/>
      <c r="AQD19" s="807">
        <f t="shared" si="214"/>
        <v>0</v>
      </c>
      <c r="AQF19" s="31"/>
      <c r="AQG19" s="311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311"/>
      <c r="AQV19" s="803"/>
      <c r="AQW19" s="806"/>
      <c r="AQX19" s="76"/>
      <c r="AQY19" s="807">
        <f t="shared" si="217"/>
        <v>0</v>
      </c>
      <c r="ARA19" s="322"/>
      <c r="ARB19" s="311"/>
      <c r="ARC19" s="803"/>
      <c r="ARD19" s="806"/>
      <c r="ARE19" s="76"/>
      <c r="ARF19" s="807">
        <f t="shared" si="218"/>
        <v>0</v>
      </c>
      <c r="ARH19" s="322"/>
      <c r="ARI19" s="311"/>
      <c r="ARJ19" s="803"/>
      <c r="ARK19" s="806"/>
      <c r="ARL19" s="76"/>
      <c r="ARM19" s="807">
        <f t="shared" si="219"/>
        <v>399</v>
      </c>
      <c r="ARO19" s="425"/>
      <c r="ARP19" s="229"/>
      <c r="ARQ19" s="801"/>
      <c r="ARR19" s="97"/>
      <c r="ARS19" s="139"/>
      <c r="ART19" s="807">
        <f t="shared" si="220"/>
        <v>0</v>
      </c>
      <c r="ARV19" s="405"/>
      <c r="ARW19" s="311"/>
      <c r="ARX19" s="803"/>
      <c r="ARY19" s="806"/>
      <c r="ARZ19" s="76"/>
      <c r="ASA19" s="807">
        <f t="shared" si="221"/>
        <v>0</v>
      </c>
      <c r="ASC19" s="405"/>
      <c r="ASD19" s="311"/>
      <c r="ASE19" s="803"/>
      <c r="ASF19" s="806"/>
      <c r="ASG19" s="76"/>
      <c r="ASH19" s="807">
        <f t="shared" si="222"/>
        <v>0</v>
      </c>
      <c r="ASJ19" s="405"/>
      <c r="ASK19" s="311"/>
      <c r="ASL19" s="803"/>
      <c r="ASM19" s="806"/>
      <c r="ASN19" s="76"/>
      <c r="ASO19" s="807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6"/>
      <c r="AWX19" s="776"/>
      <c r="AWY19" s="76"/>
      <c r="AWZ19" s="49"/>
      <c r="AXA19" s="76"/>
      <c r="AXB19" s="78">
        <f t="shared" si="261"/>
        <v>872</v>
      </c>
      <c r="AXD19" s="405"/>
      <c r="AXE19" s="776"/>
      <c r="AXF19" s="76"/>
      <c r="AXG19" s="49"/>
      <c r="AXH19" s="76"/>
      <c r="AXI19" s="78">
        <f t="shared" si="262"/>
        <v>0</v>
      </c>
      <c r="AXK19" s="405"/>
      <c r="AXL19" s="776"/>
      <c r="AXM19" s="76"/>
      <c r="AXN19" s="49"/>
      <c r="AXO19" s="76"/>
      <c r="AXP19" s="78">
        <f t="shared" si="263"/>
        <v>0</v>
      </c>
      <c r="AXR19" s="31"/>
      <c r="AXS19" s="776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6"/>
      <c r="AYV19" s="76"/>
      <c r="AYW19" s="49"/>
      <c r="AYX19" s="76"/>
      <c r="AYY19" s="78">
        <f t="shared" si="140"/>
        <v>0</v>
      </c>
      <c r="AZA19" s="405"/>
      <c r="AZB19" s="776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6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>
        <v>42125</v>
      </c>
      <c r="BBM19" s="321"/>
      <c r="BBN19" s="2175">
        <v>19676</v>
      </c>
      <c r="BBO19" s="390">
        <v>165400</v>
      </c>
      <c r="BBP19" s="393">
        <v>42128</v>
      </c>
      <c r="BBQ19" s="1938">
        <v>165400</v>
      </c>
      <c r="BBR19" s="131">
        <f t="shared" si="267"/>
        <v>0</v>
      </c>
      <c r="BBS19" s="1265"/>
      <c r="BBT19" s="1395"/>
      <c r="BBU19" s="1814"/>
      <c r="BBV19" s="1655"/>
      <c r="BBW19" s="1826"/>
      <c r="BBX19" s="724"/>
      <c r="BBY19" s="78">
        <f t="shared" si="149"/>
        <v>1200</v>
      </c>
      <c r="BCA19" s="425">
        <v>42105</v>
      </c>
      <c r="BCB19" s="2179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776"/>
      <c r="BCJ19" s="76"/>
      <c r="BCK19" s="258"/>
      <c r="BCL19" s="67"/>
      <c r="BCM19" s="78">
        <f t="shared" si="151"/>
        <v>0</v>
      </c>
      <c r="BCO19" s="31"/>
      <c r="BCP19" s="776"/>
      <c r="BCQ19" s="76"/>
      <c r="BCR19" s="49"/>
      <c r="BCS19" s="76"/>
      <c r="BCT19" s="78">
        <f t="shared" si="152"/>
        <v>0</v>
      </c>
      <c r="BCV19" s="405"/>
      <c r="BCW19" s="776"/>
      <c r="BCX19" s="76"/>
      <c r="BCY19" s="258"/>
      <c r="BCZ19" s="67"/>
      <c r="BDA19" s="78">
        <f t="shared" si="153"/>
        <v>6086.5</v>
      </c>
      <c r="BDC19" s="425"/>
      <c r="BDD19" s="2079"/>
      <c r="BDE19" s="139"/>
      <c r="BDF19" s="49"/>
      <c r="BDG19" s="139"/>
      <c r="BDH19" s="78">
        <f t="shared" si="154"/>
        <v>8936.1000000000058</v>
      </c>
      <c r="BDJ19" s="322"/>
      <c r="BDK19" s="776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0"/>
      <c r="BDV19" s="66"/>
      <c r="BDW19" s="78">
        <f t="shared" si="156"/>
        <v>308</v>
      </c>
      <c r="BDY19" s="31"/>
      <c r="BDZ19" s="336"/>
      <c r="BEA19" s="776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2276</v>
      </c>
      <c r="BEI19" s="1330"/>
      <c r="BEJ19" s="2073"/>
      <c r="BEK19" s="321"/>
      <c r="BEL19" s="866">
        <v>4225.2</v>
      </c>
      <c r="BEM19" s="78">
        <f t="shared" si="158"/>
        <v>-4381.5999999999995</v>
      </c>
      <c r="BEO19" s="31"/>
      <c r="BEP19" s="776"/>
      <c r="BEQ19" s="76"/>
      <c r="BER19" s="258"/>
      <c r="BES19" s="67"/>
      <c r="BET19" s="78">
        <f t="shared" si="159"/>
        <v>0</v>
      </c>
      <c r="BEV19" s="322"/>
      <c r="BEW19" s="776"/>
      <c r="BEX19" s="76"/>
      <c r="BEY19" s="258"/>
      <c r="BEZ19" s="67"/>
      <c r="BFA19" s="78">
        <f t="shared" si="160"/>
        <v>0</v>
      </c>
      <c r="BFC19" s="322"/>
      <c r="BFD19" s="776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6"/>
      <c r="BFS19" s="76"/>
      <c r="BFT19" s="494"/>
      <c r="BFU19" s="67"/>
      <c r="BFV19" s="78">
        <f t="shared" si="163"/>
        <v>0</v>
      </c>
      <c r="BFX19" s="31"/>
      <c r="BFY19" s="776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079"/>
      <c r="BGO19" s="831"/>
      <c r="BGP19" s="425"/>
      <c r="BGQ19" s="831"/>
      <c r="BGR19" s="78">
        <f t="shared" si="166"/>
        <v>4154.5999999999913</v>
      </c>
      <c r="BGT19" s="31"/>
      <c r="BGU19" s="776"/>
      <c r="BGV19" s="76"/>
      <c r="BGW19" s="49"/>
      <c r="BGX19" s="76"/>
      <c r="BGY19" s="78">
        <f t="shared" si="167"/>
        <v>0</v>
      </c>
      <c r="BHA19" s="405"/>
      <c r="BHB19" s="776"/>
      <c r="BHC19" s="139"/>
      <c r="BHD19" s="49"/>
      <c r="BHE19" s="139"/>
      <c r="BHF19" s="78">
        <f t="shared" si="168"/>
        <v>229.79999999999927</v>
      </c>
      <c r="BHH19" s="405"/>
      <c r="BHI19" s="31"/>
      <c r="BHJ19" s="776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5"/>
      <c r="BHX19" s="1999"/>
      <c r="BHY19" s="2000"/>
      <c r="BHZ19" s="1655"/>
      <c r="BIA19" s="1826"/>
      <c r="BIB19" s="724"/>
      <c r="BIC19" s="78">
        <f t="shared" si="171"/>
        <v>0</v>
      </c>
      <c r="BIE19" s="1265"/>
      <c r="BIF19" s="317"/>
      <c r="BIG19" s="1395"/>
      <c r="BIH19" s="1716"/>
      <c r="BII19" s="724"/>
      <c r="BIJ19" s="139"/>
      <c r="BIK19" s="78">
        <f t="shared" si="172"/>
        <v>0</v>
      </c>
      <c r="BIM19" s="405"/>
      <c r="BIN19" s="776"/>
      <c r="BIO19" s="76"/>
      <c r="BIP19" s="425"/>
      <c r="BIQ19" s="76"/>
      <c r="BIR19" s="78">
        <f t="shared" si="173"/>
        <v>86</v>
      </c>
      <c r="BIT19" s="1265"/>
      <c r="BIU19" s="400"/>
      <c r="BIV19" s="1395"/>
      <c r="BIW19" s="1826"/>
      <c r="BIX19" s="724"/>
      <c r="BIY19" s="1396"/>
      <c r="BIZ19" s="78">
        <f t="shared" si="255"/>
        <v>0</v>
      </c>
      <c r="BJA19" s="1265"/>
      <c r="BJB19" s="1395"/>
      <c r="BJC19" s="1814"/>
      <c r="BJD19" s="1655"/>
      <c r="BJE19" s="1826"/>
      <c r="BJF19" s="724"/>
      <c r="BJG19" s="78">
        <f t="shared" si="174"/>
        <v>0</v>
      </c>
      <c r="BJI19" s="393"/>
      <c r="BJJ19" s="1851"/>
      <c r="BJK19" s="981"/>
      <c r="BJL19" s="1993"/>
      <c r="BJM19" s="1994"/>
      <c r="BJN19" s="139"/>
      <c r="BJO19" s="78">
        <f t="shared" si="256"/>
        <v>0</v>
      </c>
      <c r="BJQ19" s="31"/>
      <c r="BJR19" s="1977"/>
      <c r="BJS19" s="76"/>
      <c r="BJT19" s="49"/>
      <c r="BJU19" s="76"/>
      <c r="BJV19" s="78">
        <f t="shared" si="228"/>
        <v>1883</v>
      </c>
      <c r="BJX19" s="405"/>
      <c r="BJY19" s="776"/>
      <c r="BJZ19" s="76"/>
      <c r="BKA19" s="49"/>
      <c r="BKB19" s="76"/>
      <c r="BKC19" s="78">
        <f t="shared" si="175"/>
        <v>0</v>
      </c>
      <c r="BKE19" s="405"/>
      <c r="BKF19" s="736"/>
      <c r="BKG19" s="776"/>
      <c r="BKH19" s="76"/>
      <c r="BKI19" s="49"/>
      <c r="BKJ19" s="76"/>
      <c r="BKK19" s="78">
        <f t="shared" si="176"/>
        <v>8883.5</v>
      </c>
      <c r="BKM19" s="405"/>
      <c r="BKN19" s="776"/>
      <c r="BKO19" s="76"/>
      <c r="BKP19" s="49"/>
      <c r="BKQ19" s="76"/>
      <c r="BKR19" s="78">
        <f t="shared" si="177"/>
        <v>0</v>
      </c>
      <c r="BKT19" s="405"/>
      <c r="BKU19" s="776"/>
      <c r="BKV19" s="76"/>
      <c r="BKW19" s="49"/>
      <c r="BKX19" s="67"/>
      <c r="BKY19" s="78">
        <f t="shared" si="178"/>
        <v>0</v>
      </c>
      <c r="BLA19" s="405"/>
      <c r="BLB19" s="776"/>
      <c r="BLC19" s="76"/>
      <c r="BLD19" s="49"/>
      <c r="BLE19" s="67"/>
      <c r="BLF19" s="78">
        <f t="shared" si="179"/>
        <v>0</v>
      </c>
      <c r="BLH19" s="405"/>
      <c r="BLI19" s="776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6"/>
      <c r="BML19" s="76"/>
      <c r="BMM19" s="494"/>
      <c r="BMN19" s="67"/>
      <c r="BMO19" s="78">
        <f t="shared" si="184"/>
        <v>0</v>
      </c>
      <c r="BMQ19" s="31"/>
      <c r="BMR19" s="776"/>
      <c r="BMS19" s="76"/>
      <c r="BMT19" s="258"/>
      <c r="BMU19" s="67"/>
      <c r="BMV19" s="78">
        <f t="shared" si="185"/>
        <v>0</v>
      </c>
      <c r="BMX19" s="322"/>
      <c r="BMY19" s="776"/>
      <c r="BMZ19" s="789"/>
      <c r="BNA19" s="31"/>
      <c r="BNB19" s="76"/>
      <c r="BNC19" s="78">
        <f t="shared" si="229"/>
        <v>150</v>
      </c>
      <c r="BNE19" s="321"/>
      <c r="BNF19" s="2005"/>
      <c r="BNG19" s="104"/>
      <c r="BNH19" s="1591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6"/>
      <c r="BOC19" s="139"/>
      <c r="BOD19" s="874"/>
      <c r="BOE19" s="76"/>
      <c r="BOF19" s="78">
        <f t="shared" si="233"/>
        <v>0</v>
      </c>
      <c r="BOH19" s="31"/>
      <c r="BOI19" s="776"/>
      <c r="BOJ19" s="139"/>
      <c r="BOK19" s="31"/>
      <c r="BOL19" s="76"/>
      <c r="BOM19" s="78">
        <f t="shared" si="234"/>
        <v>0</v>
      </c>
      <c r="BOO19" s="31"/>
      <c r="BOP19" s="776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6"/>
      <c r="BPE19" s="76"/>
      <c r="BPF19" s="49"/>
      <c r="BPG19" s="76"/>
      <c r="BPH19" s="78">
        <f t="shared" si="237"/>
        <v>0</v>
      </c>
      <c r="BPJ19" s="405"/>
      <c r="BPK19" s="776"/>
      <c r="BPL19" s="76"/>
      <c r="BPM19" s="49"/>
      <c r="BPN19" s="76"/>
      <c r="BPO19" s="78">
        <f t="shared" si="252"/>
        <v>2273.5</v>
      </c>
      <c r="BPQ19" s="31"/>
      <c r="BPR19" s="776"/>
      <c r="BPS19" s="76"/>
      <c r="BPT19" s="49"/>
      <c r="BPU19" s="76"/>
      <c r="BPV19" s="78">
        <f t="shared" si="186"/>
        <v>0</v>
      </c>
      <c r="BPX19" s="31"/>
      <c r="BPY19" s="776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005"/>
      <c r="BQO19" s="798"/>
      <c r="BQP19" s="854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6"/>
      <c r="BRC19" s="350"/>
      <c r="BRD19" s="405"/>
      <c r="BRE19" s="775"/>
      <c r="BRF19" s="78">
        <f t="shared" si="191"/>
        <v>0</v>
      </c>
      <c r="BRH19" s="31"/>
      <c r="BRI19" s="776"/>
      <c r="BRJ19" s="76"/>
      <c r="BRK19" s="258"/>
      <c r="BRL19" s="67"/>
      <c r="BRM19" s="78">
        <f t="shared" si="192"/>
        <v>0</v>
      </c>
      <c r="BRO19" s="322"/>
      <c r="BRP19" s="336"/>
      <c r="BRQ19" s="776"/>
      <c r="BRR19" s="76"/>
      <c r="BRS19" s="49"/>
      <c r="BRT19" s="76"/>
      <c r="BRU19" s="78">
        <f t="shared" si="193"/>
        <v>0</v>
      </c>
      <c r="BRW19" s="405"/>
      <c r="BRX19" s="776"/>
      <c r="BRY19" s="76"/>
      <c r="BRZ19" s="258"/>
      <c r="BSA19" s="67"/>
      <c r="BSB19" s="78">
        <f t="shared" si="194"/>
        <v>0</v>
      </c>
      <c r="BSD19" s="405"/>
      <c r="BSE19" s="776"/>
      <c r="BSF19" s="139"/>
      <c r="BSG19" s="49"/>
      <c r="BSH19" s="76"/>
      <c r="BSI19" s="78">
        <f t="shared" si="195"/>
        <v>0</v>
      </c>
      <c r="BSK19" s="31"/>
      <c r="BSL19" s="776"/>
      <c r="BSM19" s="76"/>
      <c r="BSN19" s="258"/>
      <c r="BSO19" s="67"/>
      <c r="BSP19" s="78">
        <f t="shared" si="196"/>
        <v>0</v>
      </c>
      <c r="BSR19" s="405"/>
      <c r="BSS19" s="776"/>
      <c r="BST19" s="76"/>
      <c r="BSU19" s="562"/>
      <c r="BSV19" s="570"/>
      <c r="BSW19" s="78">
        <f t="shared" si="197"/>
        <v>0</v>
      </c>
      <c r="BSY19" s="405"/>
      <c r="BSZ19" s="776"/>
      <c r="BTA19" s="76"/>
      <c r="BTB19" s="562"/>
      <c r="BTC19" s="570"/>
      <c r="BTD19" s="78">
        <f t="shared" si="198"/>
        <v>0</v>
      </c>
      <c r="BTF19" s="31"/>
      <c r="BTG19" s="776"/>
      <c r="BTH19" s="76"/>
      <c r="BTI19" s="258"/>
      <c r="BTJ19" s="67"/>
      <c r="BTK19" s="78">
        <f t="shared" si="199"/>
        <v>0</v>
      </c>
      <c r="BTM19" s="31"/>
      <c r="BTN19" s="776"/>
      <c r="BTO19" s="76"/>
      <c r="BTP19" s="258"/>
      <c r="BTQ19" s="67"/>
      <c r="BTR19" s="78">
        <f t="shared" si="200"/>
        <v>0</v>
      </c>
      <c r="BTT19" s="31"/>
      <c r="BTU19" s="776"/>
      <c r="BTV19" s="76"/>
      <c r="BTW19" s="258"/>
      <c r="BTX19" s="67"/>
      <c r="BTY19" s="78">
        <f t="shared" si="201"/>
        <v>0</v>
      </c>
      <c r="BUA19" s="31"/>
      <c r="BUB19" s="776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2500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0">
        <v>41246</v>
      </c>
      <c r="CW20" s="1900"/>
      <c r="CX20" s="830" t="s">
        <v>1136</v>
      </c>
      <c r="CY20" s="671">
        <v>28034</v>
      </c>
      <c r="CZ20" s="1900"/>
      <c r="DA20" s="1909"/>
      <c r="DB20" s="78">
        <f t="shared" si="16"/>
        <v>213237.66</v>
      </c>
      <c r="DD20" s="425"/>
      <c r="DE20" s="814"/>
      <c r="DF20" s="1893"/>
      <c r="DG20" s="104"/>
      <c r="DH20" s="425"/>
      <c r="DI20" s="350"/>
      <c r="DJ20" s="78">
        <f t="shared" si="17"/>
        <v>633217.30000000005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45"/>
      <c r="FL20" s="2012"/>
      <c r="FM20" s="2011"/>
      <c r="FN20" s="1825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5"/>
      <c r="FZ20" s="1395"/>
      <c r="GA20" s="1814"/>
      <c r="GB20" s="1952"/>
      <c r="GC20" s="1946"/>
      <c r="GD20" s="724"/>
      <c r="GE20" s="78">
        <f t="shared" si="203"/>
        <v>0</v>
      </c>
      <c r="GG20" s="1265"/>
      <c r="GH20" s="1992"/>
      <c r="GI20" s="1814"/>
      <c r="GJ20" s="1835"/>
      <c r="GK20" s="1859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79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79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79"/>
      <c r="IB20" s="31"/>
      <c r="IC20" s="76"/>
      <c r="ID20" s="78">
        <f t="shared" si="33"/>
        <v>0</v>
      </c>
      <c r="IF20" s="322"/>
      <c r="IG20" s="311"/>
      <c r="IH20" s="779"/>
      <c r="II20" s="31"/>
      <c r="IJ20" s="76"/>
      <c r="IK20" s="78">
        <f t="shared" si="34"/>
        <v>0</v>
      </c>
      <c r="IM20" s="311"/>
      <c r="IN20" s="311"/>
      <c r="IO20" s="779"/>
      <c r="IP20" s="31"/>
      <c r="IQ20" s="76"/>
      <c r="IR20" s="78">
        <f t="shared" si="35"/>
        <v>18695</v>
      </c>
      <c r="IT20" s="425"/>
      <c r="IU20" s="1330"/>
      <c r="IV20" s="801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5"/>
      <c r="JI20" s="1395"/>
      <c r="JJ20" s="1946"/>
      <c r="JK20" s="1952"/>
      <c r="JL20" s="1946"/>
      <c r="JM20" s="78">
        <f t="shared" si="38"/>
        <v>90</v>
      </c>
      <c r="JN20" s="1396"/>
      <c r="JO20" s="321"/>
      <c r="JP20" s="776"/>
      <c r="JQ20" s="701"/>
      <c r="JR20" s="322"/>
      <c r="JS20" s="701"/>
      <c r="JT20" s="78">
        <f t="shared" si="39"/>
        <v>90</v>
      </c>
      <c r="JV20" s="322"/>
      <c r="JW20" s="776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2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8"/>
      <c r="NK20" s="311"/>
      <c r="NL20" s="22"/>
      <c r="NM20" s="685"/>
      <c r="NN20" s="76"/>
      <c r="NO20" s="78">
        <f t="shared" si="53"/>
        <v>0</v>
      </c>
      <c r="NQ20" s="788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5"/>
      <c r="OM20" s="2048"/>
      <c r="ON20" s="1395"/>
      <c r="OO20" s="1716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6"/>
      <c r="PQ20" s="139"/>
      <c r="PR20" s="97"/>
      <c r="PS20" s="139"/>
      <c r="PT20" s="78">
        <f t="shared" si="60"/>
        <v>301.5</v>
      </c>
      <c r="PV20" s="321"/>
      <c r="PW20" s="786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79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89"/>
      <c r="RZ20" s="78">
        <f t="shared" si="68"/>
        <v>297</v>
      </c>
      <c r="SB20" s="405"/>
      <c r="SC20" s="311"/>
      <c r="SD20" s="22"/>
      <c r="SE20" s="31"/>
      <c r="SF20" s="789"/>
      <c r="SG20" s="78">
        <f t="shared" si="69"/>
        <v>0</v>
      </c>
      <c r="SI20" s="31"/>
      <c r="SJ20" s="311"/>
      <c r="SK20" s="22"/>
      <c r="SL20" s="31"/>
      <c r="SM20" s="789"/>
      <c r="SN20" s="78">
        <f t="shared" si="70"/>
        <v>0</v>
      </c>
      <c r="SP20" s="31"/>
      <c r="SQ20" s="311"/>
      <c r="SR20" s="22"/>
      <c r="SS20" s="31"/>
      <c r="ST20" s="789"/>
      <c r="SU20" s="78">
        <f t="shared" si="71"/>
        <v>0</v>
      </c>
      <c r="SW20" s="31"/>
      <c r="SX20" s="311"/>
      <c r="SY20" s="22"/>
      <c r="SZ20" s="31"/>
      <c r="TA20" s="789"/>
      <c r="TB20" s="78">
        <f t="shared" si="72"/>
        <v>0</v>
      </c>
      <c r="TD20" s="31"/>
      <c r="TE20" s="311"/>
      <c r="TF20" s="22"/>
      <c r="TG20" s="31"/>
      <c r="TH20" s="789"/>
      <c r="TI20" s="78">
        <f t="shared" si="73"/>
        <v>0</v>
      </c>
      <c r="TK20" s="31"/>
      <c r="TL20" s="311"/>
      <c r="TM20" s="22"/>
      <c r="TN20" s="31"/>
      <c r="TO20" s="789"/>
      <c r="TP20" s="78">
        <f t="shared" si="74"/>
        <v>0</v>
      </c>
      <c r="TR20" s="311"/>
      <c r="TS20" s="311"/>
      <c r="TT20" s="22"/>
      <c r="TU20" s="31"/>
      <c r="TV20" s="789"/>
      <c r="TW20" s="78">
        <f t="shared" si="75"/>
        <v>0</v>
      </c>
      <c r="TY20" s="311"/>
      <c r="TZ20" s="311"/>
      <c r="UA20" s="22"/>
      <c r="UB20" s="31"/>
      <c r="UC20" s="789"/>
      <c r="UD20" s="78">
        <f t="shared" si="76"/>
        <v>0</v>
      </c>
      <c r="UF20" s="405"/>
      <c r="UG20" s="311"/>
      <c r="UH20" s="22"/>
      <c r="UI20" s="31"/>
      <c r="UJ20" s="789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89"/>
      <c r="VM20" s="78">
        <f t="shared" si="81"/>
        <v>0</v>
      </c>
      <c r="VO20" s="31"/>
      <c r="VP20" s="311"/>
      <c r="VQ20" s="22"/>
      <c r="VR20" s="31"/>
      <c r="VS20" s="789"/>
      <c r="VT20" s="78">
        <f t="shared" si="82"/>
        <v>0</v>
      </c>
      <c r="VV20" s="31"/>
      <c r="VW20" s="311"/>
      <c r="VX20" s="22"/>
      <c r="VY20" s="31"/>
      <c r="VZ20" s="789"/>
      <c r="WA20" s="78">
        <f t="shared" si="83"/>
        <v>0</v>
      </c>
      <c r="WC20" s="425"/>
      <c r="WD20" s="2078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1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5"/>
      <c r="ZZ20" s="545"/>
      <c r="AAA20" s="1815"/>
      <c r="AAB20" s="1826"/>
      <c r="AAC20" s="724"/>
      <c r="AAD20" s="1396"/>
      <c r="AAE20" s="78">
        <f t="shared" si="95"/>
        <v>2062.3999999999996</v>
      </c>
      <c r="AAG20" s="1265"/>
      <c r="AAH20" s="1395"/>
      <c r="AAI20" s="1814"/>
      <c r="AAJ20" s="1804"/>
      <c r="AAK20" s="1822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6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79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79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005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4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3"/>
      <c r="ANA20" s="806"/>
      <c r="ANB20" s="76"/>
      <c r="ANC20" s="807">
        <f t="shared" si="204"/>
        <v>0</v>
      </c>
      <c r="ANE20" s="31"/>
      <c r="ANF20" s="311"/>
      <c r="ANG20" s="801"/>
      <c r="ANH20" s="97"/>
      <c r="ANI20" s="76"/>
      <c r="ANJ20" s="807">
        <f t="shared" si="205"/>
        <v>0</v>
      </c>
      <c r="ANL20" s="321"/>
      <c r="ANM20" s="229"/>
      <c r="ANN20" s="801"/>
      <c r="ANO20" s="393"/>
      <c r="ANP20" s="139"/>
      <c r="ANQ20" s="805">
        <f t="shared" si="206"/>
        <v>187.60000000000002</v>
      </c>
      <c r="ANS20" s="31"/>
      <c r="ANT20" s="336"/>
      <c r="ANU20" s="311"/>
      <c r="ANV20" s="803"/>
      <c r="ANW20" s="806"/>
      <c r="ANX20" s="76"/>
      <c r="ANY20" s="807">
        <f t="shared" si="207"/>
        <v>0</v>
      </c>
      <c r="AOA20" s="1265"/>
      <c r="AOB20" s="1999"/>
      <c r="AOC20" s="2000"/>
      <c r="AOD20" s="1826"/>
      <c r="AOE20" s="1869"/>
      <c r="AOF20" s="1843"/>
      <c r="AOG20" s="807">
        <f t="shared" si="208"/>
        <v>731</v>
      </c>
      <c r="AON20" s="78">
        <f t="shared" si="240"/>
        <v>0</v>
      </c>
      <c r="AOP20" s="31"/>
      <c r="AOQ20" s="311"/>
      <c r="AOR20" s="803"/>
      <c r="AOS20" s="806"/>
      <c r="AOT20" s="76"/>
      <c r="AOU20" s="807">
        <f t="shared" si="210"/>
        <v>0</v>
      </c>
      <c r="AOW20" s="49"/>
      <c r="AOX20" s="229"/>
      <c r="AOY20" s="801"/>
      <c r="AOZ20" s="97"/>
      <c r="APA20" s="139"/>
      <c r="APB20" s="807">
        <f t="shared" si="211"/>
        <v>0</v>
      </c>
      <c r="APD20" s="49"/>
      <c r="APE20" s="229"/>
      <c r="APF20" s="801"/>
      <c r="APG20" s="97"/>
      <c r="APH20" s="139"/>
      <c r="API20" s="78">
        <f t="shared" si="136"/>
        <v>0</v>
      </c>
      <c r="APK20" s="405"/>
      <c r="APL20" s="311"/>
      <c r="APM20" s="803"/>
      <c r="APN20" s="806"/>
      <c r="APO20" s="76"/>
      <c r="APP20" s="807">
        <f t="shared" si="212"/>
        <v>0</v>
      </c>
      <c r="APR20" s="321"/>
      <c r="APS20" s="22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311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311"/>
      <c r="AQV20" s="803"/>
      <c r="AQW20" s="806"/>
      <c r="AQX20" s="76"/>
      <c r="AQY20" s="807">
        <f t="shared" si="217"/>
        <v>0</v>
      </c>
      <c r="ARA20" s="322"/>
      <c r="ARB20" s="311"/>
      <c r="ARC20" s="803"/>
      <c r="ARD20" s="806"/>
      <c r="ARE20" s="76"/>
      <c r="ARF20" s="807">
        <f t="shared" si="218"/>
        <v>0</v>
      </c>
      <c r="ARH20" s="322"/>
      <c r="ARI20" s="311"/>
      <c r="ARJ20" s="803"/>
      <c r="ARK20" s="806"/>
      <c r="ARL20" s="76"/>
      <c r="ARM20" s="807">
        <f t="shared" si="219"/>
        <v>399</v>
      </c>
      <c r="ARO20" s="425"/>
      <c r="ARP20" s="229"/>
      <c r="ARQ20" s="801"/>
      <c r="ARR20" s="97"/>
      <c r="ARS20" s="139"/>
      <c r="ART20" s="807">
        <f t="shared" si="220"/>
        <v>0</v>
      </c>
      <c r="ARV20" s="405"/>
      <c r="ARW20" s="311"/>
      <c r="ARX20" s="803"/>
      <c r="ARY20" s="806"/>
      <c r="ARZ20" s="76"/>
      <c r="ASA20" s="807">
        <f t="shared" si="221"/>
        <v>0</v>
      </c>
      <c r="ASC20" s="405"/>
      <c r="ASD20" s="311"/>
      <c r="ASE20" s="803"/>
      <c r="ASF20" s="806"/>
      <c r="ASG20" s="76"/>
      <c r="ASH20" s="807">
        <f t="shared" si="222"/>
        <v>0</v>
      </c>
      <c r="ASJ20" s="405"/>
      <c r="ASK20" s="311"/>
      <c r="ASL20" s="803"/>
      <c r="ASM20" s="806"/>
      <c r="ASN20" s="76"/>
      <c r="ASO20" s="807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6"/>
      <c r="AWX20" s="776"/>
      <c r="AWY20" s="139"/>
      <c r="AWZ20" s="31"/>
      <c r="AXA20" s="76"/>
      <c r="AXB20" s="78">
        <f t="shared" si="261"/>
        <v>872</v>
      </c>
      <c r="AXD20" s="405"/>
      <c r="AXE20" s="776"/>
      <c r="AXF20" s="139"/>
      <c r="AXG20" s="31"/>
      <c r="AXH20" s="76"/>
      <c r="AXI20" s="78">
        <f t="shared" si="262"/>
        <v>0</v>
      </c>
      <c r="AXK20" s="405"/>
      <c r="AXL20" s="776"/>
      <c r="AXM20" s="139"/>
      <c r="AXN20" s="31"/>
      <c r="AXO20" s="76"/>
      <c r="AXP20" s="78">
        <f t="shared" si="263"/>
        <v>0</v>
      </c>
      <c r="AXR20" s="31"/>
      <c r="AXS20" s="776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6"/>
      <c r="AYV20" s="139"/>
      <c r="AYW20" s="31"/>
      <c r="AYX20" s="76"/>
      <c r="AYY20" s="78">
        <f t="shared" si="140"/>
        <v>0</v>
      </c>
      <c r="AZA20" s="405"/>
      <c r="AZB20" s="776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6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42126</v>
      </c>
      <c r="BBM20" s="1923"/>
      <c r="BBN20" s="2104">
        <v>19785</v>
      </c>
      <c r="BBO20" s="2089">
        <v>24353.5</v>
      </c>
      <c r="BBP20" s="1923">
        <v>42129</v>
      </c>
      <c r="BBQ20" s="2040">
        <v>24353.5</v>
      </c>
      <c r="BBR20" s="131">
        <f t="shared" si="267"/>
        <v>0</v>
      </c>
      <c r="BBS20" s="1265"/>
      <c r="BBT20" s="1395"/>
      <c r="BBU20" s="1814"/>
      <c r="BBV20" s="1655"/>
      <c r="BBW20" s="1826"/>
      <c r="BBX20" s="724"/>
      <c r="BBY20" s="78">
        <f t="shared" si="149"/>
        <v>1200</v>
      </c>
      <c r="BCA20" s="425">
        <v>42106</v>
      </c>
      <c r="BCB20" s="2179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776"/>
      <c r="BCJ20" s="139"/>
      <c r="BCK20" s="61"/>
      <c r="BCL20" s="67"/>
      <c r="BCM20" s="78">
        <f t="shared" si="151"/>
        <v>0</v>
      </c>
      <c r="BCO20" s="31"/>
      <c r="BCP20" s="776"/>
      <c r="BCQ20" s="139"/>
      <c r="BCR20" s="31"/>
      <c r="BCS20" s="76"/>
      <c r="BCT20" s="78">
        <f t="shared" si="152"/>
        <v>0</v>
      </c>
      <c r="BCV20" s="405"/>
      <c r="BCW20" s="776"/>
      <c r="BCX20" s="139"/>
      <c r="BCY20" s="61"/>
      <c r="BCZ20" s="67"/>
      <c r="BDA20" s="78">
        <f t="shared" si="153"/>
        <v>6086.5</v>
      </c>
      <c r="BDC20" s="425"/>
      <c r="BDD20" s="2079"/>
      <c r="BDE20" s="139"/>
      <c r="BDF20" s="49"/>
      <c r="BDG20" s="139"/>
      <c r="BDH20" s="78">
        <f t="shared" si="154"/>
        <v>8936.1000000000058</v>
      </c>
      <c r="BDJ20" s="322"/>
      <c r="BDK20" s="776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6"/>
      <c r="BEB20" s="139"/>
      <c r="BEC20" s="31"/>
      <c r="BED20" s="76"/>
      <c r="BEE20" s="78">
        <f t="shared" si="157"/>
        <v>4361.25</v>
      </c>
      <c r="BEG20" s="322">
        <v>41827</v>
      </c>
      <c r="BEH20" s="776" t="s">
        <v>2282</v>
      </c>
      <c r="BEI20" s="919" t="s">
        <v>2279</v>
      </c>
      <c r="BEJ20" s="2073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6"/>
      <c r="BEQ20" s="139"/>
      <c r="BER20" s="61"/>
      <c r="BES20" s="67"/>
      <c r="BET20" s="78">
        <f t="shared" si="159"/>
        <v>0</v>
      </c>
      <c r="BEV20" s="322"/>
      <c r="BEW20" s="776"/>
      <c r="BEX20" s="139"/>
      <c r="BEY20" s="61"/>
      <c r="BEZ20" s="67"/>
      <c r="BFA20" s="78">
        <f t="shared" si="160"/>
        <v>0</v>
      </c>
      <c r="BFC20" s="322"/>
      <c r="BFD20" s="776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6"/>
      <c r="BFS20" s="139"/>
      <c r="BFT20" s="492"/>
      <c r="BFU20" s="67"/>
      <c r="BFV20" s="78">
        <f t="shared" si="163"/>
        <v>0</v>
      </c>
      <c r="BFX20" s="31"/>
      <c r="BFY20" s="776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079"/>
      <c r="BGO20" s="139"/>
      <c r="BGP20" s="425"/>
      <c r="BGQ20" s="831"/>
      <c r="BGR20" s="78">
        <f t="shared" si="166"/>
        <v>4154.5999999999913</v>
      </c>
      <c r="BGT20" s="31"/>
      <c r="BGU20" s="776"/>
      <c r="BGV20" s="139"/>
      <c r="BGW20" s="31"/>
      <c r="BGX20" s="76"/>
      <c r="BGY20" s="78">
        <f t="shared" si="167"/>
        <v>0</v>
      </c>
      <c r="BHA20" s="405"/>
      <c r="BHB20" s="776"/>
      <c r="BHC20" s="139"/>
      <c r="BHD20" s="49"/>
      <c r="BHE20" s="139"/>
      <c r="BHF20" s="78">
        <f t="shared" si="168"/>
        <v>229.79999999999927</v>
      </c>
      <c r="BHH20" s="405"/>
      <c r="BHI20" s="31"/>
      <c r="BHJ20" s="776"/>
      <c r="BHK20" s="139"/>
      <c r="BHL20" s="871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5"/>
      <c r="BHX20" s="1999"/>
      <c r="BHY20" s="2000"/>
      <c r="BHZ20" s="1655"/>
      <c r="BIA20" s="1826"/>
      <c r="BIB20" s="724"/>
      <c r="BIC20" s="78">
        <f t="shared" si="171"/>
        <v>0</v>
      </c>
      <c r="BIE20" s="1265"/>
      <c r="BIF20" s="317"/>
      <c r="BIG20" s="1395"/>
      <c r="BIH20" s="1716"/>
      <c r="BII20" s="724"/>
      <c r="BIJ20" s="139"/>
      <c r="BIK20" s="78">
        <f t="shared" si="172"/>
        <v>0</v>
      </c>
      <c r="BIM20" s="405"/>
      <c r="BIN20" s="776"/>
      <c r="BIO20" s="139"/>
      <c r="BIQ20" s="76"/>
      <c r="BIR20" s="78">
        <f t="shared" si="173"/>
        <v>86</v>
      </c>
      <c r="BIT20" s="1265"/>
      <c r="BIU20" s="400"/>
      <c r="BIV20" s="1395"/>
      <c r="BIW20" s="1826"/>
      <c r="BIX20" s="724"/>
      <c r="BIY20" s="139"/>
      <c r="BIZ20" s="78">
        <f t="shared" si="255"/>
        <v>0</v>
      </c>
      <c r="BJA20" s="1265"/>
      <c r="BJB20" s="1395"/>
      <c r="BJC20" s="1814"/>
      <c r="BJD20" s="1655"/>
      <c r="BJE20" s="1826"/>
      <c r="BJF20" s="724"/>
      <c r="BJG20" s="78">
        <f t="shared" si="174"/>
        <v>0</v>
      </c>
      <c r="BJI20" s="1947"/>
      <c r="BJJ20" s="1844"/>
      <c r="BJK20" s="1995"/>
      <c r="BJL20" s="1396"/>
      <c r="BJM20" s="781"/>
      <c r="BJN20" s="139"/>
      <c r="BJO20" s="78">
        <f t="shared" si="256"/>
        <v>0</v>
      </c>
      <c r="BJQ20" s="31"/>
      <c r="BJR20" s="776"/>
      <c r="BJS20" s="139"/>
      <c r="BJT20" s="31"/>
      <c r="BJU20" s="76"/>
      <c r="BJV20" s="78">
        <f t="shared" si="228"/>
        <v>1883</v>
      </c>
      <c r="BJX20" s="405"/>
      <c r="BJY20" s="776"/>
      <c r="BJZ20" s="139"/>
      <c r="BKA20" s="31"/>
      <c r="BKB20" s="76"/>
      <c r="BKC20" s="78">
        <f t="shared" si="175"/>
        <v>0</v>
      </c>
      <c r="BKE20" s="405"/>
      <c r="BKF20" s="736"/>
      <c r="BKG20" s="776"/>
      <c r="BKH20" s="139"/>
      <c r="BKI20" s="31"/>
      <c r="BKJ20" s="76"/>
      <c r="BKK20" s="78">
        <f t="shared" si="176"/>
        <v>8883.5</v>
      </c>
      <c r="BKM20" s="405"/>
      <c r="BKN20" s="776"/>
      <c r="BKO20" s="139"/>
      <c r="BKP20" s="31"/>
      <c r="BKQ20" s="76"/>
      <c r="BKR20" s="78">
        <f t="shared" si="177"/>
        <v>0</v>
      </c>
      <c r="BKT20" s="405"/>
      <c r="BKU20" s="776"/>
      <c r="BKV20" s="139"/>
      <c r="BKW20" s="31"/>
      <c r="BKX20" s="67"/>
      <c r="BKY20" s="78">
        <f t="shared" si="178"/>
        <v>0</v>
      </c>
      <c r="BLA20" s="405"/>
      <c r="BLB20" s="776"/>
      <c r="BLC20" s="139"/>
      <c r="BLD20" s="31"/>
      <c r="BLE20" s="67"/>
      <c r="BLF20" s="78">
        <f t="shared" si="179"/>
        <v>0</v>
      </c>
      <c r="BLH20" s="405"/>
      <c r="BLI20" s="776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6"/>
      <c r="BML20" s="139"/>
      <c r="BMM20" s="492"/>
      <c r="BMN20" s="67"/>
      <c r="BMO20" s="78">
        <f t="shared" si="184"/>
        <v>0</v>
      </c>
      <c r="BMQ20" s="31"/>
      <c r="BMR20" s="776"/>
      <c r="BMS20" s="139"/>
      <c r="BMT20" s="61"/>
      <c r="BMU20" s="67"/>
      <c r="BMV20" s="78">
        <f t="shared" si="185"/>
        <v>0</v>
      </c>
      <c r="BMX20" s="322"/>
      <c r="BMY20" s="776"/>
      <c r="BMZ20" s="350"/>
      <c r="BNA20" s="31"/>
      <c r="BNB20" s="76"/>
      <c r="BNC20" s="78">
        <f t="shared" si="229"/>
        <v>150</v>
      </c>
      <c r="BNE20" s="321"/>
      <c r="BNF20" s="2005"/>
      <c r="BNG20" s="104"/>
      <c r="BNH20" s="1603">
        <v>41824</v>
      </c>
      <c r="BNI20" s="205">
        <v>9420</v>
      </c>
      <c r="BNJ20" s="78">
        <f t="shared" si="230"/>
        <v>8552</v>
      </c>
      <c r="BNL20" s="31"/>
      <c r="BNM20" s="776"/>
      <c r="BNN20" s="139"/>
      <c r="BNO20" s="61"/>
      <c r="BNP20" s="67"/>
      <c r="BNQ20" s="78">
        <f t="shared" si="231"/>
        <v>0</v>
      </c>
      <c r="BNS20" s="65"/>
      <c r="BNT20" s="1474"/>
      <c r="BNU20" s="776"/>
      <c r="BNV20" s="139"/>
      <c r="BNW20" s="61"/>
      <c r="BNX20" s="67"/>
      <c r="BNY20" s="78">
        <f t="shared" si="232"/>
        <v>0</v>
      </c>
      <c r="BOA20" s="31"/>
      <c r="BOB20" s="776"/>
      <c r="BOC20" s="76"/>
      <c r="BOD20" s="49"/>
      <c r="BOE20" s="76"/>
      <c r="BOF20" s="78">
        <f t="shared" si="233"/>
        <v>0</v>
      </c>
      <c r="BOH20" s="31"/>
      <c r="BOI20" s="776"/>
      <c r="BOJ20" s="76"/>
      <c r="BOK20" s="49"/>
      <c r="BOL20" s="76"/>
      <c r="BOM20" s="78">
        <f t="shared" si="234"/>
        <v>0</v>
      </c>
      <c r="BOO20" s="31"/>
      <c r="BOP20" s="776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6"/>
      <c r="BPE20" s="139"/>
      <c r="BPF20" s="31"/>
      <c r="BPG20" s="76"/>
      <c r="BPH20" s="78">
        <f t="shared" si="237"/>
        <v>0</v>
      </c>
      <c r="BPJ20" s="405"/>
      <c r="BPK20" s="776"/>
      <c r="BPL20" s="139"/>
      <c r="BPM20" s="31"/>
      <c r="BPN20" s="76"/>
      <c r="BPO20" s="78">
        <f t="shared" si="252"/>
        <v>2273.5</v>
      </c>
      <c r="BPQ20" s="31"/>
      <c r="BPR20" s="776"/>
      <c r="BPS20" s="139"/>
      <c r="BPT20" s="31"/>
      <c r="BPU20" s="76"/>
      <c r="BPV20" s="78">
        <f t="shared" si="186"/>
        <v>0</v>
      </c>
      <c r="BPX20" s="31"/>
      <c r="BPY20" s="776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1726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6"/>
      <c r="BRC20" s="350"/>
      <c r="BRD20" s="405"/>
      <c r="BRE20" s="775"/>
      <c r="BRF20" s="78">
        <f t="shared" si="191"/>
        <v>0</v>
      </c>
      <c r="BRH20" s="31"/>
      <c r="BRI20" s="776"/>
      <c r="BRJ20" s="139"/>
      <c r="BRK20" s="61"/>
      <c r="BRL20" s="67"/>
      <c r="BRM20" s="78">
        <f t="shared" si="192"/>
        <v>0</v>
      </c>
      <c r="BRO20" s="322"/>
      <c r="BRP20" s="336"/>
      <c r="BRQ20" s="776"/>
      <c r="BRR20" s="139"/>
      <c r="BRS20" s="49"/>
      <c r="BRT20" s="76"/>
      <c r="BRU20" s="78">
        <f t="shared" si="193"/>
        <v>0</v>
      </c>
      <c r="BRW20" s="405"/>
      <c r="BRX20" s="776"/>
      <c r="BRY20" s="139"/>
      <c r="BRZ20" s="61"/>
      <c r="BSA20" s="67"/>
      <c r="BSB20" s="78">
        <f t="shared" si="194"/>
        <v>0</v>
      </c>
      <c r="BSD20" s="405"/>
      <c r="BSE20" s="776"/>
      <c r="BSF20" s="76"/>
      <c r="BSG20" s="31"/>
      <c r="BSH20" s="76"/>
      <c r="BSI20" s="78">
        <f t="shared" si="195"/>
        <v>0</v>
      </c>
      <c r="BSK20" s="31"/>
      <c r="BSL20" s="776"/>
      <c r="BSM20" s="139"/>
      <c r="BSN20" s="61"/>
      <c r="BSO20" s="67"/>
      <c r="BSP20" s="78">
        <f t="shared" si="196"/>
        <v>0</v>
      </c>
      <c r="BSR20" s="405"/>
      <c r="BSS20" s="776"/>
      <c r="BST20" s="76"/>
      <c r="BSU20" s="871"/>
      <c r="BSV20" s="570"/>
      <c r="BSW20" s="78">
        <f t="shared" si="197"/>
        <v>0</v>
      </c>
      <c r="BSY20" s="405"/>
      <c r="BSZ20" s="776"/>
      <c r="BTA20" s="76"/>
      <c r="BTB20" s="871"/>
      <c r="BTC20" s="570"/>
      <c r="BTD20" s="78">
        <f t="shared" si="198"/>
        <v>0</v>
      </c>
      <c r="BTF20" s="31"/>
      <c r="BTG20" s="776"/>
      <c r="BTH20" s="139"/>
      <c r="BTI20" s="61"/>
      <c r="BTJ20" s="67"/>
      <c r="BTK20" s="78">
        <f t="shared" si="199"/>
        <v>0</v>
      </c>
      <c r="BTM20" s="31"/>
      <c r="BTN20" s="776"/>
      <c r="BTO20" s="139"/>
      <c r="BTP20" s="61"/>
      <c r="BTQ20" s="67"/>
      <c r="BTR20" s="78">
        <f t="shared" si="200"/>
        <v>0</v>
      </c>
      <c r="BTT20" s="31"/>
      <c r="BTU20" s="776"/>
      <c r="BTV20" s="139"/>
      <c r="BTW20" s="61"/>
      <c r="BTX20" s="67"/>
      <c r="BTY20" s="78">
        <f t="shared" si="201"/>
        <v>0</v>
      </c>
      <c r="BUA20" s="31"/>
      <c r="BUB20" s="776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2500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0">
        <v>41251</v>
      </c>
      <c r="CW21" s="1910"/>
      <c r="CX21" s="830" t="s">
        <v>1137</v>
      </c>
      <c r="CY21" s="671">
        <v>25193.27</v>
      </c>
      <c r="CZ21" s="1900"/>
      <c r="DA21" s="1909"/>
      <c r="DB21" s="78">
        <f t="shared" si="16"/>
        <v>238430.93</v>
      </c>
      <c r="DD21" s="425"/>
      <c r="DE21" s="814"/>
      <c r="DF21" s="1893"/>
      <c r="DG21" s="104"/>
      <c r="DH21" s="425"/>
      <c r="DI21" s="350"/>
      <c r="DJ21" s="78">
        <f t="shared" si="17"/>
        <v>633217.30000000005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45"/>
      <c r="FL21" s="2012"/>
      <c r="FM21" s="1972"/>
      <c r="FN21" s="1396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5"/>
      <c r="FZ21" s="588"/>
      <c r="GA21" s="2041"/>
      <c r="GB21" s="1952"/>
      <c r="GC21" s="2030"/>
      <c r="GD21" s="2047"/>
      <c r="GE21" s="78">
        <f t="shared" si="203"/>
        <v>0</v>
      </c>
      <c r="GF21" s="352"/>
      <c r="GG21" s="714"/>
      <c r="GH21" s="1395"/>
      <c r="GI21" s="1814"/>
      <c r="GJ21" s="1835"/>
      <c r="GK21" s="724"/>
      <c r="GL21" s="1396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79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79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79"/>
      <c r="IB21" s="31"/>
      <c r="IC21" s="76"/>
      <c r="ID21" s="78">
        <f t="shared" si="33"/>
        <v>0</v>
      </c>
      <c r="IF21" s="322"/>
      <c r="IG21" s="311"/>
      <c r="IH21" s="779"/>
      <c r="II21" s="31"/>
      <c r="IJ21" s="76"/>
      <c r="IK21" s="78">
        <f t="shared" si="34"/>
        <v>0</v>
      </c>
      <c r="IM21" s="311"/>
      <c r="IN21" s="311"/>
      <c r="IO21" s="779"/>
      <c r="IP21" s="31"/>
      <c r="IQ21" s="76"/>
      <c r="IR21" s="78">
        <f t="shared" si="35"/>
        <v>18695</v>
      </c>
      <c r="IT21" s="425"/>
      <c r="IU21" s="1330"/>
      <c r="IV21" s="801"/>
      <c r="IW21" s="49"/>
      <c r="IX21" s="139"/>
      <c r="IY21" s="78">
        <f t="shared" si="36"/>
        <v>402</v>
      </c>
      <c r="JA21" s="425"/>
      <c r="JB21" s="229"/>
      <c r="JC21" s="802"/>
      <c r="JD21" s="49"/>
      <c r="JE21" s="139"/>
      <c r="JF21" s="78">
        <f t="shared" si="37"/>
        <v>900</v>
      </c>
      <c r="JH21" s="1265"/>
      <c r="JI21" s="1395"/>
      <c r="JJ21" s="1946"/>
      <c r="JK21" s="1952"/>
      <c r="JL21" s="1946"/>
      <c r="JM21" s="78">
        <f t="shared" si="38"/>
        <v>90</v>
      </c>
      <c r="JN21" s="1396"/>
      <c r="JO21" s="321"/>
      <c r="JP21" s="776"/>
      <c r="JQ21" s="701"/>
      <c r="JR21" s="322"/>
      <c r="JS21" s="701"/>
      <c r="JT21" s="78">
        <f t="shared" si="39"/>
        <v>90</v>
      </c>
      <c r="JV21" s="322"/>
      <c r="JW21" s="776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2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8"/>
      <c r="NK21" s="311"/>
      <c r="NL21" s="22"/>
      <c r="NM21" s="31"/>
      <c r="NN21" s="76"/>
      <c r="NO21" s="78">
        <f t="shared" si="53"/>
        <v>0</v>
      </c>
      <c r="NQ21" s="788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5"/>
      <c r="OM21" s="2048"/>
      <c r="ON21" s="1395"/>
      <c r="OO21" s="1946"/>
      <c r="OP21" s="781"/>
      <c r="OQ21" s="1396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6"/>
      <c r="PQ21" s="139"/>
      <c r="PR21" s="97"/>
      <c r="PS21" s="139"/>
      <c r="PT21" s="78">
        <f t="shared" si="60"/>
        <v>301.5</v>
      </c>
      <c r="PV21" s="714"/>
      <c r="PW21" s="2052"/>
      <c r="PX21" s="1964"/>
      <c r="PY21" s="1951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79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89"/>
      <c r="RZ21" s="78">
        <f t="shared" si="68"/>
        <v>297</v>
      </c>
      <c r="SB21" s="425"/>
      <c r="SC21" s="229"/>
      <c r="SD21" s="104"/>
      <c r="SE21" s="31"/>
      <c r="SF21" s="789"/>
      <c r="SG21" s="78">
        <f t="shared" si="69"/>
        <v>0</v>
      </c>
      <c r="SI21" s="49"/>
      <c r="SJ21" s="229"/>
      <c r="SK21" s="104"/>
      <c r="SL21" s="31"/>
      <c r="SM21" s="789"/>
      <c r="SN21" s="78">
        <f t="shared" si="70"/>
        <v>0</v>
      </c>
      <c r="SP21" s="49"/>
      <c r="SQ21" s="229"/>
      <c r="SR21" s="104"/>
      <c r="SS21" s="31"/>
      <c r="ST21" s="789"/>
      <c r="SU21" s="78">
        <f t="shared" si="71"/>
        <v>0</v>
      </c>
      <c r="SW21" s="49"/>
      <c r="SX21" s="229"/>
      <c r="SY21" s="104"/>
      <c r="SZ21" s="31"/>
      <c r="TA21" s="789"/>
      <c r="TB21" s="78">
        <f t="shared" si="72"/>
        <v>0</v>
      </c>
      <c r="TD21" s="49"/>
      <c r="TE21" s="229"/>
      <c r="TF21" s="104"/>
      <c r="TG21" s="31"/>
      <c r="TH21" s="789"/>
      <c r="TI21" s="78">
        <f t="shared" si="73"/>
        <v>0</v>
      </c>
      <c r="TK21" s="49"/>
      <c r="TL21" s="229"/>
      <c r="TM21" s="104"/>
      <c r="TN21" s="31"/>
      <c r="TO21" s="789"/>
      <c r="TP21" s="78">
        <f t="shared" si="74"/>
        <v>0</v>
      </c>
      <c r="TR21" s="311"/>
      <c r="TS21" s="311"/>
      <c r="TT21" s="22"/>
      <c r="TU21" s="31"/>
      <c r="TV21" s="789"/>
      <c r="TW21" s="78">
        <f t="shared" si="75"/>
        <v>0</v>
      </c>
      <c r="TY21" s="311"/>
      <c r="TZ21" s="311"/>
      <c r="UA21" s="22"/>
      <c r="UB21" s="31"/>
      <c r="UC21" s="789"/>
      <c r="UD21" s="78">
        <f t="shared" si="76"/>
        <v>0</v>
      </c>
      <c r="UF21" s="405"/>
      <c r="UG21" s="311"/>
      <c r="UH21" s="22"/>
      <c r="UI21" s="31"/>
      <c r="UJ21" s="789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89"/>
      <c r="VM21" s="78">
        <f t="shared" si="81"/>
        <v>0</v>
      </c>
      <c r="VO21" s="31"/>
      <c r="VP21" s="311"/>
      <c r="VQ21" s="22"/>
      <c r="VR21" s="31"/>
      <c r="VS21" s="789"/>
      <c r="VT21" s="78">
        <f t="shared" si="82"/>
        <v>0</v>
      </c>
      <c r="VV21" s="31"/>
      <c r="VW21" s="311"/>
      <c r="VX21" s="22"/>
      <c r="VY21" s="31"/>
      <c r="VZ21" s="789"/>
      <c r="WA21" s="78">
        <f t="shared" si="83"/>
        <v>0</v>
      </c>
      <c r="WC21" s="425"/>
      <c r="WD21" s="2078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1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5"/>
      <c r="ZZ21" s="545"/>
      <c r="AAA21" s="1815"/>
      <c r="AAB21" s="1826"/>
      <c r="AAC21" s="724"/>
      <c r="AAD21" s="1396"/>
      <c r="AAE21" s="78">
        <f t="shared" si="95"/>
        <v>2062.3999999999996</v>
      </c>
      <c r="AAG21" s="1265"/>
      <c r="AAH21" s="1395"/>
      <c r="AAI21" s="1814"/>
      <c r="AAJ21" s="1804"/>
      <c r="AAK21" s="1822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6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79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79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005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4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3"/>
      <c r="ANA21" s="806"/>
      <c r="ANB21" s="76"/>
      <c r="ANC21" s="807">
        <f t="shared" si="204"/>
        <v>0</v>
      </c>
      <c r="ANE21" s="31"/>
      <c r="ANF21" s="311"/>
      <c r="ANG21" s="803"/>
      <c r="ANH21" s="806"/>
      <c r="ANI21" s="76"/>
      <c r="ANJ21" s="807">
        <f t="shared" si="205"/>
        <v>0</v>
      </c>
      <c r="ANL21" s="321"/>
      <c r="ANM21" s="229"/>
      <c r="ANN21" s="801"/>
      <c r="ANO21" s="393"/>
      <c r="ANP21" s="139"/>
      <c r="ANQ21" s="807">
        <f t="shared" si="206"/>
        <v>187.60000000000002</v>
      </c>
      <c r="ANS21" s="31"/>
      <c r="ANT21" s="336"/>
      <c r="ANU21" s="311"/>
      <c r="ANV21" s="803"/>
      <c r="ANW21" s="806"/>
      <c r="ANX21" s="76"/>
      <c r="ANY21" s="807">
        <f t="shared" si="207"/>
        <v>0</v>
      </c>
      <c r="AOA21" s="1265"/>
      <c r="AOB21" s="1999"/>
      <c r="AOC21" s="2000"/>
      <c r="AOD21" s="1826"/>
      <c r="AOE21" s="1869"/>
      <c r="AOF21" s="1843"/>
      <c r="AOG21" s="807">
        <f t="shared" si="208"/>
        <v>731</v>
      </c>
      <c r="AON21" s="78">
        <f t="shared" si="240"/>
        <v>0</v>
      </c>
      <c r="AOP21" s="31"/>
      <c r="AOQ21" s="311"/>
      <c r="AOR21" s="803"/>
      <c r="AOS21" s="806"/>
      <c r="AOT21" s="76"/>
      <c r="AOU21" s="807">
        <f t="shared" si="210"/>
        <v>0</v>
      </c>
      <c r="AOW21" s="49"/>
      <c r="AOX21" s="229"/>
      <c r="AOY21" s="801"/>
      <c r="AOZ21" s="97"/>
      <c r="APA21" s="139"/>
      <c r="APB21" s="807">
        <f t="shared" si="211"/>
        <v>0</v>
      </c>
      <c r="APD21" s="49"/>
      <c r="APE21" s="229"/>
      <c r="APF21" s="801"/>
      <c r="APG21" s="97"/>
      <c r="APH21" s="139"/>
      <c r="API21" s="78">
        <f t="shared" si="136"/>
        <v>0</v>
      </c>
      <c r="APK21" s="405"/>
      <c r="APL21" s="311"/>
      <c r="APM21" s="803"/>
      <c r="APN21" s="806"/>
      <c r="APO21" s="76"/>
      <c r="APP21" s="807">
        <f t="shared" si="212"/>
        <v>0</v>
      </c>
      <c r="APR21" s="321"/>
      <c r="APS21" s="22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311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311"/>
      <c r="AQV21" s="801"/>
      <c r="AQW21" s="97"/>
      <c r="AQX21" s="139"/>
      <c r="AQY21" s="807">
        <f t="shared" si="217"/>
        <v>0</v>
      </c>
      <c r="ARA21" s="322"/>
      <c r="ARB21" s="311"/>
      <c r="ARC21" s="801"/>
      <c r="ARD21" s="97"/>
      <c r="ARE21" s="139"/>
      <c r="ARF21" s="807">
        <f t="shared" si="218"/>
        <v>0</v>
      </c>
      <c r="ARH21" s="322"/>
      <c r="ARI21" s="311"/>
      <c r="ARJ21" s="801"/>
      <c r="ARK21" s="97"/>
      <c r="ARL21" s="139"/>
      <c r="ARM21" s="807">
        <f t="shared" si="219"/>
        <v>399</v>
      </c>
      <c r="ARO21" s="425"/>
      <c r="ARP21" s="229"/>
      <c r="ARQ21" s="801"/>
      <c r="ARR21" s="97"/>
      <c r="ARS21" s="139"/>
      <c r="ART21" s="807">
        <f t="shared" si="220"/>
        <v>0</v>
      </c>
      <c r="ARV21" s="405"/>
      <c r="ARW21" s="311"/>
      <c r="ARX21" s="801"/>
      <c r="ARY21" s="97"/>
      <c r="ARZ21" s="139"/>
      <c r="ASA21" s="807">
        <f t="shared" si="221"/>
        <v>0</v>
      </c>
      <c r="ASC21" s="405"/>
      <c r="ASD21" s="311"/>
      <c r="ASE21" s="803"/>
      <c r="ASF21" s="806"/>
      <c r="ASG21" s="76"/>
      <c r="ASH21" s="807">
        <f t="shared" si="222"/>
        <v>0</v>
      </c>
      <c r="ASJ21" s="405"/>
      <c r="ASK21" s="311"/>
      <c r="ASL21" s="803"/>
      <c r="ASM21" s="806"/>
      <c r="ASN21" s="76"/>
      <c r="ASO21" s="807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6"/>
      <c r="AXM21" s="139"/>
      <c r="AXN21" s="49"/>
      <c r="AXO21" s="76"/>
      <c r="AXP21" s="78">
        <f t="shared" si="263"/>
        <v>0</v>
      </c>
      <c r="AXR21" s="31"/>
      <c r="AXS21" s="776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6"/>
      <c r="AYV21" s="139"/>
      <c r="AYW21" s="49"/>
      <c r="AYX21" s="76"/>
      <c r="AYY21" s="78">
        <f t="shared" si="140"/>
        <v>0</v>
      </c>
      <c r="AZA21" s="405"/>
      <c r="AZB21" s="776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6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42126</v>
      </c>
      <c r="BBM21" s="321"/>
      <c r="BBN21" s="885">
        <v>19798</v>
      </c>
      <c r="BBO21" s="695">
        <v>295782</v>
      </c>
      <c r="BBP21" s="393">
        <v>42129</v>
      </c>
      <c r="BBQ21" s="2171">
        <v>295782</v>
      </c>
      <c r="BBR21" s="131">
        <f t="shared" si="267"/>
        <v>0</v>
      </c>
      <c r="BBS21" s="1265"/>
      <c r="BBT21" s="1395"/>
      <c r="BBU21" s="1814"/>
      <c r="BBV21" s="1655"/>
      <c r="BBW21" s="1826"/>
      <c r="BBX21" s="724"/>
      <c r="BBY21" s="78">
        <f t="shared" si="149"/>
        <v>1200</v>
      </c>
      <c r="BCA21" s="425">
        <v>42106</v>
      </c>
      <c r="BCB21" s="2180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776"/>
      <c r="BCJ21" s="139"/>
      <c r="BCK21" s="258"/>
      <c r="BCL21" s="67"/>
      <c r="BCM21" s="78">
        <f t="shared" si="151"/>
        <v>0</v>
      </c>
      <c r="BCO21" s="31"/>
      <c r="BCP21" s="776"/>
      <c r="BCQ21" s="139"/>
      <c r="BCR21" s="49"/>
      <c r="BCS21" s="76"/>
      <c r="BCT21" s="78">
        <f t="shared" si="152"/>
        <v>0</v>
      </c>
      <c r="BCV21" s="405"/>
      <c r="BCW21" s="776"/>
      <c r="BCX21" s="139"/>
      <c r="BCY21" s="258"/>
      <c r="BCZ21" s="67"/>
      <c r="BDA21" s="78">
        <f t="shared" si="153"/>
        <v>6086.5</v>
      </c>
      <c r="BDC21" s="425"/>
      <c r="BDD21" s="2079"/>
      <c r="BDE21" s="139"/>
      <c r="BDF21" s="49"/>
      <c r="BDG21" s="139"/>
      <c r="BDH21" s="78">
        <f t="shared" si="154"/>
        <v>8936.1000000000058</v>
      </c>
      <c r="BDJ21" s="322"/>
      <c r="BDK21" s="776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0"/>
      <c r="BDV21" s="66"/>
      <c r="BDW21" s="78">
        <f t="shared" si="156"/>
        <v>308</v>
      </c>
      <c r="BDY21" s="31"/>
      <c r="BDZ21" s="31"/>
      <c r="BEA21" s="776"/>
      <c r="BEB21" s="139"/>
      <c r="BEC21" s="49"/>
      <c r="BED21" s="76"/>
      <c r="BEE21" s="78">
        <f t="shared" si="157"/>
        <v>4361.25</v>
      </c>
      <c r="BEG21" s="322">
        <v>41835</v>
      </c>
      <c r="BEH21" s="776" t="s">
        <v>2285</v>
      </c>
      <c r="BEI21" s="919" t="s">
        <v>2284</v>
      </c>
      <c r="BEJ21" s="2074">
        <v>2409.5</v>
      </c>
      <c r="BEK21" s="1831">
        <v>41836</v>
      </c>
      <c r="BEL21" s="76"/>
      <c r="BEM21" s="78">
        <f t="shared" si="158"/>
        <v>2909.0000000000009</v>
      </c>
      <c r="BEO21" s="31"/>
      <c r="BEP21" s="776"/>
      <c r="BEQ21" s="139"/>
      <c r="BER21" s="258"/>
      <c r="BES21" s="67"/>
      <c r="BET21" s="78">
        <f t="shared" si="159"/>
        <v>0</v>
      </c>
      <c r="BEV21" s="322"/>
      <c r="BEW21" s="776"/>
      <c r="BEX21" s="139"/>
      <c r="BEY21" s="258"/>
      <c r="BEZ21" s="67"/>
      <c r="BFA21" s="78">
        <f t="shared" si="160"/>
        <v>0</v>
      </c>
      <c r="BFC21" s="322"/>
      <c r="BFD21" s="776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6"/>
      <c r="BFS21" s="139"/>
      <c r="BFT21" s="494"/>
      <c r="BFU21" s="67"/>
      <c r="BFV21" s="78">
        <f t="shared" si="163"/>
        <v>0</v>
      </c>
      <c r="BFX21" s="31"/>
      <c r="BFY21" s="776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1"/>
      <c r="BGR21" s="78">
        <f t="shared" si="166"/>
        <v>4154.5999999999913</v>
      </c>
      <c r="BGT21" s="31"/>
      <c r="BGU21" s="776"/>
      <c r="BGV21" s="139"/>
      <c r="BGW21" s="258"/>
      <c r="BGX21" s="67"/>
      <c r="BGY21" s="78">
        <f t="shared" si="167"/>
        <v>0</v>
      </c>
      <c r="BHA21" s="405"/>
      <c r="BHB21" s="776"/>
      <c r="BHC21" s="139"/>
      <c r="BHD21" s="49"/>
      <c r="BHE21" s="139"/>
      <c r="BHF21" s="78">
        <f t="shared" si="168"/>
        <v>229.79999999999927</v>
      </c>
      <c r="BHH21" s="405"/>
      <c r="BHI21" s="31"/>
      <c r="BHJ21" s="776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6"/>
      <c r="BHZ21" s="139"/>
      <c r="BIA21" s="321"/>
      <c r="BIB21" s="76"/>
      <c r="BIC21" s="78">
        <f t="shared" si="171"/>
        <v>0</v>
      </c>
      <c r="BIE21" s="1265"/>
      <c r="BIF21" s="317"/>
      <c r="BIG21" s="1395"/>
      <c r="BIH21" s="1946"/>
      <c r="BII21" s="781"/>
      <c r="BIJ21" s="1396"/>
      <c r="BIK21" s="78">
        <f t="shared" si="172"/>
        <v>0</v>
      </c>
      <c r="BIM21" s="405"/>
      <c r="BIN21" s="776"/>
      <c r="BIO21" s="139"/>
      <c r="BIP21" s="494"/>
      <c r="BIQ21" s="67"/>
      <c r="BIR21" s="78">
        <f t="shared" si="173"/>
        <v>86</v>
      </c>
      <c r="BIT21" s="1265"/>
      <c r="BIU21" s="400"/>
      <c r="BIV21" s="1395"/>
      <c r="BIW21" s="1716"/>
      <c r="BIX21" s="724"/>
      <c r="BIY21" s="139"/>
      <c r="BIZ21" s="78">
        <f t="shared" si="255"/>
        <v>0</v>
      </c>
      <c r="BJA21" s="1265"/>
      <c r="BJB21" s="1395"/>
      <c r="BJC21" s="1814"/>
      <c r="BJD21" s="2030"/>
      <c r="BJE21" s="1716"/>
      <c r="BJF21" s="724"/>
      <c r="BJG21" s="78">
        <f t="shared" si="174"/>
        <v>0</v>
      </c>
      <c r="BJI21" s="321"/>
      <c r="BJJ21" s="410"/>
      <c r="BJK21" s="1976"/>
      <c r="BJL21" s="139"/>
      <c r="BJM21" s="321"/>
      <c r="BJN21" s="139"/>
      <c r="BJO21" s="78">
        <f t="shared" si="256"/>
        <v>0</v>
      </c>
      <c r="BJQ21" s="31"/>
      <c r="BJR21" s="776"/>
      <c r="BJS21" s="139"/>
      <c r="BJT21" s="49"/>
      <c r="BJU21" s="76"/>
      <c r="BJV21" s="78">
        <f t="shared" si="228"/>
        <v>1883</v>
      </c>
      <c r="BJX21" s="405"/>
      <c r="BJY21" s="776"/>
      <c r="BJZ21" s="139"/>
      <c r="BKA21" s="49"/>
      <c r="BKB21" s="76"/>
      <c r="BKC21" s="78">
        <f t="shared" si="175"/>
        <v>0</v>
      </c>
      <c r="BKE21" s="405"/>
      <c r="BKF21" s="736"/>
      <c r="BKG21" s="776"/>
      <c r="BKH21" s="139"/>
      <c r="BKI21" s="49"/>
      <c r="BKJ21" s="76"/>
      <c r="BKK21" s="78">
        <f t="shared" si="176"/>
        <v>8883.5</v>
      </c>
      <c r="BKM21" s="405"/>
      <c r="BKN21" s="776"/>
      <c r="BKO21" s="139"/>
      <c r="BKP21" s="49"/>
      <c r="BKQ21" s="76"/>
      <c r="BKR21" s="78">
        <f t="shared" si="177"/>
        <v>0</v>
      </c>
      <c r="BKT21" s="405"/>
      <c r="BKU21" s="776"/>
      <c r="BKV21" s="139"/>
      <c r="BKW21" s="49"/>
      <c r="BKX21" s="67"/>
      <c r="BKY21" s="78">
        <f t="shared" si="178"/>
        <v>0</v>
      </c>
      <c r="BLA21" s="405"/>
      <c r="BLB21" s="776"/>
      <c r="BLC21" s="139"/>
      <c r="BLD21" s="49"/>
      <c r="BLE21" s="67"/>
      <c r="BLF21" s="78">
        <f t="shared" si="179"/>
        <v>0</v>
      </c>
      <c r="BLH21" s="405"/>
      <c r="BLI21" s="776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6"/>
      <c r="BML21" s="139"/>
      <c r="BMM21" s="494"/>
      <c r="BMN21" s="67"/>
      <c r="BMO21" s="78">
        <f t="shared" si="184"/>
        <v>0</v>
      </c>
      <c r="BMQ21" s="31"/>
      <c r="BMR21" s="776"/>
      <c r="BMS21" s="139"/>
      <c r="BMT21" s="258"/>
      <c r="BMU21" s="67"/>
      <c r="BMV21" s="78">
        <f t="shared" si="185"/>
        <v>0</v>
      </c>
      <c r="BMX21" s="31"/>
      <c r="BMY21" s="776"/>
      <c r="BMZ21" s="350"/>
      <c r="BNA21" s="49"/>
      <c r="BNB21" s="76"/>
      <c r="BNC21" s="78">
        <f t="shared" si="229"/>
        <v>150</v>
      </c>
      <c r="BNE21" s="321"/>
      <c r="BNF21" s="782" t="s">
        <v>2096</v>
      </c>
      <c r="BNG21" s="797"/>
      <c r="BNH21" s="1831">
        <v>41976</v>
      </c>
      <c r="BNI21" s="1610">
        <v>8143</v>
      </c>
      <c r="BNJ21" s="131">
        <f t="shared" si="230"/>
        <v>409</v>
      </c>
      <c r="BNL21" s="31"/>
      <c r="BNM21" s="776"/>
      <c r="BNN21" s="139"/>
      <c r="BNO21" s="258"/>
      <c r="BNP21" s="67"/>
      <c r="BNQ21" s="78">
        <f t="shared" si="231"/>
        <v>0</v>
      </c>
      <c r="BNS21" s="31"/>
      <c r="BNT21" s="336"/>
      <c r="BNU21" s="776"/>
      <c r="BNV21" s="139"/>
      <c r="BNW21" s="258"/>
      <c r="BNX21" s="67"/>
      <c r="BNY21" s="78">
        <f t="shared" si="232"/>
        <v>0</v>
      </c>
      <c r="BOA21" s="31"/>
      <c r="BOB21" s="776"/>
      <c r="BOC21" s="139"/>
      <c r="BOD21" s="31"/>
      <c r="BOE21" s="76"/>
      <c r="BOF21" s="78">
        <f t="shared" si="233"/>
        <v>0</v>
      </c>
      <c r="BOH21" s="31"/>
      <c r="BOI21" s="776"/>
      <c r="BOJ21" s="139"/>
      <c r="BOK21" s="31"/>
      <c r="BOL21" s="76"/>
      <c r="BOM21" s="78">
        <f t="shared" si="234"/>
        <v>0</v>
      </c>
      <c r="BOO21" s="31"/>
      <c r="BOP21" s="776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6"/>
      <c r="BPE21" s="139"/>
      <c r="BPF21" s="49"/>
      <c r="BPG21" s="76"/>
      <c r="BPH21" s="78">
        <f t="shared" si="237"/>
        <v>0</v>
      </c>
      <c r="BPJ21" s="405"/>
      <c r="BPK21" s="776"/>
      <c r="BPL21" s="139"/>
      <c r="BPM21" s="49"/>
      <c r="BPN21" s="76"/>
      <c r="BPO21" s="78">
        <f t="shared" si="252"/>
        <v>2273.5</v>
      </c>
      <c r="BPQ21" s="31"/>
      <c r="BPR21" s="776"/>
      <c r="BPS21" s="139"/>
      <c r="BPT21" s="49"/>
      <c r="BPU21" s="76"/>
      <c r="BPV21" s="78">
        <f t="shared" si="186"/>
        <v>0</v>
      </c>
      <c r="BPX21" s="31"/>
      <c r="BPY21" s="776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006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6"/>
      <c r="BRC21" s="350"/>
      <c r="BRD21" s="405"/>
      <c r="BRE21" s="775"/>
      <c r="BRF21" s="78">
        <f t="shared" si="191"/>
        <v>0</v>
      </c>
      <c r="BRH21" s="31"/>
      <c r="BRI21" s="776"/>
      <c r="BRJ21" s="139"/>
      <c r="BRK21" s="258"/>
      <c r="BRL21" s="67"/>
      <c r="BRM21" s="78">
        <f t="shared" si="192"/>
        <v>0</v>
      </c>
      <c r="BRO21" s="322"/>
      <c r="BRP21" s="336"/>
      <c r="BRQ21" s="776"/>
      <c r="BRR21" s="139"/>
      <c r="BRS21" s="49"/>
      <c r="BRT21" s="76"/>
      <c r="BRU21" s="78">
        <f t="shared" si="193"/>
        <v>0</v>
      </c>
      <c r="BRW21" s="405"/>
      <c r="BRX21" s="776"/>
      <c r="BRY21" s="139"/>
      <c r="BRZ21" s="258"/>
      <c r="BSA21" s="67"/>
      <c r="BSB21" s="78">
        <f t="shared" si="194"/>
        <v>0</v>
      </c>
      <c r="BSD21" s="405"/>
      <c r="BSE21" s="776"/>
      <c r="BSF21" s="139"/>
      <c r="BSG21" s="49"/>
      <c r="BSH21" s="76"/>
      <c r="BSI21" s="78">
        <f t="shared" si="195"/>
        <v>0</v>
      </c>
      <c r="BSK21" s="31"/>
      <c r="BSL21" s="776"/>
      <c r="BSM21" s="139"/>
      <c r="BSN21" s="258"/>
      <c r="BSO21" s="67"/>
      <c r="BSP21" s="78">
        <f t="shared" si="196"/>
        <v>0</v>
      </c>
      <c r="BSR21" s="405"/>
      <c r="BSS21" s="776"/>
      <c r="BST21" s="139"/>
      <c r="BSU21" s="562"/>
      <c r="BSV21" s="570"/>
      <c r="BSW21" s="78">
        <f t="shared" si="197"/>
        <v>0</v>
      </c>
      <c r="BSY21" s="405"/>
      <c r="BSZ21" s="776"/>
      <c r="BTA21" s="139"/>
      <c r="BTB21" s="562"/>
      <c r="BTC21" s="570"/>
      <c r="BTD21" s="78">
        <f t="shared" si="198"/>
        <v>0</v>
      </c>
      <c r="BTF21" s="31"/>
      <c r="BTG21" s="776"/>
      <c r="BTH21" s="139"/>
      <c r="BTI21" s="258"/>
      <c r="BTJ21" s="67"/>
      <c r="BTK21" s="78">
        <f t="shared" si="199"/>
        <v>0</v>
      </c>
      <c r="BTM21" s="31"/>
      <c r="BTN21" s="776"/>
      <c r="BTO21" s="139"/>
      <c r="BTP21" s="258"/>
      <c r="BTQ21" s="67"/>
      <c r="BTR21" s="78">
        <f t="shared" si="200"/>
        <v>0</v>
      </c>
      <c r="BTT21" s="31"/>
      <c r="BTU21" s="776"/>
      <c r="BTV21" s="139"/>
      <c r="BTW21" s="258"/>
      <c r="BTX21" s="67"/>
      <c r="BTY21" s="78">
        <f t="shared" si="201"/>
        <v>0</v>
      </c>
      <c r="BUA21" s="31"/>
      <c r="BUB21" s="776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2500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0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0">
        <v>41260</v>
      </c>
      <c r="CW22" s="1910"/>
      <c r="CX22" s="830" t="s">
        <v>1139</v>
      </c>
      <c r="CY22" s="671">
        <v>50791.17</v>
      </c>
      <c r="CZ22" s="1900"/>
      <c r="DA22" s="1909"/>
      <c r="DB22" s="881">
        <f t="shared" si="16"/>
        <v>289222.09999999998</v>
      </c>
      <c r="DD22" s="425"/>
      <c r="DE22" s="814"/>
      <c r="DF22" s="1893"/>
      <c r="DG22" s="104"/>
      <c r="DH22" s="425"/>
      <c r="DI22" s="350"/>
      <c r="DJ22" s="78">
        <f t="shared" si="17"/>
        <v>633217.30000000005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006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5"/>
      <c r="FZ22" s="1395"/>
      <c r="GA22" s="1814"/>
      <c r="GB22" s="1952"/>
      <c r="GC22" s="1946"/>
      <c r="GD22" s="724"/>
      <c r="GE22" s="78">
        <f t="shared" si="203"/>
        <v>0</v>
      </c>
      <c r="GF22" s="714"/>
      <c r="GG22" s="714"/>
      <c r="GH22" s="1395"/>
      <c r="GI22" s="1814"/>
      <c r="GJ22" s="1835"/>
      <c r="GK22" s="1828"/>
      <c r="GL22" s="1396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79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79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79"/>
      <c r="IB22" s="31"/>
      <c r="IC22" s="76"/>
      <c r="ID22" s="78">
        <f t="shared" si="33"/>
        <v>0</v>
      </c>
      <c r="IF22" s="322"/>
      <c r="IG22" s="311"/>
      <c r="IH22" s="779"/>
      <c r="II22" s="31"/>
      <c r="IJ22" s="76"/>
      <c r="IK22" s="78">
        <f t="shared" si="34"/>
        <v>0</v>
      </c>
      <c r="IM22" s="311"/>
      <c r="IN22" s="311"/>
      <c r="IO22" s="779"/>
      <c r="IP22" s="31"/>
      <c r="IQ22" s="76"/>
      <c r="IR22" s="78">
        <f t="shared" si="35"/>
        <v>18695</v>
      </c>
      <c r="IT22" s="425"/>
      <c r="IU22" s="1330"/>
      <c r="IV22" s="801"/>
      <c r="IW22" s="49"/>
      <c r="IX22" s="139"/>
      <c r="IY22" s="78">
        <f t="shared" si="36"/>
        <v>402</v>
      </c>
      <c r="JA22" s="425"/>
      <c r="JB22" s="1330"/>
      <c r="JC22" s="801"/>
      <c r="JD22" s="49"/>
      <c r="JE22" s="139"/>
      <c r="JF22" s="78">
        <f t="shared" si="37"/>
        <v>900</v>
      </c>
      <c r="JH22" s="1265"/>
      <c r="JI22" s="1395"/>
      <c r="JJ22" s="1946"/>
      <c r="JK22" s="1952"/>
      <c r="JL22" s="1946"/>
      <c r="JM22" s="78">
        <f t="shared" si="38"/>
        <v>90</v>
      </c>
      <c r="JN22" s="1396"/>
      <c r="JO22" s="321"/>
      <c r="JP22" s="776"/>
      <c r="JQ22" s="701"/>
      <c r="JR22" s="322"/>
      <c r="JS22" s="701"/>
      <c r="JT22" s="78">
        <f t="shared" si="39"/>
        <v>90</v>
      </c>
      <c r="JV22" s="322"/>
      <c r="JW22" s="776"/>
      <c r="JX22" s="701"/>
      <c r="JY22" s="322"/>
      <c r="JZ22" s="701"/>
      <c r="KA22" s="78">
        <f t="shared" si="40"/>
        <v>90</v>
      </c>
      <c r="KC22" s="425"/>
      <c r="KD22" s="1330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2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8"/>
      <c r="NK22" s="311"/>
      <c r="NL22" s="22"/>
      <c r="NM22" s="31"/>
      <c r="NN22" s="76"/>
      <c r="NO22" s="78">
        <f t="shared" si="53"/>
        <v>0</v>
      </c>
      <c r="NQ22" s="788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5"/>
      <c r="OM22" s="2048"/>
      <c r="ON22" s="1395"/>
      <c r="OO22" s="1716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6"/>
      <c r="PQ22" s="139"/>
      <c r="PR22" s="97"/>
      <c r="PS22" s="139"/>
      <c r="PT22" s="78">
        <f t="shared" si="60"/>
        <v>301.5</v>
      </c>
      <c r="PV22" s="1265"/>
      <c r="PW22" s="2051"/>
      <c r="PX22" s="545"/>
      <c r="PY22" s="1826"/>
      <c r="PZ22" s="1828"/>
      <c r="QA22" s="1396"/>
      <c r="QB22" s="131">
        <f t="shared" si="61"/>
        <v>9830.36</v>
      </c>
      <c r="QD22" s="1265"/>
      <c r="QE22" s="545"/>
      <c r="QF22" s="1826"/>
      <c r="QG22" s="1828"/>
      <c r="QH22" s="1396"/>
      <c r="QI22" s="131">
        <f t="shared" si="62"/>
        <v>0</v>
      </c>
      <c r="QJ22" s="1396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79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89"/>
      <c r="RZ22" s="78">
        <f t="shared" si="68"/>
        <v>297</v>
      </c>
      <c r="SB22" s="425"/>
      <c r="SC22" s="229"/>
      <c r="SD22" s="104"/>
      <c r="SE22" s="31"/>
      <c r="SF22" s="789"/>
      <c r="SG22" s="78">
        <f t="shared" si="69"/>
        <v>0</v>
      </c>
      <c r="SI22" s="49"/>
      <c r="SJ22" s="229"/>
      <c r="SK22" s="104"/>
      <c r="SL22" s="31"/>
      <c r="SM22" s="789"/>
      <c r="SN22" s="78">
        <f t="shared" si="70"/>
        <v>0</v>
      </c>
      <c r="SP22" s="49"/>
      <c r="SQ22" s="229"/>
      <c r="SR22" s="104"/>
      <c r="SS22" s="31"/>
      <c r="ST22" s="789"/>
      <c r="SU22" s="78">
        <f t="shared" si="71"/>
        <v>0</v>
      </c>
      <c r="SW22" s="49"/>
      <c r="SX22" s="229"/>
      <c r="SY22" s="104"/>
      <c r="SZ22" s="31"/>
      <c r="TA22" s="789"/>
      <c r="TB22" s="78">
        <f t="shared" si="72"/>
        <v>0</v>
      </c>
      <c r="TD22" s="49"/>
      <c r="TE22" s="229"/>
      <c r="TF22" s="104"/>
      <c r="TG22" s="31"/>
      <c r="TH22" s="789"/>
      <c r="TI22" s="78">
        <f t="shared" si="73"/>
        <v>0</v>
      </c>
      <c r="TK22" s="49"/>
      <c r="TL22" s="229"/>
      <c r="TM22" s="104"/>
      <c r="TN22" s="31"/>
      <c r="TO22" s="789"/>
      <c r="TP22" s="78">
        <f t="shared" si="74"/>
        <v>0</v>
      </c>
      <c r="TR22" s="311"/>
      <c r="TS22" s="311"/>
      <c r="TT22" s="22"/>
      <c r="TU22" s="31"/>
      <c r="TV22" s="789"/>
      <c r="TW22" s="78">
        <f t="shared" si="75"/>
        <v>0</v>
      </c>
      <c r="TY22" s="311"/>
      <c r="TZ22" s="311"/>
      <c r="UA22" s="22"/>
      <c r="UB22" s="31"/>
      <c r="UC22" s="789"/>
      <c r="UD22" s="78">
        <f t="shared" si="76"/>
        <v>0</v>
      </c>
      <c r="UF22" s="405"/>
      <c r="UG22" s="311"/>
      <c r="UH22" s="22"/>
      <c r="UI22" s="31"/>
      <c r="UJ22" s="789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89"/>
      <c r="VM22" s="78">
        <f t="shared" si="81"/>
        <v>0</v>
      </c>
      <c r="VO22" s="31"/>
      <c r="VP22" s="311"/>
      <c r="VQ22" s="22"/>
      <c r="VR22" s="31"/>
      <c r="VS22" s="789"/>
      <c r="VT22" s="78">
        <f t="shared" si="82"/>
        <v>0</v>
      </c>
      <c r="VV22" s="31"/>
      <c r="VW22" s="311"/>
      <c r="VX22" s="22"/>
      <c r="VY22" s="31"/>
      <c r="VZ22" s="789"/>
      <c r="WA22" s="78">
        <f t="shared" si="83"/>
        <v>0</v>
      </c>
      <c r="WC22" s="425"/>
      <c r="WD22" s="2078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1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5"/>
      <c r="ZZ22" s="1395"/>
      <c r="AAA22" s="1814"/>
      <c r="AAB22" s="1826"/>
      <c r="AAC22" s="724"/>
      <c r="AAD22" s="1396"/>
      <c r="AAE22" s="78">
        <f t="shared" si="95"/>
        <v>2062.3999999999996</v>
      </c>
      <c r="AAG22" s="1265"/>
      <c r="AAH22" s="1395"/>
      <c r="AAI22" s="1814"/>
      <c r="AAJ22" s="1804"/>
      <c r="AAK22" s="1822"/>
      <c r="AAL22" s="78">
        <f t="shared" si="96"/>
        <v>0</v>
      </c>
      <c r="AAM22" s="1396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6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79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79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005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4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3"/>
      <c r="ANA22" s="806"/>
      <c r="ANB22" s="76"/>
      <c r="ANC22" s="807">
        <f t="shared" si="204"/>
        <v>0</v>
      </c>
      <c r="ANE22" s="31"/>
      <c r="ANF22" s="311"/>
      <c r="ANG22" s="801"/>
      <c r="ANH22" s="97"/>
      <c r="ANI22" s="76"/>
      <c r="ANJ22" s="807">
        <f t="shared" si="205"/>
        <v>0</v>
      </c>
      <c r="ANL22" s="321"/>
      <c r="ANM22" s="229"/>
      <c r="ANN22" s="801"/>
      <c r="ANO22" s="393"/>
      <c r="ANP22" s="139"/>
      <c r="ANQ22" s="807">
        <f t="shared" si="206"/>
        <v>187.60000000000002</v>
      </c>
      <c r="ANS22" s="31"/>
      <c r="ANT22" s="336"/>
      <c r="ANU22" s="311"/>
      <c r="ANV22" s="803"/>
      <c r="ANW22" s="806"/>
      <c r="ANX22" s="76"/>
      <c r="ANY22" s="807">
        <f t="shared" si="207"/>
        <v>0</v>
      </c>
      <c r="AOA22" s="2031"/>
      <c r="AOB22" s="1395"/>
      <c r="AOC22" s="545"/>
      <c r="AOD22" s="1826"/>
      <c r="AOE22" s="724"/>
      <c r="AOF22" s="1396"/>
      <c r="AOG22" s="807">
        <f t="shared" si="208"/>
        <v>731</v>
      </c>
      <c r="AON22" s="78">
        <f t="shared" si="240"/>
        <v>0</v>
      </c>
      <c r="AOP22" s="31"/>
      <c r="AOQ22" s="311"/>
      <c r="AOR22" s="803"/>
      <c r="AOS22" s="806"/>
      <c r="AOT22" s="76"/>
      <c r="AOU22" s="807">
        <f t="shared" si="210"/>
        <v>0</v>
      </c>
      <c r="AOW22" s="49"/>
      <c r="AOX22" s="229"/>
      <c r="AOY22" s="801"/>
      <c r="AOZ22" s="97"/>
      <c r="APA22" s="139"/>
      <c r="APB22" s="807">
        <f t="shared" si="211"/>
        <v>0</v>
      </c>
      <c r="APD22" s="49"/>
      <c r="APE22" s="229"/>
      <c r="APF22" s="801"/>
      <c r="APG22" s="97"/>
      <c r="APH22" s="139"/>
      <c r="API22" s="78">
        <f t="shared" si="136"/>
        <v>0</v>
      </c>
      <c r="APK22" s="405"/>
      <c r="APL22" s="311"/>
      <c r="APM22" s="803"/>
      <c r="APN22" s="806"/>
      <c r="APO22" s="76"/>
      <c r="APP22" s="807">
        <f t="shared" si="212"/>
        <v>0</v>
      </c>
      <c r="APR22" s="321"/>
      <c r="APS22" s="22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311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311"/>
      <c r="AQV22" s="801"/>
      <c r="AQW22" s="97"/>
      <c r="AQX22" s="139"/>
      <c r="AQY22" s="807">
        <f t="shared" si="217"/>
        <v>0</v>
      </c>
      <c r="ARA22" s="322"/>
      <c r="ARB22" s="311"/>
      <c r="ARC22" s="801"/>
      <c r="ARD22" s="97"/>
      <c r="ARE22" s="139"/>
      <c r="ARF22" s="807">
        <f t="shared" si="218"/>
        <v>0</v>
      </c>
      <c r="ARH22" s="322"/>
      <c r="ARI22" s="311"/>
      <c r="ARJ22" s="801"/>
      <c r="ARK22" s="97"/>
      <c r="ARL22" s="139"/>
      <c r="ARM22" s="807">
        <f t="shared" si="219"/>
        <v>399</v>
      </c>
      <c r="ARO22" s="405"/>
      <c r="ARP22" s="311"/>
      <c r="ARQ22" s="801"/>
      <c r="ARR22" s="97"/>
      <c r="ARS22" s="139"/>
      <c r="ART22" s="807">
        <f t="shared" si="220"/>
        <v>0</v>
      </c>
      <c r="ARV22" s="405"/>
      <c r="ARW22" s="311"/>
      <c r="ARX22" s="801"/>
      <c r="ARY22" s="97"/>
      <c r="ARZ22" s="139"/>
      <c r="ASA22" s="807">
        <f t="shared" si="221"/>
        <v>0</v>
      </c>
      <c r="ASC22" s="405"/>
      <c r="ASD22" s="311"/>
      <c r="ASE22" s="803"/>
      <c r="ASF22" s="806"/>
      <c r="ASG22" s="76"/>
      <c r="ASH22" s="807">
        <f t="shared" si="222"/>
        <v>0</v>
      </c>
      <c r="ASJ22" s="405"/>
      <c r="ASK22" s="311"/>
      <c r="ASL22" s="803"/>
      <c r="ASM22" s="806"/>
      <c r="ASN22" s="76"/>
      <c r="ASO22" s="807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6"/>
      <c r="AXM22" s="139"/>
      <c r="AXN22" s="31"/>
      <c r="AXO22" s="139"/>
      <c r="AXP22" s="78">
        <f t="shared" si="263"/>
        <v>0</v>
      </c>
      <c r="AXR22" s="31"/>
      <c r="AXS22" s="776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6"/>
      <c r="AYV22" s="139"/>
      <c r="AYW22" s="31"/>
      <c r="AYX22" s="139"/>
      <c r="AYY22" s="78">
        <f t="shared" si="140"/>
        <v>0</v>
      </c>
      <c r="AZA22" s="405"/>
      <c r="AZB22" s="776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6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42128</v>
      </c>
      <c r="BBM22" s="321"/>
      <c r="BBN22" s="885">
        <v>20009</v>
      </c>
      <c r="BBO22" s="695">
        <v>183472</v>
      </c>
      <c r="BBP22" s="321">
        <v>42130</v>
      </c>
      <c r="BBQ22" s="2040">
        <v>183472</v>
      </c>
      <c r="BBR22" s="131">
        <f t="shared" si="267"/>
        <v>0</v>
      </c>
      <c r="BBS22" s="1265"/>
      <c r="BBT22" s="1395"/>
      <c r="BBU22" s="1814"/>
      <c r="BBV22" s="1655"/>
      <c r="BBW22" s="1826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776"/>
      <c r="BCJ22" s="139"/>
      <c r="BCK22" s="61"/>
      <c r="BCL22" s="66"/>
      <c r="BCM22" s="78">
        <f t="shared" si="151"/>
        <v>0</v>
      </c>
      <c r="BCO22" s="31"/>
      <c r="BCP22" s="776"/>
      <c r="BCQ22" s="139"/>
      <c r="BCR22" s="31"/>
      <c r="BCS22" s="139"/>
      <c r="BCT22" s="78">
        <f t="shared" si="152"/>
        <v>0</v>
      </c>
      <c r="BCV22" s="405"/>
      <c r="BCW22" s="776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6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6"/>
      <c r="BEB22" s="139"/>
      <c r="BEC22" s="31"/>
      <c r="BED22" s="139"/>
      <c r="BEE22" s="78">
        <f t="shared" si="157"/>
        <v>4361.25</v>
      </c>
      <c r="BEG22" s="322">
        <v>41838</v>
      </c>
      <c r="BEH22" s="776"/>
      <c r="BEI22" s="919"/>
      <c r="BEJ22" s="2073"/>
      <c r="BEK22" s="1322">
        <v>41822</v>
      </c>
      <c r="BEL22" s="139">
        <v>3425.1</v>
      </c>
      <c r="BEM22" s="78">
        <f t="shared" si="158"/>
        <v>-516.099999999999</v>
      </c>
      <c r="BEO22" s="31"/>
      <c r="BEP22" s="776"/>
      <c r="BEQ22" s="139"/>
      <c r="BER22" s="61"/>
      <c r="BES22" s="66"/>
      <c r="BET22" s="78">
        <f t="shared" si="159"/>
        <v>0</v>
      </c>
      <c r="BEV22" s="322"/>
      <c r="BEW22" s="776"/>
      <c r="BEX22" s="139"/>
      <c r="BEY22" s="61"/>
      <c r="BEZ22" s="66"/>
      <c r="BFA22" s="78">
        <f t="shared" si="160"/>
        <v>0</v>
      </c>
      <c r="BFC22" s="322"/>
      <c r="BFD22" s="776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6"/>
      <c r="BFS22" s="139"/>
      <c r="BFT22" s="492"/>
      <c r="BFU22" s="66"/>
      <c r="BFV22" s="78">
        <f t="shared" si="163"/>
        <v>0</v>
      </c>
      <c r="BFX22" s="31"/>
      <c r="BFY22" s="776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0"/>
      <c r="BGQ22" s="831"/>
      <c r="BGR22" s="78">
        <f t="shared" si="166"/>
        <v>4154.5999999999913</v>
      </c>
      <c r="BGT22" s="31"/>
      <c r="BGU22" s="776"/>
      <c r="BGV22" s="139"/>
      <c r="BGW22" s="61"/>
      <c r="BGX22" s="66"/>
      <c r="BGY22" s="78">
        <f t="shared" si="167"/>
        <v>0</v>
      </c>
      <c r="BHA22" s="405"/>
      <c r="BHB22" s="776"/>
      <c r="BHC22" s="139"/>
      <c r="BHD22" s="49"/>
      <c r="BHE22" s="139"/>
      <c r="BHF22" s="78">
        <f t="shared" si="168"/>
        <v>229.79999999999927</v>
      </c>
      <c r="BHH22" s="405"/>
      <c r="BHI22" s="31"/>
      <c r="BHJ22" s="776"/>
      <c r="BHK22" s="139"/>
      <c r="BHL22" s="871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6"/>
      <c r="BHZ22" s="139"/>
      <c r="BIA22" s="604"/>
      <c r="BIB22" s="66"/>
      <c r="BIC22" s="78">
        <f t="shared" si="171"/>
        <v>0</v>
      </c>
      <c r="BIE22" s="321"/>
      <c r="BIF22" s="308"/>
      <c r="BIG22" s="2079"/>
      <c r="BIH22" s="350"/>
      <c r="BII22" s="321"/>
      <c r="BIJ22" s="139"/>
      <c r="BIK22" s="78">
        <f t="shared" si="172"/>
        <v>0</v>
      </c>
      <c r="BIM22" s="405"/>
      <c r="BIN22" s="776"/>
      <c r="BIO22" s="139"/>
      <c r="BIP22" s="492"/>
      <c r="BIQ22" s="66"/>
      <c r="BIR22" s="78">
        <f t="shared" si="173"/>
        <v>86</v>
      </c>
      <c r="BIT22" s="1265"/>
      <c r="BIU22" s="400"/>
      <c r="BIV22" s="1395"/>
      <c r="BIW22" s="1946"/>
      <c r="BIX22" s="781"/>
      <c r="BIY22" s="1396"/>
      <c r="BIZ22" s="78">
        <f t="shared" si="255"/>
        <v>0</v>
      </c>
      <c r="BJA22" s="1265"/>
      <c r="BJB22" s="1395"/>
      <c r="BJC22" s="1814"/>
      <c r="BJD22" s="1952"/>
      <c r="BJE22" s="1946"/>
      <c r="BJF22" s="781"/>
      <c r="BJG22" s="78">
        <f t="shared" si="174"/>
        <v>0</v>
      </c>
      <c r="BJI22" s="321"/>
      <c r="BJJ22" s="410"/>
      <c r="BJK22" s="1976"/>
      <c r="BJL22" s="139"/>
      <c r="BJM22" s="321"/>
      <c r="BJN22" s="139"/>
      <c r="BJO22" s="78">
        <f t="shared" si="256"/>
        <v>0</v>
      </c>
      <c r="BJQ22" s="31"/>
      <c r="BJR22" s="776"/>
      <c r="BJS22" s="139"/>
      <c r="BJT22" s="31"/>
      <c r="BJU22" s="139"/>
      <c r="BJV22" s="78">
        <f t="shared" ref="BJV22:BJV43" si="268">BJV21+BJS22-BJU22</f>
        <v>1883</v>
      </c>
      <c r="BJX22" s="405"/>
      <c r="BJY22" s="776"/>
      <c r="BJZ22" s="139"/>
      <c r="BKA22" s="31"/>
      <c r="BKB22" s="139"/>
      <c r="BKC22" s="78">
        <f t="shared" si="175"/>
        <v>0</v>
      </c>
      <c r="BKE22" s="405"/>
      <c r="BKF22" s="736"/>
      <c r="BKG22" s="776"/>
      <c r="BKH22" s="139"/>
      <c r="BKI22" s="31"/>
      <c r="BKJ22" s="139"/>
      <c r="BKK22" s="78">
        <f t="shared" si="176"/>
        <v>8883.5</v>
      </c>
      <c r="BKM22" s="405"/>
      <c r="BKN22" s="776"/>
      <c r="BKO22" s="139"/>
      <c r="BKP22" s="31"/>
      <c r="BKQ22" s="139"/>
      <c r="BKR22" s="78">
        <f t="shared" si="177"/>
        <v>0</v>
      </c>
      <c r="BKT22" s="405"/>
      <c r="BKU22" s="776"/>
      <c r="BKV22" s="139"/>
      <c r="BKW22" s="31"/>
      <c r="BKX22" s="66"/>
      <c r="BKY22" s="78">
        <f t="shared" si="178"/>
        <v>0</v>
      </c>
      <c r="BLA22" s="405"/>
      <c r="BLB22" s="776"/>
      <c r="BLC22" s="139"/>
      <c r="BLD22" s="31"/>
      <c r="BLE22" s="66"/>
      <c r="BLF22" s="78">
        <f t="shared" si="179"/>
        <v>0</v>
      </c>
      <c r="BLH22" s="405"/>
      <c r="BLI22" s="776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6"/>
      <c r="BML22" s="139"/>
      <c r="BMM22" s="492"/>
      <c r="BMN22" s="66"/>
      <c r="BMO22" s="78">
        <f t="shared" si="184"/>
        <v>0</v>
      </c>
      <c r="BMQ22" s="31"/>
      <c r="BMR22" s="776"/>
      <c r="BMS22" s="139"/>
      <c r="BMT22" s="61"/>
      <c r="BMU22" s="66"/>
      <c r="BMV22" s="78">
        <f t="shared" si="185"/>
        <v>0</v>
      </c>
      <c r="BMX22" s="31"/>
      <c r="BMY22" s="776"/>
      <c r="BMZ22" s="350"/>
      <c r="BNA22" s="31"/>
      <c r="BNB22" s="139"/>
      <c r="BNC22" s="78">
        <f t="shared" si="229"/>
        <v>150</v>
      </c>
      <c r="BNE22" s="321"/>
      <c r="BNF22" s="2005"/>
      <c r="BNG22" s="104"/>
      <c r="BNH22" s="531"/>
      <c r="BNI22" s="139"/>
      <c r="BNJ22" s="78">
        <f t="shared" si="230"/>
        <v>409</v>
      </c>
      <c r="BNL22" s="31"/>
      <c r="BNM22" s="776"/>
      <c r="BNN22" s="139"/>
      <c r="BNO22" s="61"/>
      <c r="BNP22" s="66"/>
      <c r="BNQ22" s="78">
        <f t="shared" si="231"/>
        <v>0</v>
      </c>
      <c r="BNS22" s="31"/>
      <c r="BNT22" s="336"/>
      <c r="BNU22" s="776"/>
      <c r="BNV22" s="139"/>
      <c r="BNW22" s="61"/>
      <c r="BNX22" s="66"/>
      <c r="BNY22" s="78">
        <f t="shared" si="232"/>
        <v>0</v>
      </c>
      <c r="BOA22" s="31"/>
      <c r="BOB22" s="776"/>
      <c r="BOC22" s="139"/>
      <c r="BOD22" s="49"/>
      <c r="BOE22" s="76"/>
      <c r="BOF22" s="78">
        <f t="shared" si="233"/>
        <v>0</v>
      </c>
      <c r="BOH22" s="31"/>
      <c r="BOI22" s="776"/>
      <c r="BOJ22" s="139"/>
      <c r="BOK22" s="49"/>
      <c r="BOL22" s="76"/>
      <c r="BOM22" s="78">
        <f t="shared" si="234"/>
        <v>0</v>
      </c>
      <c r="BOO22" s="31"/>
      <c r="BOP22" s="776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6"/>
      <c r="BPE22" s="139"/>
      <c r="BPF22" s="31"/>
      <c r="BPG22" s="139"/>
      <c r="BPH22" s="78">
        <f t="shared" si="237"/>
        <v>0</v>
      </c>
      <c r="BPJ22" s="405"/>
      <c r="BPK22" s="776"/>
      <c r="BPL22" s="139"/>
      <c r="BPM22" s="31"/>
      <c r="BPN22" s="139"/>
      <c r="BPO22" s="78">
        <f t="shared" si="252"/>
        <v>2273.5</v>
      </c>
      <c r="BPQ22" s="31"/>
      <c r="BPR22" s="776"/>
      <c r="BPS22" s="139"/>
      <c r="BPT22" s="31"/>
      <c r="BPU22" s="139"/>
      <c r="BPV22" s="78">
        <f t="shared" si="186"/>
        <v>0</v>
      </c>
      <c r="BPX22" s="31"/>
      <c r="BPY22" s="776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006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6"/>
      <c r="BRC22" s="350"/>
      <c r="BRD22" s="405"/>
      <c r="BRE22" s="775"/>
      <c r="BRF22" s="78">
        <f t="shared" si="191"/>
        <v>0</v>
      </c>
      <c r="BRH22" s="31"/>
      <c r="BRI22" s="776"/>
      <c r="BRJ22" s="139"/>
      <c r="BRK22" s="61"/>
      <c r="BRL22" s="66"/>
      <c r="BRM22" s="78">
        <f t="shared" si="192"/>
        <v>0</v>
      </c>
      <c r="BRO22" s="322"/>
      <c r="BRP22" s="336"/>
      <c r="BRQ22" s="776"/>
      <c r="BRR22" s="139"/>
      <c r="BRS22" s="31"/>
      <c r="BRT22" s="139"/>
      <c r="BRU22" s="78">
        <f t="shared" si="193"/>
        <v>0</v>
      </c>
      <c r="BRW22" s="405"/>
      <c r="BRX22" s="776"/>
      <c r="BRY22" s="139"/>
      <c r="BRZ22" s="61"/>
      <c r="BSA22" s="66"/>
      <c r="BSB22" s="78">
        <f t="shared" si="194"/>
        <v>0</v>
      </c>
      <c r="BSD22" s="405"/>
      <c r="BSE22" s="776"/>
      <c r="BSF22" s="139"/>
      <c r="BSG22" s="31"/>
      <c r="BSH22" s="139"/>
      <c r="BSI22" s="78">
        <f t="shared" si="195"/>
        <v>0</v>
      </c>
      <c r="BSK22" s="31"/>
      <c r="BSL22" s="776"/>
      <c r="BSM22" s="139"/>
      <c r="BSN22" s="61"/>
      <c r="BSO22" s="66"/>
      <c r="BSP22" s="78">
        <f t="shared" si="196"/>
        <v>0</v>
      </c>
      <c r="BSR22" s="405"/>
      <c r="BSS22" s="776"/>
      <c r="BST22" s="139"/>
      <c r="BSU22" s="871"/>
      <c r="BSV22" s="568"/>
      <c r="BSW22" s="78">
        <f t="shared" si="197"/>
        <v>0</v>
      </c>
      <c r="BSY22" s="405"/>
      <c r="BSZ22" s="776"/>
      <c r="BTA22" s="139"/>
      <c r="BTB22" s="871"/>
      <c r="BTC22" s="568"/>
      <c r="BTD22" s="78">
        <f t="shared" si="198"/>
        <v>0</v>
      </c>
      <c r="BTF22" s="31"/>
      <c r="BTG22" s="776"/>
      <c r="BTH22" s="139"/>
      <c r="BTI22" s="61"/>
      <c r="BTJ22" s="66"/>
      <c r="BTK22" s="78">
        <f t="shared" si="199"/>
        <v>0</v>
      </c>
      <c r="BTM22" s="31"/>
      <c r="BTN22" s="776"/>
      <c r="BTO22" s="139"/>
      <c r="BTP22" s="61"/>
      <c r="BTQ22" s="66"/>
      <c r="BTR22" s="78">
        <f t="shared" si="200"/>
        <v>0</v>
      </c>
      <c r="BTT22" s="31"/>
      <c r="BTU22" s="776"/>
      <c r="BTV22" s="139"/>
      <c r="BTW22" s="61"/>
      <c r="BTX22" s="66"/>
      <c r="BTY22" s="78">
        <f t="shared" si="201"/>
        <v>0</v>
      </c>
      <c r="BUA22" s="31"/>
      <c r="BUB22" s="776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2500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0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895">
        <v>41262</v>
      </c>
      <c r="CW23" s="1896"/>
      <c r="CX23" s="1423" t="s">
        <v>1140</v>
      </c>
      <c r="CY23" s="1424">
        <v>21012.95</v>
      </c>
      <c r="CZ23" s="1897" t="s">
        <v>2294</v>
      </c>
      <c r="DA23" s="1898">
        <v>310235.05</v>
      </c>
      <c r="DB23" s="1899">
        <f t="shared" si="16"/>
        <v>0</v>
      </c>
      <c r="DD23" s="425"/>
      <c r="DE23" s="814"/>
      <c r="DF23" s="1893"/>
      <c r="DG23" s="104"/>
      <c r="DH23" s="425"/>
      <c r="DI23" s="350"/>
      <c r="DJ23" s="78">
        <f t="shared" si="17"/>
        <v>633217.30000000005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006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5"/>
      <c r="FZ23" s="1395"/>
      <c r="GA23" s="1814"/>
      <c r="GB23" s="1952"/>
      <c r="GC23" s="1946"/>
      <c r="GD23" s="724"/>
      <c r="GE23" s="78">
        <f t="shared" si="203"/>
        <v>0</v>
      </c>
      <c r="GF23" s="891"/>
      <c r="GG23" s="1265"/>
      <c r="GH23" s="1395"/>
      <c r="GI23" s="1814"/>
      <c r="GJ23" s="1835"/>
      <c r="GK23" s="1859"/>
      <c r="GL23" s="781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79"/>
      <c r="GZ23" s="31"/>
      <c r="HA23" s="76"/>
      <c r="HB23" s="78">
        <f t="shared" si="29"/>
        <v>12652.35</v>
      </c>
      <c r="HD23" s="405"/>
      <c r="HE23" s="311"/>
      <c r="HF23" s="779"/>
      <c r="HG23" s="322"/>
      <c r="HH23" s="76"/>
      <c r="HI23" s="78">
        <f t="shared" si="30"/>
        <v>5990.5</v>
      </c>
      <c r="HK23" s="322"/>
      <c r="HL23" s="311"/>
      <c r="HM23" s="779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79"/>
      <c r="IB23" s="31"/>
      <c r="IC23" s="76"/>
      <c r="ID23" s="78">
        <f t="shared" si="33"/>
        <v>0</v>
      </c>
      <c r="IF23" s="322"/>
      <c r="IG23" s="311"/>
      <c r="IH23" s="779"/>
      <c r="II23" s="31"/>
      <c r="IJ23" s="76"/>
      <c r="IK23" s="78">
        <f t="shared" si="34"/>
        <v>0</v>
      </c>
      <c r="IM23" s="311"/>
      <c r="IN23" s="311"/>
      <c r="IO23" s="779"/>
      <c r="IP23" s="31"/>
      <c r="IQ23" s="76"/>
      <c r="IR23" s="78">
        <f t="shared" si="35"/>
        <v>18695</v>
      </c>
      <c r="IT23" s="425"/>
      <c r="IU23" s="1330"/>
      <c r="IV23" s="801"/>
      <c r="IW23" s="49"/>
      <c r="IX23" s="139"/>
      <c r="IY23" s="78">
        <f t="shared" si="36"/>
        <v>402</v>
      </c>
      <c r="JA23" s="425"/>
      <c r="JB23" s="1330"/>
      <c r="JC23" s="801"/>
      <c r="JD23" s="49"/>
      <c r="JE23" s="139"/>
      <c r="JF23" s="78">
        <f t="shared" si="37"/>
        <v>900</v>
      </c>
      <c r="JH23" s="1265"/>
      <c r="JI23" s="1395"/>
      <c r="JJ23" s="1946"/>
      <c r="JK23" s="1952"/>
      <c r="JL23" s="1946"/>
      <c r="JM23" s="78">
        <f t="shared" si="38"/>
        <v>90</v>
      </c>
      <c r="JN23" s="1396"/>
      <c r="JO23" s="321"/>
      <c r="JP23" s="776"/>
      <c r="JQ23" s="701"/>
      <c r="JR23" s="322"/>
      <c r="JS23" s="701"/>
      <c r="JT23" s="78">
        <f t="shared" si="39"/>
        <v>90</v>
      </c>
      <c r="JV23" s="322"/>
      <c r="JW23" s="776"/>
      <c r="JX23" s="701"/>
      <c r="JY23" s="322"/>
      <c r="JZ23" s="22"/>
      <c r="KA23" s="78">
        <f t="shared" si="40"/>
        <v>90</v>
      </c>
      <c r="KC23" s="425"/>
      <c r="KD23" s="1330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2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8"/>
      <c r="NK23" s="311"/>
      <c r="NL23" s="22"/>
      <c r="NM23" s="31"/>
      <c r="NN23" s="76"/>
      <c r="NO23" s="78">
        <f t="shared" si="53"/>
        <v>0</v>
      </c>
      <c r="NQ23" s="788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5"/>
      <c r="OM23" s="2048"/>
      <c r="ON23" s="1395"/>
      <c r="OO23" s="1716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45"/>
      <c r="PQ23" s="1926"/>
      <c r="PR23" s="1857"/>
      <c r="PS23" s="1825"/>
      <c r="PT23" s="78">
        <f t="shared" si="60"/>
        <v>301.5</v>
      </c>
      <c r="PU23" s="1396"/>
      <c r="PV23" s="1265"/>
      <c r="PW23" s="2052"/>
      <c r="PX23" s="545"/>
      <c r="PY23" s="1826"/>
      <c r="PZ23" s="1828"/>
      <c r="QA23" s="1754"/>
      <c r="QB23" s="78">
        <f t="shared" si="61"/>
        <v>9830.36</v>
      </c>
      <c r="QD23" s="1265"/>
      <c r="QE23" s="545"/>
      <c r="QF23" s="1826"/>
      <c r="QG23" s="1828"/>
      <c r="QH23" s="1754"/>
      <c r="QI23" s="131">
        <f t="shared" si="62"/>
        <v>0</v>
      </c>
      <c r="QJ23" s="1754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79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89"/>
      <c r="RZ23" s="78">
        <f t="shared" si="68"/>
        <v>297</v>
      </c>
      <c r="SB23" s="405"/>
      <c r="SC23" s="311"/>
      <c r="SD23" s="22"/>
      <c r="SE23" s="31"/>
      <c r="SF23" s="789"/>
      <c r="SG23" s="78">
        <f t="shared" si="69"/>
        <v>0</v>
      </c>
      <c r="SI23" s="31"/>
      <c r="SJ23" s="311"/>
      <c r="SK23" s="22"/>
      <c r="SL23" s="31"/>
      <c r="SM23" s="789"/>
      <c r="SN23" s="78">
        <f t="shared" si="70"/>
        <v>0</v>
      </c>
      <c r="SP23" s="31"/>
      <c r="SQ23" s="311"/>
      <c r="SR23" s="22"/>
      <c r="SS23" s="31"/>
      <c r="ST23" s="789"/>
      <c r="SU23" s="78">
        <f t="shared" si="71"/>
        <v>0</v>
      </c>
      <c r="SW23" s="31"/>
      <c r="SX23" s="311"/>
      <c r="SY23" s="22"/>
      <c r="SZ23" s="31"/>
      <c r="TA23" s="789"/>
      <c r="TB23" s="78">
        <f t="shared" si="72"/>
        <v>0</v>
      </c>
      <c r="TD23" s="31"/>
      <c r="TE23" s="311"/>
      <c r="TF23" s="22"/>
      <c r="TG23" s="31"/>
      <c r="TH23" s="789"/>
      <c r="TI23" s="78">
        <f t="shared" si="73"/>
        <v>0</v>
      </c>
      <c r="TK23" s="31"/>
      <c r="TL23" s="311"/>
      <c r="TM23" s="22"/>
      <c r="TN23" s="31"/>
      <c r="TO23" s="789"/>
      <c r="TP23" s="78">
        <f t="shared" si="74"/>
        <v>0</v>
      </c>
      <c r="TR23" s="311"/>
      <c r="TS23" s="311"/>
      <c r="TT23" s="22"/>
      <c r="TU23" s="31"/>
      <c r="TV23" s="789"/>
      <c r="TW23" s="78">
        <f t="shared" si="75"/>
        <v>0</v>
      </c>
      <c r="TY23" s="311"/>
      <c r="TZ23" s="311"/>
      <c r="UA23" s="22"/>
      <c r="UB23" s="31"/>
      <c r="UC23" s="789"/>
      <c r="UD23" s="78">
        <f t="shared" si="76"/>
        <v>0</v>
      </c>
      <c r="UF23" s="405"/>
      <c r="UG23" s="311"/>
      <c r="UH23" s="22"/>
      <c r="UI23" s="31"/>
      <c r="UJ23" s="789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89"/>
      <c r="VM23" s="78">
        <f t="shared" si="81"/>
        <v>0</v>
      </c>
      <c r="VO23" s="31"/>
      <c r="VP23" s="311"/>
      <c r="VQ23" s="22"/>
      <c r="VR23" s="31"/>
      <c r="VS23" s="789"/>
      <c r="VT23" s="78">
        <f t="shared" si="82"/>
        <v>0</v>
      </c>
      <c r="VV23" s="311"/>
      <c r="VW23" s="311"/>
      <c r="VX23" s="22"/>
      <c r="VY23" s="31"/>
      <c r="VZ23" s="789"/>
      <c r="WA23" s="78">
        <f t="shared" si="83"/>
        <v>0</v>
      </c>
      <c r="WC23" s="425"/>
      <c r="WD23" s="2078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1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5"/>
      <c r="ZZ23" s="1395"/>
      <c r="AAA23" s="1814"/>
      <c r="AAB23" s="1826"/>
      <c r="AAC23" s="724"/>
      <c r="AAD23" s="1396"/>
      <c r="AAE23" s="78">
        <f t="shared" si="95"/>
        <v>2062.3999999999996</v>
      </c>
      <c r="AAG23" s="1265"/>
      <c r="AAH23" s="545"/>
      <c r="AAI23" s="1815"/>
      <c r="AAJ23" s="1655"/>
      <c r="AAK23" s="1826"/>
      <c r="AAL23" s="78">
        <f t="shared" si="96"/>
        <v>0</v>
      </c>
      <c r="AAM23" s="1396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79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79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005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3"/>
      <c r="ANA23" s="806"/>
      <c r="ANB23" s="76"/>
      <c r="ANC23" s="807">
        <f t="shared" si="204"/>
        <v>0</v>
      </c>
      <c r="ANE23" s="49"/>
      <c r="ANF23" s="229"/>
      <c r="ANG23" s="801"/>
      <c r="ANH23" s="97"/>
      <c r="ANI23" s="139"/>
      <c r="ANJ23" s="807">
        <f t="shared" si="205"/>
        <v>0</v>
      </c>
      <c r="ANL23" s="321"/>
      <c r="ANM23" s="229"/>
      <c r="ANN23" s="801"/>
      <c r="ANO23" s="393"/>
      <c r="ANP23" s="139"/>
      <c r="ANQ23" s="807">
        <f t="shared" si="206"/>
        <v>187.60000000000002</v>
      </c>
      <c r="ANS23" s="31"/>
      <c r="ANT23" s="336"/>
      <c r="ANU23" s="311"/>
      <c r="ANV23" s="803"/>
      <c r="ANW23" s="806"/>
      <c r="ANX23" s="76"/>
      <c r="ANY23" s="807">
        <f t="shared" si="207"/>
        <v>0</v>
      </c>
      <c r="AOA23" s="2031"/>
      <c r="AOB23" s="1395"/>
      <c r="AOC23" s="545"/>
      <c r="AOD23" s="1826"/>
      <c r="AOE23" s="724"/>
      <c r="AOF23" s="1396"/>
      <c r="AOG23" s="807">
        <f t="shared" si="208"/>
        <v>731</v>
      </c>
      <c r="AON23" s="78">
        <f t="shared" si="240"/>
        <v>0</v>
      </c>
      <c r="AOO23" s="1396"/>
      <c r="AOP23" s="31"/>
      <c r="AOQ23" s="311"/>
      <c r="AOR23" s="803"/>
      <c r="AOS23" s="806"/>
      <c r="AOT23" s="76"/>
      <c r="AOU23" s="807">
        <f t="shared" si="210"/>
        <v>0</v>
      </c>
      <c r="AOW23" s="49"/>
      <c r="AOX23" s="229"/>
      <c r="AOY23" s="801"/>
      <c r="AOZ23" s="97"/>
      <c r="APA23" s="139"/>
      <c r="APB23" s="807">
        <f t="shared" si="211"/>
        <v>0</v>
      </c>
      <c r="APD23" s="49"/>
      <c r="APE23" s="229"/>
      <c r="APF23" s="801"/>
      <c r="APG23" s="97"/>
      <c r="APH23" s="139"/>
      <c r="API23" s="78">
        <f t="shared" si="136"/>
        <v>0</v>
      </c>
      <c r="APK23" s="405"/>
      <c r="APL23" s="311"/>
      <c r="APM23" s="803"/>
      <c r="APN23" s="806"/>
      <c r="APO23" s="76"/>
      <c r="APP23" s="807">
        <f t="shared" si="212"/>
        <v>0</v>
      </c>
      <c r="APR23" s="321"/>
      <c r="APS23" s="22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311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311"/>
      <c r="AQV23" s="390"/>
      <c r="AQW23" s="49"/>
      <c r="AQX23" s="139"/>
      <c r="AQY23" s="807">
        <f t="shared" si="217"/>
        <v>0</v>
      </c>
      <c r="ARB23" s="311"/>
      <c r="ARC23" s="390"/>
      <c r="ARD23" s="49"/>
      <c r="ARE23" s="139"/>
      <c r="ARF23" s="807">
        <f t="shared" si="218"/>
        <v>0</v>
      </c>
      <c r="ARH23" s="792"/>
      <c r="ARI23" s="311"/>
      <c r="ARJ23" s="390"/>
      <c r="ARK23" s="49"/>
      <c r="ARL23" s="139"/>
      <c r="ARM23" s="807">
        <f t="shared" si="219"/>
        <v>399</v>
      </c>
      <c r="ARO23" s="405"/>
      <c r="ARP23" s="311"/>
      <c r="ARQ23" s="801"/>
      <c r="ARR23" s="49"/>
      <c r="ARS23" s="139"/>
      <c r="ART23" s="807">
        <f t="shared" si="220"/>
        <v>0</v>
      </c>
      <c r="ARV23" s="405"/>
      <c r="ARW23" s="311"/>
      <c r="ARX23" s="801"/>
      <c r="ARY23" s="49"/>
      <c r="ARZ23" s="139"/>
      <c r="ASA23" s="807">
        <f t="shared" si="221"/>
        <v>0</v>
      </c>
      <c r="ASC23" s="405"/>
      <c r="ASD23" s="311"/>
      <c r="ASE23" s="803"/>
      <c r="ASF23" s="806"/>
      <c r="ASG23" s="76"/>
      <c r="ASH23" s="807">
        <f t="shared" si="222"/>
        <v>0</v>
      </c>
      <c r="ASJ23" s="405"/>
      <c r="ASK23" s="311"/>
      <c r="ASL23" s="803"/>
      <c r="ASM23" s="806"/>
      <c r="ASN23" s="76"/>
      <c r="ASO23" s="807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6"/>
      <c r="AXF23" s="139"/>
      <c r="AXG23" s="49"/>
      <c r="AXH23" s="139"/>
      <c r="AXI23" s="78">
        <f t="shared" si="262"/>
        <v>0</v>
      </c>
      <c r="AXK23" s="405"/>
      <c r="AXL23" s="776"/>
      <c r="AXM23" s="139"/>
      <c r="AXN23" s="49"/>
      <c r="AXO23" s="139"/>
      <c r="AXP23" s="78">
        <f t="shared" si="263"/>
        <v>0</v>
      </c>
      <c r="AXR23" s="31"/>
      <c r="AXS23" s="776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6"/>
      <c r="AYV23" s="139"/>
      <c r="AYW23" s="49"/>
      <c r="AYX23" s="139"/>
      <c r="AYY23" s="78">
        <f t="shared" si="140"/>
        <v>0</v>
      </c>
      <c r="AZA23" s="405"/>
      <c r="AZB23" s="776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6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42129</v>
      </c>
      <c r="BBM23" s="321"/>
      <c r="BBN23" s="885">
        <v>20089</v>
      </c>
      <c r="BBO23" s="695">
        <v>144695</v>
      </c>
      <c r="BBP23" s="393">
        <v>42133</v>
      </c>
      <c r="BBQ23" s="1935">
        <v>144695</v>
      </c>
      <c r="BBR23" s="131">
        <f t="shared" si="267"/>
        <v>0</v>
      </c>
      <c r="BBS23" s="1265"/>
      <c r="BBT23" s="1395"/>
      <c r="BBU23" s="1814"/>
      <c r="BBV23" s="1655"/>
      <c r="BBW23" s="1826"/>
      <c r="BBX23" s="724"/>
      <c r="BBY23" s="78">
        <f t="shared" si="149"/>
        <v>1200</v>
      </c>
      <c r="BCA23" s="425">
        <v>42108</v>
      </c>
      <c r="BCB23" s="2180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776"/>
      <c r="BCJ23" s="139"/>
      <c r="BCK23" s="49"/>
      <c r="BCL23" s="139"/>
      <c r="BCM23" s="78">
        <f t="shared" si="151"/>
        <v>0</v>
      </c>
      <c r="BCO23" s="31"/>
      <c r="BCP23" s="776"/>
      <c r="BCQ23" s="139"/>
      <c r="BCR23" s="49"/>
      <c r="BCS23" s="139"/>
      <c r="BCT23" s="78">
        <f t="shared" si="152"/>
        <v>0</v>
      </c>
      <c r="BCV23" s="405"/>
      <c r="BCW23" s="776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6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6"/>
      <c r="BEB23" s="139"/>
      <c r="BEC23" s="49"/>
      <c r="BED23" s="139"/>
      <c r="BEE23" s="78">
        <f t="shared" si="157"/>
        <v>4361.25</v>
      </c>
      <c r="BEG23" s="322">
        <v>41841</v>
      </c>
      <c r="BEH23" s="776"/>
      <c r="BEI23" s="1854" t="s">
        <v>2286</v>
      </c>
      <c r="BEJ23" s="2075">
        <v>4953.25</v>
      </c>
      <c r="BEK23" s="1462">
        <v>41852</v>
      </c>
      <c r="BEL23" s="139"/>
      <c r="BEM23" s="78">
        <f t="shared" si="158"/>
        <v>4437.1500000000015</v>
      </c>
      <c r="BEO23" s="31"/>
      <c r="BEP23" s="776"/>
      <c r="BEQ23" s="139"/>
      <c r="BER23" s="49"/>
      <c r="BES23" s="139"/>
      <c r="BET23" s="78">
        <f t="shared" si="159"/>
        <v>0</v>
      </c>
      <c r="BEV23" s="322"/>
      <c r="BEW23" s="776"/>
      <c r="BEX23" s="139"/>
      <c r="BEY23" s="49"/>
      <c r="BEZ23" s="139"/>
      <c r="BFA23" s="78">
        <f t="shared" si="160"/>
        <v>0</v>
      </c>
      <c r="BFC23" s="322"/>
      <c r="BFD23" s="776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6"/>
      <c r="BFS23" s="139"/>
      <c r="BFT23" s="425"/>
      <c r="BFU23" s="139"/>
      <c r="BFV23" s="78">
        <f t="shared" si="163"/>
        <v>0</v>
      </c>
      <c r="BFX23" s="31"/>
      <c r="BFY23" s="776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1"/>
      <c r="BGR23" s="78">
        <f t="shared" si="166"/>
        <v>4154.5999999999913</v>
      </c>
      <c r="BGT23" s="31"/>
      <c r="BGU23" s="776"/>
      <c r="BGV23" s="139"/>
      <c r="BGW23" s="49"/>
      <c r="BGX23" s="139"/>
      <c r="BGY23" s="78">
        <f t="shared" si="167"/>
        <v>0</v>
      </c>
      <c r="BHA23" s="405"/>
      <c r="BHB23" s="776"/>
      <c r="BHC23" s="139"/>
      <c r="BHD23" s="49"/>
      <c r="BHE23" s="139"/>
      <c r="BHF23" s="78">
        <f t="shared" si="168"/>
        <v>229.79999999999927</v>
      </c>
      <c r="BHH23" s="405"/>
      <c r="BHI23" s="31"/>
      <c r="BHJ23" s="776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6"/>
      <c r="BHZ23" s="139"/>
      <c r="BIA23" s="321"/>
      <c r="BIB23" s="139"/>
      <c r="BIC23" s="78">
        <f t="shared" si="171"/>
        <v>0</v>
      </c>
      <c r="BIE23" s="322"/>
      <c r="BIF23" s="31"/>
      <c r="BIG23" s="1966"/>
      <c r="BIH23" s="350"/>
      <c r="BII23" s="321"/>
      <c r="BIJ23" s="139"/>
      <c r="BIK23" s="78">
        <f t="shared" si="172"/>
        <v>0</v>
      </c>
      <c r="BIM23" s="405"/>
      <c r="BIN23" s="776"/>
      <c r="BIO23" s="139"/>
      <c r="BIP23" s="425"/>
      <c r="BIQ23" s="139"/>
      <c r="BIR23" s="78">
        <f t="shared" si="173"/>
        <v>86</v>
      </c>
      <c r="BIT23" s="321"/>
      <c r="BIU23" s="321"/>
      <c r="BIV23" s="2079"/>
      <c r="BIW23" s="139"/>
      <c r="BIX23" s="49"/>
      <c r="BIY23" s="139"/>
      <c r="BIZ23" s="78">
        <f t="shared" si="255"/>
        <v>0</v>
      </c>
      <c r="BJB23" s="425"/>
      <c r="BJC23" s="2039"/>
      <c r="BJD23" s="139"/>
      <c r="BJE23" s="49"/>
      <c r="BJF23" s="139"/>
      <c r="BJG23" s="78">
        <f t="shared" si="174"/>
        <v>0</v>
      </c>
      <c r="BJI23" s="321"/>
      <c r="BJJ23" s="410"/>
      <c r="BJK23" s="1976"/>
      <c r="BJL23" s="139"/>
      <c r="BJM23" s="321"/>
      <c r="BJN23" s="139"/>
      <c r="BJO23" s="78">
        <f t="shared" si="256"/>
        <v>0</v>
      </c>
      <c r="BJQ23" s="31"/>
      <c r="BJR23" s="776"/>
      <c r="BJS23" s="139"/>
      <c r="BJT23" s="49"/>
      <c r="BJU23" s="139"/>
      <c r="BJV23" s="78">
        <f t="shared" si="268"/>
        <v>1883</v>
      </c>
      <c r="BJX23" s="405"/>
      <c r="BJY23" s="776"/>
      <c r="BJZ23" s="139"/>
      <c r="BKA23" s="49"/>
      <c r="BKB23" s="139"/>
      <c r="BKC23" s="78">
        <f t="shared" si="175"/>
        <v>0</v>
      </c>
      <c r="BKE23" s="405"/>
      <c r="BKF23" s="736"/>
      <c r="BKG23" s="776"/>
      <c r="BKH23" s="139"/>
      <c r="BKI23" s="49"/>
      <c r="BKJ23" s="139"/>
      <c r="BKK23" s="78">
        <f t="shared" si="176"/>
        <v>8883.5</v>
      </c>
      <c r="BKM23" s="405"/>
      <c r="BKN23" s="776"/>
      <c r="BKO23" s="139"/>
      <c r="BKP23" s="49"/>
      <c r="BKQ23" s="139"/>
      <c r="BKR23" s="78">
        <f t="shared" si="177"/>
        <v>0</v>
      </c>
      <c r="BKT23" s="405"/>
      <c r="BKU23" s="776"/>
      <c r="BKV23" s="139"/>
      <c r="BKW23" s="49"/>
      <c r="BKX23" s="139"/>
      <c r="BKY23" s="78">
        <f t="shared" si="178"/>
        <v>0</v>
      </c>
      <c r="BLA23" s="405"/>
      <c r="BLB23" s="776"/>
      <c r="BLC23" s="139"/>
      <c r="BLD23" s="49"/>
      <c r="BLE23" s="139"/>
      <c r="BLF23" s="78">
        <f t="shared" si="179"/>
        <v>0</v>
      </c>
      <c r="BLH23" s="405"/>
      <c r="BLI23" s="776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6"/>
      <c r="BML23" s="139"/>
      <c r="BMM23" s="425"/>
      <c r="BMN23" s="139"/>
      <c r="BMO23" s="78">
        <f t="shared" si="184"/>
        <v>0</v>
      </c>
      <c r="BMQ23" s="31"/>
      <c r="BMR23" s="776"/>
      <c r="BMS23" s="139"/>
      <c r="BMT23" s="49"/>
      <c r="BMU23" s="139"/>
      <c r="BMV23" s="78">
        <f t="shared" si="185"/>
        <v>0</v>
      </c>
      <c r="BMX23" s="31"/>
      <c r="BMY23" s="776"/>
      <c r="BMZ23" s="350"/>
      <c r="BNA23" s="49"/>
      <c r="BNB23" s="139"/>
      <c r="BNC23" s="78">
        <f t="shared" si="229"/>
        <v>150</v>
      </c>
      <c r="BNE23" s="321">
        <v>41558</v>
      </c>
      <c r="BNF23" s="2005" t="s">
        <v>1727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6"/>
      <c r="BNN23" s="139"/>
      <c r="BNO23" s="49"/>
      <c r="BNP23" s="139"/>
      <c r="BNQ23" s="78">
        <f t="shared" si="231"/>
        <v>0</v>
      </c>
      <c r="BNS23" s="31"/>
      <c r="BNT23" s="336"/>
      <c r="BNU23" s="776"/>
      <c r="BNV23" s="139"/>
      <c r="BNW23" s="49"/>
      <c r="BNX23" s="139"/>
      <c r="BNY23" s="78">
        <f t="shared" si="232"/>
        <v>0</v>
      </c>
      <c r="BOA23" s="31"/>
      <c r="BOB23" s="776"/>
      <c r="BOC23" s="139"/>
      <c r="BOD23" s="49"/>
      <c r="BOE23" s="139"/>
      <c r="BOF23" s="78">
        <f t="shared" si="233"/>
        <v>0</v>
      </c>
      <c r="BOH23" s="31"/>
      <c r="BOI23" s="776"/>
      <c r="BOJ23" s="139"/>
      <c r="BOK23" s="49"/>
      <c r="BOL23" s="139"/>
      <c r="BOM23" s="78">
        <f t="shared" si="234"/>
        <v>0</v>
      </c>
      <c r="BOO23" s="31"/>
      <c r="BOP23" s="776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6"/>
      <c r="BPE23" s="139"/>
      <c r="BPF23" s="49"/>
      <c r="BPG23" s="139"/>
      <c r="BPH23" s="78">
        <f t="shared" si="237"/>
        <v>0</v>
      </c>
      <c r="BPJ23" s="405"/>
      <c r="BPK23" s="776"/>
      <c r="BPL23" s="139"/>
      <c r="BPM23" s="49"/>
      <c r="BPN23" s="139"/>
      <c r="BPO23" s="78">
        <f t="shared" si="252"/>
        <v>2273.5</v>
      </c>
      <c r="BPQ23" s="31"/>
      <c r="BPR23" s="776"/>
      <c r="BPS23" s="139"/>
      <c r="BPT23" s="49"/>
      <c r="BPU23" s="139"/>
      <c r="BPV23" s="78">
        <f t="shared" si="186"/>
        <v>0</v>
      </c>
      <c r="BPX23" s="31"/>
      <c r="BPY23" s="776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006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6"/>
      <c r="BRC23" s="350"/>
      <c r="BRD23" s="405"/>
      <c r="BRE23" s="775"/>
      <c r="BRF23" s="78">
        <f t="shared" si="191"/>
        <v>0</v>
      </c>
      <c r="BRH23" s="31"/>
      <c r="BRI23" s="776"/>
      <c r="BRJ23" s="139"/>
      <c r="BRK23" s="49"/>
      <c r="BRL23" s="139"/>
      <c r="BRM23" s="78">
        <f t="shared" si="192"/>
        <v>0</v>
      </c>
      <c r="BRO23" s="322"/>
      <c r="BRP23" s="336"/>
      <c r="BRQ23" s="776"/>
      <c r="BRR23" s="139"/>
      <c r="BRS23" s="49"/>
      <c r="BRT23" s="139"/>
      <c r="BRU23" s="78">
        <f t="shared" si="193"/>
        <v>0</v>
      </c>
      <c r="BRW23" s="405"/>
      <c r="BRX23" s="776"/>
      <c r="BRY23" s="139"/>
      <c r="BRZ23" s="49"/>
      <c r="BSA23" s="139"/>
      <c r="BSB23" s="78">
        <f t="shared" si="194"/>
        <v>0</v>
      </c>
      <c r="BSD23" s="405"/>
      <c r="BSE23" s="776"/>
      <c r="BSF23" s="139"/>
      <c r="BSG23" s="49"/>
      <c r="BSH23" s="139"/>
      <c r="BSI23" s="78">
        <f t="shared" si="195"/>
        <v>0</v>
      </c>
      <c r="BSK23" s="31"/>
      <c r="BSL23" s="776"/>
      <c r="BSM23" s="139"/>
      <c r="BSN23" s="49"/>
      <c r="BSO23" s="139"/>
      <c r="BSP23" s="78">
        <f t="shared" si="196"/>
        <v>0</v>
      </c>
      <c r="BSR23" s="405"/>
      <c r="BSS23" s="776"/>
      <c r="BST23" s="139"/>
      <c r="BSU23" s="562"/>
      <c r="BSV23" s="568"/>
      <c r="BSW23" s="78">
        <f t="shared" si="197"/>
        <v>0</v>
      </c>
      <c r="BSY23" s="405"/>
      <c r="BSZ23" s="776"/>
      <c r="BTA23" s="139"/>
      <c r="BTB23" s="562"/>
      <c r="BTC23" s="568"/>
      <c r="BTD23" s="78">
        <f t="shared" si="198"/>
        <v>0</v>
      </c>
      <c r="BTF23" s="31"/>
      <c r="BTG23" s="776"/>
      <c r="BTH23" s="139"/>
      <c r="BTI23" s="49"/>
      <c r="BTJ23" s="139"/>
      <c r="BTK23" s="78">
        <f t="shared" si="199"/>
        <v>0</v>
      </c>
      <c r="BTM23" s="31"/>
      <c r="BTN23" s="776"/>
      <c r="BTO23" s="139"/>
      <c r="BTP23" s="49"/>
      <c r="BTQ23" s="139"/>
      <c r="BTR23" s="78">
        <f t="shared" si="200"/>
        <v>0</v>
      </c>
      <c r="BTT23" s="31"/>
      <c r="BTU23" s="776"/>
      <c r="BTV23" s="139"/>
      <c r="BTW23" s="49"/>
      <c r="BTX23" s="139"/>
      <c r="BTY23" s="78">
        <f t="shared" si="201"/>
        <v>0</v>
      </c>
      <c r="BUA23" s="31"/>
      <c r="BUB23" s="776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2500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1891" t="s">
        <v>2363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1893"/>
      <c r="DG24" s="104"/>
      <c r="DH24" s="425"/>
      <c r="DI24" s="350"/>
      <c r="DJ24" s="78">
        <f t="shared" si="17"/>
        <v>633217.30000000005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006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5"/>
      <c r="FZ24" s="1395"/>
      <c r="GA24" s="1814"/>
      <c r="GB24" s="1952"/>
      <c r="GC24" s="1716"/>
      <c r="GD24" s="724"/>
      <c r="GE24" s="78">
        <f t="shared" si="203"/>
        <v>0</v>
      </c>
      <c r="GF24" s="891"/>
      <c r="GG24" s="1265"/>
      <c r="GH24" s="1992"/>
      <c r="GI24" s="1814"/>
      <c r="GJ24" s="1835"/>
      <c r="GK24" s="1859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79"/>
      <c r="GZ24" s="31"/>
      <c r="HA24" s="76"/>
      <c r="HB24" s="78">
        <f t="shared" si="29"/>
        <v>12652.35</v>
      </c>
      <c r="HD24" s="405"/>
      <c r="HE24" s="311"/>
      <c r="HF24" s="779"/>
      <c r="HG24" s="322"/>
      <c r="HH24" s="76"/>
      <c r="HI24" s="78">
        <f t="shared" si="30"/>
        <v>5990.5</v>
      </c>
      <c r="HK24" s="322"/>
      <c r="HL24" s="311"/>
      <c r="HM24" s="779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79"/>
      <c r="IB24" s="31"/>
      <c r="IC24" s="76"/>
      <c r="ID24" s="78">
        <f t="shared" si="33"/>
        <v>0</v>
      </c>
      <c r="IF24" s="322"/>
      <c r="IG24" s="311"/>
      <c r="IH24" s="779"/>
      <c r="II24" s="31"/>
      <c r="IJ24" s="76"/>
      <c r="IK24" s="78">
        <f t="shared" si="34"/>
        <v>0</v>
      </c>
      <c r="IM24" s="311"/>
      <c r="IN24" s="311"/>
      <c r="IO24" s="779"/>
      <c r="IP24" s="31"/>
      <c r="IQ24" s="76"/>
      <c r="IR24" s="78">
        <f t="shared" si="35"/>
        <v>18695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0"/>
      <c r="JC24" s="801"/>
      <c r="JD24" s="49"/>
      <c r="JE24" s="52"/>
      <c r="JF24" s="78">
        <f t="shared" si="37"/>
        <v>900</v>
      </c>
      <c r="JH24" s="1265"/>
      <c r="JI24" s="1395"/>
      <c r="JJ24" s="1946"/>
      <c r="JK24" s="1952"/>
      <c r="JL24" s="1946"/>
      <c r="JM24" s="78">
        <f t="shared" si="38"/>
        <v>90</v>
      </c>
      <c r="JN24" s="1396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30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2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8"/>
      <c r="NK24" s="311"/>
      <c r="NL24" s="22"/>
      <c r="NM24" s="31"/>
      <c r="NN24" s="76"/>
      <c r="NO24" s="78">
        <f t="shared" si="53"/>
        <v>0</v>
      </c>
      <c r="NQ24" s="788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5"/>
      <c r="OM24" s="2048"/>
      <c r="ON24" s="1395"/>
      <c r="OO24" s="1946"/>
      <c r="OP24" s="781"/>
      <c r="OQ24" s="1396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45"/>
      <c r="PQ24" s="1926"/>
      <c r="PR24" s="1857"/>
      <c r="PS24" s="1825"/>
      <c r="PT24" s="78">
        <f t="shared" si="60"/>
        <v>301.5</v>
      </c>
      <c r="PU24" s="1396"/>
      <c r="PV24" s="1265"/>
      <c r="PW24" s="2052"/>
      <c r="PX24" s="1395"/>
      <c r="PY24" s="1826"/>
      <c r="PZ24" s="1828"/>
      <c r="QA24" s="1396"/>
      <c r="QB24" s="78">
        <f t="shared" si="61"/>
        <v>9830.36</v>
      </c>
      <c r="QD24" s="1265"/>
      <c r="QE24" s="1395"/>
      <c r="QF24" s="1826"/>
      <c r="QG24" s="1828"/>
      <c r="QH24" s="1396"/>
      <c r="QI24" s="131">
        <f t="shared" si="62"/>
        <v>0</v>
      </c>
      <c r="QJ24" s="1396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89"/>
      <c r="RZ24" s="78">
        <f t="shared" si="68"/>
        <v>297</v>
      </c>
      <c r="SB24" s="405"/>
      <c r="SC24" s="311"/>
      <c r="SD24" s="22"/>
      <c r="SE24" s="31"/>
      <c r="SF24" s="789"/>
      <c r="SG24" s="78">
        <f t="shared" si="69"/>
        <v>0</v>
      </c>
      <c r="SI24" s="31"/>
      <c r="SJ24" s="311"/>
      <c r="SK24" s="22"/>
      <c r="SL24" s="31"/>
      <c r="SM24" s="789"/>
      <c r="SN24" s="78">
        <f t="shared" si="70"/>
        <v>0</v>
      </c>
      <c r="SP24" s="31"/>
      <c r="SQ24" s="311"/>
      <c r="SR24" s="22"/>
      <c r="SS24" s="31"/>
      <c r="ST24" s="789"/>
      <c r="SU24" s="78">
        <f t="shared" si="71"/>
        <v>0</v>
      </c>
      <c r="SW24" s="31"/>
      <c r="SX24" s="311"/>
      <c r="SY24" s="22"/>
      <c r="SZ24" s="31"/>
      <c r="TA24" s="789"/>
      <c r="TB24" s="78">
        <f t="shared" si="72"/>
        <v>0</v>
      </c>
      <c r="TD24" s="31"/>
      <c r="TE24" s="311"/>
      <c r="TF24" s="22"/>
      <c r="TG24" s="31"/>
      <c r="TH24" s="789"/>
      <c r="TI24" s="78">
        <f t="shared" si="73"/>
        <v>0</v>
      </c>
      <c r="TK24" s="31"/>
      <c r="TL24" s="311"/>
      <c r="TM24" s="22"/>
      <c r="TN24" s="31"/>
      <c r="TO24" s="789"/>
      <c r="TP24" s="78">
        <f t="shared" si="74"/>
        <v>0</v>
      </c>
      <c r="TR24" s="311"/>
      <c r="TS24" s="311"/>
      <c r="TT24" s="22"/>
      <c r="TU24" s="31"/>
      <c r="TV24" s="789"/>
      <c r="TW24" s="78">
        <f t="shared" si="75"/>
        <v>0</v>
      </c>
      <c r="TY24" s="311"/>
      <c r="TZ24" s="311"/>
      <c r="UA24" s="22"/>
      <c r="UB24" s="31"/>
      <c r="UC24" s="789"/>
      <c r="UD24" s="78">
        <f t="shared" si="76"/>
        <v>0</v>
      </c>
      <c r="UF24" s="405"/>
      <c r="UG24" s="311"/>
      <c r="UH24" s="22"/>
      <c r="UI24" s="31"/>
      <c r="UJ24" s="789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89"/>
      <c r="VM24" s="78">
        <f t="shared" si="81"/>
        <v>0</v>
      </c>
      <c r="VO24" s="788"/>
      <c r="VP24" s="311"/>
      <c r="VQ24" s="22"/>
      <c r="VR24" s="31"/>
      <c r="VS24" s="789"/>
      <c r="VT24" s="78">
        <f t="shared" si="82"/>
        <v>0</v>
      </c>
      <c r="VV24" s="311"/>
      <c r="VW24" s="311"/>
      <c r="VX24" s="22"/>
      <c r="VY24" s="31"/>
      <c r="VZ24" s="789"/>
      <c r="WA24" s="78">
        <f t="shared" si="83"/>
        <v>0</v>
      </c>
      <c r="WC24" s="425"/>
      <c r="WD24" s="2078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89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1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5"/>
      <c r="ZZ24" s="1395"/>
      <c r="AAA24" s="1814"/>
      <c r="AAB24" s="1946"/>
      <c r="AAC24" s="724"/>
      <c r="AAD24" s="139"/>
      <c r="AAE24" s="78">
        <f t="shared" si="95"/>
        <v>2062.3999999999996</v>
      </c>
      <c r="AAG24" s="1265"/>
      <c r="AAH24" s="545"/>
      <c r="AAI24" s="1815"/>
      <c r="AAJ24" s="1655"/>
      <c r="AAK24" s="1826"/>
      <c r="AAL24" s="78">
        <f t="shared" si="96"/>
        <v>0</v>
      </c>
      <c r="AAM24" s="1396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79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79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005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3"/>
      <c r="ANA24" s="806"/>
      <c r="ANB24" s="76"/>
      <c r="ANC24" s="807">
        <f t="shared" si="204"/>
        <v>0</v>
      </c>
      <c r="ANE24" s="49"/>
      <c r="ANF24" s="229"/>
      <c r="ANG24" s="801"/>
      <c r="ANH24" s="97"/>
      <c r="ANI24" s="139"/>
      <c r="ANJ24" s="807">
        <f t="shared" si="205"/>
        <v>0</v>
      </c>
      <c r="ANL24" s="321"/>
      <c r="ANM24" s="229"/>
      <c r="ANN24" s="801"/>
      <c r="ANO24" s="393"/>
      <c r="ANP24" s="139"/>
      <c r="ANQ24" s="807">
        <f t="shared" si="206"/>
        <v>187.60000000000002</v>
      </c>
      <c r="ANS24" s="31"/>
      <c r="ANT24" s="336"/>
      <c r="ANU24" s="311"/>
      <c r="ANV24" s="803"/>
      <c r="ANW24" s="806"/>
      <c r="ANX24" s="76"/>
      <c r="ANY24" s="807">
        <f t="shared" si="207"/>
        <v>0</v>
      </c>
      <c r="AOA24" s="2031"/>
      <c r="AOB24" s="1395"/>
      <c r="AOC24" s="545"/>
      <c r="AOD24" s="1826"/>
      <c r="AOE24" s="724"/>
      <c r="AOF24" s="1396"/>
      <c r="AOG24" s="807">
        <f t="shared" si="208"/>
        <v>731</v>
      </c>
      <c r="AON24" s="78">
        <f t="shared" si="240"/>
        <v>0</v>
      </c>
      <c r="AOO24" s="1396"/>
      <c r="AOP24" s="49"/>
      <c r="AOQ24" s="311"/>
      <c r="AOR24" s="803"/>
      <c r="AOS24" s="806"/>
      <c r="AOT24" s="76"/>
      <c r="AOU24" s="807">
        <f t="shared" si="210"/>
        <v>0</v>
      </c>
      <c r="AOW24" s="31"/>
      <c r="AOX24" s="311"/>
      <c r="AOY24" s="803"/>
      <c r="AOZ24" s="806"/>
      <c r="APA24" s="76"/>
      <c r="APB24" s="807">
        <f t="shared" si="211"/>
        <v>0</v>
      </c>
      <c r="APD24" s="49"/>
      <c r="APE24" s="229"/>
      <c r="APF24" s="801"/>
      <c r="APG24" s="97"/>
      <c r="APH24" s="139"/>
      <c r="API24" s="78">
        <f t="shared" si="136"/>
        <v>0</v>
      </c>
      <c r="APK24" s="405"/>
      <c r="APL24" s="311"/>
      <c r="APM24" s="803"/>
      <c r="APN24" s="806"/>
      <c r="APO24" s="76"/>
      <c r="APP24" s="807">
        <f t="shared" si="212"/>
        <v>0</v>
      </c>
      <c r="APR24" s="321"/>
      <c r="APS24" s="22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311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311"/>
      <c r="ASE24" s="803"/>
      <c r="ASF24" s="806"/>
      <c r="ASG24" s="76"/>
      <c r="ASH24" s="807">
        <f t="shared" si="222"/>
        <v>0</v>
      </c>
      <c r="ASJ24" s="405"/>
      <c r="ASK24" s="311"/>
      <c r="ASL24" s="803"/>
      <c r="ASM24" s="806"/>
      <c r="ASN24" s="76"/>
      <c r="ASO24" s="807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6"/>
      <c r="AWX24" s="776"/>
      <c r="AWY24" s="139"/>
      <c r="AWZ24" s="49"/>
      <c r="AXA24" s="139"/>
      <c r="AXB24" s="78">
        <f t="shared" si="261"/>
        <v>872</v>
      </c>
      <c r="AXD24" s="405"/>
      <c r="AXE24" s="776"/>
      <c r="AXF24" s="139"/>
      <c r="AXG24" s="49"/>
      <c r="AXH24" s="139"/>
      <c r="AXI24" s="78">
        <f t="shared" si="262"/>
        <v>0</v>
      </c>
      <c r="AXK24" s="405"/>
      <c r="AXL24" s="776"/>
      <c r="AXM24" s="139"/>
      <c r="AXN24" s="49"/>
      <c r="AXO24" s="139"/>
      <c r="AXP24" s="78">
        <f t="shared" si="263"/>
        <v>0</v>
      </c>
      <c r="AXR24" s="31"/>
      <c r="AXS24" s="776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6"/>
      <c r="AYV24" s="139"/>
      <c r="AYW24" s="49"/>
      <c r="AYX24" s="139"/>
      <c r="AYY24" s="78">
        <f t="shared" si="140"/>
        <v>0</v>
      </c>
      <c r="AZA24" s="405"/>
      <c r="AZB24" s="776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6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42130</v>
      </c>
      <c r="BBM24" s="1923"/>
      <c r="BBN24" s="2104">
        <v>20198</v>
      </c>
      <c r="BBO24" s="434">
        <v>155717</v>
      </c>
      <c r="BBP24" s="393">
        <v>42133</v>
      </c>
      <c r="BBQ24" s="1938">
        <v>155717</v>
      </c>
      <c r="BBR24" s="131">
        <f t="shared" si="267"/>
        <v>0</v>
      </c>
      <c r="BBS24" s="1265"/>
      <c r="BBT24" s="1395"/>
      <c r="BBU24" s="1814"/>
      <c r="BBV24" s="1952"/>
      <c r="BBW24" s="1946"/>
      <c r="BBX24" s="724"/>
      <c r="BBY24" s="78">
        <f t="shared" si="149"/>
        <v>1200</v>
      </c>
      <c r="BCA24" s="425">
        <v>42110</v>
      </c>
      <c r="BCB24" s="2180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776"/>
      <c r="BCJ24" s="139"/>
      <c r="BCK24" s="49"/>
      <c r="BCL24" s="139"/>
      <c r="BCM24" s="78">
        <f t="shared" si="151"/>
        <v>0</v>
      </c>
      <c r="BCO24" s="31"/>
      <c r="BCP24" s="776"/>
      <c r="BCQ24" s="139"/>
      <c r="BCR24" s="49"/>
      <c r="BCS24" s="139"/>
      <c r="BCT24" s="78">
        <f t="shared" si="152"/>
        <v>0</v>
      </c>
      <c r="BCV24" s="405"/>
      <c r="BCW24" s="776"/>
      <c r="BCX24" s="139"/>
      <c r="BCY24" s="49"/>
      <c r="BCZ24" s="139"/>
      <c r="BDA24" s="78">
        <f t="shared" si="153"/>
        <v>6086.5</v>
      </c>
      <c r="BDC24" s="405"/>
      <c r="BDD24" s="776"/>
      <c r="BDE24" s="139"/>
      <c r="BDF24" s="49"/>
      <c r="BDG24" s="139"/>
      <c r="BDH24" s="78">
        <f t="shared" si="154"/>
        <v>8936.1000000000058</v>
      </c>
      <c r="BDJ24" s="322"/>
      <c r="BDK24" s="776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6"/>
      <c r="BEB24" s="139"/>
      <c r="BEC24" s="49"/>
      <c r="BED24" s="139"/>
      <c r="BEE24" s="78">
        <f t="shared" si="157"/>
        <v>4361.25</v>
      </c>
      <c r="BEG24" s="322">
        <v>41848</v>
      </c>
      <c r="BEH24" s="776"/>
      <c r="BEI24" s="1854" t="s">
        <v>2289</v>
      </c>
      <c r="BEJ24" s="2075">
        <v>4210</v>
      </c>
      <c r="BEK24" s="1462">
        <v>41852</v>
      </c>
      <c r="BEL24" s="139"/>
      <c r="BEM24" s="78">
        <f t="shared" si="158"/>
        <v>8647.1500000000015</v>
      </c>
      <c r="BEO24" s="31"/>
      <c r="BEP24" s="776"/>
      <c r="BEQ24" s="139"/>
      <c r="BER24" s="49"/>
      <c r="BES24" s="139"/>
      <c r="BET24" s="78">
        <f t="shared" si="159"/>
        <v>0</v>
      </c>
      <c r="BEV24" s="322"/>
      <c r="BEW24" s="776"/>
      <c r="BEX24" s="139"/>
      <c r="BEY24" s="49"/>
      <c r="BEZ24" s="139"/>
      <c r="BFA24" s="78">
        <f t="shared" si="160"/>
        <v>0</v>
      </c>
      <c r="BFC24" s="322"/>
      <c r="BFD24" s="776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6"/>
      <c r="BFS24" s="139"/>
      <c r="BFT24" s="425"/>
      <c r="BFU24" s="139"/>
      <c r="BFV24" s="78">
        <f t="shared" si="163"/>
        <v>0</v>
      </c>
      <c r="BFX24" s="31"/>
      <c r="BFY24" s="776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1"/>
      <c r="BGP24" s="425"/>
      <c r="BGQ24" s="831"/>
      <c r="BGR24" s="78">
        <f t="shared" si="166"/>
        <v>4154.5999999999913</v>
      </c>
      <c r="BGT24" s="31"/>
      <c r="BGU24" s="776"/>
      <c r="BGV24" s="139"/>
      <c r="BGW24" s="49"/>
      <c r="BGX24" s="139"/>
      <c r="BGY24" s="78">
        <f t="shared" si="167"/>
        <v>0</v>
      </c>
      <c r="BHA24" s="405"/>
      <c r="BHB24" s="776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6"/>
      <c r="BHZ24" s="139"/>
      <c r="BIA24" s="321"/>
      <c r="BIB24" s="139"/>
      <c r="BIC24" s="78">
        <f t="shared" si="171"/>
        <v>0</v>
      </c>
      <c r="BIE24" s="393"/>
      <c r="BIF24" s="97"/>
      <c r="BIG24" s="1330"/>
      <c r="BIH24" s="350"/>
      <c r="BII24" s="393"/>
      <c r="BIJ24" s="139"/>
      <c r="BIK24" s="78">
        <f t="shared" si="172"/>
        <v>0</v>
      </c>
      <c r="BIM24" s="405"/>
      <c r="BIN24" s="776"/>
      <c r="BIO24" s="139"/>
      <c r="BIP24" s="425"/>
      <c r="BIQ24" s="139"/>
      <c r="BIR24" s="78">
        <f t="shared" si="173"/>
        <v>86</v>
      </c>
      <c r="BIT24" s="321"/>
      <c r="BIU24" s="321"/>
      <c r="BIV24" s="2020"/>
      <c r="BIW24" s="139"/>
      <c r="BIX24" s="49"/>
      <c r="BIY24" s="139"/>
      <c r="BIZ24" s="78">
        <f t="shared" si="255"/>
        <v>0</v>
      </c>
      <c r="BJB24" s="425"/>
      <c r="BJC24" s="2039"/>
      <c r="BJD24" s="139"/>
      <c r="BJE24" s="49"/>
      <c r="BJF24" s="139"/>
      <c r="BJG24" s="78">
        <f t="shared" si="174"/>
        <v>0</v>
      </c>
      <c r="BJI24" s="321"/>
      <c r="BJJ24" s="410"/>
      <c r="BJK24" s="1976"/>
      <c r="BJL24" s="139"/>
      <c r="BJM24" s="321"/>
      <c r="BJN24" s="139"/>
      <c r="BJO24" s="78">
        <f t="shared" si="256"/>
        <v>0</v>
      </c>
      <c r="BJQ24" s="31"/>
      <c r="BJR24" s="776"/>
      <c r="BJS24" s="139"/>
      <c r="BJT24" s="49"/>
      <c r="BJU24" s="139"/>
      <c r="BJV24" s="78">
        <f t="shared" si="268"/>
        <v>1883</v>
      </c>
      <c r="BJX24" s="405"/>
      <c r="BJY24" s="776"/>
      <c r="BJZ24" s="139"/>
      <c r="BKA24" s="49"/>
      <c r="BKB24" s="139"/>
      <c r="BKC24" s="78">
        <f t="shared" si="175"/>
        <v>0</v>
      </c>
      <c r="BKE24" s="405"/>
      <c r="BKF24" s="736"/>
      <c r="BKG24" s="776"/>
      <c r="BKH24" s="139"/>
      <c r="BKI24" s="49"/>
      <c r="BKJ24" s="139"/>
      <c r="BKK24" s="78">
        <f t="shared" si="176"/>
        <v>8883.5</v>
      </c>
      <c r="BKM24" s="405"/>
      <c r="BKN24" s="776"/>
      <c r="BKO24" s="139"/>
      <c r="BKP24" s="49"/>
      <c r="BKQ24" s="139"/>
      <c r="BKR24" s="78">
        <f t="shared" si="177"/>
        <v>0</v>
      </c>
      <c r="BKT24" s="405"/>
      <c r="BKU24" s="776"/>
      <c r="BKV24" s="139"/>
      <c r="BKW24" s="49"/>
      <c r="BKX24" s="139"/>
      <c r="BKY24" s="78">
        <f t="shared" si="178"/>
        <v>0</v>
      </c>
      <c r="BLA24" s="405"/>
      <c r="BLB24" s="776"/>
      <c r="BLC24" s="139"/>
      <c r="BLD24" s="49"/>
      <c r="BLE24" s="139"/>
      <c r="BLF24" s="78">
        <f t="shared" si="179"/>
        <v>0</v>
      </c>
      <c r="BLH24" s="405"/>
      <c r="BLI24" s="776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6"/>
      <c r="BML24" s="139"/>
      <c r="BMM24" s="425"/>
      <c r="BMN24" s="139"/>
      <c r="BMO24" s="78">
        <f t="shared" si="184"/>
        <v>0</v>
      </c>
      <c r="BMQ24" s="31"/>
      <c r="BMR24" s="776"/>
      <c r="BMS24" s="139"/>
      <c r="BMT24" s="49"/>
      <c r="BMU24" s="139"/>
      <c r="BMV24" s="78">
        <f t="shared" si="185"/>
        <v>0</v>
      </c>
      <c r="BMX24" s="31"/>
      <c r="BMY24" s="776"/>
      <c r="BMZ24" s="350"/>
      <c r="BNA24" s="49"/>
      <c r="BNB24" s="139"/>
      <c r="BNC24" s="78">
        <f t="shared" si="229"/>
        <v>150</v>
      </c>
      <c r="BNE24" s="321"/>
      <c r="BNF24" s="782" t="s">
        <v>2096</v>
      </c>
      <c r="BNG24" s="797"/>
      <c r="BNH24" s="2080">
        <v>41976</v>
      </c>
      <c r="BNI24" s="1610">
        <v>1357</v>
      </c>
      <c r="BNJ24" s="131">
        <f t="shared" si="230"/>
        <v>18930</v>
      </c>
      <c r="BNL24" s="31"/>
      <c r="BNM24" s="776"/>
      <c r="BNN24" s="139"/>
      <c r="BNO24" s="49"/>
      <c r="BNP24" s="139"/>
      <c r="BNQ24" s="78">
        <f t="shared" si="231"/>
        <v>0</v>
      </c>
      <c r="BNS24" s="31"/>
      <c r="BNT24" s="336"/>
      <c r="BNU24" s="776"/>
      <c r="BNV24" s="139"/>
      <c r="BNW24" s="49"/>
      <c r="BNX24" s="139"/>
      <c r="BNY24" s="78">
        <f t="shared" si="232"/>
        <v>0</v>
      </c>
      <c r="BOA24" s="31"/>
      <c r="BOB24" s="776"/>
      <c r="BOC24" s="139"/>
      <c r="BOD24" s="49"/>
      <c r="BOE24" s="139"/>
      <c r="BOF24" s="78">
        <f t="shared" si="233"/>
        <v>0</v>
      </c>
      <c r="BOH24" s="31"/>
      <c r="BOI24" s="776"/>
      <c r="BOJ24" s="139"/>
      <c r="BOK24" s="49"/>
      <c r="BOL24" s="139"/>
      <c r="BOM24" s="78">
        <f t="shared" si="234"/>
        <v>0</v>
      </c>
      <c r="BOO24" s="31"/>
      <c r="BOP24" s="776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6"/>
      <c r="BPE24" s="139"/>
      <c r="BPF24" s="49"/>
      <c r="BPG24" s="139"/>
      <c r="BPH24" s="78">
        <f t="shared" si="237"/>
        <v>0</v>
      </c>
      <c r="BPJ24" s="405"/>
      <c r="BPK24" s="776"/>
      <c r="BPL24" s="139"/>
      <c r="BPM24" s="49"/>
      <c r="BPN24" s="139"/>
      <c r="BPO24" s="78">
        <f t="shared" si="252"/>
        <v>2273.5</v>
      </c>
      <c r="BPQ24" s="31"/>
      <c r="BPR24" s="776"/>
      <c r="BPS24" s="139"/>
      <c r="BPT24" s="49"/>
      <c r="BPU24" s="139"/>
      <c r="BPV24" s="78">
        <f t="shared" si="186"/>
        <v>0</v>
      </c>
      <c r="BPX24" s="31"/>
      <c r="BPY24" s="776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006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6"/>
      <c r="BRC24" s="350"/>
      <c r="BRD24" s="405"/>
      <c r="BRE24" s="775"/>
      <c r="BRF24" s="78">
        <f t="shared" si="191"/>
        <v>0</v>
      </c>
      <c r="BRH24" s="31"/>
      <c r="BRI24" s="776"/>
      <c r="BRJ24" s="139"/>
      <c r="BRK24" s="49"/>
      <c r="BRL24" s="139"/>
      <c r="BRM24" s="78">
        <f t="shared" si="192"/>
        <v>0</v>
      </c>
      <c r="BRO24" s="322"/>
      <c r="BRP24" s="31"/>
      <c r="BRQ24" s="776"/>
      <c r="BRR24" s="139"/>
      <c r="BRS24" s="49"/>
      <c r="BRT24" s="139"/>
      <c r="BRU24" s="78">
        <f t="shared" si="193"/>
        <v>0</v>
      </c>
      <c r="BRW24" s="405"/>
      <c r="BRX24" s="776"/>
      <c r="BRY24" s="139"/>
      <c r="BRZ24" s="49"/>
      <c r="BSA24" s="139"/>
      <c r="BSB24" s="78">
        <f t="shared" si="194"/>
        <v>0</v>
      </c>
      <c r="BSD24" s="405"/>
      <c r="BSE24" s="776"/>
      <c r="BSF24" s="139"/>
      <c r="BSG24" s="49"/>
      <c r="BSH24" s="139"/>
      <c r="BSI24" s="78">
        <f t="shared" si="195"/>
        <v>0</v>
      </c>
      <c r="BSK24" s="31"/>
      <c r="BSL24" s="776"/>
      <c r="BSM24" s="139"/>
      <c r="BSN24" s="49"/>
      <c r="BSO24" s="139"/>
      <c r="BSP24" s="78">
        <f t="shared" si="196"/>
        <v>0</v>
      </c>
      <c r="BSR24" s="405"/>
      <c r="BSS24" s="776"/>
      <c r="BST24" s="139"/>
      <c r="BSU24" s="562"/>
      <c r="BSV24" s="568"/>
      <c r="BSW24" s="78">
        <f t="shared" si="197"/>
        <v>0</v>
      </c>
      <c r="BSY24" s="405"/>
      <c r="BSZ24" s="776"/>
      <c r="BTA24" s="139"/>
      <c r="BTB24" s="562"/>
      <c r="BTC24" s="568"/>
      <c r="BTD24" s="78">
        <f t="shared" si="198"/>
        <v>0</v>
      </c>
      <c r="BTF24" s="31"/>
      <c r="BTG24" s="776"/>
      <c r="BTH24" s="139"/>
      <c r="BTI24" s="49"/>
      <c r="BTJ24" s="139"/>
      <c r="BTK24" s="78">
        <f t="shared" si="199"/>
        <v>0</v>
      </c>
      <c r="BTM24" s="31"/>
      <c r="BTN24" s="776"/>
      <c r="BTO24" s="139"/>
      <c r="BTP24" s="49"/>
      <c r="BTQ24" s="139"/>
      <c r="BTR24" s="78">
        <f t="shared" si="200"/>
        <v>0</v>
      </c>
      <c r="BTT24" s="31"/>
      <c r="BTU24" s="776"/>
      <c r="BTV24" s="139"/>
      <c r="BTW24" s="49"/>
      <c r="BTX24" s="139"/>
      <c r="BTY24" s="78">
        <f t="shared" si="201"/>
        <v>0</v>
      </c>
      <c r="BUA24" s="31"/>
      <c r="BUB24" s="776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2500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0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1777</v>
      </c>
      <c r="CX25" s="1975" t="s">
        <v>1433</v>
      </c>
      <c r="CY25" s="104">
        <v>16097</v>
      </c>
      <c r="CZ25" s="482" t="s">
        <v>2321</v>
      </c>
      <c r="DA25" s="389"/>
      <c r="DB25" s="131">
        <f t="shared" si="16"/>
        <v>18602</v>
      </c>
      <c r="DD25" s="425"/>
      <c r="DE25" s="814"/>
      <c r="DF25" s="1893"/>
      <c r="DG25" s="104"/>
      <c r="DH25" s="425"/>
      <c r="DI25" s="350"/>
      <c r="DJ25" s="78">
        <f t="shared" si="17"/>
        <v>633217.30000000005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4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1"/>
      <c r="GG25" s="714"/>
      <c r="GH25" s="1395"/>
      <c r="GI25" s="1814"/>
      <c r="GJ25" s="1835"/>
      <c r="GK25" s="724"/>
      <c r="GL25" s="1396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79"/>
      <c r="GZ25" s="31"/>
      <c r="HA25" s="76"/>
      <c r="HB25" s="78">
        <f t="shared" si="29"/>
        <v>12652.35</v>
      </c>
      <c r="HD25" s="405"/>
      <c r="HE25" s="311"/>
      <c r="HF25" s="779"/>
      <c r="HG25" s="322"/>
      <c r="HH25" s="76"/>
      <c r="HI25" s="78">
        <f t="shared" si="30"/>
        <v>5990.5</v>
      </c>
      <c r="HK25" s="322"/>
      <c r="HL25" s="311"/>
      <c r="HM25" s="779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79"/>
      <c r="IB25" s="31"/>
      <c r="IC25" s="76"/>
      <c r="ID25" s="78">
        <f t="shared" si="33"/>
        <v>0</v>
      </c>
      <c r="IF25" s="322"/>
      <c r="IG25" s="311"/>
      <c r="IH25" s="779"/>
      <c r="II25" s="31"/>
      <c r="IJ25" s="76"/>
      <c r="IK25" s="78">
        <f t="shared" si="34"/>
        <v>0</v>
      </c>
      <c r="IM25" s="311"/>
      <c r="IN25" s="311"/>
      <c r="IO25" s="779"/>
      <c r="IP25" s="31"/>
      <c r="IQ25" s="76"/>
      <c r="IR25" s="78">
        <f t="shared" si="35"/>
        <v>18695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0"/>
      <c r="JC25" s="801"/>
      <c r="JD25" s="49"/>
      <c r="JE25" s="139"/>
      <c r="JF25" s="78">
        <f t="shared" si="37"/>
        <v>900</v>
      </c>
      <c r="JH25" s="1265"/>
      <c r="JI25" s="1395"/>
      <c r="JJ25" s="1946"/>
      <c r="JK25" s="1952"/>
      <c r="JL25" s="1946"/>
      <c r="JM25" s="78">
        <f t="shared" si="38"/>
        <v>90</v>
      </c>
      <c r="JN25" s="1396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30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2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8"/>
      <c r="NK25" s="311"/>
      <c r="NL25" s="22"/>
      <c r="NM25" s="31"/>
      <c r="NN25" s="76"/>
      <c r="NO25" s="78">
        <f t="shared" si="53"/>
        <v>0</v>
      </c>
      <c r="NQ25" s="788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4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98"/>
      <c r="PQ25" s="1847"/>
      <c r="PR25" s="1857"/>
      <c r="PS25" s="1825"/>
      <c r="PT25" s="78">
        <f t="shared" si="60"/>
        <v>301.5</v>
      </c>
      <c r="PU25" s="1396"/>
      <c r="PV25" s="1265"/>
      <c r="PW25" s="2052"/>
      <c r="PX25" s="1395"/>
      <c r="PY25" s="1946"/>
      <c r="PZ25" s="1828"/>
      <c r="QA25" s="1396"/>
      <c r="QB25" s="78">
        <f t="shared" si="61"/>
        <v>9830.36</v>
      </c>
      <c r="QD25" s="1265"/>
      <c r="QE25" s="1395"/>
      <c r="QF25" s="1946"/>
      <c r="QG25" s="1828"/>
      <c r="QH25" s="1396"/>
      <c r="QI25" s="131">
        <f t="shared" si="62"/>
        <v>0</v>
      </c>
      <c r="QJ25" s="1396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71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89"/>
      <c r="RZ25" s="78">
        <f t="shared" si="68"/>
        <v>297</v>
      </c>
      <c r="SB25" s="405"/>
      <c r="SC25" s="311"/>
      <c r="SD25" s="22"/>
      <c r="SE25" s="31"/>
      <c r="SF25" s="789"/>
      <c r="SG25" s="78">
        <f t="shared" si="69"/>
        <v>0</v>
      </c>
      <c r="SI25" s="31"/>
      <c r="SJ25" s="311"/>
      <c r="SK25" s="22"/>
      <c r="SL25" s="31"/>
      <c r="SM25" s="789"/>
      <c r="SN25" s="78">
        <f t="shared" si="70"/>
        <v>0</v>
      </c>
      <c r="SP25" s="31"/>
      <c r="SQ25" s="311"/>
      <c r="SR25" s="22"/>
      <c r="SS25" s="31"/>
      <c r="ST25" s="789"/>
      <c r="SU25" s="78">
        <f t="shared" si="71"/>
        <v>0</v>
      </c>
      <c r="SW25" s="31"/>
      <c r="SX25" s="311"/>
      <c r="SY25" s="22"/>
      <c r="SZ25" s="31"/>
      <c r="TA25" s="789"/>
      <c r="TB25" s="78">
        <f t="shared" si="72"/>
        <v>0</v>
      </c>
      <c r="TD25" s="31"/>
      <c r="TE25" s="311"/>
      <c r="TF25" s="22"/>
      <c r="TG25" s="31"/>
      <c r="TH25" s="789"/>
      <c r="TI25" s="78">
        <f t="shared" si="73"/>
        <v>0</v>
      </c>
      <c r="TK25" s="31"/>
      <c r="TL25" s="311"/>
      <c r="TM25" s="22"/>
      <c r="TN25" s="31"/>
      <c r="TO25" s="789"/>
      <c r="TP25" s="78">
        <f t="shared" si="74"/>
        <v>0</v>
      </c>
      <c r="TR25" s="311"/>
      <c r="TS25" s="311"/>
      <c r="TT25" s="22"/>
      <c r="TU25" s="31"/>
      <c r="TV25" s="789"/>
      <c r="TW25" s="78">
        <f t="shared" si="75"/>
        <v>0</v>
      </c>
      <c r="TY25" s="311"/>
      <c r="TZ25" s="311"/>
      <c r="UA25" s="22"/>
      <c r="UB25" s="31"/>
      <c r="UC25" s="789"/>
      <c r="UD25" s="78">
        <f t="shared" si="76"/>
        <v>0</v>
      </c>
      <c r="UF25" s="405"/>
      <c r="UG25" s="311"/>
      <c r="UH25" s="22"/>
      <c r="UI25" s="31"/>
      <c r="UJ25" s="789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89"/>
      <c r="VM25" s="78">
        <f t="shared" si="81"/>
        <v>0</v>
      </c>
      <c r="VO25" s="788"/>
      <c r="VP25" s="311"/>
      <c r="VQ25" s="22"/>
      <c r="VR25" s="31"/>
      <c r="VS25" s="789"/>
      <c r="VT25" s="78">
        <f t="shared" si="82"/>
        <v>0</v>
      </c>
      <c r="VV25" s="311"/>
      <c r="VW25" s="311"/>
      <c r="VX25" s="22"/>
      <c r="VY25" s="31"/>
      <c r="VZ25" s="789"/>
      <c r="WA25" s="78">
        <f t="shared" si="83"/>
        <v>0</v>
      </c>
      <c r="WC25" s="425"/>
      <c r="WD25" s="2078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89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1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5"/>
      <c r="ZZ25" s="1395"/>
      <c r="AAA25" s="1814"/>
      <c r="AAB25" s="1946"/>
      <c r="AAC25" s="724"/>
      <c r="AAD25" s="139"/>
      <c r="AAE25" s="78">
        <f t="shared" si="95"/>
        <v>2062.3999999999996</v>
      </c>
      <c r="AAG25" s="1265"/>
      <c r="AAH25" s="1395"/>
      <c r="AAI25" s="1814"/>
      <c r="AAJ25" s="1655"/>
      <c r="AAK25" s="1826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79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79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005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3"/>
      <c r="ANA25" s="806"/>
      <c r="ANB25" s="76"/>
      <c r="ANC25" s="807">
        <f t="shared" si="204"/>
        <v>0</v>
      </c>
      <c r="ANE25" s="49"/>
      <c r="ANF25" s="229"/>
      <c r="ANG25" s="801"/>
      <c r="ANH25" s="97"/>
      <c r="ANI25" s="139"/>
      <c r="ANJ25" s="807">
        <f t="shared" si="205"/>
        <v>0</v>
      </c>
      <c r="ANL25" s="321"/>
      <c r="ANM25" s="229"/>
      <c r="ANN25" s="801"/>
      <c r="ANO25" s="393"/>
      <c r="ANP25" s="139"/>
      <c r="ANQ25" s="807">
        <f t="shared" si="206"/>
        <v>187.60000000000002</v>
      </c>
      <c r="ANS25" s="31"/>
      <c r="ANT25" s="336"/>
      <c r="ANU25" s="311"/>
      <c r="ANV25" s="803"/>
      <c r="ANW25" s="806"/>
      <c r="ANX25" s="76"/>
      <c r="ANY25" s="807">
        <f t="shared" si="207"/>
        <v>0</v>
      </c>
      <c r="AOA25" s="2031"/>
      <c r="AOB25" s="724"/>
      <c r="AOC25" s="545"/>
      <c r="AOD25" s="1826"/>
      <c r="AOE25" s="724"/>
      <c r="AOF25" s="1396"/>
      <c r="AOG25" s="807">
        <f t="shared" si="208"/>
        <v>731</v>
      </c>
      <c r="AON25" s="78">
        <f t="shared" si="240"/>
        <v>0</v>
      </c>
      <c r="AOO25" s="1396"/>
      <c r="AOP25" s="49"/>
      <c r="AOQ25" s="311"/>
      <c r="AOR25" s="803"/>
      <c r="AOS25" s="806"/>
      <c r="AOT25" s="76"/>
      <c r="AOU25" s="807">
        <f t="shared" si="210"/>
        <v>0</v>
      </c>
      <c r="AOW25" s="31"/>
      <c r="AOX25" s="311"/>
      <c r="AOY25" s="803"/>
      <c r="AOZ25" s="806"/>
      <c r="APA25" s="76"/>
      <c r="APB25" s="807">
        <f t="shared" si="211"/>
        <v>0</v>
      </c>
      <c r="APD25" s="49"/>
      <c r="APE25" s="229"/>
      <c r="APF25" s="801"/>
      <c r="APG25" s="97"/>
      <c r="APH25" s="139"/>
      <c r="API25" s="78">
        <f t="shared" si="136"/>
        <v>0</v>
      </c>
      <c r="APK25" s="405"/>
      <c r="APL25" s="311"/>
      <c r="APM25" s="803"/>
      <c r="APN25" s="806"/>
      <c r="APO25" s="76"/>
      <c r="APP25" s="807">
        <f t="shared" si="212"/>
        <v>0</v>
      </c>
      <c r="APR25" s="321"/>
      <c r="APS25" s="22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311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311"/>
      <c r="ASE25" s="803"/>
      <c r="ASF25" s="806"/>
      <c r="ASG25" s="76"/>
      <c r="ASH25" s="807">
        <f t="shared" si="222"/>
        <v>0</v>
      </c>
      <c r="ASJ25" s="405"/>
      <c r="ASK25" s="311"/>
      <c r="ASL25" s="803"/>
      <c r="ASM25" s="806"/>
      <c r="ASN25" s="76"/>
      <c r="ASO25" s="807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6"/>
      <c r="AWX25" s="776"/>
      <c r="AWY25" s="139"/>
      <c r="AWZ25" s="49"/>
      <c r="AXA25" s="139"/>
      <c r="AXB25" s="78">
        <f t="shared" si="261"/>
        <v>872</v>
      </c>
      <c r="AXD25" s="405"/>
      <c r="AXE25" s="776"/>
      <c r="AXF25" s="139"/>
      <c r="AXG25" s="49"/>
      <c r="AXH25" s="139"/>
      <c r="AXI25" s="78">
        <f t="shared" si="262"/>
        <v>0</v>
      </c>
      <c r="AXK25" s="405"/>
      <c r="AXL25" s="776"/>
      <c r="AXM25" s="139"/>
      <c r="AXN25" s="49"/>
      <c r="AXO25" s="139"/>
      <c r="AXP25" s="78">
        <f t="shared" si="263"/>
        <v>0</v>
      </c>
      <c r="AXR25" s="31"/>
      <c r="AXS25" s="776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6"/>
      <c r="AYV25" s="139"/>
      <c r="AYW25" s="49"/>
      <c r="AYX25" s="139"/>
      <c r="AYY25" s="78">
        <f t="shared" si="140"/>
        <v>0</v>
      </c>
      <c r="AZA25" s="405"/>
      <c r="AZB25" s="776"/>
      <c r="AZC25" s="139"/>
      <c r="AZD25" s="49"/>
      <c r="AZE25" s="139"/>
      <c r="AZF25" s="78">
        <f t="shared" si="141"/>
        <v>0</v>
      </c>
      <c r="AZH25" s="31"/>
      <c r="AZI25" s="776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6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42131</v>
      </c>
      <c r="BBM25" s="321"/>
      <c r="BBN25" s="2175">
        <v>20294</v>
      </c>
      <c r="BBO25" s="390">
        <v>77874.42</v>
      </c>
      <c r="BBP25" s="393">
        <v>42133</v>
      </c>
      <c r="BBQ25" s="1938">
        <v>77874.42</v>
      </c>
      <c r="BBR25" s="131">
        <f t="shared" ref="BBR25:BBR29" si="269">BBO25-BBQ25</f>
        <v>0</v>
      </c>
      <c r="BBS25" s="1265"/>
      <c r="BBT25" s="1395"/>
      <c r="BBU25" s="1814"/>
      <c r="BBV25" s="1952"/>
      <c r="BBW25" s="1946"/>
      <c r="BBX25" s="724"/>
      <c r="BBY25" s="78">
        <f t="shared" si="149"/>
        <v>1200</v>
      </c>
      <c r="BCA25" s="425">
        <v>42112</v>
      </c>
      <c r="BCB25" s="2180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776"/>
      <c r="BCJ25" s="139"/>
      <c r="BCK25" s="49"/>
      <c r="BCL25" s="139"/>
      <c r="BCM25" s="78">
        <f t="shared" si="151"/>
        <v>0</v>
      </c>
      <c r="BCO25" s="31"/>
      <c r="BCP25" s="776"/>
      <c r="BCQ25" s="139"/>
      <c r="BCR25" s="49"/>
      <c r="BCS25" s="139"/>
      <c r="BCT25" s="78">
        <f t="shared" si="152"/>
        <v>0</v>
      </c>
      <c r="BCV25" s="405"/>
      <c r="BCW25" s="776"/>
      <c r="BCX25" s="139"/>
      <c r="BCY25" s="49"/>
      <c r="BCZ25" s="139"/>
      <c r="BDA25" s="78">
        <f t="shared" si="153"/>
        <v>6086.5</v>
      </c>
      <c r="BDC25" s="405"/>
      <c r="BDD25" s="776"/>
      <c r="BDE25" s="139"/>
      <c r="BDF25" s="49"/>
      <c r="BDG25" s="139"/>
      <c r="BDH25" s="78">
        <f t="shared" si="154"/>
        <v>8936.1000000000058</v>
      </c>
      <c r="BDJ25" s="322"/>
      <c r="BDK25" s="776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6"/>
      <c r="BEB25" s="139"/>
      <c r="BEC25" s="49"/>
      <c r="BED25" s="139"/>
      <c r="BEE25" s="78">
        <f t="shared" si="157"/>
        <v>4361.25</v>
      </c>
      <c r="BEG25" s="322"/>
      <c r="BEH25" s="776"/>
      <c r="BEI25" s="919"/>
      <c r="BEJ25" s="2073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6"/>
      <c r="BEQ25" s="139"/>
      <c r="BER25" s="49"/>
      <c r="BES25" s="139"/>
      <c r="BET25" s="78">
        <f t="shared" si="159"/>
        <v>0</v>
      </c>
      <c r="BEV25" s="322"/>
      <c r="BEW25" s="776"/>
      <c r="BEX25" s="139"/>
      <c r="BEY25" s="49"/>
      <c r="BEZ25" s="139"/>
      <c r="BFA25" s="78">
        <f t="shared" si="160"/>
        <v>0</v>
      </c>
      <c r="BFC25" s="322"/>
      <c r="BFD25" s="776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6"/>
      <c r="BFS25" s="139"/>
      <c r="BFT25" s="425"/>
      <c r="BFU25" s="139"/>
      <c r="BFV25" s="78">
        <f t="shared" si="163"/>
        <v>0</v>
      </c>
      <c r="BFX25" s="31"/>
      <c r="BFY25" s="776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1"/>
      <c r="BGR25" s="78">
        <f t="shared" si="166"/>
        <v>4154.5999999999913</v>
      </c>
      <c r="BGT25" s="31"/>
      <c r="BGU25" s="776"/>
      <c r="BGV25" s="139"/>
      <c r="BGW25" s="49"/>
      <c r="BGX25" s="139"/>
      <c r="BGY25" s="78">
        <f t="shared" si="167"/>
        <v>0</v>
      </c>
      <c r="BHA25" s="405"/>
      <c r="BHB25" s="776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6"/>
      <c r="BHZ25" s="139"/>
      <c r="BIA25" s="321"/>
      <c r="BIB25" s="139"/>
      <c r="BIC25" s="78">
        <f t="shared" si="171"/>
        <v>0</v>
      </c>
      <c r="BIE25" s="393"/>
      <c r="BIF25" s="1330"/>
      <c r="BIG25" s="1330"/>
      <c r="BIH25" s="139"/>
      <c r="BII25" s="781"/>
      <c r="BIJ25" s="139"/>
      <c r="BIK25" s="78">
        <f t="shared" si="172"/>
        <v>0</v>
      </c>
      <c r="BIM25" s="405"/>
      <c r="BIN25" s="776"/>
      <c r="BIO25" s="139"/>
      <c r="BIP25" s="425"/>
      <c r="BIQ25" s="139"/>
      <c r="BIR25" s="78">
        <f t="shared" si="173"/>
        <v>86</v>
      </c>
      <c r="BIT25" s="321"/>
      <c r="BIU25" s="321"/>
      <c r="BIV25" s="2020"/>
      <c r="BIW25" s="139"/>
      <c r="BIX25" s="49"/>
      <c r="BIY25" s="139"/>
      <c r="BIZ25" s="78">
        <f t="shared" ref="BIZ25:BIZ42" si="270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6"/>
      <c r="BJS25" s="139"/>
      <c r="BJT25" s="49"/>
      <c r="BJU25" s="139"/>
      <c r="BJV25" s="78">
        <f t="shared" si="268"/>
        <v>1883</v>
      </c>
      <c r="BJX25" s="405"/>
      <c r="BJY25" s="776"/>
      <c r="BJZ25" s="139"/>
      <c r="BKA25" s="49"/>
      <c r="BKB25" s="139"/>
      <c r="BKC25" s="78">
        <f t="shared" si="175"/>
        <v>0</v>
      </c>
      <c r="BKE25" s="405"/>
      <c r="BKF25" s="736"/>
      <c r="BKG25" s="776"/>
      <c r="BKH25" s="139"/>
      <c r="BKI25" s="49"/>
      <c r="BKJ25" s="139"/>
      <c r="BKK25" s="78">
        <f t="shared" si="176"/>
        <v>8883.5</v>
      </c>
      <c r="BKM25" s="405"/>
      <c r="BKN25" s="776"/>
      <c r="BKO25" s="139"/>
      <c r="BKP25" s="49"/>
      <c r="BKQ25" s="139"/>
      <c r="BKR25" s="78">
        <f t="shared" si="177"/>
        <v>0</v>
      </c>
      <c r="BKT25" s="405"/>
      <c r="BKU25" s="776"/>
      <c r="BKV25" s="139"/>
      <c r="BKW25" s="49"/>
      <c r="BKX25" s="139"/>
      <c r="BKY25" s="78">
        <f t="shared" si="178"/>
        <v>0</v>
      </c>
      <c r="BLA25" s="405"/>
      <c r="BLB25" s="776"/>
      <c r="BLC25" s="139"/>
      <c r="BLD25" s="49"/>
      <c r="BLE25" s="139"/>
      <c r="BLF25" s="78">
        <f t="shared" si="179"/>
        <v>0</v>
      </c>
      <c r="BLH25" s="405"/>
      <c r="BLI25" s="776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776"/>
      <c r="BML25" s="139"/>
      <c r="BMM25" s="425"/>
      <c r="BMN25" s="139"/>
      <c r="BMO25" s="78">
        <f t="shared" si="184"/>
        <v>0</v>
      </c>
      <c r="BMQ25" s="31"/>
      <c r="BMR25" s="776"/>
      <c r="BMS25" s="139"/>
      <c r="BMT25" s="49"/>
      <c r="BMU25" s="139"/>
      <c r="BMV25" s="78">
        <f t="shared" si="185"/>
        <v>0</v>
      </c>
      <c r="BMX25" s="31"/>
      <c r="BMY25" s="776"/>
      <c r="BMZ25" s="350"/>
      <c r="BNA25" s="49"/>
      <c r="BNB25" s="139"/>
      <c r="BNC25" s="78">
        <f t="shared" si="229"/>
        <v>150</v>
      </c>
      <c r="BNE25" s="321"/>
      <c r="BNF25" s="2005"/>
      <c r="BNG25" s="104"/>
      <c r="BNH25" s="812">
        <v>42070</v>
      </c>
      <c r="BNI25" s="721">
        <v>7500</v>
      </c>
      <c r="BNJ25" s="78">
        <f t="shared" si="230"/>
        <v>11430</v>
      </c>
      <c r="BNL25" s="31"/>
      <c r="BNM25" s="776"/>
      <c r="BNN25" s="139"/>
      <c r="BNO25" s="49"/>
      <c r="BNP25" s="139"/>
      <c r="BNQ25" s="78">
        <f t="shared" si="231"/>
        <v>0</v>
      </c>
      <c r="BNS25" s="31"/>
      <c r="BNT25" s="336"/>
      <c r="BNU25" s="776"/>
      <c r="BNV25" s="139"/>
      <c r="BNW25" s="49"/>
      <c r="BNX25" s="139"/>
      <c r="BNY25" s="78">
        <f t="shared" si="232"/>
        <v>0</v>
      </c>
      <c r="BOA25" s="31"/>
      <c r="BOB25" s="776"/>
      <c r="BOC25" s="139"/>
      <c r="BOD25" s="49"/>
      <c r="BOE25" s="139"/>
      <c r="BOF25" s="78">
        <f t="shared" si="233"/>
        <v>0</v>
      </c>
      <c r="BOH25" s="31"/>
      <c r="BOI25" s="776"/>
      <c r="BOJ25" s="139"/>
      <c r="BOK25" s="49"/>
      <c r="BOL25" s="139"/>
      <c r="BOM25" s="78">
        <f t="shared" si="234"/>
        <v>0</v>
      </c>
      <c r="BOO25" s="31"/>
      <c r="BOP25" s="776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6"/>
      <c r="BPE25" s="139"/>
      <c r="BPF25" s="49"/>
      <c r="BPG25" s="139"/>
      <c r="BPH25" s="78">
        <f t="shared" si="237"/>
        <v>0</v>
      </c>
      <c r="BPJ25" s="405"/>
      <c r="BPK25" s="776"/>
      <c r="BPL25" s="139"/>
      <c r="BPM25" s="49"/>
      <c r="BPN25" s="139"/>
      <c r="BPO25" s="78">
        <f t="shared" si="252"/>
        <v>2273.5</v>
      </c>
      <c r="BPQ25" s="31"/>
      <c r="BPR25" s="776"/>
      <c r="BPS25" s="139"/>
      <c r="BPT25" s="49"/>
      <c r="BPU25" s="139"/>
      <c r="BPV25" s="78">
        <f t="shared" si="186"/>
        <v>0</v>
      </c>
      <c r="BPX25" s="31"/>
      <c r="BPY25" s="776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006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6"/>
      <c r="BRC25" s="350"/>
      <c r="BRD25" s="405"/>
      <c r="BRE25" s="775"/>
      <c r="BRF25" s="78">
        <f t="shared" si="191"/>
        <v>0</v>
      </c>
      <c r="BRH25" s="31"/>
      <c r="BRI25" s="776"/>
      <c r="BRJ25" s="139"/>
      <c r="BRK25" s="49"/>
      <c r="BRL25" s="139"/>
      <c r="BRM25" s="78">
        <f t="shared" si="192"/>
        <v>0</v>
      </c>
      <c r="BRO25" s="322"/>
      <c r="BRP25" s="31"/>
      <c r="BRQ25" s="776"/>
      <c r="BRR25" s="139"/>
      <c r="BRS25" s="49"/>
      <c r="BRT25" s="139"/>
      <c r="BRU25" s="78">
        <f t="shared" si="193"/>
        <v>0</v>
      </c>
      <c r="BRW25" s="405"/>
      <c r="BRX25" s="776"/>
      <c r="BRY25" s="139"/>
      <c r="BRZ25" s="49"/>
      <c r="BSA25" s="139"/>
      <c r="BSB25" s="78">
        <f t="shared" si="194"/>
        <v>0</v>
      </c>
      <c r="BSD25" s="405"/>
      <c r="BSE25" s="776"/>
      <c r="BSF25" s="139"/>
      <c r="BSG25" s="49"/>
      <c r="BSH25" s="139"/>
      <c r="BSI25" s="78">
        <f t="shared" si="195"/>
        <v>0</v>
      </c>
      <c r="BSK25" s="31"/>
      <c r="BSL25" s="776"/>
      <c r="BSM25" s="139"/>
      <c r="BSN25" s="49"/>
      <c r="BSO25" s="139"/>
      <c r="BSP25" s="78">
        <f t="shared" si="196"/>
        <v>0</v>
      </c>
      <c r="BSR25" s="405"/>
      <c r="BSS25" s="776"/>
      <c r="BST25" s="139"/>
      <c r="BSU25" s="562"/>
      <c r="BSV25" s="568"/>
      <c r="BSW25" s="78">
        <f t="shared" si="197"/>
        <v>0</v>
      </c>
      <c r="BSY25" s="405"/>
      <c r="BSZ25" s="776"/>
      <c r="BTA25" s="139"/>
      <c r="BTB25" s="562"/>
      <c r="BTC25" s="568"/>
      <c r="BTD25" s="78">
        <f t="shared" si="198"/>
        <v>0</v>
      </c>
      <c r="BTF25" s="31"/>
      <c r="BTG25" s="776"/>
      <c r="BTH25" s="139"/>
      <c r="BTI25" s="49"/>
      <c r="BTJ25" s="139"/>
      <c r="BTK25" s="78">
        <f t="shared" si="199"/>
        <v>0</v>
      </c>
      <c r="BTM25" s="31"/>
      <c r="BTN25" s="776"/>
      <c r="BTO25" s="139"/>
      <c r="BTP25" s="49"/>
      <c r="BTQ25" s="139"/>
      <c r="BTR25" s="78">
        <f t="shared" si="200"/>
        <v>0</v>
      </c>
      <c r="BTT25" s="31"/>
      <c r="BTU25" s="776"/>
      <c r="BTV25" s="139"/>
      <c r="BTW25" s="49"/>
      <c r="BTX25" s="139"/>
      <c r="BTY25" s="78">
        <f t="shared" si="201"/>
        <v>0</v>
      </c>
      <c r="BUA25" s="31"/>
      <c r="BUB25" s="776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2500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1975" t="s">
        <v>1442</v>
      </c>
      <c r="CY26" s="1319"/>
      <c r="CZ26" s="1986" t="s">
        <v>2322</v>
      </c>
      <c r="DA26" s="1320"/>
      <c r="DB26" s="78">
        <f t="shared" si="16"/>
        <v>18602</v>
      </c>
      <c r="DD26" s="425"/>
      <c r="DE26" s="814"/>
      <c r="DF26" s="1893"/>
      <c r="DG26" s="104"/>
      <c r="DH26" s="425"/>
      <c r="DI26" s="350"/>
      <c r="DJ26" s="78">
        <f t="shared" si="17"/>
        <v>633217.30000000005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4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395"/>
      <c r="GI26" s="1814"/>
      <c r="GJ26" s="1835"/>
      <c r="GK26" s="1869"/>
      <c r="GL26" s="1396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79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79"/>
      <c r="HN26" s="31"/>
      <c r="HO26" s="76"/>
      <c r="HP26" s="78">
        <f t="shared" si="31"/>
        <v>3655.5</v>
      </c>
      <c r="HR26" s="322"/>
      <c r="HS26" s="311"/>
      <c r="HT26" s="779"/>
      <c r="HU26" s="31"/>
      <c r="HV26" s="76"/>
      <c r="HW26" s="78">
        <f t="shared" si="32"/>
        <v>3000</v>
      </c>
      <c r="HY26" s="322"/>
      <c r="HZ26" s="311"/>
      <c r="IA26" s="779"/>
      <c r="IB26" s="31"/>
      <c r="IC26" s="76"/>
      <c r="ID26" s="78">
        <f t="shared" si="33"/>
        <v>0</v>
      </c>
      <c r="IF26" s="322"/>
      <c r="IG26" s="311"/>
      <c r="IH26" s="779"/>
      <c r="II26" s="31"/>
      <c r="IJ26" s="76"/>
      <c r="IK26" s="78">
        <f t="shared" si="34"/>
        <v>0</v>
      </c>
      <c r="IM26" s="311"/>
      <c r="IN26" s="311"/>
      <c r="IO26" s="779"/>
      <c r="IP26" s="31"/>
      <c r="IQ26" s="76"/>
      <c r="IR26" s="78">
        <f t="shared" si="35"/>
        <v>18695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5"/>
      <c r="JI26" s="1395"/>
      <c r="JJ26" s="1946"/>
      <c r="JK26" s="1952"/>
      <c r="JL26" s="1946"/>
      <c r="JM26" s="78">
        <f t="shared" si="38"/>
        <v>90</v>
      </c>
      <c r="JN26" s="1396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8"/>
      <c r="NK26" s="311"/>
      <c r="NL26" s="22"/>
      <c r="NM26" s="31"/>
      <c r="NN26" s="76"/>
      <c r="NO26" s="78">
        <f t="shared" si="53"/>
        <v>0</v>
      </c>
      <c r="NQ26" s="788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4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98"/>
      <c r="PQ26" s="1847"/>
      <c r="PR26" s="1857"/>
      <c r="PS26" s="1825"/>
      <c r="PT26" s="78">
        <f t="shared" si="60"/>
        <v>301.5</v>
      </c>
      <c r="PU26" s="1396"/>
      <c r="PV26" s="1265"/>
      <c r="PW26" s="2052"/>
      <c r="PX26" s="1395"/>
      <c r="PY26" s="1826"/>
      <c r="PZ26" s="1828"/>
      <c r="QA26" s="1754"/>
      <c r="QB26" s="78">
        <f t="shared" si="61"/>
        <v>9830.36</v>
      </c>
      <c r="QD26" s="1265"/>
      <c r="QE26" s="1395"/>
      <c r="QF26" s="1826"/>
      <c r="QG26" s="1828"/>
      <c r="QH26" s="1754"/>
      <c r="QI26" s="131">
        <f t="shared" si="62"/>
        <v>0</v>
      </c>
      <c r="QJ26" s="1754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89"/>
      <c r="RZ26" s="78">
        <f t="shared" si="68"/>
        <v>297</v>
      </c>
      <c r="SB26" s="405"/>
      <c r="SC26" s="311"/>
      <c r="SD26" s="22"/>
      <c r="SE26" s="31"/>
      <c r="SF26" s="789"/>
      <c r="SG26" s="78">
        <f t="shared" si="69"/>
        <v>0</v>
      </c>
      <c r="SI26" s="31"/>
      <c r="SJ26" s="311"/>
      <c r="SK26" s="22"/>
      <c r="SL26" s="31"/>
      <c r="SM26" s="789"/>
      <c r="SN26" s="78">
        <f t="shared" si="70"/>
        <v>0</v>
      </c>
      <c r="SP26" s="31"/>
      <c r="SQ26" s="311"/>
      <c r="SR26" s="22"/>
      <c r="SS26" s="31"/>
      <c r="ST26" s="789"/>
      <c r="SU26" s="78">
        <f t="shared" si="71"/>
        <v>0</v>
      </c>
      <c r="SW26" s="31"/>
      <c r="SX26" s="311"/>
      <c r="SY26" s="22"/>
      <c r="SZ26" s="31"/>
      <c r="TA26" s="789"/>
      <c r="TB26" s="78">
        <f t="shared" si="72"/>
        <v>0</v>
      </c>
      <c r="TD26" s="31"/>
      <c r="TE26" s="311"/>
      <c r="TF26" s="22"/>
      <c r="TG26" s="31"/>
      <c r="TH26" s="789"/>
      <c r="TI26" s="78">
        <f t="shared" si="73"/>
        <v>0</v>
      </c>
      <c r="TK26" s="31"/>
      <c r="TL26" s="311"/>
      <c r="TM26" s="22"/>
      <c r="TN26" s="31"/>
      <c r="TO26" s="789"/>
      <c r="TP26" s="78">
        <f t="shared" si="74"/>
        <v>0</v>
      </c>
      <c r="TR26" s="311"/>
      <c r="TS26" s="311"/>
      <c r="TT26" s="22"/>
      <c r="TU26" s="31"/>
      <c r="TV26" s="789"/>
      <c r="TW26" s="78">
        <f t="shared" si="75"/>
        <v>0</v>
      </c>
      <c r="TY26" s="311"/>
      <c r="TZ26" s="311"/>
      <c r="UA26" s="22"/>
      <c r="UB26" s="31"/>
      <c r="UC26" s="789"/>
      <c r="UD26" s="78">
        <f t="shared" si="76"/>
        <v>0</v>
      </c>
      <c r="UF26" s="405"/>
      <c r="UG26" s="311"/>
      <c r="UH26" s="22"/>
      <c r="UI26" s="31"/>
      <c r="UJ26" s="789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89"/>
      <c r="VM26" s="78">
        <f t="shared" si="81"/>
        <v>0</v>
      </c>
      <c r="VO26" s="788"/>
      <c r="VP26" s="311"/>
      <c r="VQ26" s="22"/>
      <c r="VR26" s="31"/>
      <c r="VS26" s="789"/>
      <c r="VT26" s="78">
        <f t="shared" si="82"/>
        <v>0</v>
      </c>
      <c r="VV26" s="311"/>
      <c r="VW26" s="311"/>
      <c r="VX26" s="22"/>
      <c r="VY26" s="31"/>
      <c r="VZ26" s="789"/>
      <c r="WA26" s="78">
        <f t="shared" si="83"/>
        <v>0</v>
      </c>
      <c r="WC26" s="425"/>
      <c r="WD26" s="2078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89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1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5"/>
      <c r="ZZ26" s="1395"/>
      <c r="AAA26" s="1814"/>
      <c r="AAB26" s="1946"/>
      <c r="AAC26" s="724"/>
      <c r="AAD26" s="1396"/>
      <c r="AAE26" s="78">
        <f t="shared" si="95"/>
        <v>2062.3999999999996</v>
      </c>
      <c r="AAG26" s="1265"/>
      <c r="AAH26" s="1395"/>
      <c r="AAI26" s="1814"/>
      <c r="AAJ26" s="1655"/>
      <c r="AAK26" s="1826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79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79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005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3"/>
      <c r="ANA26" s="806"/>
      <c r="ANB26" s="76"/>
      <c r="ANC26" s="807">
        <f t="shared" si="204"/>
        <v>0</v>
      </c>
      <c r="ANE26" s="49"/>
      <c r="ANF26" s="229"/>
      <c r="ANG26" s="801"/>
      <c r="ANH26" s="97"/>
      <c r="ANI26" s="139"/>
      <c r="ANJ26" s="807">
        <f t="shared" si="205"/>
        <v>0</v>
      </c>
      <c r="ANL26" s="321"/>
      <c r="ANM26" s="229"/>
      <c r="ANN26" s="801"/>
      <c r="ANO26" s="393"/>
      <c r="ANP26" s="139"/>
      <c r="ANQ26" s="807">
        <f t="shared" si="206"/>
        <v>187.60000000000002</v>
      </c>
      <c r="ANS26" s="31"/>
      <c r="ANT26" s="336"/>
      <c r="ANU26" s="311"/>
      <c r="ANV26" s="803"/>
      <c r="ANW26" s="806"/>
      <c r="ANX26" s="76"/>
      <c r="ANY26" s="807">
        <f t="shared" si="207"/>
        <v>0</v>
      </c>
      <c r="AOA26" s="2032"/>
      <c r="AOB26" s="857"/>
      <c r="AOC26" s="545"/>
      <c r="AOD26" s="1826"/>
      <c r="AOE26" s="724"/>
      <c r="AOF26" s="1396"/>
      <c r="AOG26" s="807">
        <f t="shared" si="208"/>
        <v>731</v>
      </c>
      <c r="AON26" s="78">
        <f t="shared" si="240"/>
        <v>0</v>
      </c>
      <c r="AOO26" s="1396"/>
      <c r="AOP26" s="49"/>
      <c r="AOQ26" s="311"/>
      <c r="AOR26" s="803"/>
      <c r="AOS26" s="806"/>
      <c r="AOT26" s="76"/>
      <c r="AOU26" s="807">
        <f t="shared" si="210"/>
        <v>0</v>
      </c>
      <c r="AOW26" s="311"/>
      <c r="AOX26" s="311"/>
      <c r="AOY26" s="803"/>
      <c r="AOZ26" s="806"/>
      <c r="APA26" s="76"/>
      <c r="APB26" s="807">
        <f t="shared" si="211"/>
        <v>0</v>
      </c>
      <c r="APD26" s="49"/>
      <c r="APE26" s="229"/>
      <c r="APF26" s="801"/>
      <c r="APG26" s="97"/>
      <c r="APH26" s="139"/>
      <c r="API26" s="78">
        <f t="shared" si="136"/>
        <v>0</v>
      </c>
      <c r="APK26" s="405"/>
      <c r="APL26" s="311"/>
      <c r="APM26" s="803"/>
      <c r="APN26" s="806"/>
      <c r="APO26" s="76"/>
      <c r="APP26" s="807">
        <f t="shared" si="212"/>
        <v>0</v>
      </c>
      <c r="APR26" s="321"/>
      <c r="APS26" s="22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311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311"/>
      <c r="ASE26" s="803"/>
      <c r="ASF26" s="806"/>
      <c r="ASG26" s="76"/>
      <c r="ASH26" s="807">
        <f t="shared" si="222"/>
        <v>0</v>
      </c>
      <c r="ASJ26" s="405"/>
      <c r="ASK26" s="311"/>
      <c r="ASL26" s="803"/>
      <c r="ASM26" s="806"/>
      <c r="ASN26" s="76"/>
      <c r="ASO26" s="807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6"/>
      <c r="AWX26" s="776"/>
      <c r="AWY26" s="139"/>
      <c r="AWZ26" s="49"/>
      <c r="AXA26" s="139"/>
      <c r="AXB26" s="78">
        <f t="shared" si="261"/>
        <v>872</v>
      </c>
      <c r="AXD26" s="405"/>
      <c r="AXE26" s="776"/>
      <c r="AXF26" s="139"/>
      <c r="AXG26" s="49"/>
      <c r="AXH26" s="139"/>
      <c r="AXI26" s="78">
        <f t="shared" si="262"/>
        <v>0</v>
      </c>
      <c r="AXK26" s="405"/>
      <c r="AXL26" s="776"/>
      <c r="AXM26" s="139"/>
      <c r="AXN26" s="49"/>
      <c r="AXO26" s="139"/>
      <c r="AXP26" s="78">
        <f t="shared" si="263"/>
        <v>0</v>
      </c>
      <c r="AXR26" s="31"/>
      <c r="AXS26" s="776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6"/>
      <c r="AYV26" s="139"/>
      <c r="AYW26" s="49"/>
      <c r="AYX26" s="139"/>
      <c r="AYY26" s="78">
        <f t="shared" si="140"/>
        <v>0</v>
      </c>
      <c r="AZA26" s="405"/>
      <c r="AZB26" s="776"/>
      <c r="AZC26" s="139"/>
      <c r="AZD26" s="49"/>
      <c r="AZE26" s="139"/>
      <c r="AZF26" s="78">
        <f t="shared" si="141"/>
        <v>0</v>
      </c>
      <c r="AZH26" s="31"/>
      <c r="AZI26" s="776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6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42131</v>
      </c>
      <c r="BBM26" s="321"/>
      <c r="BBN26" s="2175">
        <v>20299</v>
      </c>
      <c r="BBO26" s="390">
        <v>148062.5</v>
      </c>
      <c r="BBP26" s="393">
        <v>42133</v>
      </c>
      <c r="BBQ26" s="1935">
        <v>148062.5</v>
      </c>
      <c r="BBR26" s="131">
        <f t="shared" si="269"/>
        <v>0</v>
      </c>
      <c r="BBS26" s="1265"/>
      <c r="BBT26" s="1395"/>
      <c r="BBU26" s="1814"/>
      <c r="BBV26" s="1952"/>
      <c r="BBW26" s="1946"/>
      <c r="BBX26" s="724"/>
      <c r="BBY26" s="78">
        <f t="shared" si="149"/>
        <v>1200</v>
      </c>
      <c r="BCA26" s="425">
        <v>42114</v>
      </c>
      <c r="BCB26" s="2180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776"/>
      <c r="BCJ26" s="139"/>
      <c r="BCK26" s="49"/>
      <c r="BCL26" s="139"/>
      <c r="BCM26" s="78">
        <f t="shared" si="151"/>
        <v>0</v>
      </c>
      <c r="BCO26" s="31"/>
      <c r="BCP26" s="776"/>
      <c r="BCQ26" s="139"/>
      <c r="BCR26" s="49"/>
      <c r="BCS26" s="139"/>
      <c r="BCT26" s="78">
        <f t="shared" si="152"/>
        <v>0</v>
      </c>
      <c r="BCV26" s="405"/>
      <c r="BCW26" s="776"/>
      <c r="BCX26" s="139"/>
      <c r="BCY26" s="49"/>
      <c r="BCZ26" s="139"/>
      <c r="BDA26" s="78">
        <f t="shared" si="153"/>
        <v>6086.5</v>
      </c>
      <c r="BDC26" s="405"/>
      <c r="BDD26" s="776"/>
      <c r="BDE26" s="139"/>
      <c r="BDF26" s="49"/>
      <c r="BDG26" s="139"/>
      <c r="BDH26" s="78">
        <f t="shared" si="154"/>
        <v>8936.1000000000058</v>
      </c>
      <c r="BDJ26" s="322"/>
      <c r="BDK26" s="776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6"/>
      <c r="BEB26" s="139"/>
      <c r="BEC26" s="49"/>
      <c r="BED26" s="139"/>
      <c r="BEE26" s="78">
        <f t="shared" si="157"/>
        <v>4361.25</v>
      </c>
      <c r="BEG26" s="322"/>
      <c r="BEH26" s="776"/>
      <c r="BEI26" s="919"/>
      <c r="BEJ26" s="2073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6"/>
      <c r="BEQ26" s="139"/>
      <c r="BER26" s="49"/>
      <c r="BES26" s="139"/>
      <c r="BET26" s="78">
        <f t="shared" si="159"/>
        <v>0</v>
      </c>
      <c r="BEV26" s="322"/>
      <c r="BEW26" s="776"/>
      <c r="BEX26" s="139"/>
      <c r="BEY26" s="49"/>
      <c r="BEZ26" s="139"/>
      <c r="BFA26" s="78">
        <f t="shared" si="160"/>
        <v>0</v>
      </c>
      <c r="BFC26" s="322"/>
      <c r="BFD26" s="776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6"/>
      <c r="BFS26" s="139"/>
      <c r="BFT26" s="425"/>
      <c r="BFU26" s="139"/>
      <c r="BFV26" s="78">
        <f t="shared" si="163"/>
        <v>0</v>
      </c>
      <c r="BFX26" s="31"/>
      <c r="BFY26" s="776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6"/>
      <c r="BGV26" s="139"/>
      <c r="BGW26" s="49"/>
      <c r="BGX26" s="139"/>
      <c r="BGY26" s="78">
        <f t="shared" si="167"/>
        <v>0</v>
      </c>
      <c r="BHA26" s="405"/>
      <c r="BHB26" s="776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6"/>
      <c r="BHZ26" s="139"/>
      <c r="BIA26" s="321"/>
      <c r="BIB26" s="139"/>
      <c r="BIC26" s="78">
        <f t="shared" si="171"/>
        <v>0</v>
      </c>
      <c r="BIE26" s="393"/>
      <c r="BIF26" s="1330"/>
      <c r="BIG26" s="1330"/>
      <c r="BIH26" s="139"/>
      <c r="BII26" s="1869"/>
      <c r="BIJ26" s="139"/>
      <c r="BIK26" s="78">
        <f t="shared" si="172"/>
        <v>0</v>
      </c>
      <c r="BIM26" s="405"/>
      <c r="BIN26" s="776"/>
      <c r="BIO26" s="139"/>
      <c r="BIP26" s="425"/>
      <c r="BIQ26" s="139"/>
      <c r="BIR26" s="78">
        <f t="shared" si="173"/>
        <v>86</v>
      </c>
      <c r="BIT26" s="321"/>
      <c r="BIU26" s="321"/>
      <c r="BIV26" s="2020"/>
      <c r="BIW26" s="139"/>
      <c r="BIX26" s="308"/>
      <c r="BIY26" s="139"/>
      <c r="BIZ26" s="78">
        <f t="shared" si="270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6"/>
      <c r="BJS26" s="139"/>
      <c r="BJT26" s="49"/>
      <c r="BJU26" s="139"/>
      <c r="BJV26" s="78">
        <f t="shared" si="268"/>
        <v>1883</v>
      </c>
      <c r="BJX26" s="405"/>
      <c r="BJY26" s="776"/>
      <c r="BJZ26" s="139"/>
      <c r="BKA26" s="49"/>
      <c r="BKB26" s="139"/>
      <c r="BKC26" s="78">
        <f t="shared" si="175"/>
        <v>0</v>
      </c>
      <c r="BKE26" s="405"/>
      <c r="BKG26" s="776"/>
      <c r="BKH26" s="139"/>
      <c r="BKI26" s="49"/>
      <c r="BKJ26" s="139"/>
      <c r="BKK26" s="78">
        <f t="shared" si="176"/>
        <v>8883.5</v>
      </c>
      <c r="BKM26" s="405"/>
      <c r="BKN26" s="776"/>
      <c r="BKO26" s="139"/>
      <c r="BKP26" s="49"/>
      <c r="BKQ26" s="139"/>
      <c r="BKR26" s="78">
        <f t="shared" si="177"/>
        <v>0</v>
      </c>
      <c r="BKT26" s="405"/>
      <c r="BKU26" s="776"/>
      <c r="BKV26" s="139"/>
      <c r="BKW26" s="49"/>
      <c r="BKX26" s="139"/>
      <c r="BKY26" s="78">
        <f t="shared" si="178"/>
        <v>0</v>
      </c>
      <c r="BLA26" s="405"/>
      <c r="BLB26" s="776"/>
      <c r="BLC26" s="139"/>
      <c r="BLD26" s="49"/>
      <c r="BLE26" s="139"/>
      <c r="BLF26" s="78">
        <f t="shared" si="179"/>
        <v>0</v>
      </c>
      <c r="BLH26" s="405"/>
      <c r="BLI26" s="776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776"/>
      <c r="BML26" s="139"/>
      <c r="BMM26" s="321"/>
      <c r="BMN26" s="139"/>
      <c r="BMO26" s="78">
        <f t="shared" si="184"/>
        <v>0</v>
      </c>
      <c r="BMQ26" s="31"/>
      <c r="BMR26" s="776"/>
      <c r="BMS26" s="139"/>
      <c r="BMT26" s="49"/>
      <c r="BMU26" s="139"/>
      <c r="BMV26" s="78">
        <f t="shared" si="185"/>
        <v>0</v>
      </c>
      <c r="BMX26" s="31"/>
      <c r="BMY26" s="776"/>
      <c r="BMZ26" s="350"/>
      <c r="BNA26" s="49"/>
      <c r="BNB26" s="139"/>
      <c r="BNC26" s="78">
        <f t="shared" si="229"/>
        <v>150</v>
      </c>
      <c r="BNE26" s="321"/>
      <c r="BNF26" s="2005"/>
      <c r="BNG26" s="104"/>
      <c r="BNH26" s="531"/>
      <c r="BNI26" s="139"/>
      <c r="BNJ26" s="78">
        <f t="shared" si="230"/>
        <v>11430</v>
      </c>
      <c r="BNL26" s="31"/>
      <c r="BNM26" s="776"/>
      <c r="BNN26" s="139"/>
      <c r="BNO26" s="49"/>
      <c r="BNP26" s="139"/>
      <c r="BNQ26" s="78">
        <f t="shared" si="231"/>
        <v>0</v>
      </c>
      <c r="BNS26" s="31"/>
      <c r="BNT26" s="336"/>
      <c r="BNU26" s="776"/>
      <c r="BNV26" s="139"/>
      <c r="BNW26" s="49"/>
      <c r="BNX26" s="139"/>
      <c r="BNY26" s="78">
        <f t="shared" si="232"/>
        <v>0</v>
      </c>
      <c r="BOA26" s="31"/>
      <c r="BOB26" s="776"/>
      <c r="BOC26" s="139"/>
      <c r="BOD26" s="49"/>
      <c r="BOE26" s="139"/>
      <c r="BOF26" s="78">
        <f t="shared" si="233"/>
        <v>0</v>
      </c>
      <c r="BOH26" s="31"/>
      <c r="BOI26" s="776"/>
      <c r="BOJ26" s="139"/>
      <c r="BOK26" s="49"/>
      <c r="BOL26" s="139"/>
      <c r="BOM26" s="78">
        <f t="shared" si="234"/>
        <v>0</v>
      </c>
      <c r="BOO26" s="31"/>
      <c r="BOP26" s="776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6"/>
      <c r="BPE26" s="139"/>
      <c r="BPF26" s="49"/>
      <c r="BPG26" s="139"/>
      <c r="BPH26" s="78">
        <f t="shared" si="237"/>
        <v>0</v>
      </c>
      <c r="BPJ26" s="405"/>
      <c r="BPK26" s="776"/>
      <c r="BPL26" s="139"/>
      <c r="BPM26" s="49"/>
      <c r="BPN26" s="139"/>
      <c r="BPO26" s="78">
        <f t="shared" si="252"/>
        <v>2273.5</v>
      </c>
      <c r="BPQ26" s="31"/>
      <c r="BPR26" s="776"/>
      <c r="BPS26" s="139"/>
      <c r="BPT26" s="49"/>
      <c r="BPU26" s="139"/>
      <c r="BPV26" s="78">
        <f t="shared" si="186"/>
        <v>0</v>
      </c>
      <c r="BPX26" s="31"/>
      <c r="BPY26" s="776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006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3"/>
      <c r="BRC26" s="350"/>
      <c r="BRD26" s="405"/>
      <c r="BRE26" s="775"/>
      <c r="BRF26" s="78">
        <f t="shared" si="191"/>
        <v>0</v>
      </c>
      <c r="BRH26" s="31"/>
      <c r="BRI26" s="776"/>
      <c r="BRJ26" s="139"/>
      <c r="BRK26" s="49"/>
      <c r="BRL26" s="139"/>
      <c r="BRM26" s="78">
        <f t="shared" si="192"/>
        <v>0</v>
      </c>
      <c r="BRO26" s="322"/>
      <c r="BRP26" s="31"/>
      <c r="BRQ26" s="776"/>
      <c r="BRR26" s="139"/>
      <c r="BRS26" s="49"/>
      <c r="BRT26" s="139"/>
      <c r="BRU26" s="78">
        <f t="shared" si="193"/>
        <v>0</v>
      </c>
      <c r="BRW26" s="405"/>
      <c r="BRX26" s="776"/>
      <c r="BRY26" s="139"/>
      <c r="BRZ26" s="49"/>
      <c r="BSA26" s="139"/>
      <c r="BSB26" s="78">
        <f t="shared" si="194"/>
        <v>0</v>
      </c>
      <c r="BSD26" s="405"/>
      <c r="BSE26" s="776"/>
      <c r="BSF26" s="139"/>
      <c r="BSG26" s="49"/>
      <c r="BSH26" s="139"/>
      <c r="BSI26" s="78">
        <f t="shared" si="195"/>
        <v>0</v>
      </c>
      <c r="BSK26" s="31"/>
      <c r="BSL26" s="776"/>
      <c r="BSM26" s="139"/>
      <c r="BSN26" s="49"/>
      <c r="BSO26" s="139"/>
      <c r="BSP26" s="78">
        <f t="shared" si="196"/>
        <v>0</v>
      </c>
      <c r="BSR26" s="405"/>
      <c r="BSS26" s="776"/>
      <c r="BST26" s="139"/>
      <c r="BSU26" s="562"/>
      <c r="BSV26" s="568"/>
      <c r="BSW26" s="78">
        <f t="shared" si="197"/>
        <v>0</v>
      </c>
      <c r="BSY26" s="405"/>
      <c r="BSZ26" s="776"/>
      <c r="BTA26" s="139"/>
      <c r="BTB26" s="562"/>
      <c r="BTC26" s="568"/>
      <c r="BTD26" s="78">
        <f t="shared" si="198"/>
        <v>0</v>
      </c>
      <c r="BTF26" s="31"/>
      <c r="BTG26" s="776"/>
      <c r="BTH26" s="139"/>
      <c r="BTI26" s="49"/>
      <c r="BTJ26" s="139"/>
      <c r="BTK26" s="78">
        <f t="shared" si="199"/>
        <v>0</v>
      </c>
      <c r="BTM26" s="31"/>
      <c r="BTN26" s="776"/>
      <c r="BTO26" s="139"/>
      <c r="BTP26" s="49"/>
      <c r="BTQ26" s="139"/>
      <c r="BTR26" s="78">
        <f t="shared" si="200"/>
        <v>0</v>
      </c>
      <c r="BTT26" s="31"/>
      <c r="BTU26" s="776"/>
      <c r="BTV26" s="139"/>
      <c r="BTW26" s="49"/>
      <c r="BTX26" s="139"/>
      <c r="BTY26" s="78">
        <f t="shared" si="201"/>
        <v>0</v>
      </c>
      <c r="BUA26" s="31"/>
      <c r="BUB26" s="776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2500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4" t="s">
        <v>2323</v>
      </c>
      <c r="CX27" s="1891" t="s">
        <v>1629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1893"/>
      <c r="DG27" s="104"/>
      <c r="DH27" s="425"/>
      <c r="DI27" s="350"/>
      <c r="DJ27" s="78">
        <f t="shared" si="17"/>
        <v>633217.30000000005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4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5"/>
      <c r="GH27" s="1992"/>
      <c r="GI27" s="1814"/>
      <c r="GJ27" s="1835"/>
      <c r="GK27" s="781"/>
      <c r="GL27" s="1396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79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79"/>
      <c r="HN27" s="31"/>
      <c r="HO27" s="76"/>
      <c r="HP27" s="78">
        <f t="shared" si="31"/>
        <v>3655.5</v>
      </c>
      <c r="HR27" s="322"/>
      <c r="HS27" s="311"/>
      <c r="HT27" s="779"/>
      <c r="HU27" s="31"/>
      <c r="HV27" s="76"/>
      <c r="HW27" s="78">
        <f t="shared" si="32"/>
        <v>3000</v>
      </c>
      <c r="HY27" s="322"/>
      <c r="HZ27" s="311"/>
      <c r="IA27" s="779"/>
      <c r="IB27" s="31"/>
      <c r="IC27" s="76"/>
      <c r="ID27" s="78">
        <f t="shared" si="33"/>
        <v>0</v>
      </c>
      <c r="IF27" s="322"/>
      <c r="IG27" s="311"/>
      <c r="IH27" s="779"/>
      <c r="II27" s="31"/>
      <c r="IJ27" s="76"/>
      <c r="IK27" s="78">
        <f t="shared" si="34"/>
        <v>0</v>
      </c>
      <c r="IM27" s="311"/>
      <c r="IN27" s="311"/>
      <c r="IO27" s="779"/>
      <c r="IP27" s="31"/>
      <c r="IQ27" s="76"/>
      <c r="IR27" s="78">
        <f t="shared" si="35"/>
        <v>18695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30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8"/>
      <c r="NK27" s="311"/>
      <c r="NL27" s="22"/>
      <c r="NM27" s="31"/>
      <c r="NN27" s="76"/>
      <c r="NO27" s="78">
        <f t="shared" si="53"/>
        <v>0</v>
      </c>
      <c r="NQ27" s="788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4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98"/>
      <c r="PQ27" s="1847"/>
      <c r="PR27" s="1841"/>
      <c r="PS27" s="1396"/>
      <c r="PT27" s="78">
        <f t="shared" si="60"/>
        <v>301.5</v>
      </c>
      <c r="PU27" s="1396"/>
      <c r="PV27" s="1265"/>
      <c r="PW27" s="2052"/>
      <c r="PX27" s="1395"/>
      <c r="PY27" s="1826"/>
      <c r="PZ27" s="1828"/>
      <c r="QA27" s="139"/>
      <c r="QB27" s="78">
        <f t="shared" si="61"/>
        <v>9830.36</v>
      </c>
      <c r="QD27" s="1265"/>
      <c r="QE27" s="1395"/>
      <c r="QF27" s="1826"/>
      <c r="QG27" s="1828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89"/>
      <c r="RZ27" s="78">
        <f t="shared" si="68"/>
        <v>297</v>
      </c>
      <c r="SB27" s="405"/>
      <c r="SC27" s="311"/>
      <c r="SD27" s="22"/>
      <c r="SE27" s="31"/>
      <c r="SF27" s="789"/>
      <c r="SG27" s="78">
        <f t="shared" si="69"/>
        <v>0</v>
      </c>
      <c r="SI27" s="31"/>
      <c r="SJ27" s="311"/>
      <c r="SK27" s="22"/>
      <c r="SL27" s="31"/>
      <c r="SM27" s="789"/>
      <c r="SN27" s="78">
        <f t="shared" si="70"/>
        <v>0</v>
      </c>
      <c r="SP27" s="31"/>
      <c r="SQ27" s="311"/>
      <c r="SR27" s="22"/>
      <c r="SS27" s="31"/>
      <c r="ST27" s="789"/>
      <c r="SU27" s="78">
        <f t="shared" si="71"/>
        <v>0</v>
      </c>
      <c r="SW27" s="31"/>
      <c r="SX27" s="311"/>
      <c r="SY27" s="22"/>
      <c r="SZ27" s="31"/>
      <c r="TA27" s="789"/>
      <c r="TB27" s="78">
        <f t="shared" si="72"/>
        <v>0</v>
      </c>
      <c r="TD27" s="31"/>
      <c r="TE27" s="311"/>
      <c r="TF27" s="22"/>
      <c r="TG27" s="31"/>
      <c r="TH27" s="789"/>
      <c r="TI27" s="78">
        <f t="shared" si="73"/>
        <v>0</v>
      </c>
      <c r="TK27" s="31"/>
      <c r="TL27" s="311"/>
      <c r="TM27" s="22"/>
      <c r="TN27" s="31"/>
      <c r="TO27" s="789"/>
      <c r="TP27" s="78">
        <f t="shared" si="74"/>
        <v>0</v>
      </c>
      <c r="TR27" s="311"/>
      <c r="TS27" s="311"/>
      <c r="TT27" s="22"/>
      <c r="TU27" s="31"/>
      <c r="TV27" s="789"/>
      <c r="TW27" s="78">
        <f t="shared" si="75"/>
        <v>0</v>
      </c>
      <c r="TY27" s="311"/>
      <c r="TZ27" s="311"/>
      <c r="UA27" s="22"/>
      <c r="UB27" s="31"/>
      <c r="UC27" s="789"/>
      <c r="UD27" s="78">
        <f t="shared" si="76"/>
        <v>0</v>
      </c>
      <c r="UF27" s="405"/>
      <c r="UG27" s="311"/>
      <c r="UH27" s="22"/>
      <c r="UI27" s="31"/>
      <c r="UJ27" s="789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89"/>
      <c r="VM27" s="78">
        <f t="shared" si="81"/>
        <v>0</v>
      </c>
      <c r="VO27" s="788"/>
      <c r="VP27" s="311"/>
      <c r="VQ27" s="22"/>
      <c r="VR27" s="31"/>
      <c r="VS27" s="789"/>
      <c r="VT27" s="78">
        <f t="shared" si="82"/>
        <v>0</v>
      </c>
      <c r="VV27" s="311"/>
      <c r="VW27" s="311"/>
      <c r="VX27" s="22"/>
      <c r="VY27" s="31"/>
      <c r="VZ27" s="789"/>
      <c r="WA27" s="78">
        <f t="shared" si="83"/>
        <v>0</v>
      </c>
      <c r="WC27" s="425"/>
      <c r="WD27" s="2078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89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1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5"/>
      <c r="ZZ27" s="1395"/>
      <c r="AAA27" s="1814"/>
      <c r="AAB27" s="1826"/>
      <c r="AAC27" s="724"/>
      <c r="AAD27" s="1396"/>
      <c r="AAE27" s="78">
        <f t="shared" si="95"/>
        <v>2062.3999999999996</v>
      </c>
      <c r="AAG27" s="1265"/>
      <c r="AAH27" s="1395"/>
      <c r="AAI27" s="1814"/>
      <c r="AAJ27" s="1655"/>
      <c r="AAK27" s="1826"/>
      <c r="AAL27" s="78">
        <f t="shared" si="96"/>
        <v>0</v>
      </c>
      <c r="AAM27" s="1754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79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79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3"/>
      <c r="ANA27" s="806"/>
      <c r="ANB27" s="76"/>
      <c r="ANC27" s="807">
        <f t="shared" si="204"/>
        <v>0</v>
      </c>
      <c r="ANE27" s="31"/>
      <c r="ANF27" s="311"/>
      <c r="ANG27" s="801"/>
      <c r="ANH27" s="97"/>
      <c r="ANI27" s="139"/>
      <c r="ANJ27" s="807">
        <f t="shared" si="205"/>
        <v>0</v>
      </c>
      <c r="ANL27" s="321"/>
      <c r="ANM27" s="229"/>
      <c r="ANN27" s="801"/>
      <c r="ANO27" s="393"/>
      <c r="ANP27" s="139"/>
      <c r="ANQ27" s="807">
        <f t="shared" si="206"/>
        <v>187.60000000000002</v>
      </c>
      <c r="ANS27" s="31"/>
      <c r="ANT27" s="336"/>
      <c r="ANU27" s="311"/>
      <c r="ANV27" s="803"/>
      <c r="ANW27" s="806"/>
      <c r="ANX27" s="76"/>
      <c r="ANY27" s="807">
        <f t="shared" si="207"/>
        <v>0</v>
      </c>
      <c r="AOA27" s="2031"/>
      <c r="AOB27" s="857"/>
      <c r="AOC27" s="1395"/>
      <c r="AOD27" s="1826"/>
      <c r="AOE27" s="724"/>
      <c r="AOF27" s="1396"/>
      <c r="AOG27" s="807">
        <f t="shared" si="208"/>
        <v>731</v>
      </c>
      <c r="AON27" s="78">
        <f t="shared" si="240"/>
        <v>0</v>
      </c>
      <c r="AOO27" s="1396"/>
      <c r="AOP27" s="49"/>
      <c r="AOQ27" s="311"/>
      <c r="AOR27" s="803"/>
      <c r="AOS27" s="806"/>
      <c r="AOT27" s="76"/>
      <c r="AOU27" s="807">
        <f t="shared" si="210"/>
        <v>0</v>
      </c>
      <c r="AOW27" s="311"/>
      <c r="AOX27" s="311"/>
      <c r="AOY27" s="803"/>
      <c r="AOZ27" s="806"/>
      <c r="APA27" s="76"/>
      <c r="APB27" s="807">
        <f t="shared" si="211"/>
        <v>0</v>
      </c>
      <c r="APD27" s="49"/>
      <c r="APE27" s="229"/>
      <c r="APF27" s="801"/>
      <c r="APG27" s="97"/>
      <c r="APH27" s="139"/>
      <c r="API27" s="78">
        <f t="shared" si="136"/>
        <v>0</v>
      </c>
      <c r="APK27" s="405"/>
      <c r="APL27" s="311"/>
      <c r="APM27" s="803"/>
      <c r="APN27" s="806"/>
      <c r="APO27" s="76"/>
      <c r="APP27" s="807">
        <f t="shared" si="212"/>
        <v>0</v>
      </c>
      <c r="APR27" s="321"/>
      <c r="APS27" s="22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311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311"/>
      <c r="ASE27" s="803"/>
      <c r="ASF27" s="806"/>
      <c r="ASG27" s="76"/>
      <c r="ASH27" s="807">
        <f t="shared" si="222"/>
        <v>0</v>
      </c>
      <c r="ASJ27" s="405"/>
      <c r="ASK27" s="311"/>
      <c r="ASL27" s="803"/>
      <c r="ASM27" s="806"/>
      <c r="ASN27" s="76"/>
      <c r="ASO27" s="807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6"/>
      <c r="AWX27" s="776"/>
      <c r="AWY27" s="139"/>
      <c r="AWZ27" s="31"/>
      <c r="AXA27" s="139"/>
      <c r="AXB27" s="78">
        <f t="shared" si="261"/>
        <v>872</v>
      </c>
      <c r="AXD27" s="405"/>
      <c r="AXE27" s="776"/>
      <c r="AXF27" s="139"/>
      <c r="AXG27" s="31"/>
      <c r="AXH27" s="139"/>
      <c r="AXI27" s="78">
        <f t="shared" si="262"/>
        <v>0</v>
      </c>
      <c r="AXK27" s="405"/>
      <c r="AXL27" s="776"/>
      <c r="AXM27" s="139"/>
      <c r="AXN27" s="31"/>
      <c r="AXO27" s="139"/>
      <c r="AXP27" s="78">
        <f t="shared" si="263"/>
        <v>0</v>
      </c>
      <c r="AXR27" s="31"/>
      <c r="AXS27" s="776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6"/>
      <c r="AYV27" s="139"/>
      <c r="AYW27" s="31"/>
      <c r="AYX27" s="139"/>
      <c r="AYY27" s="78">
        <f t="shared" si="140"/>
        <v>0</v>
      </c>
      <c r="AZA27" s="405"/>
      <c r="AZB27" s="776"/>
      <c r="AZC27" s="139"/>
      <c r="AZD27" s="61"/>
      <c r="AZE27" s="139"/>
      <c r="AZF27" s="78">
        <f t="shared" si="141"/>
        <v>0</v>
      </c>
      <c r="AZH27" s="31"/>
      <c r="AZI27" s="776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6"/>
      <c r="BAL27" s="139"/>
      <c r="BAM27" s="405"/>
      <c r="BAN27" s="139"/>
      <c r="BAO27" s="78">
        <f t="shared" si="146"/>
        <v>0</v>
      </c>
      <c r="BAQ27" s="425"/>
      <c r="BAR27" s="2006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42132</v>
      </c>
      <c r="BBM27" s="321"/>
      <c r="BBN27" s="2175">
        <v>20443</v>
      </c>
      <c r="BBO27" s="390">
        <v>187960</v>
      </c>
      <c r="BBP27" s="393">
        <v>42135</v>
      </c>
      <c r="BBQ27" s="1938">
        <v>187960</v>
      </c>
      <c r="BBR27" s="131">
        <f t="shared" si="269"/>
        <v>0</v>
      </c>
      <c r="BBS27" s="1265"/>
      <c r="BBT27" s="1395"/>
      <c r="BBU27" s="1814"/>
      <c r="BBV27" s="1655"/>
      <c r="BBW27" s="1826"/>
      <c r="BBX27" s="724"/>
      <c r="BBY27" s="78">
        <f t="shared" si="149"/>
        <v>1200</v>
      </c>
      <c r="BCA27" s="425">
        <v>42116</v>
      </c>
      <c r="BCB27" s="2180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776"/>
      <c r="BCJ27" s="139"/>
      <c r="BCK27" s="61"/>
      <c r="BCL27" s="139"/>
      <c r="BCM27" s="78">
        <f t="shared" si="151"/>
        <v>0</v>
      </c>
      <c r="BCO27" s="31"/>
      <c r="BCP27" s="776"/>
      <c r="BCQ27" s="139"/>
      <c r="BCR27" s="61"/>
      <c r="BCS27" s="139"/>
      <c r="BCT27" s="78">
        <f t="shared" si="152"/>
        <v>0</v>
      </c>
      <c r="BCV27" s="405"/>
      <c r="BCW27" s="776"/>
      <c r="BCX27" s="139"/>
      <c r="BCY27" s="61"/>
      <c r="BCZ27" s="139"/>
      <c r="BDA27" s="78">
        <f t="shared" si="153"/>
        <v>6086.5</v>
      </c>
      <c r="BDC27" s="405"/>
      <c r="BDD27" s="776"/>
      <c r="BDE27" s="139"/>
      <c r="BDF27" s="61"/>
      <c r="BDG27" s="139"/>
      <c r="BDH27" s="78">
        <f t="shared" si="154"/>
        <v>8936.1000000000058</v>
      </c>
      <c r="BDJ27" s="322"/>
      <c r="BDK27" s="776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6"/>
      <c r="BEB27" s="139"/>
      <c r="BEC27" s="31"/>
      <c r="BED27" s="139"/>
      <c r="BEE27" s="78">
        <f t="shared" si="157"/>
        <v>4361.25</v>
      </c>
      <c r="BEG27" s="322"/>
      <c r="BEH27" s="776"/>
      <c r="BEI27" s="919"/>
      <c r="BEJ27" s="2073"/>
      <c r="BEK27" s="1852">
        <v>41852</v>
      </c>
      <c r="BEL27" s="1853">
        <v>9163.2000000000007</v>
      </c>
      <c r="BEM27" s="78">
        <f t="shared" si="158"/>
        <v>-9709.5</v>
      </c>
      <c r="BEO27" s="31"/>
      <c r="BEP27" s="776"/>
      <c r="BEQ27" s="139"/>
      <c r="BER27" s="61"/>
      <c r="BES27" s="139"/>
      <c r="BET27" s="78">
        <f t="shared" si="159"/>
        <v>0</v>
      </c>
      <c r="BEV27" s="322"/>
      <c r="BEW27" s="776"/>
      <c r="BEX27" s="139"/>
      <c r="BEY27" s="61"/>
      <c r="BEZ27" s="139"/>
      <c r="BFA27" s="78">
        <f t="shared" si="160"/>
        <v>0</v>
      </c>
      <c r="BFC27" s="322"/>
      <c r="BFD27" s="776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6"/>
      <c r="BFS27" s="139"/>
      <c r="BFT27" s="492"/>
      <c r="BFU27" s="139"/>
      <c r="BFV27" s="78">
        <f t="shared" si="163"/>
        <v>0</v>
      </c>
      <c r="BFX27" s="31"/>
      <c r="BFY27" s="776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0"/>
      <c r="BGQ27" s="139"/>
      <c r="BGR27" s="78">
        <f t="shared" si="166"/>
        <v>4154.5999999999913</v>
      </c>
      <c r="BGT27" s="31"/>
      <c r="BGU27" s="776"/>
      <c r="BGV27" s="139"/>
      <c r="BGW27" s="61"/>
      <c r="BGX27" s="139"/>
      <c r="BGY27" s="78">
        <f t="shared" si="167"/>
        <v>0</v>
      </c>
      <c r="BHA27" s="405"/>
      <c r="BHB27" s="776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6"/>
      <c r="BHZ27" s="139"/>
      <c r="BIA27" s="604"/>
      <c r="BIB27" s="139"/>
      <c r="BIC27" s="78">
        <f t="shared" si="171"/>
        <v>0</v>
      </c>
      <c r="BIE27" s="1968"/>
      <c r="BIF27" s="1330"/>
      <c r="BIG27" s="1330"/>
      <c r="BIH27" s="139"/>
      <c r="BII27" s="1869"/>
      <c r="BIJ27" s="139"/>
      <c r="BIK27" s="78">
        <f t="shared" si="172"/>
        <v>0</v>
      </c>
      <c r="BIM27" s="405"/>
      <c r="BIN27" s="776"/>
      <c r="BIO27" s="139"/>
      <c r="BIP27" s="492"/>
      <c r="BIQ27" s="139"/>
      <c r="BIR27" s="78">
        <f t="shared" si="173"/>
        <v>86</v>
      </c>
      <c r="BIT27" s="321"/>
      <c r="BIU27" s="321"/>
      <c r="BIV27" s="2020"/>
      <c r="BIW27" s="139"/>
      <c r="BIX27" s="258"/>
      <c r="BIY27" s="139"/>
      <c r="BIZ27" s="78">
        <f t="shared" si="270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6"/>
      <c r="BJS27" s="139"/>
      <c r="BJT27" s="61"/>
      <c r="BJU27" s="139"/>
      <c r="BJV27" s="78">
        <f t="shared" si="268"/>
        <v>1883</v>
      </c>
      <c r="BJX27" s="405"/>
      <c r="BJY27" s="776"/>
      <c r="BJZ27" s="139"/>
      <c r="BKA27" s="61"/>
      <c r="BKB27" s="139"/>
      <c r="BKC27" s="78">
        <f t="shared" si="175"/>
        <v>0</v>
      </c>
      <c r="BKE27" s="405"/>
      <c r="BKG27" s="776"/>
      <c r="BKH27" s="139"/>
      <c r="BKI27" s="31"/>
      <c r="BKJ27" s="139"/>
      <c r="BKK27" s="78">
        <f t="shared" si="176"/>
        <v>8883.5</v>
      </c>
      <c r="BKM27" s="405"/>
      <c r="BKN27" s="776"/>
      <c r="BKO27" s="139"/>
      <c r="BKP27" s="31"/>
      <c r="BKQ27" s="139"/>
      <c r="BKR27" s="78">
        <f t="shared" si="177"/>
        <v>0</v>
      </c>
      <c r="BKT27" s="405"/>
      <c r="BKU27" s="776"/>
      <c r="BKV27" s="139"/>
      <c r="BKW27" s="31"/>
      <c r="BKX27" s="139"/>
      <c r="BKY27" s="78">
        <f t="shared" si="178"/>
        <v>0</v>
      </c>
      <c r="BLA27" s="405"/>
      <c r="BLB27" s="776"/>
      <c r="BLC27" s="139"/>
      <c r="BLD27" s="31"/>
      <c r="BLE27" s="139"/>
      <c r="BLF27" s="78">
        <f t="shared" si="179"/>
        <v>0</v>
      </c>
      <c r="BLH27" s="405"/>
      <c r="BLI27" s="776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6"/>
      <c r="BML27" s="139"/>
      <c r="BMM27" s="604"/>
      <c r="BMN27" s="139"/>
      <c r="BMO27" s="78">
        <f t="shared" si="184"/>
        <v>0</v>
      </c>
      <c r="BMQ27" s="31"/>
      <c r="BMR27" s="776"/>
      <c r="BMS27" s="139"/>
      <c r="BMT27" s="258"/>
      <c r="BMU27" s="139"/>
      <c r="BMV27" s="78">
        <f t="shared" si="185"/>
        <v>0</v>
      </c>
      <c r="BMX27" s="31"/>
      <c r="BMY27" s="776"/>
      <c r="BMZ27" s="350"/>
      <c r="BNA27" s="31"/>
      <c r="BNB27" s="139"/>
      <c r="BNC27" s="78">
        <f t="shared" si="229"/>
        <v>150</v>
      </c>
      <c r="BNE27" s="321"/>
      <c r="BNF27" s="2005"/>
      <c r="BNG27" s="104"/>
      <c r="BNH27" s="321"/>
      <c r="BNI27" s="139"/>
      <c r="BNJ27" s="78">
        <f t="shared" si="230"/>
        <v>11430</v>
      </c>
      <c r="BNL27" s="31"/>
      <c r="BNM27" s="776"/>
      <c r="BNN27" s="139"/>
      <c r="BNO27" s="61"/>
      <c r="BNP27" s="139"/>
      <c r="BNQ27" s="78">
        <f t="shared" si="231"/>
        <v>0</v>
      </c>
      <c r="BNS27" s="31"/>
      <c r="BNT27" s="336"/>
      <c r="BNU27" s="776"/>
      <c r="BNV27" s="139"/>
      <c r="BNW27" s="61"/>
      <c r="BNX27" s="139"/>
      <c r="BNY27" s="78">
        <f t="shared" si="232"/>
        <v>0</v>
      </c>
      <c r="BOA27" s="31"/>
      <c r="BOB27" s="776"/>
      <c r="BOC27" s="139"/>
      <c r="BOD27" s="61"/>
      <c r="BOE27" s="139"/>
      <c r="BOF27" s="78">
        <f t="shared" si="233"/>
        <v>0</v>
      </c>
      <c r="BOH27" s="31"/>
      <c r="BOI27" s="776"/>
      <c r="BOJ27" s="139"/>
      <c r="BOK27" s="61"/>
      <c r="BOL27" s="139"/>
      <c r="BOM27" s="78">
        <f t="shared" si="234"/>
        <v>0</v>
      </c>
      <c r="BOO27" s="31"/>
      <c r="BOP27" s="776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6"/>
      <c r="BPE27" s="139"/>
      <c r="BPF27" s="31"/>
      <c r="BPG27" s="139"/>
      <c r="BPH27" s="78">
        <f t="shared" si="237"/>
        <v>0</v>
      </c>
      <c r="BPJ27" s="405"/>
      <c r="BPK27" s="776"/>
      <c r="BPL27" s="139"/>
      <c r="BPM27" s="31"/>
      <c r="BPN27" s="139"/>
      <c r="BPO27" s="78">
        <f t="shared" si="252"/>
        <v>2273.5</v>
      </c>
      <c r="BPQ27" s="31"/>
      <c r="BPR27" s="776"/>
      <c r="BPS27" s="139"/>
      <c r="BPT27" s="61"/>
      <c r="BPU27" s="139"/>
      <c r="BPV27" s="78">
        <f t="shared" si="186"/>
        <v>0</v>
      </c>
      <c r="BPX27" s="31"/>
      <c r="BPY27" s="776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006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6"/>
      <c r="BRC27" s="350"/>
      <c r="BRD27" s="405"/>
      <c r="BRE27" s="775"/>
      <c r="BRF27" s="78">
        <f t="shared" si="191"/>
        <v>0</v>
      </c>
      <c r="BRH27" s="31"/>
      <c r="BRI27" s="776"/>
      <c r="BRJ27" s="139"/>
      <c r="BRK27" s="61"/>
      <c r="BRL27" s="139"/>
      <c r="BRM27" s="78">
        <f t="shared" si="192"/>
        <v>0</v>
      </c>
      <c r="BRO27" s="322"/>
      <c r="BRP27" s="31"/>
      <c r="BRQ27" s="776"/>
      <c r="BRR27" s="139"/>
      <c r="BRS27" s="61"/>
      <c r="BRT27" s="139"/>
      <c r="BRU27" s="78">
        <f t="shared" si="193"/>
        <v>0</v>
      </c>
      <c r="BRW27" s="405"/>
      <c r="BRX27" s="776"/>
      <c r="BRY27" s="139"/>
      <c r="BRZ27" s="61"/>
      <c r="BSA27" s="139"/>
      <c r="BSB27" s="78">
        <f t="shared" si="194"/>
        <v>0</v>
      </c>
      <c r="BSD27" s="405"/>
      <c r="BSE27" s="776"/>
      <c r="BSF27" s="139"/>
      <c r="BSG27" s="31"/>
      <c r="BSH27" s="139"/>
      <c r="BSI27" s="78">
        <f t="shared" si="195"/>
        <v>0</v>
      </c>
      <c r="BSK27" s="31"/>
      <c r="BSL27" s="776"/>
      <c r="BSM27" s="139"/>
      <c r="BSN27" s="61"/>
      <c r="BSO27" s="139"/>
      <c r="BSP27" s="78">
        <f t="shared" si="196"/>
        <v>0</v>
      </c>
      <c r="BSR27" s="405"/>
      <c r="BSS27" s="776"/>
      <c r="BST27" s="139"/>
      <c r="BSU27" s="871"/>
      <c r="BSV27" s="568"/>
      <c r="BSW27" s="78">
        <f t="shared" si="197"/>
        <v>0</v>
      </c>
      <c r="BSY27" s="405"/>
      <c r="BSZ27" s="776"/>
      <c r="BTA27" s="139"/>
      <c r="BTB27" s="871"/>
      <c r="BTC27" s="568"/>
      <c r="BTD27" s="78">
        <f t="shared" si="198"/>
        <v>0</v>
      </c>
      <c r="BTF27" s="31"/>
      <c r="BTG27" s="776"/>
      <c r="BTH27" s="139"/>
      <c r="BTI27" s="61"/>
      <c r="BTJ27" s="139"/>
      <c r="BTK27" s="78">
        <f t="shared" si="199"/>
        <v>0</v>
      </c>
      <c r="BTM27" s="31"/>
      <c r="BTN27" s="776"/>
      <c r="BTO27" s="139"/>
      <c r="BTP27" s="61"/>
      <c r="BTQ27" s="139"/>
      <c r="BTR27" s="78">
        <f t="shared" si="200"/>
        <v>0</v>
      </c>
      <c r="BTT27" s="31"/>
      <c r="BTU27" s="776"/>
      <c r="BTV27" s="139"/>
      <c r="BTW27" s="61"/>
      <c r="BTX27" s="139"/>
      <c r="BTY27" s="78">
        <f t="shared" si="201"/>
        <v>0</v>
      </c>
      <c r="BUA27" s="31"/>
      <c r="BUB27" s="776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2500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2"/>
      <c r="CX28" s="1890"/>
      <c r="CY28" s="139"/>
      <c r="CZ28" s="482"/>
      <c r="DA28" s="389"/>
      <c r="DB28" s="78">
        <f t="shared" si="16"/>
        <v>281466</v>
      </c>
      <c r="DD28" s="425"/>
      <c r="DE28" s="814"/>
      <c r="DF28" s="1893"/>
      <c r="DG28" s="104"/>
      <c r="DH28" s="425"/>
      <c r="DI28" s="292"/>
      <c r="DJ28" s="78">
        <f t="shared" si="17"/>
        <v>633217.30000000005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4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395"/>
      <c r="GI28" s="1814"/>
      <c r="GJ28" s="1835"/>
      <c r="GK28" s="1927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18695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30"/>
      <c r="KE28" s="139"/>
      <c r="KF28" s="1831">
        <v>41976</v>
      </c>
      <c r="KG28" s="1610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4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98"/>
      <c r="PQ28" s="1847"/>
      <c r="PR28" s="1841"/>
      <c r="PS28" s="1396"/>
      <c r="PT28" s="78">
        <f t="shared" si="60"/>
        <v>301.5</v>
      </c>
      <c r="PU28" s="1396"/>
      <c r="PV28" s="1265"/>
      <c r="PW28" s="2052"/>
      <c r="PX28" s="1395"/>
      <c r="PY28" s="1946"/>
      <c r="PZ28" s="724"/>
      <c r="QA28" s="139"/>
      <c r="QB28" s="78">
        <f t="shared" si="61"/>
        <v>9830.36</v>
      </c>
      <c r="QD28" s="1265"/>
      <c r="QE28" s="1395"/>
      <c r="QF28" s="1946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89"/>
      <c r="RZ28" s="78">
        <f t="shared" si="68"/>
        <v>297</v>
      </c>
      <c r="SB28" s="405"/>
      <c r="SC28" s="311"/>
      <c r="SD28" s="22"/>
      <c r="SE28" s="31"/>
      <c r="SF28" s="789"/>
      <c r="SG28" s="78">
        <f t="shared" si="69"/>
        <v>0</v>
      </c>
      <c r="SI28" s="31"/>
      <c r="SJ28" s="311"/>
      <c r="SK28" s="22"/>
      <c r="SL28" s="31"/>
      <c r="SM28" s="789"/>
      <c r="SN28" s="78">
        <f t="shared" si="70"/>
        <v>0</v>
      </c>
      <c r="SP28" s="31"/>
      <c r="SQ28" s="311"/>
      <c r="SR28" s="22"/>
      <c r="SS28" s="31"/>
      <c r="ST28" s="789"/>
      <c r="SU28" s="78">
        <f t="shared" si="71"/>
        <v>0</v>
      </c>
      <c r="SW28" s="31"/>
      <c r="SX28" s="311"/>
      <c r="SY28" s="22"/>
      <c r="SZ28" s="31"/>
      <c r="TA28" s="789"/>
      <c r="TB28" s="78">
        <f t="shared" si="72"/>
        <v>0</v>
      </c>
      <c r="TD28" s="31"/>
      <c r="TE28" s="311"/>
      <c r="TF28" s="22"/>
      <c r="TG28" s="31"/>
      <c r="TH28" s="789"/>
      <c r="TI28" s="78">
        <f t="shared" si="73"/>
        <v>0</v>
      </c>
      <c r="TK28" s="31"/>
      <c r="TL28" s="311"/>
      <c r="TM28" s="22"/>
      <c r="TN28" s="31"/>
      <c r="TO28" s="789"/>
      <c r="TP28" s="78">
        <f t="shared" si="74"/>
        <v>0</v>
      </c>
      <c r="TR28" s="311"/>
      <c r="TS28" s="311"/>
      <c r="TT28" s="22"/>
      <c r="TU28" s="31"/>
      <c r="TV28" s="789"/>
      <c r="TW28" s="78">
        <f t="shared" si="75"/>
        <v>0</v>
      </c>
      <c r="TY28" s="311"/>
      <c r="TZ28" s="311"/>
      <c r="UA28" s="22"/>
      <c r="UB28" s="31"/>
      <c r="UC28" s="789"/>
      <c r="UD28" s="78">
        <f t="shared" si="76"/>
        <v>0</v>
      </c>
      <c r="UF28" s="405"/>
      <c r="UG28" s="311"/>
      <c r="UH28" s="22"/>
      <c r="UI28" s="31"/>
      <c r="UJ28" s="789"/>
      <c r="UK28" s="78">
        <f t="shared" si="77"/>
        <v>0</v>
      </c>
      <c r="UM28" s="405"/>
      <c r="UN28" s="311"/>
      <c r="UO28" s="22"/>
      <c r="UP28" s="31"/>
      <c r="UQ28" s="789"/>
      <c r="UR28" s="78">
        <f t="shared" si="78"/>
        <v>-2822</v>
      </c>
      <c r="UT28" s="405"/>
      <c r="UU28" s="311"/>
      <c r="UV28" s="22"/>
      <c r="UW28" s="31"/>
      <c r="UX28" s="789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89"/>
      <c r="VM28" s="78">
        <f t="shared" si="81"/>
        <v>0</v>
      </c>
      <c r="VO28" s="788"/>
      <c r="VP28" s="311"/>
      <c r="VQ28" s="22"/>
      <c r="VR28" s="31"/>
      <c r="VS28" s="789"/>
      <c r="VT28" s="78">
        <f t="shared" si="82"/>
        <v>0</v>
      </c>
      <c r="VV28" s="311"/>
      <c r="VW28" s="311"/>
      <c r="VX28" s="22"/>
      <c r="VY28" s="31"/>
      <c r="VZ28" s="789"/>
      <c r="WA28" s="78">
        <f t="shared" si="83"/>
        <v>0</v>
      </c>
      <c r="WC28" s="425"/>
      <c r="WD28" s="2078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89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1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5"/>
      <c r="ZZ28" s="1395"/>
      <c r="AAA28" s="1814"/>
      <c r="AAB28" s="1826"/>
      <c r="AAC28" s="724"/>
      <c r="AAD28" s="1396"/>
      <c r="AAE28" s="78">
        <f t="shared" si="95"/>
        <v>2062.3999999999996</v>
      </c>
      <c r="AAG28" s="1265"/>
      <c r="AAH28" s="1395"/>
      <c r="AAI28" s="1814"/>
      <c r="AAJ28" s="1655"/>
      <c r="AAK28" s="1826"/>
      <c r="AAL28" s="78">
        <f t="shared" si="96"/>
        <v>0</v>
      </c>
      <c r="AAM28" s="1396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79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79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3"/>
      <c r="ANA28" s="806"/>
      <c r="ANB28" s="76"/>
      <c r="ANC28" s="807">
        <f t="shared" si="204"/>
        <v>0</v>
      </c>
      <c r="ANE28" s="321"/>
      <c r="ANF28" s="229"/>
      <c r="ANG28" s="801"/>
      <c r="ANH28" s="97"/>
      <c r="ANI28" s="139"/>
      <c r="ANJ28" s="807">
        <f t="shared" si="205"/>
        <v>0</v>
      </c>
      <c r="ANL28" s="321"/>
      <c r="ANM28" s="229"/>
      <c r="ANN28" s="801"/>
      <c r="ANO28" s="393"/>
      <c r="ANP28" s="139"/>
      <c r="ANQ28" s="807">
        <f t="shared" si="206"/>
        <v>187.60000000000002</v>
      </c>
      <c r="ANS28" s="31"/>
      <c r="ANT28" s="336"/>
      <c r="ANU28" s="311"/>
      <c r="ANV28" s="803"/>
      <c r="ANW28" s="806"/>
      <c r="ANX28" s="76"/>
      <c r="ANY28" s="807">
        <f t="shared" si="207"/>
        <v>0</v>
      </c>
      <c r="AOA28" s="2032"/>
      <c r="AOB28" s="857"/>
      <c r="AOC28" s="1395"/>
      <c r="AOD28" s="1826"/>
      <c r="AOE28" s="724"/>
      <c r="AOF28" s="1396"/>
      <c r="AOG28" s="807">
        <f t="shared" si="208"/>
        <v>731</v>
      </c>
      <c r="AON28" s="78">
        <f t="shared" si="240"/>
        <v>0</v>
      </c>
      <c r="AOO28" s="1396"/>
      <c r="AOP28" s="49"/>
      <c r="AOQ28" s="311"/>
      <c r="AOR28" s="803"/>
      <c r="AOS28" s="806"/>
      <c r="AOT28" s="76"/>
      <c r="AOU28" s="807">
        <f t="shared" si="210"/>
        <v>0</v>
      </c>
      <c r="AOW28" s="311"/>
      <c r="AOX28" s="311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311"/>
      <c r="APM28" s="827"/>
      <c r="APN28" s="806"/>
      <c r="APO28" s="76"/>
      <c r="APP28" s="807">
        <f t="shared" si="212"/>
        <v>0</v>
      </c>
      <c r="APR28" s="322"/>
      <c r="APS28" s="311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311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311"/>
      <c r="ASE28" s="803"/>
      <c r="ASF28" s="806"/>
      <c r="ASG28" s="76"/>
      <c r="ASH28" s="807">
        <f t="shared" si="222"/>
        <v>0</v>
      </c>
      <c r="ASJ28" s="405"/>
      <c r="ASK28" s="311"/>
      <c r="ASL28" s="827"/>
      <c r="ASM28" s="806"/>
      <c r="ASN28" s="76"/>
      <c r="ASO28" s="807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6"/>
      <c r="AWX28" s="776"/>
      <c r="AWY28" s="76"/>
      <c r="AWZ28" s="31"/>
      <c r="AXA28" s="76"/>
      <c r="AXB28" s="78">
        <f t="shared" si="261"/>
        <v>872</v>
      </c>
      <c r="AXD28" s="405"/>
      <c r="AXE28" s="776"/>
      <c r="AXF28" s="76"/>
      <c r="AXG28" s="31"/>
      <c r="AXH28" s="76"/>
      <c r="AXI28" s="78">
        <f t="shared" si="262"/>
        <v>0</v>
      </c>
      <c r="AXK28" s="405"/>
      <c r="AXL28" s="776"/>
      <c r="AXM28" s="76"/>
      <c r="AXN28" s="31"/>
      <c r="AXO28" s="76"/>
      <c r="AXP28" s="78">
        <f t="shared" si="263"/>
        <v>0</v>
      </c>
      <c r="AXR28" s="31"/>
      <c r="AXS28" s="776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6"/>
      <c r="AYV28" s="76"/>
      <c r="AYW28" s="31"/>
      <c r="AYX28" s="76"/>
      <c r="AYY28" s="78">
        <f t="shared" si="140"/>
        <v>0</v>
      </c>
      <c r="AZA28" s="405"/>
      <c r="AZB28" s="776"/>
      <c r="AZC28" s="76"/>
      <c r="AZD28" s="61"/>
      <c r="AZE28" s="76"/>
      <c r="AZF28" s="78">
        <f t="shared" si="141"/>
        <v>0</v>
      </c>
      <c r="AZH28" s="31"/>
      <c r="AZI28" s="776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6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42133</v>
      </c>
      <c r="BBM28" s="321"/>
      <c r="BBN28" s="2175">
        <v>20569</v>
      </c>
      <c r="BBO28" s="390">
        <v>299512</v>
      </c>
      <c r="BBP28" s="1923">
        <v>42140</v>
      </c>
      <c r="BBQ28" s="2089">
        <v>299512</v>
      </c>
      <c r="BBR28" s="131">
        <f t="shared" si="269"/>
        <v>0</v>
      </c>
      <c r="BBS28" s="1265"/>
      <c r="BBT28" s="1395"/>
      <c r="BBU28" s="1814"/>
      <c r="BBV28" s="1655"/>
      <c r="BBW28" s="1826"/>
      <c r="BBX28" s="724"/>
      <c r="BBY28" s="78">
        <f t="shared" si="149"/>
        <v>1200</v>
      </c>
      <c r="BCA28" s="425">
        <v>42116</v>
      </c>
      <c r="BCB28" s="2180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776"/>
      <c r="BCJ28" s="76"/>
      <c r="BCK28" s="61"/>
      <c r="BCL28" s="76"/>
      <c r="BCM28" s="78">
        <f t="shared" si="151"/>
        <v>0</v>
      </c>
      <c r="BCO28" s="31"/>
      <c r="BCP28" s="776"/>
      <c r="BCQ28" s="76"/>
      <c r="BCR28" s="61"/>
      <c r="BCS28" s="76"/>
      <c r="BCT28" s="78">
        <f t="shared" si="152"/>
        <v>0</v>
      </c>
      <c r="BCV28" s="405"/>
      <c r="BCW28" s="776"/>
      <c r="BCX28" s="76"/>
      <c r="BCY28" s="61"/>
      <c r="BCZ28" s="76"/>
      <c r="BDA28" s="78">
        <f t="shared" si="153"/>
        <v>6086.5</v>
      </c>
      <c r="BDC28" s="405"/>
      <c r="BDD28" s="776"/>
      <c r="BDE28" s="76"/>
      <c r="BDF28" s="61"/>
      <c r="BDG28" s="76"/>
      <c r="BDH28" s="78">
        <f t="shared" si="154"/>
        <v>8936.1000000000058</v>
      </c>
      <c r="BDJ28" s="322"/>
      <c r="BDK28" s="776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6"/>
      <c r="BEB28" s="76"/>
      <c r="BEC28" s="31"/>
      <c r="BED28" s="76"/>
      <c r="BEE28" s="78">
        <f t="shared" si="157"/>
        <v>4361.25</v>
      </c>
      <c r="BEG28" s="322"/>
      <c r="BEH28" s="776"/>
      <c r="BEI28" s="919"/>
      <c r="BEJ28" s="2076"/>
      <c r="BEK28" s="410">
        <v>41853</v>
      </c>
      <c r="BEL28" s="389">
        <v>2409.4</v>
      </c>
      <c r="BEM28" s="78">
        <f t="shared" si="158"/>
        <v>-12118.9</v>
      </c>
      <c r="BEO28" s="31"/>
      <c r="BEP28" s="776"/>
      <c r="BEQ28" s="76"/>
      <c r="BER28" s="61"/>
      <c r="BES28" s="76"/>
      <c r="BET28" s="78">
        <f t="shared" si="159"/>
        <v>0</v>
      </c>
      <c r="BEV28" s="322"/>
      <c r="BEW28" s="776"/>
      <c r="BEX28" s="76"/>
      <c r="BEY28" s="61"/>
      <c r="BEZ28" s="76"/>
      <c r="BFA28" s="78">
        <f t="shared" si="160"/>
        <v>0</v>
      </c>
      <c r="BFC28" s="322"/>
      <c r="BFD28" s="776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6"/>
      <c r="BFS28" s="76"/>
      <c r="BFT28" s="492"/>
      <c r="BFU28" s="76"/>
      <c r="BFV28" s="78">
        <f t="shared" si="163"/>
        <v>0</v>
      </c>
      <c r="BFX28" s="31"/>
      <c r="BFY28" s="776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6"/>
      <c r="BGV28" s="76"/>
      <c r="BGW28" s="61"/>
      <c r="BGX28" s="76"/>
      <c r="BGY28" s="78">
        <f t="shared" si="167"/>
        <v>0</v>
      </c>
      <c r="BHA28" s="405"/>
      <c r="BHB28" s="776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6"/>
      <c r="BHZ28" s="76"/>
      <c r="BIA28" s="604"/>
      <c r="BIB28" s="76"/>
      <c r="BIC28" s="78">
        <f t="shared" si="171"/>
        <v>0</v>
      </c>
      <c r="BIE28" s="322"/>
      <c r="BIF28" s="31"/>
      <c r="BIG28" s="1966"/>
      <c r="BIH28" s="789"/>
      <c r="BII28" s="322"/>
      <c r="BIJ28" s="76"/>
      <c r="BIK28" s="78">
        <f t="shared" si="172"/>
        <v>0</v>
      </c>
      <c r="BIM28" s="405"/>
      <c r="BIN28" s="776"/>
      <c r="BIO28" s="76"/>
      <c r="BIP28" s="492"/>
      <c r="BIQ28" s="76"/>
      <c r="BIR28" s="78">
        <f t="shared" si="173"/>
        <v>86</v>
      </c>
      <c r="BIT28" s="321"/>
      <c r="BIU28" s="321"/>
      <c r="BIV28" s="2020"/>
      <c r="BIW28" s="139"/>
      <c r="BIX28" s="258"/>
      <c r="BIY28" s="139"/>
      <c r="BIZ28" s="78">
        <f t="shared" si="270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6"/>
      <c r="BJS28" s="76"/>
      <c r="BJT28" s="61"/>
      <c r="BJU28" s="76"/>
      <c r="BJV28" s="78">
        <f t="shared" si="268"/>
        <v>1883</v>
      </c>
      <c r="BJX28" s="405"/>
      <c r="BJY28" s="776"/>
      <c r="BJZ28" s="76"/>
      <c r="BKA28" s="61"/>
      <c r="BKB28" s="76"/>
      <c r="BKC28" s="78">
        <f t="shared" si="175"/>
        <v>0</v>
      </c>
      <c r="BKE28" s="405"/>
      <c r="BKG28" s="776"/>
      <c r="BKH28" s="76"/>
      <c r="BKI28" s="61"/>
      <c r="BKJ28" s="76"/>
      <c r="BKK28" s="78">
        <f t="shared" si="176"/>
        <v>8883.5</v>
      </c>
      <c r="BKM28" s="405"/>
      <c r="BKN28" s="776"/>
      <c r="BKO28" s="76"/>
      <c r="BKP28" s="61"/>
      <c r="BKQ28" s="76"/>
      <c r="BKR28" s="78">
        <f t="shared" si="177"/>
        <v>0</v>
      </c>
      <c r="BKT28" s="405"/>
      <c r="BKU28" s="776"/>
      <c r="BKV28" s="76"/>
      <c r="BKW28" s="31"/>
      <c r="BKX28" s="76"/>
      <c r="BKY28" s="78">
        <f t="shared" si="178"/>
        <v>0</v>
      </c>
      <c r="BLA28" s="405"/>
      <c r="BLB28" s="776"/>
      <c r="BLC28" s="76"/>
      <c r="BLD28" s="31"/>
      <c r="BLE28" s="76"/>
      <c r="BLF28" s="78">
        <f t="shared" si="179"/>
        <v>0</v>
      </c>
      <c r="BLH28" s="405"/>
      <c r="BLI28" s="776"/>
      <c r="BLJ28" s="76"/>
      <c r="BLK28" s="61"/>
      <c r="BLL28" s="76"/>
      <c r="BLM28" s="78">
        <f t="shared" si="180"/>
        <v>100</v>
      </c>
      <c r="BLO28" s="425"/>
      <c r="BLP28" s="1330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6"/>
      <c r="BML28" s="76"/>
      <c r="BMM28" s="604"/>
      <c r="BMN28" s="76"/>
      <c r="BMO28" s="78">
        <f t="shared" si="184"/>
        <v>0</v>
      </c>
      <c r="BMQ28" s="31"/>
      <c r="BMR28" s="776"/>
      <c r="BMS28" s="76"/>
      <c r="BMT28" s="61"/>
      <c r="BMU28" s="76"/>
      <c r="BMV28" s="78">
        <f t="shared" si="185"/>
        <v>0</v>
      </c>
      <c r="BMX28" s="31"/>
      <c r="BMY28" s="776"/>
      <c r="BMZ28" s="789"/>
      <c r="BNA28" s="31"/>
      <c r="BNB28" s="76"/>
      <c r="BNC28" s="78">
        <f t="shared" si="229"/>
        <v>150</v>
      </c>
      <c r="BNE28" s="321"/>
      <c r="BNF28" s="2005"/>
      <c r="BNG28" s="104"/>
      <c r="BNH28" s="531"/>
      <c r="BNI28" s="139"/>
      <c r="BNJ28" s="78">
        <f t="shared" si="230"/>
        <v>11430</v>
      </c>
      <c r="BNL28" s="31"/>
      <c r="BNM28" s="776"/>
      <c r="BNN28" s="76"/>
      <c r="BNO28" s="61"/>
      <c r="BNP28" s="76"/>
      <c r="BNQ28" s="78">
        <f t="shared" si="231"/>
        <v>0</v>
      </c>
      <c r="BNS28" s="31"/>
      <c r="BNT28" s="336"/>
      <c r="BNU28" s="776"/>
      <c r="BNV28" s="76"/>
      <c r="BNW28" s="61"/>
      <c r="BNX28" s="76"/>
      <c r="BNY28" s="78">
        <f t="shared" si="232"/>
        <v>0</v>
      </c>
      <c r="BOA28" s="31"/>
      <c r="BOB28" s="776"/>
      <c r="BOC28" s="76"/>
      <c r="BOD28" s="61"/>
      <c r="BOE28" s="76"/>
      <c r="BOF28" s="78">
        <f t="shared" si="233"/>
        <v>0</v>
      </c>
      <c r="BOH28" s="31"/>
      <c r="BOI28" s="776"/>
      <c r="BOJ28" s="76"/>
      <c r="BOK28" s="61"/>
      <c r="BOL28" s="76"/>
      <c r="BOM28" s="78">
        <f t="shared" si="234"/>
        <v>0</v>
      </c>
      <c r="BOO28" s="31"/>
      <c r="BOP28" s="776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6"/>
      <c r="BPE28" s="76"/>
      <c r="BPF28" s="31"/>
      <c r="BPG28" s="76"/>
      <c r="BPH28" s="78">
        <f t="shared" si="237"/>
        <v>0</v>
      </c>
      <c r="BPJ28" s="405"/>
      <c r="BPK28" s="776"/>
      <c r="BPL28" s="76"/>
      <c r="BPM28" s="31"/>
      <c r="BPN28" s="76"/>
      <c r="BPO28" s="78">
        <f t="shared" si="252"/>
        <v>2273.5</v>
      </c>
      <c r="BPQ28" s="31"/>
      <c r="BPR28" s="776"/>
      <c r="BPS28" s="76"/>
      <c r="BPT28" s="61"/>
      <c r="BPU28" s="76"/>
      <c r="BPV28" s="78">
        <f t="shared" si="186"/>
        <v>0</v>
      </c>
      <c r="BPX28" s="31"/>
      <c r="BPY28" s="776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006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6"/>
      <c r="BRC28" s="350"/>
      <c r="BRD28" s="405"/>
      <c r="BRE28" s="775"/>
      <c r="BRF28" s="78">
        <f t="shared" si="191"/>
        <v>0</v>
      </c>
      <c r="BRH28" s="31"/>
      <c r="BRI28" s="776"/>
      <c r="BRJ28" s="76"/>
      <c r="BRK28" s="61"/>
      <c r="BRL28" s="76"/>
      <c r="BRM28" s="78">
        <f t="shared" si="192"/>
        <v>0</v>
      </c>
      <c r="BRO28" s="322"/>
      <c r="BRP28" s="31"/>
      <c r="BRQ28" s="776"/>
      <c r="BRR28" s="76"/>
      <c r="BRS28" s="61"/>
      <c r="BRT28" s="76"/>
      <c r="BRU28" s="78">
        <f t="shared" si="193"/>
        <v>0</v>
      </c>
      <c r="BRW28" s="405"/>
      <c r="BRX28" s="776"/>
      <c r="BRY28" s="76"/>
      <c r="BRZ28" s="61"/>
      <c r="BSA28" s="76"/>
      <c r="BSB28" s="78">
        <f t="shared" si="194"/>
        <v>0</v>
      </c>
      <c r="BSD28" s="405"/>
      <c r="BSE28" s="776"/>
      <c r="BSF28" s="76"/>
      <c r="BSG28" s="31"/>
      <c r="BSH28" s="76"/>
      <c r="BSI28" s="78">
        <f t="shared" si="195"/>
        <v>0</v>
      </c>
      <c r="BSK28" s="31"/>
      <c r="BSL28" s="776"/>
      <c r="BSM28" s="76"/>
      <c r="BSN28" s="61"/>
      <c r="BSO28" s="76"/>
      <c r="BSP28" s="78">
        <f t="shared" si="196"/>
        <v>0</v>
      </c>
      <c r="BSR28" s="405"/>
      <c r="BSS28" s="776"/>
      <c r="BST28" s="76"/>
      <c r="BSU28" s="871"/>
      <c r="BSV28" s="570"/>
      <c r="BSW28" s="78">
        <f t="shared" si="197"/>
        <v>0</v>
      </c>
      <c r="BSY28" s="405"/>
      <c r="BSZ28" s="776"/>
      <c r="BTA28" s="76"/>
      <c r="BTB28" s="871"/>
      <c r="BTC28" s="570"/>
      <c r="BTD28" s="78">
        <f t="shared" si="198"/>
        <v>0</v>
      </c>
      <c r="BTF28" s="31"/>
      <c r="BTG28" s="776"/>
      <c r="BTH28" s="76"/>
      <c r="BTI28" s="61"/>
      <c r="BTJ28" s="76"/>
      <c r="BTK28" s="78">
        <f t="shared" si="199"/>
        <v>0</v>
      </c>
      <c r="BTM28" s="31"/>
      <c r="BTN28" s="776"/>
      <c r="BTO28" s="76"/>
      <c r="BTP28" s="61"/>
      <c r="BTQ28" s="76"/>
      <c r="BTR28" s="78">
        <f t="shared" si="200"/>
        <v>0</v>
      </c>
      <c r="BTT28" s="31"/>
      <c r="BTU28" s="776"/>
      <c r="BTV28" s="76"/>
      <c r="BTW28" s="61"/>
      <c r="BTX28" s="76"/>
      <c r="BTY28" s="78">
        <f t="shared" si="201"/>
        <v>0</v>
      </c>
      <c r="BUA28" s="31"/>
      <c r="BUB28" s="776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2500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1987" t="s">
        <v>2325</v>
      </c>
      <c r="CX29" s="1977" t="s">
        <v>2295</v>
      </c>
      <c r="CY29" s="139">
        <v>360243</v>
      </c>
      <c r="CZ29" s="1988">
        <v>41848</v>
      </c>
      <c r="DA29" s="1989">
        <v>75111.97</v>
      </c>
      <c r="DB29" s="78">
        <f t="shared" si="16"/>
        <v>566597.03</v>
      </c>
      <c r="DD29" s="425"/>
      <c r="DE29" s="814"/>
      <c r="DF29" s="1893"/>
      <c r="DG29" s="104"/>
      <c r="DH29" s="425"/>
      <c r="DI29" s="350"/>
      <c r="DJ29" s="78">
        <f t="shared" si="17"/>
        <v>633217.30000000005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4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395"/>
      <c r="GI29" s="1814"/>
      <c r="GJ29" s="1835"/>
      <c r="GK29" s="1927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18695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1830">
        <v>42070</v>
      </c>
      <c r="KG29" s="866">
        <v>5314.5</v>
      </c>
      <c r="KH29" s="78">
        <f t="shared" si="41"/>
        <v>0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4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98"/>
      <c r="PQ29" s="1847"/>
      <c r="PR29" s="1841"/>
      <c r="PS29" s="1396"/>
      <c r="PT29" s="78">
        <f t="shared" si="60"/>
        <v>301.5</v>
      </c>
      <c r="PU29" s="1396"/>
      <c r="PV29" s="1265"/>
      <c r="PW29" s="2048"/>
      <c r="PX29" s="1395"/>
      <c r="PY29" s="1716"/>
      <c r="PZ29" s="1828"/>
      <c r="QA29" s="139"/>
      <c r="QB29" s="78">
        <f t="shared" si="61"/>
        <v>9830.36</v>
      </c>
      <c r="QD29" s="1265"/>
      <c r="QE29" s="1395"/>
      <c r="QF29" s="1716"/>
      <c r="QG29" s="1828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89"/>
      <c r="RZ29" s="78">
        <f t="shared" si="68"/>
        <v>297</v>
      </c>
      <c r="SB29" s="405"/>
      <c r="SC29" s="311"/>
      <c r="SD29" s="22"/>
      <c r="SE29" s="31"/>
      <c r="SF29" s="789"/>
      <c r="SG29" s="78">
        <f t="shared" si="69"/>
        <v>0</v>
      </c>
      <c r="SI29" s="31"/>
      <c r="SJ29" s="311"/>
      <c r="SK29" s="22"/>
      <c r="SL29" s="31"/>
      <c r="SM29" s="789"/>
      <c r="SN29" s="78">
        <f t="shared" si="70"/>
        <v>0</v>
      </c>
      <c r="SP29" s="31"/>
      <c r="SQ29" s="311"/>
      <c r="SR29" s="22"/>
      <c r="SS29" s="31"/>
      <c r="ST29" s="789"/>
      <c r="SU29" s="78">
        <f t="shared" si="71"/>
        <v>0</v>
      </c>
      <c r="SW29" s="31"/>
      <c r="SX29" s="311"/>
      <c r="SY29" s="22"/>
      <c r="SZ29" s="31"/>
      <c r="TA29" s="789"/>
      <c r="TB29" s="78">
        <f t="shared" si="72"/>
        <v>0</v>
      </c>
      <c r="TD29" s="31"/>
      <c r="TE29" s="311"/>
      <c r="TF29" s="22"/>
      <c r="TG29" s="31"/>
      <c r="TH29" s="789"/>
      <c r="TI29" s="78">
        <f t="shared" si="73"/>
        <v>0</v>
      </c>
      <c r="TK29" s="31"/>
      <c r="TL29" s="311"/>
      <c r="TM29" s="22"/>
      <c r="TN29" s="31"/>
      <c r="TO29" s="789"/>
      <c r="TP29" s="78">
        <f t="shared" si="74"/>
        <v>0</v>
      </c>
      <c r="TR29" s="311"/>
      <c r="TS29" s="311"/>
      <c r="TT29" s="22"/>
      <c r="TU29" s="31"/>
      <c r="TV29" s="789"/>
      <c r="TW29" s="78">
        <f t="shared" si="75"/>
        <v>0</v>
      </c>
      <c r="TY29" s="311"/>
      <c r="TZ29" s="311"/>
      <c r="UA29" s="22"/>
      <c r="UB29" s="31"/>
      <c r="UC29" s="789"/>
      <c r="UD29" s="78">
        <f t="shared" si="76"/>
        <v>0</v>
      </c>
      <c r="UF29" s="405"/>
      <c r="UG29" s="311"/>
      <c r="UH29" s="22"/>
      <c r="UI29" s="31"/>
      <c r="UJ29" s="789"/>
      <c r="UK29" s="78">
        <f t="shared" si="77"/>
        <v>0</v>
      </c>
      <c r="UM29" s="405"/>
      <c r="UN29" s="311"/>
      <c r="UO29" s="22"/>
      <c r="UP29" s="31"/>
      <c r="UQ29" s="789"/>
      <c r="UR29" s="78">
        <f t="shared" si="78"/>
        <v>-2822</v>
      </c>
      <c r="UT29" s="405"/>
      <c r="UU29" s="311"/>
      <c r="UV29" s="22"/>
      <c r="UW29" s="31"/>
      <c r="UX29" s="789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89"/>
      <c r="VM29" s="78">
        <f t="shared" si="81"/>
        <v>0</v>
      </c>
      <c r="VO29" s="788"/>
      <c r="VP29" s="311"/>
      <c r="VQ29" s="22"/>
      <c r="VR29" s="31"/>
      <c r="VS29" s="789"/>
      <c r="VT29" s="78">
        <f t="shared" si="82"/>
        <v>0</v>
      </c>
      <c r="VV29" s="311"/>
      <c r="VW29" s="311"/>
      <c r="VX29" s="22"/>
      <c r="VY29" s="31"/>
      <c r="VZ29" s="789"/>
      <c r="WA29" s="78">
        <f t="shared" si="83"/>
        <v>0</v>
      </c>
      <c r="WC29" s="425"/>
      <c r="WD29" s="2078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89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1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5"/>
      <c r="ZZ29" s="1395"/>
      <c r="AAA29" s="1814"/>
      <c r="AAB29" s="1826"/>
      <c r="AAC29" s="724"/>
      <c r="AAD29" s="1754"/>
      <c r="AAE29" s="78">
        <f t="shared" si="95"/>
        <v>2062.3999999999996</v>
      </c>
      <c r="AAG29" s="1265"/>
      <c r="AAH29" s="1395"/>
      <c r="AAI29" s="1814"/>
      <c r="AAJ29" s="1655"/>
      <c r="AAK29" s="1826"/>
      <c r="AAL29" s="78">
        <f t="shared" si="96"/>
        <v>0</v>
      </c>
      <c r="AAM29" s="1396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79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79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311"/>
      <c r="AMZ29" s="803"/>
      <c r="ANA29" s="806"/>
      <c r="ANB29" s="76"/>
      <c r="ANC29" s="807">
        <f t="shared" si="204"/>
        <v>0</v>
      </c>
      <c r="ANE29" s="321"/>
      <c r="ANF29" s="229"/>
      <c r="ANG29" s="801"/>
      <c r="ANH29" s="97"/>
      <c r="ANI29" s="139"/>
      <c r="ANJ29" s="807">
        <f t="shared" si="205"/>
        <v>0</v>
      </c>
      <c r="ANL29" s="31"/>
      <c r="ANM29" s="311"/>
      <c r="ANN29" s="1397"/>
      <c r="ANO29" s="827"/>
      <c r="ANP29" s="139"/>
      <c r="ANQ29" s="807">
        <f t="shared" si="206"/>
        <v>187.60000000000002</v>
      </c>
      <c r="ANS29" s="31"/>
      <c r="ANT29" s="336"/>
      <c r="ANU29" s="311"/>
      <c r="ANV29" s="803"/>
      <c r="ANW29" s="806"/>
      <c r="ANX29" s="76"/>
      <c r="ANY29" s="807">
        <f t="shared" si="207"/>
        <v>0</v>
      </c>
      <c r="AOA29" s="2031"/>
      <c r="AOB29" s="857"/>
      <c r="AOC29" s="1395"/>
      <c r="AOD29" s="1826"/>
      <c r="AOE29" s="724"/>
      <c r="AOF29" s="1396"/>
      <c r="AOG29" s="807">
        <f t="shared" si="208"/>
        <v>731</v>
      </c>
      <c r="AON29" s="78">
        <f t="shared" si="240"/>
        <v>0</v>
      </c>
      <c r="AOO29" s="1396"/>
      <c r="AOP29" s="49"/>
      <c r="AOQ29" s="311"/>
      <c r="AOR29" s="803"/>
      <c r="AOS29" s="806"/>
      <c r="AOT29" s="76"/>
      <c r="AOU29" s="807">
        <f t="shared" si="210"/>
        <v>0</v>
      </c>
      <c r="AOW29" s="311"/>
      <c r="AOX29" s="311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311"/>
      <c r="APM29" s="827"/>
      <c r="APN29" s="806"/>
      <c r="APO29" s="76"/>
      <c r="APP29" s="807">
        <f t="shared" si="212"/>
        <v>0</v>
      </c>
      <c r="APR29" s="322"/>
      <c r="APS29" s="311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311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311"/>
      <c r="ASE29" s="803"/>
      <c r="ASF29" s="806"/>
      <c r="ASG29" s="76"/>
      <c r="ASH29" s="807">
        <f t="shared" si="222"/>
        <v>0</v>
      </c>
      <c r="ASJ29" s="405"/>
      <c r="ASK29" s="311"/>
      <c r="ASL29" s="827"/>
      <c r="ASM29" s="806"/>
      <c r="ASN29" s="76"/>
      <c r="ASO29" s="807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6"/>
      <c r="AWX29" s="776"/>
      <c r="AWY29" s="76"/>
      <c r="AWZ29" s="31"/>
      <c r="AXA29" s="76"/>
      <c r="AXB29" s="78">
        <f t="shared" si="261"/>
        <v>872</v>
      </c>
      <c r="AXD29" s="405"/>
      <c r="AXE29" s="776"/>
      <c r="AXF29" s="76"/>
      <c r="AXG29" s="31"/>
      <c r="AXH29" s="76"/>
      <c r="AXI29" s="78">
        <f t="shared" si="262"/>
        <v>0</v>
      </c>
      <c r="AXK29" s="405"/>
      <c r="AXL29" s="776"/>
      <c r="AXM29" s="76"/>
      <c r="AXN29" s="31"/>
      <c r="AXO29" s="76"/>
      <c r="AXP29" s="78">
        <f t="shared" si="263"/>
        <v>0</v>
      </c>
      <c r="AXR29" s="31"/>
      <c r="AXS29" s="776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6"/>
      <c r="AYV29" s="76"/>
      <c r="AYW29" s="31"/>
      <c r="AYX29" s="76"/>
      <c r="AYY29" s="78">
        <f t="shared" si="140"/>
        <v>0</v>
      </c>
      <c r="AZA29" s="405"/>
      <c r="AZB29" s="776"/>
      <c r="AZC29" s="76"/>
      <c r="AZD29" s="61"/>
      <c r="AZE29" s="76"/>
      <c r="AZF29" s="78">
        <f t="shared" si="141"/>
        <v>0</v>
      </c>
      <c r="AZH29" s="31"/>
      <c r="AZI29" s="776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6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42136</v>
      </c>
      <c r="BBM29" s="1923"/>
      <c r="BBN29" s="2104">
        <v>20854</v>
      </c>
      <c r="BBO29" s="2089">
        <v>196605</v>
      </c>
      <c r="BBP29" s="1923">
        <v>42140</v>
      </c>
      <c r="BBQ29" s="2089">
        <v>196605</v>
      </c>
      <c r="BBR29" s="131">
        <f t="shared" si="269"/>
        <v>0</v>
      </c>
      <c r="BBS29" s="1265"/>
      <c r="BBT29" s="1395"/>
      <c r="BBU29" s="1814"/>
      <c r="BBV29" s="1655"/>
      <c r="BBW29" s="1826"/>
      <c r="BBX29" s="724"/>
      <c r="BBY29" s="78">
        <f t="shared" si="149"/>
        <v>1200</v>
      </c>
      <c r="BCA29" s="425">
        <v>42117</v>
      </c>
      <c r="BCB29" s="2180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776"/>
      <c r="BCJ29" s="76"/>
      <c r="BCK29" s="61"/>
      <c r="BCL29" s="76"/>
      <c r="BCM29" s="78">
        <f t="shared" si="151"/>
        <v>0</v>
      </c>
      <c r="BCO29" s="31"/>
      <c r="BCP29" s="776"/>
      <c r="BCQ29" s="76"/>
      <c r="BCR29" s="61"/>
      <c r="BCS29" s="76"/>
      <c r="BCT29" s="78">
        <f t="shared" si="152"/>
        <v>0</v>
      </c>
      <c r="BCV29" s="405"/>
      <c r="BCW29" s="776"/>
      <c r="BCX29" s="76"/>
      <c r="BCY29" s="61"/>
      <c r="BCZ29" s="76"/>
      <c r="BDA29" s="78">
        <f t="shared" si="153"/>
        <v>6086.5</v>
      </c>
      <c r="BDC29" s="405"/>
      <c r="BDD29" s="776"/>
      <c r="BDE29" s="76"/>
      <c r="BDF29" s="61"/>
      <c r="BDG29" s="76"/>
      <c r="BDH29" s="78">
        <f t="shared" si="154"/>
        <v>8936.1000000000058</v>
      </c>
      <c r="BDJ29" s="322"/>
      <c r="BDK29" s="776"/>
      <c r="BDL29" s="76"/>
      <c r="BDM29" s="61"/>
      <c r="BDN29" s="76"/>
      <c r="BDO29" s="78">
        <f t="shared" si="155"/>
        <v>0</v>
      </c>
      <c r="BDQ29" s="405"/>
      <c r="BDR29" s="736"/>
      <c r="BDS29" s="776"/>
      <c r="BDT29" s="139"/>
      <c r="BDU29" s="492"/>
      <c r="BDV29" s="139"/>
      <c r="BDW29" s="78">
        <f t="shared" si="156"/>
        <v>308</v>
      </c>
      <c r="BDY29" s="31"/>
      <c r="BDZ29" s="31"/>
      <c r="BEA29" s="776"/>
      <c r="BEB29" s="76"/>
      <c r="BEC29" s="31"/>
      <c r="BED29" s="76"/>
      <c r="BEE29" s="78">
        <f t="shared" si="157"/>
        <v>4361.25</v>
      </c>
      <c r="BEG29" s="322"/>
      <c r="BEH29" s="776"/>
      <c r="BEI29" s="919"/>
      <c r="BEJ29" s="2076"/>
      <c r="BEK29" s="1322">
        <v>41853</v>
      </c>
      <c r="BEL29" s="389">
        <v>4881.1000000000004</v>
      </c>
      <c r="BEM29" s="78">
        <f t="shared" si="158"/>
        <v>-17000</v>
      </c>
      <c r="BEO29" s="31"/>
      <c r="BEP29" s="776"/>
      <c r="BEQ29" s="76"/>
      <c r="BER29" s="61"/>
      <c r="BES29" s="76"/>
      <c r="BET29" s="78">
        <f t="shared" si="159"/>
        <v>0</v>
      </c>
      <c r="BEV29" s="322"/>
      <c r="BEW29" s="776"/>
      <c r="BEX29" s="76"/>
      <c r="BEY29" s="61"/>
      <c r="BEZ29" s="76"/>
      <c r="BFA29" s="78">
        <f t="shared" si="160"/>
        <v>0</v>
      </c>
      <c r="BFC29" s="322"/>
      <c r="BFD29" s="776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7"/>
      <c r="BFN29" s="390"/>
      <c r="BFO29" s="78">
        <f t="shared" si="162"/>
        <v>0</v>
      </c>
      <c r="BFQ29" s="322"/>
      <c r="BFR29" s="776"/>
      <c r="BFS29" s="76"/>
      <c r="BFT29" s="492"/>
      <c r="BFU29" s="76"/>
      <c r="BFV29" s="78">
        <f t="shared" si="163"/>
        <v>0</v>
      </c>
      <c r="BFX29" s="31"/>
      <c r="BFY29" s="776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6"/>
      <c r="BGV29" s="76"/>
      <c r="BGW29" s="61"/>
      <c r="BGX29" s="76"/>
      <c r="BGY29" s="78">
        <f t="shared" si="167"/>
        <v>0</v>
      </c>
      <c r="BHA29" s="405"/>
      <c r="BHB29" s="776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6"/>
      <c r="BHZ29" s="76"/>
      <c r="BIA29" s="604"/>
      <c r="BIB29" s="76"/>
      <c r="BIC29" s="78">
        <f t="shared" si="171"/>
        <v>0</v>
      </c>
      <c r="BIE29" s="322"/>
      <c r="BIF29" s="31"/>
      <c r="BIG29" s="1966"/>
      <c r="BIH29" s="789"/>
      <c r="BII29" s="322"/>
      <c r="BIJ29" s="76"/>
      <c r="BIK29" s="78">
        <f t="shared" si="172"/>
        <v>0</v>
      </c>
      <c r="BIM29" s="405"/>
      <c r="BIN29" s="776"/>
      <c r="BIO29" s="76"/>
      <c r="BIP29" s="492"/>
      <c r="BIQ29" s="76"/>
      <c r="BIR29" s="78">
        <f t="shared" si="173"/>
        <v>86</v>
      </c>
      <c r="BIT29" s="321"/>
      <c r="BIU29" s="321"/>
      <c r="BIV29" s="2020"/>
      <c r="BIW29" s="139"/>
      <c r="BIX29" s="258"/>
      <c r="BIY29" s="139"/>
      <c r="BIZ29" s="78">
        <f t="shared" si="270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6"/>
      <c r="BJS29" s="76"/>
      <c r="BJT29" s="61"/>
      <c r="BJU29" s="76"/>
      <c r="BJV29" s="78">
        <f t="shared" si="268"/>
        <v>1883</v>
      </c>
      <c r="BJX29" s="405"/>
      <c r="BJY29" s="776"/>
      <c r="BJZ29" s="76"/>
      <c r="BKA29" s="61"/>
      <c r="BKB29" s="76"/>
      <c r="BKC29" s="78">
        <f t="shared" si="175"/>
        <v>0</v>
      </c>
      <c r="BKE29" s="405"/>
      <c r="BKG29" s="776"/>
      <c r="BKH29" s="76"/>
      <c r="BKI29" s="61"/>
      <c r="BKJ29" s="76"/>
      <c r="BKK29" s="78">
        <f t="shared" si="176"/>
        <v>8883.5</v>
      </c>
      <c r="BKM29" s="405"/>
      <c r="BKN29" s="776"/>
      <c r="BKO29" s="76"/>
      <c r="BKP29" s="61"/>
      <c r="BKQ29" s="76"/>
      <c r="BKR29" s="78">
        <f t="shared" si="177"/>
        <v>0</v>
      </c>
      <c r="BKT29" s="405"/>
      <c r="BKU29" s="776"/>
      <c r="BKV29" s="76"/>
      <c r="BKW29" s="31"/>
      <c r="BKX29" s="76"/>
      <c r="BKY29" s="78">
        <f t="shared" si="178"/>
        <v>0</v>
      </c>
      <c r="BLA29" s="405"/>
      <c r="BLB29" s="776"/>
      <c r="BLC29" s="76"/>
      <c r="BLD29" s="31"/>
      <c r="BLE29" s="76"/>
      <c r="BLF29" s="78">
        <f t="shared" si="179"/>
        <v>0</v>
      </c>
      <c r="BLH29" s="405"/>
      <c r="BLI29" s="776"/>
      <c r="BLJ29" s="76"/>
      <c r="BLK29" s="61"/>
      <c r="BLL29" s="76"/>
      <c r="BLM29" s="78">
        <f t="shared" si="180"/>
        <v>100</v>
      </c>
      <c r="BLO29" s="425"/>
      <c r="BLP29" s="1330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6"/>
      <c r="BML29" s="76"/>
      <c r="BMM29" s="604"/>
      <c r="BMN29" s="76"/>
      <c r="BMO29" s="78">
        <f t="shared" si="184"/>
        <v>0</v>
      </c>
      <c r="BMQ29" s="31"/>
      <c r="BMR29" s="776"/>
      <c r="BMS29" s="76"/>
      <c r="BMT29" s="61"/>
      <c r="BMU29" s="76"/>
      <c r="BMV29" s="78">
        <f t="shared" si="185"/>
        <v>0</v>
      </c>
      <c r="BMX29" s="31"/>
      <c r="BMY29" s="776"/>
      <c r="BMZ29" s="789"/>
      <c r="BNA29" s="31"/>
      <c r="BNB29" s="76"/>
      <c r="BNC29" s="78">
        <f t="shared" si="229"/>
        <v>150</v>
      </c>
      <c r="BNE29" s="321"/>
      <c r="BNF29" s="2006"/>
      <c r="BNG29" s="139"/>
      <c r="BNH29" s="342"/>
      <c r="BNI29" s="139"/>
      <c r="BNJ29" s="78">
        <f t="shared" si="230"/>
        <v>11430</v>
      </c>
      <c r="BNL29" s="31"/>
      <c r="BNM29" s="776"/>
      <c r="BNN29" s="76"/>
      <c r="BNO29" s="61"/>
      <c r="BNP29" s="76"/>
      <c r="BNQ29" s="78">
        <f t="shared" si="231"/>
        <v>0</v>
      </c>
      <c r="BNS29" s="31"/>
      <c r="BNT29" s="336"/>
      <c r="BNU29" s="776"/>
      <c r="BNV29" s="76"/>
      <c r="BNW29" s="61"/>
      <c r="BNX29" s="76"/>
      <c r="BNY29" s="78">
        <f t="shared" si="232"/>
        <v>0</v>
      </c>
      <c r="BOA29" s="31"/>
      <c r="BOB29" s="776"/>
      <c r="BOC29" s="76"/>
      <c r="BOD29" s="61"/>
      <c r="BOE29" s="76"/>
      <c r="BOF29" s="78">
        <f t="shared" si="233"/>
        <v>0</v>
      </c>
      <c r="BOH29" s="31"/>
      <c r="BOI29" s="776"/>
      <c r="BOJ29" s="76"/>
      <c r="BOK29" s="61"/>
      <c r="BOL29" s="76"/>
      <c r="BOM29" s="78">
        <f t="shared" si="234"/>
        <v>0</v>
      </c>
      <c r="BOO29" s="31"/>
      <c r="BOP29" s="776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6"/>
      <c r="BPE29" s="76"/>
      <c r="BPF29" s="31"/>
      <c r="BPG29" s="76"/>
      <c r="BPH29" s="78">
        <f t="shared" si="237"/>
        <v>0</v>
      </c>
      <c r="BPJ29" s="405"/>
      <c r="BPK29" s="776"/>
      <c r="BPL29" s="76"/>
      <c r="BPM29" s="31"/>
      <c r="BPN29" s="76"/>
      <c r="BPO29" s="78">
        <f t="shared" si="252"/>
        <v>2273.5</v>
      </c>
      <c r="BPQ29" s="31"/>
      <c r="BPR29" s="776"/>
      <c r="BPS29" s="76"/>
      <c r="BPT29" s="61"/>
      <c r="BPU29" s="76"/>
      <c r="BPV29" s="78">
        <f t="shared" si="186"/>
        <v>0</v>
      </c>
      <c r="BPX29" s="31"/>
      <c r="BPY29" s="776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006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3"/>
      <c r="BRC29" s="350"/>
      <c r="BRD29" s="405"/>
      <c r="BRE29" s="775"/>
      <c r="BRF29" s="78">
        <f t="shared" si="191"/>
        <v>0</v>
      </c>
      <c r="BRH29" s="31"/>
      <c r="BRI29" s="776"/>
      <c r="BRJ29" s="76"/>
      <c r="BRK29" s="61"/>
      <c r="BRL29" s="76"/>
      <c r="BRM29" s="78">
        <f t="shared" si="192"/>
        <v>0</v>
      </c>
      <c r="BRO29" s="322"/>
      <c r="BRP29" s="31"/>
      <c r="BRQ29" s="776"/>
      <c r="BRR29" s="76"/>
      <c r="BRS29" s="61"/>
      <c r="BRT29" s="76"/>
      <c r="BRU29" s="78">
        <f t="shared" si="193"/>
        <v>0</v>
      </c>
      <c r="BRW29" s="405"/>
      <c r="BRX29" s="776"/>
      <c r="BRY29" s="76"/>
      <c r="BRZ29" s="61"/>
      <c r="BSA29" s="76"/>
      <c r="BSB29" s="78">
        <f t="shared" si="194"/>
        <v>0</v>
      </c>
      <c r="BSD29" s="405"/>
      <c r="BSE29" s="776"/>
      <c r="BSF29" s="76"/>
      <c r="BSG29" s="31"/>
      <c r="BSH29" s="76"/>
      <c r="BSI29" s="78">
        <f t="shared" si="195"/>
        <v>0</v>
      </c>
      <c r="BSK29" s="31"/>
      <c r="BSL29" s="776"/>
      <c r="BSM29" s="76"/>
      <c r="BSN29" s="61"/>
      <c r="BSO29" s="76"/>
      <c r="BSP29" s="78">
        <f t="shared" si="196"/>
        <v>0</v>
      </c>
      <c r="BSR29" s="405"/>
      <c r="BSS29" s="776"/>
      <c r="BST29" s="76"/>
      <c r="BSU29" s="871"/>
      <c r="BSV29" s="570"/>
      <c r="BSW29" s="78">
        <f t="shared" si="197"/>
        <v>0</v>
      </c>
      <c r="BSY29" s="405"/>
      <c r="BSZ29" s="776"/>
      <c r="BTA29" s="76"/>
      <c r="BTB29" s="871"/>
      <c r="BTC29" s="570"/>
      <c r="BTD29" s="78">
        <f t="shared" si="198"/>
        <v>0</v>
      </c>
      <c r="BTF29" s="31"/>
      <c r="BTG29" s="776"/>
      <c r="BTH29" s="76"/>
      <c r="BTI29" s="61"/>
      <c r="BTJ29" s="76"/>
      <c r="BTK29" s="78">
        <f t="shared" si="199"/>
        <v>0</v>
      </c>
      <c r="BTM29" s="31"/>
      <c r="BTN29" s="776"/>
      <c r="BTO29" s="76"/>
      <c r="BTP29" s="61"/>
      <c r="BTQ29" s="76"/>
      <c r="BTR29" s="78">
        <f t="shared" si="200"/>
        <v>0</v>
      </c>
      <c r="BTT29" s="31"/>
      <c r="BTU29" s="776"/>
      <c r="BTV29" s="76"/>
      <c r="BTW29" s="61"/>
      <c r="BTX29" s="76"/>
      <c r="BTY29" s="78">
        <f t="shared" si="201"/>
        <v>0</v>
      </c>
      <c r="BUA29" s="31"/>
      <c r="BUB29" s="776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2500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2" t="s">
        <v>2324</v>
      </c>
      <c r="CX30" s="1890"/>
      <c r="CY30" s="139"/>
      <c r="CZ30" s="1988">
        <v>41848</v>
      </c>
      <c r="DA30" s="1989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4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25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18695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0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4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98"/>
      <c r="PQ30" s="1847"/>
      <c r="PR30" s="1841"/>
      <c r="PS30" s="1396"/>
      <c r="PT30" s="78">
        <f t="shared" si="60"/>
        <v>301.5</v>
      </c>
      <c r="PU30" s="1396"/>
      <c r="PV30" s="1265"/>
      <c r="PW30" s="2048"/>
      <c r="PX30" s="1395"/>
      <c r="PY30" s="1946"/>
      <c r="PZ30" s="781"/>
      <c r="QA30" s="1396"/>
      <c r="QB30" s="78">
        <f t="shared" si="61"/>
        <v>9830.36</v>
      </c>
      <c r="QD30" s="1265"/>
      <c r="QE30" s="1395"/>
      <c r="QF30" s="1946"/>
      <c r="QG30" s="781"/>
      <c r="QH30" s="1396"/>
      <c r="QI30" s="131">
        <f t="shared" si="62"/>
        <v>0</v>
      </c>
      <c r="QJ30" s="1396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89"/>
      <c r="RZ30" s="78">
        <f t="shared" si="68"/>
        <v>297</v>
      </c>
      <c r="SB30" s="405"/>
      <c r="SC30" s="311"/>
      <c r="SD30" s="22"/>
      <c r="SE30" s="31"/>
      <c r="SF30" s="789"/>
      <c r="SG30" s="78">
        <f t="shared" si="69"/>
        <v>0</v>
      </c>
      <c r="SI30" s="311"/>
      <c r="SJ30" s="311"/>
      <c r="SK30" s="22"/>
      <c r="SL30" s="31"/>
      <c r="SM30" s="789"/>
      <c r="SN30" s="78">
        <f t="shared" si="70"/>
        <v>0</v>
      </c>
      <c r="SP30" s="311"/>
      <c r="SQ30" s="311"/>
      <c r="SR30" s="22"/>
      <c r="SS30" s="31"/>
      <c r="ST30" s="789"/>
      <c r="SU30" s="78">
        <f t="shared" si="71"/>
        <v>0</v>
      </c>
      <c r="SW30" s="311"/>
      <c r="SX30" s="311"/>
      <c r="SY30" s="22"/>
      <c r="SZ30" s="31"/>
      <c r="TA30" s="789"/>
      <c r="TB30" s="78">
        <f t="shared" si="72"/>
        <v>0</v>
      </c>
      <c r="TD30" s="311"/>
      <c r="TE30" s="311"/>
      <c r="TF30" s="22"/>
      <c r="TG30" s="31"/>
      <c r="TH30" s="789"/>
      <c r="TI30" s="78">
        <f t="shared" si="73"/>
        <v>0</v>
      </c>
      <c r="TK30" s="311"/>
      <c r="TL30" s="311"/>
      <c r="TM30" s="22"/>
      <c r="TN30" s="31"/>
      <c r="TO30" s="789"/>
      <c r="TP30" s="78">
        <f t="shared" si="74"/>
        <v>0</v>
      </c>
      <c r="TR30" s="311"/>
      <c r="TS30" s="311"/>
      <c r="TT30" s="22"/>
      <c r="TU30" s="31"/>
      <c r="TV30" s="789"/>
      <c r="TW30" s="78">
        <f t="shared" si="75"/>
        <v>0</v>
      </c>
      <c r="TY30" s="311"/>
      <c r="TZ30" s="311"/>
      <c r="UA30" s="22"/>
      <c r="UB30" s="31"/>
      <c r="UC30" s="789"/>
      <c r="UD30" s="78">
        <f t="shared" si="76"/>
        <v>0</v>
      </c>
      <c r="UF30" s="405"/>
      <c r="UG30" s="311"/>
      <c r="UH30" s="22"/>
      <c r="UI30" s="31"/>
      <c r="UJ30" s="789"/>
      <c r="UK30" s="78">
        <f t="shared" si="77"/>
        <v>0</v>
      </c>
      <c r="UM30" s="405"/>
      <c r="UN30" s="311"/>
      <c r="UO30" s="22"/>
      <c r="UP30" s="31"/>
      <c r="UQ30" s="789"/>
      <c r="UR30" s="78">
        <f t="shared" si="78"/>
        <v>-2822</v>
      </c>
      <c r="UT30" s="405"/>
      <c r="UU30" s="311"/>
      <c r="UV30" s="22"/>
      <c r="UW30" s="31"/>
      <c r="UX30" s="789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89"/>
      <c r="VM30" s="78">
        <f t="shared" si="81"/>
        <v>0</v>
      </c>
      <c r="VO30" s="788"/>
      <c r="VP30" s="311"/>
      <c r="VQ30" s="22"/>
      <c r="VR30" s="31"/>
      <c r="VS30" s="789"/>
      <c r="VT30" s="78">
        <f t="shared" si="82"/>
        <v>0</v>
      </c>
      <c r="VV30" s="311"/>
      <c r="VW30" s="311"/>
      <c r="VX30" s="22"/>
      <c r="VY30" s="31"/>
      <c r="VZ30" s="789"/>
      <c r="WA30" s="78">
        <f t="shared" si="83"/>
        <v>0</v>
      </c>
      <c r="WC30" s="425"/>
      <c r="WD30" s="2078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89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1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5"/>
      <c r="ZZ30" s="1395"/>
      <c r="AAA30" s="1814"/>
      <c r="AAB30" s="1826"/>
      <c r="AAC30" s="724"/>
      <c r="AAD30" s="1754"/>
      <c r="AAE30" s="78">
        <f t="shared" si="95"/>
        <v>2062.3999999999996</v>
      </c>
      <c r="AAG30" s="1265"/>
      <c r="AAH30" s="1395"/>
      <c r="AAI30" s="1814"/>
      <c r="AAJ30" s="1655"/>
      <c r="AAK30" s="1826"/>
      <c r="AAL30" s="78">
        <f t="shared" si="96"/>
        <v>0</v>
      </c>
      <c r="AAM30" s="1396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79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79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311"/>
      <c r="AMZ30" s="803"/>
      <c r="ANA30" s="806"/>
      <c r="ANB30" s="76"/>
      <c r="ANC30" s="807">
        <f t="shared" si="204"/>
        <v>0</v>
      </c>
      <c r="ANE30" s="321"/>
      <c r="ANF30" s="229"/>
      <c r="ANG30" s="801"/>
      <c r="ANH30" s="97"/>
      <c r="ANI30" s="139"/>
      <c r="ANJ30" s="807">
        <f t="shared" si="205"/>
        <v>0</v>
      </c>
      <c r="ANL30" s="321"/>
      <c r="ANM30" s="229"/>
      <c r="ANN30" s="801"/>
      <c r="ANO30" s="393"/>
      <c r="ANP30" s="139"/>
      <c r="ANQ30" s="807">
        <f t="shared" si="206"/>
        <v>187.60000000000002</v>
      </c>
      <c r="ANS30" s="31"/>
      <c r="ANT30" s="336"/>
      <c r="ANU30" s="311"/>
      <c r="ANV30" s="803"/>
      <c r="ANW30" s="193"/>
      <c r="ANX30" s="76"/>
      <c r="ANY30" s="807">
        <f t="shared" si="207"/>
        <v>0</v>
      </c>
      <c r="AOA30" s="2032"/>
      <c r="AOB30" s="857"/>
      <c r="AOC30" s="1395"/>
      <c r="AOD30" s="1826"/>
      <c r="AOE30" s="724"/>
      <c r="AOF30" s="1396"/>
      <c r="AOG30" s="807">
        <f t="shared" si="208"/>
        <v>731</v>
      </c>
      <c r="AOI30" s="1265"/>
      <c r="AOJ30" s="1395"/>
      <c r="AOK30" s="1814"/>
      <c r="AOL30" s="1655"/>
      <c r="AOM30" s="1826"/>
      <c r="AON30" s="78">
        <f t="shared" si="209"/>
        <v>0</v>
      </c>
      <c r="AOO30" s="1396"/>
      <c r="AOP30" s="49"/>
      <c r="AOQ30" s="311"/>
      <c r="AOR30" s="803"/>
      <c r="AOS30" s="806"/>
      <c r="AOT30" s="76"/>
      <c r="AOU30" s="807">
        <f t="shared" si="210"/>
        <v>0</v>
      </c>
      <c r="AOW30" s="311"/>
      <c r="AOX30" s="311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311"/>
      <c r="APM30" s="827"/>
      <c r="APN30" s="806"/>
      <c r="APO30" s="76"/>
      <c r="APP30" s="807">
        <f t="shared" si="212"/>
        <v>0</v>
      </c>
      <c r="APR30" s="322"/>
      <c r="APS30" s="311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311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311"/>
      <c r="ASE30" s="803"/>
      <c r="ASF30" s="806"/>
      <c r="ASG30" s="76"/>
      <c r="ASH30" s="807">
        <f t="shared" si="222"/>
        <v>0</v>
      </c>
      <c r="ASJ30" s="405"/>
      <c r="ASK30" s="311"/>
      <c r="ASL30" s="827"/>
      <c r="ASM30" s="806"/>
      <c r="ASN30" s="76"/>
      <c r="ASO30" s="807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42136</v>
      </c>
      <c r="BBM30" s="1923"/>
      <c r="BBN30" s="2104">
        <v>20855</v>
      </c>
      <c r="BBO30" s="2089">
        <v>121300</v>
      </c>
      <c r="BBP30" s="1923">
        <v>42140</v>
      </c>
      <c r="BBQ30" s="2089">
        <v>121300</v>
      </c>
      <c r="BBR30" s="131">
        <f t="shared" si="148"/>
        <v>0</v>
      </c>
      <c r="BBS30" s="1265"/>
      <c r="BBT30" s="1395"/>
      <c r="BBU30" s="1814"/>
      <c r="BBV30" s="1655"/>
      <c r="BBW30" s="1826"/>
      <c r="BBX30" s="724"/>
      <c r="BBY30" s="78">
        <f t="shared" si="149"/>
        <v>1200</v>
      </c>
      <c r="BCA30" s="425">
        <v>42118</v>
      </c>
      <c r="BCB30" s="2180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6"/>
      <c r="BDS30" s="776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2290</v>
      </c>
      <c r="BEJ30" s="2071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65"/>
      <c r="BIH30" s="779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20"/>
      <c r="BIW30" s="139"/>
      <c r="BIX30" s="258"/>
      <c r="BIY30" s="139"/>
      <c r="BIZ30" s="78">
        <f t="shared" si="270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8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0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79"/>
      <c r="BNA30" s="31"/>
      <c r="BNB30" s="76"/>
      <c r="BNC30" s="78">
        <f t="shared" si="229"/>
        <v>150</v>
      </c>
      <c r="BNE30" s="321"/>
      <c r="BNF30" s="2006"/>
      <c r="BNG30" s="139"/>
      <c r="BNH30" s="342"/>
      <c r="BNI30" s="139"/>
      <c r="BNJ30" s="78">
        <f t="shared" si="230"/>
        <v>11430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006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6"/>
      <c r="BRC30" s="350"/>
      <c r="BRD30" s="405"/>
      <c r="BRE30" s="775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1"/>
      <c r="BSV30" s="570"/>
      <c r="BSW30" s="78">
        <f t="shared" si="197"/>
        <v>0</v>
      </c>
      <c r="BSY30" s="405"/>
      <c r="BSZ30" s="311"/>
      <c r="BTA30" s="22"/>
      <c r="BTB30" s="871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2500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2" t="s">
        <v>2326</v>
      </c>
      <c r="CX31" s="1890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4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25"/>
      <c r="GJ31" s="350"/>
      <c r="GK31" s="425"/>
      <c r="GL31" s="139"/>
      <c r="GM31" s="78">
        <f t="shared" si="27"/>
        <v>0</v>
      </c>
      <c r="GO31" s="804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18695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0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4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48"/>
      <c r="PQ31" s="1926"/>
      <c r="PR31" s="1841"/>
      <c r="PS31" s="1396"/>
      <c r="PT31" s="78">
        <f t="shared" si="60"/>
        <v>301.5</v>
      </c>
      <c r="PU31" s="1396"/>
      <c r="PV31" s="1265"/>
      <c r="PW31" s="1395"/>
      <c r="PX31" s="1815"/>
      <c r="PY31" s="1951"/>
      <c r="PZ31" s="724"/>
      <c r="QA31" s="350"/>
      <c r="QB31" s="78">
        <f t="shared" si="61"/>
        <v>9830.36</v>
      </c>
      <c r="QD31" s="1265"/>
      <c r="QE31" s="545"/>
      <c r="QF31" s="1815"/>
      <c r="QG31" s="1655"/>
      <c r="QH31" s="1826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89"/>
      <c r="RZ31" s="78">
        <f t="shared" si="68"/>
        <v>297</v>
      </c>
      <c r="SB31" s="405"/>
      <c r="SC31" s="311"/>
      <c r="SD31" s="22"/>
      <c r="SE31" s="31"/>
      <c r="SF31" s="789"/>
      <c r="SG31" s="78">
        <f t="shared" si="69"/>
        <v>0</v>
      </c>
      <c r="SI31" s="311"/>
      <c r="SJ31" s="311"/>
      <c r="SK31" s="22"/>
      <c r="SL31" s="31"/>
      <c r="SM31" s="789"/>
      <c r="SN31" s="78">
        <f t="shared" si="70"/>
        <v>0</v>
      </c>
      <c r="SP31" s="311"/>
      <c r="SQ31" s="311"/>
      <c r="SR31" s="22"/>
      <c r="SS31" s="31"/>
      <c r="ST31" s="789"/>
      <c r="SU31" s="78">
        <f t="shared" si="71"/>
        <v>0</v>
      </c>
      <c r="SW31" s="311"/>
      <c r="SX31" s="311"/>
      <c r="SY31" s="22"/>
      <c r="SZ31" s="31"/>
      <c r="TA31" s="789"/>
      <c r="TB31" s="78">
        <f t="shared" si="72"/>
        <v>0</v>
      </c>
      <c r="TD31" s="311"/>
      <c r="TE31" s="311"/>
      <c r="TF31" s="22"/>
      <c r="TG31" s="31"/>
      <c r="TH31" s="789"/>
      <c r="TI31" s="78">
        <f t="shared" si="73"/>
        <v>0</v>
      </c>
      <c r="TK31" s="311"/>
      <c r="TL31" s="311"/>
      <c r="TM31" s="22"/>
      <c r="TN31" s="31"/>
      <c r="TO31" s="789"/>
      <c r="TP31" s="78">
        <f t="shared" si="74"/>
        <v>0</v>
      </c>
      <c r="TR31" s="311"/>
      <c r="TS31" s="311"/>
      <c r="TT31" s="22"/>
      <c r="TU31" s="31"/>
      <c r="TV31" s="789"/>
      <c r="TW31" s="78">
        <f t="shared" si="75"/>
        <v>0</v>
      </c>
      <c r="TY31" s="311"/>
      <c r="TZ31" s="311"/>
      <c r="UA31" s="22"/>
      <c r="UB31" s="31"/>
      <c r="UC31" s="789"/>
      <c r="UD31" s="78">
        <f t="shared" si="76"/>
        <v>0</v>
      </c>
      <c r="UF31" s="405"/>
      <c r="UG31" s="311"/>
      <c r="UH31" s="22"/>
      <c r="UI31" s="31"/>
      <c r="UJ31" s="789"/>
      <c r="UK31" s="78">
        <f t="shared" si="77"/>
        <v>0</v>
      </c>
      <c r="UM31" s="405"/>
      <c r="UN31" s="311"/>
      <c r="UO31" s="22"/>
      <c r="UP31" s="31"/>
      <c r="UQ31" s="789"/>
      <c r="UR31" s="78">
        <f t="shared" si="78"/>
        <v>-2822</v>
      </c>
      <c r="UT31" s="405"/>
      <c r="UU31" s="311"/>
      <c r="UV31" s="22"/>
      <c r="UW31" s="31"/>
      <c r="UX31" s="789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89"/>
      <c r="VM31" s="78">
        <f t="shared" si="81"/>
        <v>0</v>
      </c>
      <c r="VO31" s="788"/>
      <c r="VP31" s="311"/>
      <c r="VQ31" s="22"/>
      <c r="VR31" s="31"/>
      <c r="VS31" s="789"/>
      <c r="VT31" s="78">
        <f t="shared" si="82"/>
        <v>0</v>
      </c>
      <c r="VV31" s="311"/>
      <c r="VW31" s="311"/>
      <c r="VX31" s="22"/>
      <c r="VY31" s="31"/>
      <c r="VZ31" s="789"/>
      <c r="WA31" s="78">
        <f t="shared" si="83"/>
        <v>0</v>
      </c>
      <c r="WC31" s="405"/>
      <c r="WD31" s="311"/>
      <c r="WE31" s="22"/>
      <c r="WF31" s="322"/>
      <c r="WG31" s="789"/>
      <c r="WH31" s="78">
        <f t="shared" si="84"/>
        <v>236</v>
      </c>
      <c r="WJ31" s="322"/>
      <c r="WK31" s="311"/>
      <c r="WL31" s="22"/>
      <c r="WM31" s="31"/>
      <c r="WN31" s="789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1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5"/>
      <c r="ZZ31" s="1395"/>
      <c r="AAA31" s="1814"/>
      <c r="AAB31" s="1826"/>
      <c r="AAC31" s="724"/>
      <c r="AAD31" s="1754"/>
      <c r="AAE31" s="78">
        <f t="shared" si="95"/>
        <v>2062.3999999999996</v>
      </c>
      <c r="AAG31" s="1265"/>
      <c r="AAH31" s="1395"/>
      <c r="AAI31" s="1814"/>
      <c r="AAJ31" s="1655"/>
      <c r="AAK31" s="1826"/>
      <c r="AAL31" s="78">
        <f t="shared" si="96"/>
        <v>0</v>
      </c>
      <c r="AAM31" s="1396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79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79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311"/>
      <c r="AMZ31" s="803"/>
      <c r="ANA31" s="806"/>
      <c r="ANB31" s="76"/>
      <c r="ANC31" s="807">
        <f t="shared" si="204"/>
        <v>0</v>
      </c>
      <c r="ANE31" s="322"/>
      <c r="ANF31" s="311"/>
      <c r="ANG31" s="801"/>
      <c r="ANH31" s="97"/>
      <c r="ANI31" s="76"/>
      <c r="ANJ31" s="807">
        <f t="shared" si="205"/>
        <v>0</v>
      </c>
      <c r="ANL31" s="321"/>
      <c r="ANM31" s="229"/>
      <c r="ANN31" s="801"/>
      <c r="ANO31" s="393"/>
      <c r="ANP31" s="139"/>
      <c r="ANQ31" s="807">
        <f t="shared" si="206"/>
        <v>187.60000000000002</v>
      </c>
      <c r="ANS31" s="31"/>
      <c r="ANT31" s="336"/>
      <c r="ANU31" s="311"/>
      <c r="ANV31" s="803"/>
      <c r="ANW31" s="806"/>
      <c r="ANX31" s="76"/>
      <c r="ANY31" s="807">
        <f t="shared" si="207"/>
        <v>0</v>
      </c>
      <c r="AOA31" s="2031"/>
      <c r="AOB31" s="857"/>
      <c r="AOC31" s="1395"/>
      <c r="AOD31" s="1826"/>
      <c r="AOE31" s="724"/>
      <c r="AOF31" s="1396"/>
      <c r="AOG31" s="807">
        <f t="shared" si="208"/>
        <v>731</v>
      </c>
      <c r="AOI31" s="1270"/>
      <c r="AOJ31" s="545"/>
      <c r="AOK31" s="1815"/>
      <c r="AOL31" s="1804"/>
      <c r="AOM31" s="1822"/>
      <c r="AON31" s="78">
        <f t="shared" si="209"/>
        <v>0</v>
      </c>
      <c r="AOO31" s="1396"/>
      <c r="AOP31" s="49"/>
      <c r="AOQ31" s="311"/>
      <c r="AOR31" s="803"/>
      <c r="AOS31" s="806"/>
      <c r="AOT31" s="76"/>
      <c r="AOU31" s="807">
        <f t="shared" si="210"/>
        <v>0</v>
      </c>
      <c r="AOW31" s="311"/>
      <c r="AOX31" s="311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311"/>
      <c r="APM31" s="827"/>
      <c r="APN31" s="806"/>
      <c r="APO31" s="76"/>
      <c r="APP31" s="807">
        <f t="shared" si="212"/>
        <v>0</v>
      </c>
      <c r="APR31" s="322"/>
      <c r="APS31" s="311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311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311"/>
      <c r="ASE31" s="803"/>
      <c r="ASF31" s="806"/>
      <c r="ASG31" s="76"/>
      <c r="ASH31" s="807">
        <f t="shared" si="222"/>
        <v>0</v>
      </c>
      <c r="ASJ31" s="405"/>
      <c r="ASK31" s="311"/>
      <c r="ASL31" s="827"/>
      <c r="ASM31" s="806"/>
      <c r="ASN31" s="76"/>
      <c r="ASO31" s="807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42137</v>
      </c>
      <c r="BBM31" s="321"/>
      <c r="BBN31" s="2105">
        <v>20956</v>
      </c>
      <c r="BBO31" s="2025">
        <v>146388</v>
      </c>
      <c r="BBP31" s="393">
        <v>42140</v>
      </c>
      <c r="BBQ31" s="2025">
        <v>146388</v>
      </c>
      <c r="BBR31" s="131">
        <f t="shared" si="148"/>
        <v>0</v>
      </c>
      <c r="BBS31" s="1265"/>
      <c r="BBT31" s="1395"/>
      <c r="BBU31" s="1814"/>
      <c r="BBV31" s="1655"/>
      <c r="BBW31" s="1826"/>
      <c r="BBX31" s="724"/>
      <c r="BBY31" s="78">
        <f t="shared" si="149"/>
        <v>1200</v>
      </c>
      <c r="BCA31" s="425">
        <v>42119</v>
      </c>
      <c r="BCB31" s="2179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6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56">
        <v>41862</v>
      </c>
      <c r="BEH31" s="1814"/>
      <c r="BEI31" s="1848" t="s">
        <v>2293</v>
      </c>
      <c r="BEJ31" s="2077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1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65"/>
      <c r="BIH31" s="779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20"/>
      <c r="BIW31" s="139"/>
      <c r="BIX31" s="258"/>
      <c r="BIY31" s="139"/>
      <c r="BIZ31" s="78">
        <f t="shared" si="270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0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8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0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79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11430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006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0</v>
      </c>
      <c r="BRB31" s="873"/>
      <c r="BRC31" s="350"/>
      <c r="BRD31" s="405"/>
      <c r="BRE31" s="775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1"/>
      <c r="BSV31" s="570"/>
      <c r="BSW31" s="78">
        <f t="shared" si="197"/>
        <v>0</v>
      </c>
      <c r="BSY31" s="405"/>
      <c r="BSZ31" s="311"/>
      <c r="BTA31" s="22"/>
      <c r="BTB31" s="871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2500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1990" t="s">
        <v>2327</v>
      </c>
      <c r="CX32" s="1890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1893"/>
      <c r="DG32" s="104"/>
      <c r="DH32" s="425"/>
      <c r="DI32" s="350"/>
      <c r="DJ32" s="78">
        <f t="shared" si="17"/>
        <v>633217.30000000005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4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18695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0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4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48"/>
      <c r="PQ32" s="1926"/>
      <c r="PR32" s="1841"/>
      <c r="PS32" s="1396"/>
      <c r="PT32" s="78">
        <f t="shared" si="60"/>
        <v>301.5</v>
      </c>
      <c r="PU32" s="1396"/>
      <c r="PV32" s="1265"/>
      <c r="PW32" s="1395"/>
      <c r="PX32" s="1815"/>
      <c r="PY32" s="1951"/>
      <c r="PZ32" s="724"/>
      <c r="QA32" s="350"/>
      <c r="QB32" s="78">
        <f t="shared" si="61"/>
        <v>9830.36</v>
      </c>
      <c r="QD32" s="1265"/>
      <c r="QE32" s="545"/>
      <c r="QF32" s="1815"/>
      <c r="QG32" s="1655"/>
      <c r="QH32" s="1826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89"/>
      <c r="RZ32" s="78">
        <f t="shared" si="68"/>
        <v>297</v>
      </c>
      <c r="SB32" s="405"/>
      <c r="SC32" s="311"/>
      <c r="SD32" s="22"/>
      <c r="SE32" s="31"/>
      <c r="SF32" s="789"/>
      <c r="SG32" s="78">
        <f t="shared" si="69"/>
        <v>0</v>
      </c>
      <c r="SI32" s="311"/>
      <c r="SJ32" s="311"/>
      <c r="SK32" s="22"/>
      <c r="SL32" s="31"/>
      <c r="SM32" s="789"/>
      <c r="SN32" s="78">
        <f t="shared" si="70"/>
        <v>0</v>
      </c>
      <c r="SP32" s="311"/>
      <c r="SQ32" s="311"/>
      <c r="SR32" s="22"/>
      <c r="SS32" s="31"/>
      <c r="ST32" s="789"/>
      <c r="SU32" s="78">
        <f t="shared" si="71"/>
        <v>0</v>
      </c>
      <c r="SW32" s="311"/>
      <c r="SX32" s="311"/>
      <c r="SY32" s="22"/>
      <c r="SZ32" s="31"/>
      <c r="TA32" s="789"/>
      <c r="TB32" s="78">
        <f t="shared" si="72"/>
        <v>0</v>
      </c>
      <c r="TD32" s="311"/>
      <c r="TE32" s="311"/>
      <c r="TF32" s="22"/>
      <c r="TG32" s="31"/>
      <c r="TH32" s="789"/>
      <c r="TI32" s="78">
        <f t="shared" si="73"/>
        <v>0</v>
      </c>
      <c r="TK32" s="311"/>
      <c r="TL32" s="311"/>
      <c r="TM32" s="22"/>
      <c r="TN32" s="31"/>
      <c r="TO32" s="789"/>
      <c r="TP32" s="78">
        <f t="shared" si="74"/>
        <v>0</v>
      </c>
      <c r="TR32" s="311"/>
      <c r="TS32" s="311"/>
      <c r="TT32" s="22"/>
      <c r="TU32" s="31"/>
      <c r="TV32" s="789"/>
      <c r="TW32" s="78">
        <f t="shared" si="75"/>
        <v>0</v>
      </c>
      <c r="TY32" s="311"/>
      <c r="TZ32" s="311"/>
      <c r="UA32" s="22"/>
      <c r="UB32" s="31"/>
      <c r="UC32" s="789"/>
      <c r="UD32" s="78">
        <f t="shared" si="76"/>
        <v>0</v>
      </c>
      <c r="UF32" s="405"/>
      <c r="UG32" s="311"/>
      <c r="UH32" s="22"/>
      <c r="UI32" s="31"/>
      <c r="UJ32" s="789"/>
      <c r="UK32" s="78">
        <f t="shared" si="77"/>
        <v>0</v>
      </c>
      <c r="UM32" s="405"/>
      <c r="UN32" s="311"/>
      <c r="UO32" s="22"/>
      <c r="UP32" s="31"/>
      <c r="UQ32" s="789"/>
      <c r="UR32" s="78">
        <f t="shared" si="78"/>
        <v>-2822</v>
      </c>
      <c r="UT32" s="405"/>
      <c r="UU32" s="311"/>
      <c r="UV32" s="22"/>
      <c r="UW32" s="31"/>
      <c r="UX32" s="789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89"/>
      <c r="VM32" s="78">
        <f t="shared" si="81"/>
        <v>0</v>
      </c>
      <c r="VO32" s="788"/>
      <c r="VP32" s="311"/>
      <c r="VQ32" s="22"/>
      <c r="VR32" s="31"/>
      <c r="VS32" s="789"/>
      <c r="VT32" s="78">
        <f t="shared" si="82"/>
        <v>0</v>
      </c>
      <c r="VV32" s="311"/>
      <c r="VW32" s="311"/>
      <c r="VX32" s="22"/>
      <c r="VY32" s="31"/>
      <c r="VZ32" s="789"/>
      <c r="WA32" s="78">
        <f t="shared" si="83"/>
        <v>0</v>
      </c>
      <c r="WC32" s="405"/>
      <c r="WD32" s="311"/>
      <c r="WE32" s="22"/>
      <c r="WF32" s="322"/>
      <c r="WG32" s="789"/>
      <c r="WH32" s="78">
        <f t="shared" si="84"/>
        <v>236</v>
      </c>
      <c r="WJ32" s="322"/>
      <c r="WK32" s="311"/>
      <c r="WL32" s="22"/>
      <c r="WM32" s="31"/>
      <c r="WN32" s="789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1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5"/>
      <c r="ZZ32" s="1395"/>
      <c r="AAA32" s="1814"/>
      <c r="AAB32" s="1826"/>
      <c r="AAC32" s="724"/>
      <c r="AAD32" s="1396"/>
      <c r="AAE32" s="78">
        <f t="shared" si="95"/>
        <v>2062.3999999999996</v>
      </c>
      <c r="AAG32" s="1265"/>
      <c r="AAH32" s="1395"/>
      <c r="AAI32" s="1814"/>
      <c r="AAJ32" s="1655"/>
      <c r="AAK32" s="1826"/>
      <c r="AAL32" s="78">
        <f t="shared" si="96"/>
        <v>0</v>
      </c>
      <c r="AAM32" s="1396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79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79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311"/>
      <c r="AMZ32" s="803"/>
      <c r="ANA32" s="806"/>
      <c r="ANB32" s="76"/>
      <c r="ANC32" s="807">
        <f t="shared" si="204"/>
        <v>0</v>
      </c>
      <c r="ANE32" s="322"/>
      <c r="ANF32" s="311"/>
      <c r="ANG32" s="801"/>
      <c r="ANH32" s="97"/>
      <c r="ANI32" s="76"/>
      <c r="ANJ32" s="807">
        <f t="shared" si="205"/>
        <v>0</v>
      </c>
      <c r="ANL32" s="321"/>
      <c r="ANM32" s="229"/>
      <c r="ANN32" s="801"/>
      <c r="ANO32" s="393"/>
      <c r="ANP32" s="139"/>
      <c r="ANQ32" s="807">
        <f t="shared" si="206"/>
        <v>187.60000000000002</v>
      </c>
      <c r="ANS32" s="31"/>
      <c r="ANT32" s="336"/>
      <c r="ANU32" s="311"/>
      <c r="ANV32" s="803"/>
      <c r="ANW32" s="806"/>
      <c r="ANX32" s="76"/>
      <c r="ANY32" s="807">
        <f t="shared" si="207"/>
        <v>0</v>
      </c>
      <c r="AOA32" s="2032"/>
      <c r="AOB32" s="857"/>
      <c r="AOC32" s="1395"/>
      <c r="AOD32" s="1946"/>
      <c r="AOE32" s="724"/>
      <c r="AOF32" s="1396"/>
      <c r="AOG32" s="807">
        <f t="shared" si="208"/>
        <v>731</v>
      </c>
      <c r="AOI32" s="1265"/>
      <c r="AOJ32" s="545"/>
      <c r="AOK32" s="1815"/>
      <c r="AOL32" s="1655"/>
      <c r="AOM32" s="1826"/>
      <c r="AON32" s="78">
        <f t="shared" si="209"/>
        <v>0</v>
      </c>
      <c r="AOO32" s="1396"/>
      <c r="AOP32" s="49"/>
      <c r="AOQ32" s="311"/>
      <c r="AOR32" s="803"/>
      <c r="AOS32" s="806"/>
      <c r="AOT32" s="76"/>
      <c r="AOU32" s="807">
        <f t="shared" si="210"/>
        <v>0</v>
      </c>
      <c r="AOW32" s="311"/>
      <c r="AOX32" s="311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311"/>
      <c r="APM32" s="827"/>
      <c r="APN32" s="806"/>
      <c r="APO32" s="76"/>
      <c r="APP32" s="807">
        <f t="shared" si="212"/>
        <v>0</v>
      </c>
      <c r="APR32" s="322"/>
      <c r="APS32" s="311"/>
      <c r="APT32" s="803"/>
      <c r="APU32" s="806"/>
      <c r="APV32" s="76"/>
      <c r="APW32" s="807">
        <f t="shared" ref="APW32:APW43" si="271">APW31+APT33-APV33</f>
        <v>0</v>
      </c>
      <c r="APY32" s="31"/>
      <c r="APZ32" s="863"/>
      <c r="AQA32" s="803"/>
      <c r="AQB32" s="806"/>
      <c r="AQC32" s="76"/>
      <c r="AQD32" s="807">
        <f t="shared" ref="AQD32:AQD43" si="272">AQD31+AQA33-AQC33</f>
        <v>0</v>
      </c>
      <c r="AQF32" s="31"/>
      <c r="AQG32" s="311"/>
      <c r="AQH32" s="803"/>
      <c r="AQI32" s="806"/>
      <c r="AQJ32" s="76"/>
      <c r="AQK32" s="807">
        <f t="shared" ref="AQK32:AQK43" si="273">AQK31+AQH33-AQJ33</f>
        <v>0</v>
      </c>
      <c r="AQM32" s="31"/>
      <c r="AQN32" s="863"/>
      <c r="AQO32" s="803"/>
      <c r="AQP32" s="806"/>
      <c r="AQQ32" s="76"/>
      <c r="AQR32" s="807">
        <f t="shared" ref="AQR32:AQR43" si="274">AQR31+AQO33-AQQ33</f>
        <v>0</v>
      </c>
      <c r="AQT32" s="322"/>
      <c r="AQU32" s="778"/>
      <c r="AQV32" s="803"/>
      <c r="AQW32" s="806"/>
      <c r="AQX32" s="76"/>
      <c r="AQY32" s="807">
        <f t="shared" ref="AQY32:AQY43" si="275">AQY31+AQV33-AQX33</f>
        <v>0</v>
      </c>
      <c r="ARA32" s="322"/>
      <c r="ARB32" s="778"/>
      <c r="ARC32" s="803"/>
      <c r="ARD32" s="806"/>
      <c r="ARE32" s="76"/>
      <c r="ARF32" s="807">
        <f t="shared" ref="ARF32:ARF43" si="276">ARF31+ARC33-ARE33</f>
        <v>0</v>
      </c>
      <c r="ARH32" s="322"/>
      <c r="ARI32" s="778"/>
      <c r="ARJ32" s="803"/>
      <c r="ARK32" s="806"/>
      <c r="ARL32" s="76"/>
      <c r="ARM32" s="807">
        <f t="shared" ref="ARM32:ARM43" si="277">ARM31+ARJ33-ARL33</f>
        <v>399</v>
      </c>
      <c r="ARO32" s="405"/>
      <c r="ARP32" s="863"/>
      <c r="ARQ32" s="803"/>
      <c r="ARR32" s="806"/>
      <c r="ARS32" s="76"/>
      <c r="ART32" s="807">
        <f t="shared" ref="ART32:ART43" si="278">ART31+ARQ33-ARS33</f>
        <v>0</v>
      </c>
      <c r="ARV32" s="405"/>
      <c r="ARW32" s="863"/>
      <c r="ARX32" s="803"/>
      <c r="ARY32" s="806"/>
      <c r="ARZ32" s="76"/>
      <c r="ASA32" s="807">
        <f t="shared" ref="ASA32:ASA43" si="279">ASA31+ARX33-ARZ33</f>
        <v>0</v>
      </c>
      <c r="ASC32" s="405"/>
      <c r="ASD32" s="311"/>
      <c r="ASE32" s="803"/>
      <c r="ASF32" s="806"/>
      <c r="ASG32" s="76"/>
      <c r="ASH32" s="807">
        <f t="shared" si="222"/>
        <v>0</v>
      </c>
      <c r="ASJ32" s="405"/>
      <c r="ASK32" s="311"/>
      <c r="ASL32" s="827"/>
      <c r="ASM32" s="806"/>
      <c r="ASN32" s="76"/>
      <c r="ASO32" s="807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42137</v>
      </c>
      <c r="BBM32" s="1923"/>
      <c r="BBN32" s="2104">
        <v>20960</v>
      </c>
      <c r="BBO32" s="434">
        <v>152900</v>
      </c>
      <c r="BBP32" s="393">
        <v>42140</v>
      </c>
      <c r="BBQ32" s="1938">
        <v>152900</v>
      </c>
      <c r="BBR32" s="131">
        <f t="shared" si="148"/>
        <v>0</v>
      </c>
      <c r="BBS32" s="1265"/>
      <c r="BBT32" s="1395"/>
      <c r="BBU32" s="1814"/>
      <c r="BBV32" s="1952"/>
      <c r="BBW32" s="1946"/>
      <c r="BBX32" s="724"/>
      <c r="BBY32" s="78">
        <f t="shared" si="149"/>
        <v>1200</v>
      </c>
      <c r="BCA32" s="425">
        <v>42121</v>
      </c>
      <c r="BCB32" s="2179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6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2308</v>
      </c>
      <c r="BEI32" s="311" t="s">
        <v>2301</v>
      </c>
      <c r="BEJ32" s="2071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65"/>
      <c r="BIH32" s="779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20"/>
      <c r="BIW32" s="139"/>
      <c r="BIX32" s="258"/>
      <c r="BIY32" s="139"/>
      <c r="BIZ32" s="78">
        <f t="shared" si="270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0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8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0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79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11430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006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6"/>
      <c r="BRC32" s="350"/>
      <c r="BRD32" s="405"/>
      <c r="BRE32" s="775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1"/>
      <c r="BSV32" s="570"/>
      <c r="BSW32" s="78">
        <f t="shared" si="197"/>
        <v>0</v>
      </c>
      <c r="BSY32" s="405"/>
      <c r="BSZ32" s="311"/>
      <c r="BTA32" s="22"/>
      <c r="BTB32" s="871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2500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1990" t="s">
        <v>2327</v>
      </c>
      <c r="CX33" s="1890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1893"/>
      <c r="DG33" s="104"/>
      <c r="DH33" s="425"/>
      <c r="DI33" s="350"/>
      <c r="DJ33" s="78">
        <f t="shared" si="17"/>
        <v>633217.30000000005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4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18695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0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4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48"/>
      <c r="PQ33" s="1926"/>
      <c r="PR33" s="1841"/>
      <c r="PS33" s="1396"/>
      <c r="PT33" s="78">
        <f t="shared" si="60"/>
        <v>301.5</v>
      </c>
      <c r="PU33" s="139"/>
      <c r="PV33" s="1265"/>
      <c r="PW33" s="1395"/>
      <c r="PX33" s="1815"/>
      <c r="PY33" s="1951"/>
      <c r="PZ33" s="724"/>
      <c r="QA33" s="350"/>
      <c r="QB33" s="78">
        <f t="shared" si="61"/>
        <v>9830.36</v>
      </c>
      <c r="QD33" s="1265"/>
      <c r="QE33" s="545"/>
      <c r="QF33" s="1815"/>
      <c r="QG33" s="1655"/>
      <c r="QH33" s="1826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89"/>
      <c r="RZ33" s="78">
        <f t="shared" si="68"/>
        <v>297</v>
      </c>
      <c r="SB33" s="405"/>
      <c r="SC33" s="311"/>
      <c r="SD33" s="22"/>
      <c r="SE33" s="31"/>
      <c r="SF33" s="789"/>
      <c r="SG33" s="78">
        <f t="shared" si="69"/>
        <v>0</v>
      </c>
      <c r="SI33" s="311"/>
      <c r="SJ33" s="311"/>
      <c r="SK33" s="22"/>
      <c r="SL33" s="31"/>
      <c r="SM33" s="789"/>
      <c r="SN33" s="78">
        <f t="shared" si="70"/>
        <v>0</v>
      </c>
      <c r="SP33" s="311"/>
      <c r="SQ33" s="311"/>
      <c r="SR33" s="22"/>
      <c r="SS33" s="31"/>
      <c r="ST33" s="789"/>
      <c r="SU33" s="78">
        <f t="shared" si="71"/>
        <v>0</v>
      </c>
      <c r="SW33" s="311"/>
      <c r="SX33" s="311"/>
      <c r="SY33" s="22"/>
      <c r="SZ33" s="31"/>
      <c r="TA33" s="789"/>
      <c r="TB33" s="78">
        <f t="shared" si="72"/>
        <v>0</v>
      </c>
      <c r="TD33" s="311"/>
      <c r="TE33" s="311"/>
      <c r="TF33" s="22"/>
      <c r="TG33" s="31"/>
      <c r="TH33" s="789"/>
      <c r="TI33" s="78">
        <f t="shared" si="73"/>
        <v>0</v>
      </c>
      <c r="TK33" s="311"/>
      <c r="TL33" s="311"/>
      <c r="TM33" s="22"/>
      <c r="TN33" s="31"/>
      <c r="TO33" s="789"/>
      <c r="TP33" s="78">
        <f t="shared" si="74"/>
        <v>0</v>
      </c>
      <c r="TR33" s="311"/>
      <c r="TS33" s="311"/>
      <c r="TT33" s="22"/>
      <c r="TU33" s="31"/>
      <c r="TV33" s="789"/>
      <c r="TW33" s="78">
        <f t="shared" si="75"/>
        <v>0</v>
      </c>
      <c r="TY33" s="311"/>
      <c r="TZ33" s="311"/>
      <c r="UA33" s="22"/>
      <c r="UB33" s="31"/>
      <c r="UC33" s="789"/>
      <c r="UD33" s="78">
        <f t="shared" si="76"/>
        <v>0</v>
      </c>
      <c r="UF33" s="405"/>
      <c r="UG33" s="311"/>
      <c r="UH33" s="22"/>
      <c r="UI33" s="31"/>
      <c r="UJ33" s="789"/>
      <c r="UK33" s="78">
        <f t="shared" si="77"/>
        <v>0</v>
      </c>
      <c r="UM33" s="405"/>
      <c r="UN33" s="311"/>
      <c r="UO33" s="22"/>
      <c r="UP33" s="31"/>
      <c r="UQ33" s="789"/>
      <c r="UR33" s="78">
        <f t="shared" si="78"/>
        <v>-2822</v>
      </c>
      <c r="UT33" s="405"/>
      <c r="UU33" s="311"/>
      <c r="UV33" s="22"/>
      <c r="UW33" s="31"/>
      <c r="UX33" s="789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89"/>
      <c r="VM33" s="78">
        <f t="shared" si="81"/>
        <v>0</v>
      </c>
      <c r="VO33" s="311"/>
      <c r="VP33" s="311"/>
      <c r="VQ33" s="22"/>
      <c r="VR33" s="31"/>
      <c r="VS33" s="789"/>
      <c r="VT33" s="78">
        <f t="shared" si="82"/>
        <v>0</v>
      </c>
      <c r="VV33" s="311"/>
      <c r="VW33" s="311"/>
      <c r="VX33" s="22"/>
      <c r="VY33" s="31"/>
      <c r="VZ33" s="789"/>
      <c r="WA33" s="78">
        <f t="shared" si="83"/>
        <v>0</v>
      </c>
      <c r="WC33" s="405"/>
      <c r="WD33" s="311"/>
      <c r="WE33" s="22"/>
      <c r="WF33" s="322"/>
      <c r="WG33" s="789"/>
      <c r="WH33" s="78">
        <f t="shared" si="84"/>
        <v>236</v>
      </c>
      <c r="WJ33" s="322"/>
      <c r="WK33" s="311"/>
      <c r="WL33" s="22"/>
      <c r="WM33" s="31"/>
      <c r="WN33" s="789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0"/>
      <c r="YT33" s="1211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5"/>
      <c r="ZZ33" s="1395"/>
      <c r="AAA33" s="1814"/>
      <c r="AAB33" s="1826"/>
      <c r="AAC33" s="724"/>
      <c r="AAD33" s="1396"/>
      <c r="AAE33" s="78">
        <f t="shared" si="95"/>
        <v>2062.3999999999996</v>
      </c>
      <c r="AAG33" s="1265"/>
      <c r="AAH33" s="1395"/>
      <c r="AAI33" s="1814"/>
      <c r="AAJ33" s="1655"/>
      <c r="AAK33" s="1826"/>
      <c r="AAL33" s="78">
        <f t="shared" si="96"/>
        <v>0</v>
      </c>
      <c r="AAM33" s="1396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79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79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79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311"/>
      <c r="AMZ33" s="803"/>
      <c r="ANA33" s="806"/>
      <c r="ANB33" s="76"/>
      <c r="ANC33" s="807">
        <f t="shared" si="204"/>
        <v>0</v>
      </c>
      <c r="ANE33" s="322"/>
      <c r="ANF33" s="311"/>
      <c r="ANG33" s="801"/>
      <c r="ANH33" s="97"/>
      <c r="ANI33" s="76"/>
      <c r="ANJ33" s="807">
        <f t="shared" si="205"/>
        <v>0</v>
      </c>
      <c r="ANL33" s="322"/>
      <c r="ANM33" s="311"/>
      <c r="ANN33" s="803"/>
      <c r="ANO33" s="884"/>
      <c r="ANP33" s="76"/>
      <c r="ANQ33" s="807">
        <f t="shared" si="206"/>
        <v>187.60000000000002</v>
      </c>
      <c r="ANS33" s="31"/>
      <c r="ANT33" s="336"/>
      <c r="ANU33" s="311"/>
      <c r="ANV33" s="803"/>
      <c r="ANW33" s="806"/>
      <c r="ANX33" s="76"/>
      <c r="ANY33" s="807">
        <f t="shared" si="207"/>
        <v>0</v>
      </c>
      <c r="AOA33" s="2031"/>
      <c r="AOB33" s="857"/>
      <c r="AOC33" s="1395"/>
      <c r="AOD33" s="1826"/>
      <c r="AOE33" s="724"/>
      <c r="AOF33" s="1396"/>
      <c r="AOG33" s="807">
        <f t="shared" si="208"/>
        <v>731</v>
      </c>
      <c r="AOI33" s="1270"/>
      <c r="AOJ33" s="545"/>
      <c r="AOK33" s="1815"/>
      <c r="AOL33" s="1655"/>
      <c r="AOM33" s="1826"/>
      <c r="AON33" s="78">
        <f t="shared" si="209"/>
        <v>0</v>
      </c>
      <c r="AOO33" s="1396"/>
      <c r="AOP33" s="1975"/>
      <c r="AOQ33" s="311"/>
      <c r="AOR33" s="803"/>
      <c r="AOS33" s="806"/>
      <c r="AOT33" s="76"/>
      <c r="AOU33" s="807">
        <f t="shared" si="210"/>
        <v>0</v>
      </c>
      <c r="AOW33" s="311"/>
      <c r="AOX33" s="311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311"/>
      <c r="APM33" s="827"/>
      <c r="APN33" s="806"/>
      <c r="APO33" s="76"/>
      <c r="APP33" s="807">
        <f t="shared" si="212"/>
        <v>0</v>
      </c>
      <c r="APR33" s="322"/>
      <c r="APS33" s="311"/>
      <c r="APT33" s="803"/>
      <c r="APU33" s="806"/>
      <c r="APV33" s="76"/>
      <c r="APW33" s="807">
        <f t="shared" si="271"/>
        <v>0</v>
      </c>
      <c r="APY33" s="31"/>
      <c r="APZ33" s="863"/>
      <c r="AQA33" s="803"/>
      <c r="AQB33" s="806"/>
      <c r="AQC33" s="76"/>
      <c r="AQD33" s="807">
        <f t="shared" si="272"/>
        <v>0</v>
      </c>
      <c r="AQF33" s="31"/>
      <c r="AQG33" s="311"/>
      <c r="AQH33" s="803"/>
      <c r="AQI33" s="806"/>
      <c r="AQJ33" s="76"/>
      <c r="AQK33" s="807">
        <f t="shared" si="273"/>
        <v>0</v>
      </c>
      <c r="AQM33" s="31"/>
      <c r="AQN33" s="863"/>
      <c r="AQO33" s="803"/>
      <c r="AQP33" s="806"/>
      <c r="AQQ33" s="76"/>
      <c r="AQR33" s="807">
        <f t="shared" si="274"/>
        <v>0</v>
      </c>
      <c r="AQT33" s="322"/>
      <c r="AQU33" s="778"/>
      <c r="AQV33" s="803"/>
      <c r="AQW33" s="806"/>
      <c r="AQX33" s="76"/>
      <c r="AQY33" s="807">
        <f t="shared" si="275"/>
        <v>0</v>
      </c>
      <c r="ARA33" s="322"/>
      <c r="ARB33" s="778"/>
      <c r="ARC33" s="803"/>
      <c r="ARD33" s="806"/>
      <c r="ARE33" s="76"/>
      <c r="ARF33" s="807">
        <f t="shared" si="276"/>
        <v>0</v>
      </c>
      <c r="ARH33" s="322"/>
      <c r="ARI33" s="778"/>
      <c r="ARJ33" s="803"/>
      <c r="ARK33" s="806"/>
      <c r="ARL33" s="76"/>
      <c r="ARM33" s="807">
        <f t="shared" si="277"/>
        <v>399</v>
      </c>
      <c r="ARO33" s="405"/>
      <c r="ARP33" s="863"/>
      <c r="ARQ33" s="803"/>
      <c r="ARR33" s="806"/>
      <c r="ARS33" s="76"/>
      <c r="ART33" s="807">
        <f t="shared" si="278"/>
        <v>0</v>
      </c>
      <c r="ARV33" s="405"/>
      <c r="ARW33" s="863"/>
      <c r="ARX33" s="803"/>
      <c r="ARY33" s="806"/>
      <c r="ARZ33" s="76"/>
      <c r="ASA33" s="807">
        <f t="shared" si="279"/>
        <v>0</v>
      </c>
      <c r="ASC33" s="405"/>
      <c r="ASD33" s="311"/>
      <c r="ASE33" s="803"/>
      <c r="ASF33" s="806"/>
      <c r="ASG33" s="76"/>
      <c r="ASH33" s="807">
        <f t="shared" si="222"/>
        <v>0</v>
      </c>
      <c r="ASJ33" s="405"/>
      <c r="ASK33" s="311"/>
      <c r="ASL33" s="827"/>
      <c r="ASM33" s="806"/>
      <c r="ASN33" s="76"/>
      <c r="ASO33" s="807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42139</v>
      </c>
      <c r="BBM33" s="1923"/>
      <c r="BBN33" s="2104">
        <v>21171</v>
      </c>
      <c r="BBO33" s="2089">
        <v>225060</v>
      </c>
      <c r="BBP33" s="1923">
        <v>42143</v>
      </c>
      <c r="BBQ33" s="2089">
        <v>225060</v>
      </c>
      <c r="BBR33" s="131">
        <f t="shared" si="148"/>
        <v>0</v>
      </c>
      <c r="BBS33" s="1265"/>
      <c r="BBT33" s="1395"/>
      <c r="BBU33" s="1814"/>
      <c r="BBV33" s="1655"/>
      <c r="BBW33" s="1826"/>
      <c r="BBX33" s="724"/>
      <c r="BBY33" s="78">
        <f t="shared" si="149"/>
        <v>1200</v>
      </c>
      <c r="BCA33" s="425">
        <v>42123</v>
      </c>
      <c r="BCB33" s="2179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6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2306</v>
      </c>
      <c r="BEJ33" s="2071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65"/>
      <c r="BIH33" s="779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19"/>
      <c r="BIW33" s="104"/>
      <c r="BIX33" s="258"/>
      <c r="BIY33" s="139"/>
      <c r="BIZ33" s="78">
        <f t="shared" si="270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39"/>
      <c r="BJJ33" s="1840"/>
      <c r="BJK33" s="1855"/>
      <c r="BJL33" s="1396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8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79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11430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006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6"/>
      <c r="BRC33" s="350"/>
      <c r="BRD33" s="405"/>
      <c r="BRE33" s="775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1"/>
      <c r="BSV33" s="570"/>
      <c r="BSW33" s="78">
        <f t="shared" si="197"/>
        <v>0</v>
      </c>
      <c r="BSY33" s="405"/>
      <c r="BSZ33" s="311"/>
      <c r="BTA33" s="22"/>
      <c r="BTB33" s="871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2500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1991" t="s">
        <v>2327</v>
      </c>
      <c r="CX34" s="1891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1893"/>
      <c r="DG34" s="104"/>
      <c r="DH34" s="425"/>
      <c r="DI34" s="350"/>
      <c r="DJ34" s="78">
        <f t="shared" si="17"/>
        <v>633217.30000000005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18695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30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4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48"/>
      <c r="PQ34" s="1926"/>
      <c r="PR34" s="1841"/>
      <c r="PS34" s="1396"/>
      <c r="PT34" s="78">
        <f t="shared" si="60"/>
        <v>301.5</v>
      </c>
      <c r="PU34" s="139"/>
      <c r="PV34" s="1265"/>
      <c r="PW34" s="1395"/>
      <c r="PX34" s="1815"/>
      <c r="PY34" s="1951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1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5"/>
      <c r="ZZ34" s="1395"/>
      <c r="AAA34" s="1814"/>
      <c r="AAB34" s="1826"/>
      <c r="AAC34" s="724"/>
      <c r="AAD34" s="1396"/>
      <c r="AAE34" s="78">
        <f t="shared" si="95"/>
        <v>2062.3999999999996</v>
      </c>
      <c r="AAG34" s="1265"/>
      <c r="AAH34" s="1395"/>
      <c r="AAI34" s="1814"/>
      <c r="AAJ34" s="1655"/>
      <c r="AAK34" s="1826"/>
      <c r="AAL34" s="78">
        <f t="shared" si="96"/>
        <v>0</v>
      </c>
      <c r="AAM34" s="1396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79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311"/>
      <c r="AMZ34" s="803"/>
      <c r="ANA34" s="806"/>
      <c r="ANB34" s="76"/>
      <c r="ANC34" s="807">
        <f t="shared" si="204"/>
        <v>0</v>
      </c>
      <c r="ANE34" s="322"/>
      <c r="ANF34" s="311"/>
      <c r="ANG34" s="801"/>
      <c r="ANH34" s="97"/>
      <c r="ANI34" s="76"/>
      <c r="ANJ34" s="807">
        <f t="shared" si="205"/>
        <v>0</v>
      </c>
      <c r="ANL34" s="322"/>
      <c r="ANM34" s="311"/>
      <c r="ANN34" s="803"/>
      <c r="ANO34" s="884"/>
      <c r="ANP34" s="76"/>
      <c r="ANQ34" s="807">
        <f t="shared" si="206"/>
        <v>187.60000000000002</v>
      </c>
      <c r="ANS34" s="31"/>
      <c r="ANT34" s="336"/>
      <c r="ANU34" s="311"/>
      <c r="ANV34" s="803"/>
      <c r="ANW34" s="806"/>
      <c r="ANX34" s="76"/>
      <c r="ANY34" s="807">
        <f t="shared" si="207"/>
        <v>0</v>
      </c>
      <c r="AOA34" s="2032"/>
      <c r="AOB34" s="857"/>
      <c r="AOC34" s="1395"/>
      <c r="AOD34" s="1826"/>
      <c r="AOE34" s="724"/>
      <c r="AOF34" s="1754"/>
      <c r="AOG34" s="807">
        <f t="shared" si="208"/>
        <v>731</v>
      </c>
      <c r="AOI34" s="1265"/>
      <c r="AOJ34" s="545"/>
      <c r="AOK34" s="1815"/>
      <c r="AOL34" s="1655"/>
      <c r="AOM34" s="1826"/>
      <c r="AON34" s="78">
        <f t="shared" si="209"/>
        <v>0</v>
      </c>
      <c r="AOO34" s="1396"/>
      <c r="AOP34" s="1975"/>
      <c r="AOQ34" s="311"/>
      <c r="AOR34" s="803"/>
      <c r="AOS34" s="806"/>
      <c r="AOT34" s="76"/>
      <c r="AOU34" s="807">
        <f t="shared" si="210"/>
        <v>0</v>
      </c>
      <c r="AOW34" s="311"/>
      <c r="AOX34" s="311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311"/>
      <c r="APM34" s="827"/>
      <c r="APN34" s="806"/>
      <c r="APO34" s="76"/>
      <c r="APP34" s="807">
        <f t="shared" si="212"/>
        <v>0</v>
      </c>
      <c r="APR34" s="322"/>
      <c r="APS34" s="311"/>
      <c r="APT34" s="803"/>
      <c r="APU34" s="806"/>
      <c r="APV34" s="76"/>
      <c r="APW34" s="807">
        <f t="shared" si="271"/>
        <v>0</v>
      </c>
      <c r="APY34" s="31"/>
      <c r="APZ34" s="863"/>
      <c r="AQA34" s="803"/>
      <c r="AQB34" s="806"/>
      <c r="AQC34" s="76"/>
      <c r="AQD34" s="807">
        <f t="shared" si="272"/>
        <v>0</v>
      </c>
      <c r="AQF34" s="31"/>
      <c r="AQG34" s="311"/>
      <c r="AQH34" s="803"/>
      <c r="AQI34" s="806"/>
      <c r="AQJ34" s="76"/>
      <c r="AQK34" s="807">
        <f t="shared" si="273"/>
        <v>0</v>
      </c>
      <c r="AQM34" s="31"/>
      <c r="AQN34" s="863"/>
      <c r="AQO34" s="803"/>
      <c r="AQP34" s="806"/>
      <c r="AQQ34" s="76"/>
      <c r="AQR34" s="807">
        <f t="shared" si="274"/>
        <v>0</v>
      </c>
      <c r="AQT34" s="322"/>
      <c r="AQU34" s="778"/>
      <c r="AQV34" s="803"/>
      <c r="AQW34" s="806"/>
      <c r="AQX34" s="76"/>
      <c r="AQY34" s="807">
        <f t="shared" si="275"/>
        <v>0</v>
      </c>
      <c r="ARA34" s="322"/>
      <c r="ARB34" s="778"/>
      <c r="ARC34" s="803"/>
      <c r="ARD34" s="806"/>
      <c r="ARE34" s="76"/>
      <c r="ARF34" s="807">
        <f t="shared" si="276"/>
        <v>0</v>
      </c>
      <c r="ARH34" s="322"/>
      <c r="ARI34" s="778"/>
      <c r="ARJ34" s="803"/>
      <c r="ARK34" s="806"/>
      <c r="ARL34" s="76"/>
      <c r="ARM34" s="807">
        <f t="shared" si="277"/>
        <v>399</v>
      </c>
      <c r="ARO34" s="405"/>
      <c r="ARP34" s="863"/>
      <c r="ARQ34" s="803"/>
      <c r="ARR34" s="806"/>
      <c r="ARS34" s="76"/>
      <c r="ART34" s="807">
        <f t="shared" si="278"/>
        <v>0</v>
      </c>
      <c r="ARV34" s="405"/>
      <c r="ARW34" s="863"/>
      <c r="ARX34" s="803"/>
      <c r="ARY34" s="806"/>
      <c r="ARZ34" s="76"/>
      <c r="ASA34" s="807">
        <f t="shared" si="279"/>
        <v>0</v>
      </c>
      <c r="ASC34" s="405"/>
      <c r="ASD34" s="311"/>
      <c r="ASE34" s="803"/>
      <c r="ASF34" s="806"/>
      <c r="ASG34" s="76"/>
      <c r="ASH34" s="807">
        <f t="shared" si="222"/>
        <v>0</v>
      </c>
      <c r="ASJ34" s="405"/>
      <c r="ASK34" s="311"/>
      <c r="ASL34" s="827"/>
      <c r="ASM34" s="806"/>
      <c r="ASN34" s="76"/>
      <c r="ASO34" s="807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42141</v>
      </c>
      <c r="BBM34" s="1923"/>
      <c r="BBN34" s="2104">
        <v>21374</v>
      </c>
      <c r="BBO34" s="2089">
        <v>298980</v>
      </c>
      <c r="BBP34" s="1923">
        <v>42143</v>
      </c>
      <c r="BBQ34" s="2089">
        <v>298980</v>
      </c>
      <c r="BBR34" s="131">
        <f t="shared" si="148"/>
        <v>0</v>
      </c>
      <c r="BBS34" s="1265"/>
      <c r="BBT34" s="1395"/>
      <c r="BBU34" s="1814"/>
      <c r="BBV34" s="1655"/>
      <c r="BBW34" s="1826"/>
      <c r="BBX34" s="724"/>
      <c r="BBY34" s="78">
        <f t="shared" si="149"/>
        <v>1200</v>
      </c>
      <c r="BCA34" s="425">
        <v>42125</v>
      </c>
      <c r="BCB34" s="2170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6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2313</v>
      </c>
      <c r="BEI34" s="311" t="s">
        <v>2314</v>
      </c>
      <c r="BEJ34" s="2071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845"/>
      <c r="BEQ34" s="1926"/>
      <c r="BER34" s="1857"/>
      <c r="BES34" s="1825"/>
      <c r="BET34" s="78">
        <f t="shared" si="159"/>
        <v>0</v>
      </c>
      <c r="BEU34" s="1396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65"/>
      <c r="BIH34" s="779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70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39"/>
      <c r="BJJ34" s="1840"/>
      <c r="BJK34" s="1855"/>
      <c r="BJL34" s="1396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8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79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11430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006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0</v>
      </c>
      <c r="BRB34" s="776"/>
      <c r="BRC34" s="350"/>
      <c r="BRD34" s="405"/>
      <c r="BRE34" s="775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1"/>
      <c r="BSV34" s="570"/>
      <c r="BSW34" s="78">
        <f t="shared" si="197"/>
        <v>0</v>
      </c>
      <c r="BSY34" s="492"/>
      <c r="BSZ34" s="311"/>
      <c r="BTA34" s="22"/>
      <c r="BTB34" s="871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2500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1991" t="s">
        <v>2327</v>
      </c>
      <c r="CX35" s="1891"/>
      <c r="CY35" s="104">
        <v>30443</v>
      </c>
      <c r="CZ35" s="736"/>
      <c r="DA35" s="389"/>
      <c r="DB35" s="78">
        <f t="shared" si="16"/>
        <v>471136.03</v>
      </c>
      <c r="DE35" s="892"/>
      <c r="DF35" s="1894"/>
      <c r="DG35" s="76"/>
      <c r="DH35" s="684"/>
      <c r="DI35" s="350"/>
      <c r="DJ35" s="78">
        <f t="shared" si="17"/>
        <v>633217.30000000005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6"/>
      <c r="GI35" s="311"/>
      <c r="GJ35" s="779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18695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4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2010"/>
      <c r="PQ35" s="2009"/>
      <c r="PR35" s="1841"/>
      <c r="PS35" s="1396"/>
      <c r="PT35" s="78">
        <f t="shared" si="60"/>
        <v>301.5</v>
      </c>
      <c r="PU35" s="1396"/>
      <c r="PV35" s="714"/>
      <c r="PW35" s="2052"/>
      <c r="PX35" s="1964"/>
      <c r="PY35" s="1951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1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5"/>
      <c r="ZZ35" s="1395"/>
      <c r="AAA35" s="1814"/>
      <c r="AAB35" s="1826"/>
      <c r="AAC35" s="724"/>
      <c r="AAD35" s="1396"/>
      <c r="AAE35" s="78">
        <f t="shared" si="95"/>
        <v>2062.3999999999996</v>
      </c>
      <c r="AAG35" s="1265"/>
      <c r="AAH35" s="1395"/>
      <c r="AAI35" s="1814"/>
      <c r="AAJ35" s="1655"/>
      <c r="AAK35" s="1826"/>
      <c r="AAL35" s="78">
        <f t="shared" si="96"/>
        <v>0</v>
      </c>
      <c r="AAM35" s="1396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2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79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311"/>
      <c r="AMZ35" s="803"/>
      <c r="ANA35" s="806"/>
      <c r="ANB35" s="76"/>
      <c r="ANC35" s="807">
        <f t="shared" si="204"/>
        <v>0</v>
      </c>
      <c r="ANE35" s="322"/>
      <c r="ANF35" s="311"/>
      <c r="ANG35" s="803"/>
      <c r="ANH35" s="806"/>
      <c r="ANI35" s="76"/>
      <c r="ANJ35" s="807">
        <f t="shared" si="205"/>
        <v>0</v>
      </c>
      <c r="ANL35" s="322"/>
      <c r="ANM35" s="311"/>
      <c r="ANN35" s="803"/>
      <c r="ANO35" s="884"/>
      <c r="ANP35" s="76"/>
      <c r="ANQ35" s="807">
        <f t="shared" si="206"/>
        <v>187.60000000000002</v>
      </c>
      <c r="ANS35" s="31"/>
      <c r="ANT35" s="336"/>
      <c r="ANU35" s="311"/>
      <c r="ANV35" s="803"/>
      <c r="ANW35" s="806"/>
      <c r="ANX35" s="76"/>
      <c r="ANY35" s="807">
        <f t="shared" si="207"/>
        <v>0</v>
      </c>
      <c r="AOA35" s="2032"/>
      <c r="AOB35" s="857"/>
      <c r="AOC35" s="2035"/>
      <c r="AOD35" s="2036"/>
      <c r="AOE35" s="724"/>
      <c r="AOF35" s="1396"/>
      <c r="AOG35" s="807">
        <f t="shared" si="208"/>
        <v>731</v>
      </c>
      <c r="AOI35" s="1270"/>
      <c r="AOJ35" s="545"/>
      <c r="AOK35" s="1815"/>
      <c r="AOL35" s="1655"/>
      <c r="AOM35" s="1826"/>
      <c r="AON35" s="78">
        <f t="shared" si="209"/>
        <v>0</v>
      </c>
      <c r="AOO35" s="1396"/>
      <c r="AOP35" s="1975"/>
      <c r="AOQ35" s="311"/>
      <c r="AOR35" s="803"/>
      <c r="AOS35" s="806"/>
      <c r="AOT35" s="76"/>
      <c r="AOU35" s="807">
        <f t="shared" si="210"/>
        <v>0</v>
      </c>
      <c r="AOW35" s="311"/>
      <c r="AOX35" s="311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311"/>
      <c r="APM35" s="827"/>
      <c r="APN35" s="806"/>
      <c r="APO35" s="76"/>
      <c r="APP35" s="807">
        <f t="shared" si="212"/>
        <v>0</v>
      </c>
      <c r="APR35" s="322"/>
      <c r="APS35" s="311"/>
      <c r="APT35" s="803"/>
      <c r="APU35" s="806"/>
      <c r="APV35" s="76"/>
      <c r="APW35" s="807">
        <f t="shared" si="271"/>
        <v>0</v>
      </c>
      <c r="APY35" s="31"/>
      <c r="APZ35" s="863"/>
      <c r="AQA35" s="803"/>
      <c r="AQB35" s="806"/>
      <c r="AQC35" s="76"/>
      <c r="AQD35" s="807">
        <f t="shared" si="272"/>
        <v>0</v>
      </c>
      <c r="AQF35" s="31"/>
      <c r="AQG35" s="311"/>
      <c r="AQH35" s="803"/>
      <c r="AQI35" s="806"/>
      <c r="AQJ35" s="76"/>
      <c r="AQK35" s="807">
        <f t="shared" si="273"/>
        <v>0</v>
      </c>
      <c r="AQM35" s="31"/>
      <c r="AQN35" s="863"/>
      <c r="AQO35" s="803"/>
      <c r="AQP35" s="806"/>
      <c r="AQQ35" s="76"/>
      <c r="AQR35" s="807">
        <f t="shared" si="274"/>
        <v>0</v>
      </c>
      <c r="AQT35" s="322"/>
      <c r="AQU35" s="778"/>
      <c r="AQV35" s="803"/>
      <c r="AQW35" s="806"/>
      <c r="AQX35" s="76"/>
      <c r="AQY35" s="807">
        <f t="shared" si="275"/>
        <v>0</v>
      </c>
      <c r="ARA35" s="322"/>
      <c r="ARB35" s="778"/>
      <c r="ARC35" s="803"/>
      <c r="ARD35" s="806"/>
      <c r="ARE35" s="76"/>
      <c r="ARF35" s="807">
        <f t="shared" si="276"/>
        <v>0</v>
      </c>
      <c r="ARH35" s="322"/>
      <c r="ARI35" s="778"/>
      <c r="ARJ35" s="803"/>
      <c r="ARK35" s="806"/>
      <c r="ARL35" s="76"/>
      <c r="ARM35" s="807">
        <f t="shared" si="277"/>
        <v>399</v>
      </c>
      <c r="ARO35" s="405"/>
      <c r="ARP35" s="863"/>
      <c r="ARQ35" s="803"/>
      <c r="ARR35" s="806"/>
      <c r="ARS35" s="76"/>
      <c r="ART35" s="807">
        <f t="shared" si="278"/>
        <v>0</v>
      </c>
      <c r="ARV35" s="405"/>
      <c r="ARW35" s="863"/>
      <c r="ARX35" s="803"/>
      <c r="ARY35" s="806"/>
      <c r="ARZ35" s="76"/>
      <c r="ASA35" s="807">
        <f t="shared" si="279"/>
        <v>0</v>
      </c>
      <c r="ASC35" s="405"/>
      <c r="ASD35" s="311"/>
      <c r="ASE35" s="803"/>
      <c r="ASF35" s="806"/>
      <c r="ASG35" s="76"/>
      <c r="ASH35" s="807">
        <f t="shared" si="222"/>
        <v>0</v>
      </c>
      <c r="ASJ35" s="405"/>
      <c r="ASK35" s="311"/>
      <c r="ASL35" s="827"/>
      <c r="ASM35" s="806"/>
      <c r="ASN35" s="76"/>
      <c r="ASO35" s="807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42142</v>
      </c>
      <c r="BBM35" s="321"/>
      <c r="BBN35" s="2105">
        <v>21532</v>
      </c>
      <c r="BBO35" s="2025">
        <v>205417</v>
      </c>
      <c r="BBP35" s="393">
        <v>42143</v>
      </c>
      <c r="BBQ35" s="2025">
        <v>205417</v>
      </c>
      <c r="BBR35" s="131">
        <f t="shared" si="148"/>
        <v>0</v>
      </c>
      <c r="BBS35" s="1265"/>
      <c r="BBT35" s="1395"/>
      <c r="BBU35" s="1814"/>
      <c r="BBV35" s="1952"/>
      <c r="BBW35" s="1946"/>
      <c r="BBX35" s="724"/>
      <c r="BBY35" s="78">
        <f t="shared" si="149"/>
        <v>1200</v>
      </c>
      <c r="BCA35" s="425">
        <v>42127</v>
      </c>
      <c r="BCB35" s="2170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6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2319</v>
      </c>
      <c r="BEI35" s="311" t="s">
        <v>2318</v>
      </c>
      <c r="BEJ35" s="2071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849"/>
      <c r="BEQ35" s="1847"/>
      <c r="BER35" s="1841"/>
      <c r="BES35" s="1396"/>
      <c r="BET35" s="78">
        <f t="shared" si="159"/>
        <v>0</v>
      </c>
      <c r="BEU35" s="1396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65"/>
      <c r="BIH35" s="779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21"/>
      <c r="BIW35" s="22"/>
      <c r="BIX35" s="61"/>
      <c r="BIY35" s="76"/>
      <c r="BIZ35" s="78">
        <f t="shared" si="270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39"/>
      <c r="BJJ35" s="1840"/>
      <c r="BJK35" s="1855"/>
      <c r="BJL35" s="1396"/>
      <c r="BJM35" s="1838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8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79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11430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006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0</v>
      </c>
      <c r="BRB35" s="873"/>
      <c r="BRC35" s="350"/>
      <c r="BRD35" s="405"/>
      <c r="BRE35" s="775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2500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2"/>
      <c r="CX36" s="1977" t="s">
        <v>2312</v>
      </c>
      <c r="CY36" s="139">
        <v>85100.3</v>
      </c>
      <c r="CZ36" s="544">
        <v>41913</v>
      </c>
      <c r="DA36" s="1874">
        <v>85100.3</v>
      </c>
      <c r="DB36" s="78">
        <f t="shared" si="16"/>
        <v>471136.03000000009</v>
      </c>
      <c r="DE36" s="892"/>
      <c r="DF36" s="1944"/>
      <c r="DG36" s="139"/>
      <c r="DJ36" s="78">
        <f t="shared" si="17"/>
        <v>633217.30000000005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6"/>
      <c r="GI36" s="311"/>
      <c r="GJ36" s="779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18695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4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2010"/>
      <c r="PQ36" s="2009"/>
      <c r="PR36" s="1841"/>
      <c r="PS36" s="1396"/>
      <c r="PT36" s="78">
        <f t="shared" si="60"/>
        <v>301.5</v>
      </c>
      <c r="PU36" s="1396"/>
      <c r="PV36" s="714"/>
      <c r="PW36" s="2053"/>
      <c r="PX36" s="1964"/>
      <c r="PY36" s="1951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1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5"/>
      <c r="ZZ36" s="1395"/>
      <c r="AAA36" s="1814"/>
      <c r="AAB36" s="1826"/>
      <c r="AAC36" s="724"/>
      <c r="AAD36" s="139"/>
      <c r="AAE36" s="78">
        <f t="shared" si="95"/>
        <v>2062.3999999999996</v>
      </c>
      <c r="AAG36" s="1265"/>
      <c r="AAH36" s="1395"/>
      <c r="AAI36" s="1814"/>
      <c r="AAJ36" s="1655"/>
      <c r="AAK36" s="1826"/>
      <c r="AAL36" s="78">
        <f t="shared" si="96"/>
        <v>0</v>
      </c>
      <c r="AAM36" s="1396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8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8"/>
      <c r="AFU36" s="311"/>
      <c r="AFV36" s="22"/>
      <c r="AFW36" s="31"/>
      <c r="AFX36" s="76"/>
      <c r="AFY36" s="78">
        <f t="shared" si="110"/>
        <v>0</v>
      </c>
      <c r="AGA36" s="788"/>
      <c r="AGB36" s="311"/>
      <c r="AGC36" s="22"/>
      <c r="AGD36" s="31"/>
      <c r="AGE36" s="76"/>
      <c r="AGF36" s="78">
        <f t="shared" si="111"/>
        <v>0</v>
      </c>
      <c r="AGH36" s="788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79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311"/>
      <c r="AMZ36" s="803"/>
      <c r="ANA36" s="806"/>
      <c r="ANB36" s="76"/>
      <c r="ANC36" s="807">
        <f t="shared" si="204"/>
        <v>0</v>
      </c>
      <c r="ANE36" s="322"/>
      <c r="ANF36" s="311"/>
      <c r="ANG36" s="803"/>
      <c r="ANH36" s="806"/>
      <c r="ANI36" s="76"/>
      <c r="ANJ36" s="807">
        <f t="shared" si="205"/>
        <v>0</v>
      </c>
      <c r="ANL36" s="322"/>
      <c r="ANM36" s="311"/>
      <c r="ANN36" s="803"/>
      <c r="ANO36" s="884"/>
      <c r="ANP36" s="76"/>
      <c r="ANQ36" s="807">
        <f t="shared" si="206"/>
        <v>187.60000000000002</v>
      </c>
      <c r="ANS36" s="31"/>
      <c r="ANT36" s="336"/>
      <c r="ANU36" s="311"/>
      <c r="ANV36" s="803"/>
      <c r="ANW36" s="806"/>
      <c r="ANX36" s="76"/>
      <c r="ANY36" s="807">
        <f t="shared" si="207"/>
        <v>0</v>
      </c>
      <c r="AOA36" s="1265"/>
      <c r="AOB36" s="857"/>
      <c r="AOC36" s="1395"/>
      <c r="AOD36" s="1946"/>
      <c r="AOE36" s="400"/>
      <c r="AOF36" s="1396"/>
      <c r="AOG36" s="807">
        <f t="shared" si="208"/>
        <v>731</v>
      </c>
      <c r="AOI36" s="1265"/>
      <c r="AOJ36" s="545"/>
      <c r="AOK36" s="1815"/>
      <c r="AOL36" s="1655"/>
      <c r="AOM36" s="1826"/>
      <c r="AON36" s="78">
        <f t="shared" si="209"/>
        <v>0</v>
      </c>
      <c r="AOO36" s="139"/>
      <c r="AOP36" s="1975"/>
      <c r="AOQ36" s="311"/>
      <c r="AOR36" s="803"/>
      <c r="AOS36" s="806"/>
      <c r="AOT36" s="76"/>
      <c r="AOU36" s="807">
        <f t="shared" si="210"/>
        <v>0</v>
      </c>
      <c r="AOW36" s="311"/>
      <c r="AOX36" s="311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311"/>
      <c r="APM36" s="827"/>
      <c r="APN36" s="806"/>
      <c r="APO36" s="76"/>
      <c r="APP36" s="807">
        <f t="shared" si="212"/>
        <v>0</v>
      </c>
      <c r="APR36" s="322"/>
      <c r="APS36" s="311"/>
      <c r="APT36" s="803"/>
      <c r="APU36" s="806"/>
      <c r="APV36" s="76"/>
      <c r="APW36" s="807">
        <f t="shared" si="271"/>
        <v>0</v>
      </c>
      <c r="APY36" s="31"/>
      <c r="APZ36" s="863"/>
      <c r="AQA36" s="803"/>
      <c r="AQB36" s="806"/>
      <c r="AQC36" s="76"/>
      <c r="AQD36" s="807">
        <f t="shared" si="272"/>
        <v>0</v>
      </c>
      <c r="AQF36" s="31"/>
      <c r="AQG36" s="311"/>
      <c r="AQH36" s="803"/>
      <c r="AQI36" s="806"/>
      <c r="AQJ36" s="76"/>
      <c r="AQK36" s="807">
        <f t="shared" si="273"/>
        <v>0</v>
      </c>
      <c r="AQM36" s="31"/>
      <c r="AQN36" s="863"/>
      <c r="AQO36" s="803"/>
      <c r="AQP36" s="806"/>
      <c r="AQQ36" s="76"/>
      <c r="AQR36" s="807">
        <f t="shared" si="274"/>
        <v>0</v>
      </c>
      <c r="AQT36" s="322"/>
      <c r="AQU36" s="863"/>
      <c r="AQV36" s="803"/>
      <c r="AQW36" s="806"/>
      <c r="AQX36" s="76"/>
      <c r="AQY36" s="807">
        <f t="shared" si="275"/>
        <v>0</v>
      </c>
      <c r="ARA36" s="322"/>
      <c r="ARB36" s="863"/>
      <c r="ARC36" s="803"/>
      <c r="ARD36" s="806"/>
      <c r="ARE36" s="76"/>
      <c r="ARF36" s="807">
        <f t="shared" si="276"/>
        <v>0</v>
      </c>
      <c r="ARH36" s="322"/>
      <c r="ARI36" s="863"/>
      <c r="ARJ36" s="803"/>
      <c r="ARK36" s="806"/>
      <c r="ARL36" s="76"/>
      <c r="ARM36" s="807">
        <f t="shared" si="277"/>
        <v>399</v>
      </c>
      <c r="ARO36" s="405"/>
      <c r="ARP36" s="863"/>
      <c r="ARQ36" s="803"/>
      <c r="ARR36" s="806"/>
      <c r="ARS36" s="76"/>
      <c r="ART36" s="807">
        <f t="shared" si="278"/>
        <v>0</v>
      </c>
      <c r="ARV36" s="405"/>
      <c r="ARW36" s="863"/>
      <c r="ARX36" s="803"/>
      <c r="ARY36" s="806"/>
      <c r="ARZ36" s="76"/>
      <c r="ASA36" s="807">
        <f t="shared" si="279"/>
        <v>0</v>
      </c>
      <c r="ASC36" s="405"/>
      <c r="ASD36" s="311"/>
      <c r="ASE36" s="803"/>
      <c r="ASF36" s="806"/>
      <c r="ASG36" s="76"/>
      <c r="ASH36" s="807">
        <f t="shared" si="222"/>
        <v>0</v>
      </c>
      <c r="ASJ36" s="405"/>
      <c r="ASK36" s="311"/>
      <c r="ASL36" s="827"/>
      <c r="ASM36" s="806"/>
      <c r="ASN36" s="76"/>
      <c r="ASO36" s="807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42143</v>
      </c>
      <c r="BBM36" s="1969"/>
      <c r="BBN36" s="2104">
        <v>21601</v>
      </c>
      <c r="BBO36" s="434">
        <v>227232</v>
      </c>
      <c r="BBP36" s="1923">
        <v>42144</v>
      </c>
      <c r="BBQ36" s="2040">
        <v>227232</v>
      </c>
      <c r="BBR36" s="131">
        <f t="shared" si="148"/>
        <v>0</v>
      </c>
      <c r="BBS36" s="1265"/>
      <c r="BBT36" s="1395"/>
      <c r="BBU36" s="1814"/>
      <c r="BBV36" s="1952"/>
      <c r="BBW36" s="1946"/>
      <c r="BBX36" s="724"/>
      <c r="BBY36" s="78">
        <f t="shared" si="149"/>
        <v>1200</v>
      </c>
      <c r="BCA36" s="425">
        <v>42128</v>
      </c>
      <c r="BCB36" s="22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6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2330</v>
      </c>
      <c r="BEI36" s="311" t="s">
        <v>2320</v>
      </c>
      <c r="BEJ36" s="2071">
        <v>4427</v>
      </c>
      <c r="BEK36" s="322">
        <v>41906</v>
      </c>
      <c r="BEL36" s="76">
        <v>4427</v>
      </c>
      <c r="BEM36" s="78">
        <f t="shared" si="158"/>
        <v>-17000</v>
      </c>
      <c r="BEN36" s="1265"/>
      <c r="BEO36" s="545"/>
      <c r="BEP36" s="1815"/>
      <c r="BEQ36" s="1655"/>
      <c r="BER36" s="1826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65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70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46"/>
      <c r="BJJ36" s="1844"/>
      <c r="BJK36" s="1855"/>
      <c r="BJL36" s="1396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8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11430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006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0</v>
      </c>
      <c r="BRB36" s="776"/>
      <c r="BRC36" s="350"/>
      <c r="BRD36" s="405"/>
      <c r="BRE36" s="775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2500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2"/>
      <c r="CX37" s="2008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1944"/>
      <c r="DG37" s="139"/>
      <c r="DJ37" s="78">
        <f t="shared" si="17"/>
        <v>633217.30000000005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6"/>
      <c r="GI37" s="311"/>
      <c r="GJ37" s="779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18695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4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42"/>
      <c r="PX37" s="1964"/>
      <c r="PY37" s="1821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1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5"/>
      <c r="ZZ37" s="1395"/>
      <c r="AAA37" s="1814"/>
      <c r="AAB37" s="1946"/>
      <c r="AAC37" s="781"/>
      <c r="AAD37" s="1396"/>
      <c r="AAE37" s="78">
        <f t="shared" si="95"/>
        <v>2062.3999999999996</v>
      </c>
      <c r="AAG37" s="1265"/>
      <c r="AAH37" s="545"/>
      <c r="AAI37" s="1815"/>
      <c r="AAJ37" s="1655"/>
      <c r="AAK37" s="1826"/>
      <c r="AAL37" s="78">
        <f t="shared" si="96"/>
        <v>0</v>
      </c>
      <c r="AAM37" s="1396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8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8"/>
      <c r="AFU37" s="311"/>
      <c r="AFV37" s="22"/>
      <c r="AFW37" s="31"/>
      <c r="AFX37" s="76"/>
      <c r="AFY37" s="78">
        <f t="shared" si="110"/>
        <v>0</v>
      </c>
      <c r="AGA37" s="788"/>
      <c r="AGB37" s="311"/>
      <c r="AGC37" s="22"/>
      <c r="AGD37" s="31"/>
      <c r="AGE37" s="76"/>
      <c r="AGF37" s="78">
        <f t="shared" si="111"/>
        <v>0</v>
      </c>
      <c r="AGH37" s="788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311"/>
      <c r="AMZ37" s="803"/>
      <c r="ANA37" s="806"/>
      <c r="ANB37" s="76"/>
      <c r="ANC37" s="807">
        <f t="shared" si="204"/>
        <v>0</v>
      </c>
      <c r="ANE37" s="322"/>
      <c r="ANF37" s="311"/>
      <c r="ANG37" s="803"/>
      <c r="ANH37" s="806"/>
      <c r="ANI37" s="76"/>
      <c r="ANJ37" s="807">
        <f t="shared" si="205"/>
        <v>0</v>
      </c>
      <c r="ANL37" s="322"/>
      <c r="ANM37" s="311"/>
      <c r="ANN37" s="803"/>
      <c r="ANO37" s="884"/>
      <c r="ANP37" s="76"/>
      <c r="ANQ37" s="807">
        <f t="shared" si="206"/>
        <v>187.60000000000002</v>
      </c>
      <c r="ANS37" s="31"/>
      <c r="ANT37" s="336"/>
      <c r="ANU37" s="311"/>
      <c r="ANV37" s="803"/>
      <c r="ANW37" s="806"/>
      <c r="ANX37" s="76"/>
      <c r="ANY37" s="807">
        <f t="shared" si="207"/>
        <v>0</v>
      </c>
      <c r="AOA37" s="1265"/>
      <c r="AOB37" s="857"/>
      <c r="AOC37" s="1395"/>
      <c r="AOD37" s="1946"/>
      <c r="AOE37" s="400"/>
      <c r="AOF37" s="1396"/>
      <c r="AOG37" s="807">
        <f t="shared" si="208"/>
        <v>731</v>
      </c>
      <c r="AOI37" s="405"/>
      <c r="AOJ37" s="311"/>
      <c r="AOK37" s="803"/>
      <c r="AOL37" s="806"/>
      <c r="AOM37" s="76"/>
      <c r="AON37" s="78">
        <f t="shared" si="209"/>
        <v>0</v>
      </c>
      <c r="AOO37" s="244"/>
      <c r="AOP37" s="1975"/>
      <c r="AOQ37" s="311"/>
      <c r="AOR37" s="803"/>
      <c r="AOS37" s="806"/>
      <c r="AOT37" s="76"/>
      <c r="AOU37" s="807">
        <f t="shared" si="210"/>
        <v>0</v>
      </c>
      <c r="AOW37" s="311"/>
      <c r="AOX37" s="311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311"/>
      <c r="APM37" s="827"/>
      <c r="APN37" s="806"/>
      <c r="APO37" s="76"/>
      <c r="APP37" s="807">
        <f t="shared" si="212"/>
        <v>0</v>
      </c>
      <c r="APR37" s="322"/>
      <c r="APS37" s="311"/>
      <c r="APT37" s="803"/>
      <c r="APU37" s="806"/>
      <c r="APV37" s="76"/>
      <c r="APW37" s="807">
        <f t="shared" si="271"/>
        <v>0</v>
      </c>
      <c r="APY37" s="31"/>
      <c r="APZ37" s="863"/>
      <c r="AQA37" s="803"/>
      <c r="AQB37" s="806"/>
      <c r="AQC37" s="76"/>
      <c r="AQD37" s="807">
        <f t="shared" si="272"/>
        <v>0</v>
      </c>
      <c r="AQF37" s="31"/>
      <c r="AQG37" s="311"/>
      <c r="AQH37" s="803"/>
      <c r="AQI37" s="806"/>
      <c r="AQJ37" s="76"/>
      <c r="AQK37" s="807">
        <f t="shared" si="273"/>
        <v>0</v>
      </c>
      <c r="AQM37" s="31"/>
      <c r="AQN37" s="863"/>
      <c r="AQO37" s="803"/>
      <c r="AQP37" s="806"/>
      <c r="AQQ37" s="76"/>
      <c r="AQR37" s="807">
        <f t="shared" si="274"/>
        <v>0</v>
      </c>
      <c r="AQT37" s="322"/>
      <c r="AQU37" s="863"/>
      <c r="AQV37" s="803"/>
      <c r="AQW37" s="806"/>
      <c r="AQX37" s="76"/>
      <c r="AQY37" s="807">
        <f t="shared" si="275"/>
        <v>0</v>
      </c>
      <c r="ARA37" s="322"/>
      <c r="ARB37" s="863"/>
      <c r="ARC37" s="803"/>
      <c r="ARD37" s="806"/>
      <c r="ARE37" s="76"/>
      <c r="ARF37" s="807">
        <f t="shared" si="276"/>
        <v>0</v>
      </c>
      <c r="ARH37" s="322"/>
      <c r="ARI37" s="863"/>
      <c r="ARJ37" s="803"/>
      <c r="ARK37" s="806"/>
      <c r="ARL37" s="76"/>
      <c r="ARM37" s="807">
        <f t="shared" si="277"/>
        <v>399</v>
      </c>
      <c r="ARO37" s="405"/>
      <c r="ARP37" s="863"/>
      <c r="ARQ37" s="803"/>
      <c r="ARR37" s="806"/>
      <c r="ARS37" s="76"/>
      <c r="ART37" s="807">
        <f t="shared" si="278"/>
        <v>0</v>
      </c>
      <c r="ARV37" s="405"/>
      <c r="ARW37" s="863"/>
      <c r="ARX37" s="803"/>
      <c r="ARY37" s="806"/>
      <c r="ARZ37" s="76"/>
      <c r="ASA37" s="807">
        <f t="shared" si="279"/>
        <v>0</v>
      </c>
      <c r="ASC37" s="405"/>
      <c r="ASD37" s="311"/>
      <c r="ASE37" s="803"/>
      <c r="ASF37" s="806"/>
      <c r="ASG37" s="76"/>
      <c r="ASH37" s="807">
        <f t="shared" si="222"/>
        <v>0</v>
      </c>
      <c r="ASJ37" s="405"/>
      <c r="ASK37" s="311"/>
      <c r="ASL37" s="827"/>
      <c r="ASM37" s="806"/>
      <c r="ASN37" s="76"/>
      <c r="ASO37" s="807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6"/>
      <c r="ASZ37" s="311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42144</v>
      </c>
      <c r="BBM37" s="1969"/>
      <c r="BBN37" s="2104">
        <v>21644</v>
      </c>
      <c r="BBO37" s="434">
        <v>7560</v>
      </c>
      <c r="BBP37" s="1923">
        <v>42144</v>
      </c>
      <c r="BBQ37" s="2040">
        <v>7560</v>
      </c>
      <c r="BBR37" s="131">
        <f t="shared" si="148"/>
        <v>0</v>
      </c>
      <c r="BBS37" s="1265"/>
      <c r="BBT37" s="1395"/>
      <c r="BBU37" s="1814"/>
      <c r="BBV37" s="1952"/>
      <c r="BBW37" s="1946"/>
      <c r="BBX37" s="724"/>
      <c r="BBY37" s="78">
        <f t="shared" si="149"/>
        <v>1200</v>
      </c>
      <c r="BCA37" s="425">
        <v>42128</v>
      </c>
      <c r="BCB37" s="22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6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2332</v>
      </c>
      <c r="BEI37" s="311" t="s">
        <v>2328</v>
      </c>
      <c r="BEJ37" s="2071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845"/>
      <c r="BEQ37" s="1926"/>
      <c r="BER37" s="1857"/>
      <c r="BES37" s="1825"/>
      <c r="BET37" s="78">
        <f t="shared" si="159"/>
        <v>0</v>
      </c>
      <c r="BEU37" s="1396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65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21"/>
      <c r="BIW37" s="22"/>
      <c r="BIX37" s="31"/>
      <c r="BIY37" s="76"/>
      <c r="BIZ37" s="78">
        <f t="shared" si="270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0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8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11430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2191">
        <v>41565</v>
      </c>
      <c r="BQN37" s="2148" t="s">
        <v>1733</v>
      </c>
      <c r="BQO37" s="2064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79"/>
      <c r="BQV37" s="695"/>
      <c r="BQW37" s="714"/>
      <c r="BQX37" s="139"/>
      <c r="BQY37" s="78">
        <f t="shared" si="190"/>
        <v>0</v>
      </c>
      <c r="BQZ37" s="323"/>
      <c r="BRB37" s="776"/>
      <c r="BRC37" s="350"/>
      <c r="BRD37" s="405"/>
      <c r="BRE37" s="775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2500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6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2"/>
      <c r="CX38" s="2008"/>
      <c r="CY38" s="139"/>
      <c r="CZ38" s="544"/>
      <c r="DA38" s="701"/>
      <c r="DB38" s="76">
        <f t="shared" si="16"/>
        <v>471136.03000000009</v>
      </c>
      <c r="DC38" s="352"/>
      <c r="DD38" s="714"/>
      <c r="DE38" s="2043"/>
      <c r="DF38" s="1815"/>
      <c r="DG38" s="1655"/>
      <c r="DH38" s="1826"/>
      <c r="DI38" s="781"/>
      <c r="DJ38" s="78">
        <f t="shared" si="17"/>
        <v>633217.30000000005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18695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4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1957"/>
      <c r="PY38" s="695"/>
      <c r="PZ38" s="1828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1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5"/>
      <c r="ZZ38" s="1395"/>
      <c r="AAA38" s="1814"/>
      <c r="AAB38" s="1716"/>
      <c r="AAC38" s="724"/>
      <c r="AAD38" s="1396"/>
      <c r="AAE38" s="78">
        <f t="shared" si="95"/>
        <v>2062.3999999999996</v>
      </c>
      <c r="AAG38" s="1265"/>
      <c r="AAH38" s="545"/>
      <c r="AAI38" s="1815"/>
      <c r="AAJ38" s="1655"/>
      <c r="AAK38" s="1826"/>
      <c r="AAL38" s="78">
        <f t="shared" si="96"/>
        <v>0</v>
      </c>
      <c r="AAM38" s="1396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8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8"/>
      <c r="AFU38" s="311"/>
      <c r="AFV38" s="22"/>
      <c r="AFW38" s="31"/>
      <c r="AFX38" s="76"/>
      <c r="AFY38" s="78">
        <f t="shared" si="110"/>
        <v>0</v>
      </c>
      <c r="AGA38" s="788"/>
      <c r="AGB38" s="311"/>
      <c r="AGC38" s="22"/>
      <c r="AGD38" s="31"/>
      <c r="AGE38" s="76"/>
      <c r="AGF38" s="78">
        <f t="shared" si="111"/>
        <v>0</v>
      </c>
      <c r="AGH38" s="788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311"/>
      <c r="AMZ38" s="803"/>
      <c r="ANA38" s="806"/>
      <c r="ANB38" s="76"/>
      <c r="ANC38" s="807">
        <f t="shared" si="204"/>
        <v>0</v>
      </c>
      <c r="ANE38" s="322"/>
      <c r="ANF38" s="311"/>
      <c r="ANG38" s="803"/>
      <c r="ANH38" s="806"/>
      <c r="ANI38" s="76"/>
      <c r="ANJ38" s="807">
        <f t="shared" si="205"/>
        <v>0</v>
      </c>
      <c r="ANL38" s="322"/>
      <c r="ANM38" s="311"/>
      <c r="ANN38" s="803"/>
      <c r="ANO38" s="884"/>
      <c r="ANP38" s="76"/>
      <c r="ANQ38" s="807">
        <f t="shared" si="206"/>
        <v>187.60000000000002</v>
      </c>
      <c r="ANS38" s="31"/>
      <c r="ANT38" s="336"/>
      <c r="ANU38" s="311"/>
      <c r="ANV38" s="803"/>
      <c r="ANW38" s="806"/>
      <c r="ANX38" s="76"/>
      <c r="ANY38" s="807">
        <f t="shared" si="207"/>
        <v>0</v>
      </c>
      <c r="AOA38" s="1265"/>
      <c r="AOB38" s="857"/>
      <c r="AOC38" s="1395"/>
      <c r="AOD38" s="1946"/>
      <c r="AOE38" s="400"/>
      <c r="AOF38" s="1396"/>
      <c r="AOG38" s="807">
        <f t="shared" si="208"/>
        <v>731</v>
      </c>
      <c r="AOI38" s="405"/>
      <c r="AOJ38" s="311"/>
      <c r="AOK38" s="803"/>
      <c r="AOL38" s="806"/>
      <c r="AOM38" s="76"/>
      <c r="AON38" s="78">
        <f t="shared" si="209"/>
        <v>0</v>
      </c>
      <c r="AOP38" s="311"/>
      <c r="AOQ38" s="311"/>
      <c r="AOR38" s="803"/>
      <c r="AOS38" s="806"/>
      <c r="AOT38" s="76"/>
      <c r="AOU38" s="807">
        <f t="shared" si="210"/>
        <v>0</v>
      </c>
      <c r="AOW38" s="311"/>
      <c r="AOX38" s="311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311"/>
      <c r="APM38" s="827"/>
      <c r="APN38" s="806"/>
      <c r="APO38" s="76"/>
      <c r="APP38" s="807">
        <f t="shared" si="212"/>
        <v>0</v>
      </c>
      <c r="APR38" s="322"/>
      <c r="APS38" s="311"/>
      <c r="APT38" s="803"/>
      <c r="APU38" s="806"/>
      <c r="APV38" s="76"/>
      <c r="APW38" s="807">
        <f t="shared" si="271"/>
        <v>0</v>
      </c>
      <c r="APY38" s="31"/>
      <c r="APZ38" s="863"/>
      <c r="AQA38" s="803"/>
      <c r="AQB38" s="806"/>
      <c r="AQC38" s="76"/>
      <c r="AQD38" s="807">
        <f t="shared" si="272"/>
        <v>0</v>
      </c>
      <c r="AQF38" s="31"/>
      <c r="AQG38" s="863"/>
      <c r="AQH38" s="803"/>
      <c r="AQI38" s="806"/>
      <c r="AQJ38" s="76"/>
      <c r="AQK38" s="807">
        <f t="shared" si="273"/>
        <v>0</v>
      </c>
      <c r="AQM38" s="31"/>
      <c r="AQN38" s="863"/>
      <c r="AQO38" s="803"/>
      <c r="AQP38" s="806"/>
      <c r="AQQ38" s="76"/>
      <c r="AQR38" s="807">
        <f t="shared" si="274"/>
        <v>0</v>
      </c>
      <c r="AQT38" s="322"/>
      <c r="AQU38" s="863"/>
      <c r="AQV38" s="803"/>
      <c r="AQW38" s="806"/>
      <c r="AQX38" s="76"/>
      <c r="AQY38" s="807">
        <f t="shared" si="275"/>
        <v>0</v>
      </c>
      <c r="ARA38" s="322"/>
      <c r="ARB38" s="863"/>
      <c r="ARC38" s="803"/>
      <c r="ARD38" s="806"/>
      <c r="ARE38" s="76"/>
      <c r="ARF38" s="807">
        <f t="shared" si="276"/>
        <v>0</v>
      </c>
      <c r="ARH38" s="322"/>
      <c r="ARI38" s="863"/>
      <c r="ARJ38" s="803"/>
      <c r="ARK38" s="806"/>
      <c r="ARL38" s="76"/>
      <c r="ARM38" s="807">
        <f t="shared" si="277"/>
        <v>399</v>
      </c>
      <c r="ARO38" s="405"/>
      <c r="ARP38" s="863"/>
      <c r="ARQ38" s="803"/>
      <c r="ARR38" s="806"/>
      <c r="ARS38" s="76"/>
      <c r="ART38" s="807">
        <f t="shared" si="278"/>
        <v>0</v>
      </c>
      <c r="ARV38" s="405"/>
      <c r="ARW38" s="863"/>
      <c r="ARX38" s="803"/>
      <c r="ARY38" s="806"/>
      <c r="ARZ38" s="76"/>
      <c r="ASA38" s="807">
        <f t="shared" si="279"/>
        <v>0</v>
      </c>
      <c r="ASC38" s="405"/>
      <c r="ASD38" s="311"/>
      <c r="ASE38" s="803"/>
      <c r="ASF38" s="806"/>
      <c r="ASG38" s="76"/>
      <c r="ASH38" s="807">
        <f t="shared" si="222"/>
        <v>0</v>
      </c>
      <c r="ASJ38" s="311"/>
      <c r="ASK38" s="311"/>
      <c r="ASL38" s="827"/>
      <c r="ASM38" s="806"/>
      <c r="ASN38" s="76"/>
      <c r="ASO38" s="807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6"/>
      <c r="AYX38" s="76"/>
      <c r="AYY38" s="78">
        <f t="shared" si="140"/>
        <v>0</v>
      </c>
      <c r="AZA38" s="405"/>
      <c r="AZB38" s="311"/>
      <c r="AZC38" s="104"/>
      <c r="AZD38" s="806"/>
      <c r="AZE38" s="76"/>
      <c r="AZF38" s="78">
        <f t="shared" si="141"/>
        <v>0</v>
      </c>
      <c r="AZH38" s="31"/>
      <c r="AZI38" s="311"/>
      <c r="AZJ38" s="104"/>
      <c r="AZK38" s="806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6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6"/>
      <c r="BBB38" s="76"/>
      <c r="BBC38" s="78">
        <f t="shared" si="265"/>
        <v>0</v>
      </c>
      <c r="BBE38" s="31"/>
      <c r="BBF38" s="311"/>
      <c r="BBG38" s="104"/>
      <c r="BBH38" s="806"/>
      <c r="BBI38" s="76"/>
      <c r="BBJ38" s="78">
        <f t="shared" si="266"/>
        <v>1292</v>
      </c>
      <c r="BBL38" s="321">
        <v>42144</v>
      </c>
      <c r="BBM38" s="1923"/>
      <c r="BBN38" s="2104">
        <v>21706</v>
      </c>
      <c r="BBO38" s="434">
        <v>160551</v>
      </c>
      <c r="BBP38" s="1923">
        <v>42146</v>
      </c>
      <c r="BBQ38" s="2040">
        <v>160551</v>
      </c>
      <c r="BBR38" s="131">
        <f t="shared" si="148"/>
        <v>0</v>
      </c>
      <c r="BBS38" s="1265"/>
      <c r="BBT38" s="1395"/>
      <c r="BBU38" s="1814"/>
      <c r="BBV38" s="1952"/>
      <c r="BBW38" s="1946"/>
      <c r="BBX38" s="724"/>
      <c r="BBY38" s="78">
        <f t="shared" si="149"/>
        <v>1200</v>
      </c>
      <c r="BCA38" s="425">
        <v>42129</v>
      </c>
      <c r="BCB38" s="22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311"/>
      <c r="BCJ38" s="104"/>
      <c r="BCK38" s="806"/>
      <c r="BCL38" s="76"/>
      <c r="BCM38" s="78">
        <f t="shared" si="151"/>
        <v>0</v>
      </c>
      <c r="BCO38" s="31"/>
      <c r="BCP38" s="311"/>
      <c r="BCQ38" s="104"/>
      <c r="BCR38" s="806"/>
      <c r="BCS38" s="76"/>
      <c r="BCT38" s="78">
        <f t="shared" si="152"/>
        <v>0</v>
      </c>
      <c r="BCV38" s="405"/>
      <c r="BCW38" s="311"/>
      <c r="BCX38" s="104"/>
      <c r="BCY38" s="806"/>
      <c r="BCZ38" s="76"/>
      <c r="BDA38" s="78">
        <f t="shared" si="153"/>
        <v>6086.5</v>
      </c>
      <c r="BDC38" s="405"/>
      <c r="BDD38" s="311"/>
      <c r="BDE38" s="104"/>
      <c r="BDF38" s="806"/>
      <c r="BDG38" s="76"/>
      <c r="BDH38" s="78">
        <f t="shared" si="154"/>
        <v>8936.1000000000058</v>
      </c>
      <c r="BDJ38" s="322"/>
      <c r="BDK38" s="311"/>
      <c r="BDL38" s="104"/>
      <c r="BDM38" s="806"/>
      <c r="BDN38" s="76"/>
      <c r="BDO38" s="78">
        <f t="shared" si="155"/>
        <v>0</v>
      </c>
      <c r="BDQ38" s="405"/>
      <c r="BDR38" s="736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6"/>
      <c r="BED38" s="76"/>
      <c r="BEE38" s="78">
        <f t="shared" si="157"/>
        <v>4361.25</v>
      </c>
      <c r="BEG38" s="322">
        <v>41911</v>
      </c>
      <c r="BEH38" s="311" t="s">
        <v>2335</v>
      </c>
      <c r="BEI38" s="311" t="s">
        <v>2331</v>
      </c>
      <c r="BEJ38" s="1931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6"/>
      <c r="BES38" s="76"/>
      <c r="BET38" s="78">
        <f t="shared" si="159"/>
        <v>0</v>
      </c>
      <c r="BEU38" s="244"/>
      <c r="BEV38" s="322"/>
      <c r="BEW38" s="311"/>
      <c r="BEX38" s="104"/>
      <c r="BEY38" s="806"/>
      <c r="BEZ38" s="76"/>
      <c r="BFA38" s="78">
        <f t="shared" si="160"/>
        <v>0</v>
      </c>
      <c r="BFC38" s="322"/>
      <c r="BFD38" s="311"/>
      <c r="BFE38" s="104"/>
      <c r="BFF38" s="806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6"/>
      <c r="BGB38" s="76"/>
      <c r="BGC38" s="78">
        <f t="shared" si="164"/>
        <v>0</v>
      </c>
      <c r="BGE38" s="322"/>
      <c r="BGF38" s="311"/>
      <c r="BGG38" s="104"/>
      <c r="BGH38" s="884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6"/>
      <c r="BGX38" s="76"/>
      <c r="BGY38" s="78">
        <f t="shared" si="167"/>
        <v>0</v>
      </c>
      <c r="BHA38" s="405"/>
      <c r="BHB38" s="311"/>
      <c r="BHC38" s="104"/>
      <c r="BHD38" s="806"/>
      <c r="BHE38" s="76"/>
      <c r="BHF38" s="78">
        <f t="shared" si="168"/>
        <v>229.79999999999927</v>
      </c>
      <c r="BHH38" s="405"/>
      <c r="BHI38" s="31"/>
      <c r="BHJ38" s="311"/>
      <c r="BHK38" s="104"/>
      <c r="BHL38" s="806"/>
      <c r="BHM38" s="76"/>
      <c r="BHN38" s="78">
        <f t="shared" si="169"/>
        <v>0</v>
      </c>
      <c r="BHP38" s="322"/>
      <c r="BHQ38" s="311"/>
      <c r="BHR38" s="104"/>
      <c r="BHS38" s="884"/>
      <c r="BHT38" s="76"/>
      <c r="BHU38" s="78">
        <f t="shared" si="170"/>
        <v>0</v>
      </c>
      <c r="BHW38" s="322"/>
      <c r="BHX38" s="336"/>
      <c r="BHY38" s="311"/>
      <c r="BHZ38" s="104"/>
      <c r="BIA38" s="884"/>
      <c r="BIB38" s="76"/>
      <c r="BIC38" s="78">
        <f t="shared" si="171"/>
        <v>0</v>
      </c>
      <c r="BIE38" s="322"/>
      <c r="BIF38" s="31"/>
      <c r="BIG38" s="1965"/>
      <c r="BIH38" s="104"/>
      <c r="BII38" s="806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70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30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6"/>
      <c r="BJU38" s="76"/>
      <c r="BJV38" s="78">
        <f t="shared" si="268"/>
        <v>1883</v>
      </c>
      <c r="BJX38" s="405"/>
      <c r="BJY38" s="311"/>
      <c r="BJZ38" s="104"/>
      <c r="BKA38" s="806"/>
      <c r="BKB38" s="76"/>
      <c r="BKC38" s="78">
        <f t="shared" si="175"/>
        <v>0</v>
      </c>
      <c r="BKE38" s="405"/>
      <c r="BKG38" s="311"/>
      <c r="BKH38" s="104"/>
      <c r="BKI38" s="806"/>
      <c r="BKJ38" s="76"/>
      <c r="BKK38" s="78">
        <f t="shared" si="176"/>
        <v>8883.5</v>
      </c>
      <c r="BKM38" s="405"/>
      <c r="BKN38" s="311"/>
      <c r="BKO38" s="104"/>
      <c r="BKP38" s="806"/>
      <c r="BKQ38" s="76"/>
      <c r="BKR38" s="78">
        <f t="shared" si="177"/>
        <v>0</v>
      </c>
      <c r="BKT38" s="405"/>
      <c r="BKU38" s="311"/>
      <c r="BKV38" s="104"/>
      <c r="BKW38" s="806"/>
      <c r="BKX38" s="76"/>
      <c r="BKY38" s="78">
        <f t="shared" si="178"/>
        <v>0</v>
      </c>
      <c r="BLA38" s="405"/>
      <c r="BLB38" s="311"/>
      <c r="BLC38" s="104"/>
      <c r="BLD38" s="806"/>
      <c r="BLE38" s="76"/>
      <c r="BLF38" s="78">
        <f t="shared" si="179"/>
        <v>0</v>
      </c>
      <c r="BLH38" s="405"/>
      <c r="BLI38" s="311"/>
      <c r="BLJ38" s="104"/>
      <c r="BLK38" s="806"/>
      <c r="BLL38" s="76"/>
      <c r="BLM38" s="78">
        <f t="shared" si="180"/>
        <v>100</v>
      </c>
      <c r="BLO38" s="405"/>
      <c r="BLP38" s="311"/>
      <c r="BLQ38" s="104"/>
      <c r="BLR38" s="806"/>
      <c r="BLS38" s="76"/>
      <c r="BLT38" s="78">
        <f t="shared" si="181"/>
        <v>0</v>
      </c>
      <c r="BLV38" s="405"/>
      <c r="BLW38" s="311"/>
      <c r="BLX38" s="104"/>
      <c r="BLY38" s="806"/>
      <c r="BLZ38" s="76"/>
      <c r="BMA38" s="78">
        <f t="shared" si="182"/>
        <v>0</v>
      </c>
      <c r="BMC38" s="405"/>
      <c r="BMD38" s="311"/>
      <c r="BME38" s="104"/>
      <c r="BMF38" s="806"/>
      <c r="BMG38" s="76"/>
      <c r="BMH38" s="78">
        <f t="shared" si="183"/>
        <v>0</v>
      </c>
      <c r="BMJ38" s="405"/>
      <c r="BMK38" s="311"/>
      <c r="BML38" s="104"/>
      <c r="BMM38" s="806"/>
      <c r="BMN38" s="76"/>
      <c r="BMO38" s="78">
        <f t="shared" si="184"/>
        <v>0</v>
      </c>
      <c r="BMQ38" s="31"/>
      <c r="BMR38" s="311"/>
      <c r="BMS38" s="104"/>
      <c r="BMT38" s="806"/>
      <c r="BMU38" s="76"/>
      <c r="BMV38" s="78">
        <f t="shared" si="185"/>
        <v>0</v>
      </c>
      <c r="BMX38" s="31"/>
      <c r="BMY38" s="311"/>
      <c r="BMZ38" s="779"/>
      <c r="BNA38" s="806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11430</v>
      </c>
      <c r="BNL38" s="31"/>
      <c r="BNM38" s="311"/>
      <c r="BNN38" s="104"/>
      <c r="BNO38" s="806"/>
      <c r="BNP38" s="76"/>
      <c r="BNQ38" s="78">
        <f t="shared" si="231"/>
        <v>0</v>
      </c>
      <c r="BNS38" s="31"/>
      <c r="BNT38" s="336"/>
      <c r="BNU38" s="311"/>
      <c r="BNV38" s="104"/>
      <c r="BNW38" s="806"/>
      <c r="BNX38" s="76"/>
      <c r="BNY38" s="78">
        <f t="shared" si="232"/>
        <v>0</v>
      </c>
      <c r="BOA38" s="31"/>
      <c r="BOB38" s="311"/>
      <c r="BOC38" s="104"/>
      <c r="BOD38" s="806"/>
      <c r="BOE38" s="76"/>
      <c r="BOF38" s="78">
        <f t="shared" si="233"/>
        <v>0</v>
      </c>
      <c r="BOH38" s="31"/>
      <c r="BOI38" s="311"/>
      <c r="BOJ38" s="104"/>
      <c r="BOK38" s="806"/>
      <c r="BOL38" s="76"/>
      <c r="BOM38" s="78">
        <f t="shared" si="234"/>
        <v>0</v>
      </c>
      <c r="BOO38" s="31"/>
      <c r="BOP38" s="311"/>
      <c r="BOQ38" s="104"/>
      <c r="BOR38" s="806"/>
      <c r="BOS38" s="76"/>
      <c r="BOT38" s="78">
        <f t="shared" si="235"/>
        <v>1785.5</v>
      </c>
      <c r="BOV38" s="322"/>
      <c r="BOW38" s="311"/>
      <c r="BOX38" s="104"/>
      <c r="BOY38" s="806"/>
      <c r="BOZ38" s="76"/>
      <c r="BPA38" s="78">
        <f t="shared" si="236"/>
        <v>0</v>
      </c>
      <c r="BPC38" s="405"/>
      <c r="BPD38" s="311"/>
      <c r="BPE38" s="104"/>
      <c r="BPF38" s="806"/>
      <c r="BPG38" s="76"/>
      <c r="BPH38" s="78">
        <f t="shared" si="237"/>
        <v>0</v>
      </c>
      <c r="BPJ38" s="405"/>
      <c r="BPK38" s="311"/>
      <c r="BPL38" s="104"/>
      <c r="BPM38" s="806"/>
      <c r="BPN38" s="76"/>
      <c r="BPO38" s="78">
        <f t="shared" si="252"/>
        <v>2273.5</v>
      </c>
      <c r="BPQ38" s="31"/>
      <c r="BPR38" s="311"/>
      <c r="BPS38" s="104"/>
      <c r="BPT38" s="806"/>
      <c r="BPU38" s="76"/>
      <c r="BPV38" s="78">
        <f t="shared" si="186"/>
        <v>0</v>
      </c>
      <c r="BPX38" s="31"/>
      <c r="BPY38" s="311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2191"/>
      <c r="BQN38" s="2148" t="s">
        <v>2887</v>
      </c>
      <c r="BQO38" s="2064"/>
      <c r="BQP38" s="425">
        <v>41662</v>
      </c>
      <c r="BQQ38" s="139">
        <v>1000</v>
      </c>
      <c r="BQR38" s="78">
        <f t="shared" si="189"/>
        <v>3948.5</v>
      </c>
      <c r="BQT38" s="321"/>
      <c r="BQU38" s="879"/>
      <c r="BQV38" s="695"/>
      <c r="BQW38" s="714"/>
      <c r="BQX38" s="139"/>
      <c r="BQY38" s="78">
        <f t="shared" si="190"/>
        <v>0</v>
      </c>
      <c r="BRB38" s="873"/>
      <c r="BRC38" s="350"/>
      <c r="BRD38" s="405"/>
      <c r="BRE38" s="775"/>
      <c r="BRF38" s="78">
        <f t="shared" si="191"/>
        <v>0</v>
      </c>
      <c r="BRH38" s="31"/>
      <c r="BRI38" s="311"/>
      <c r="BRJ38" s="104"/>
      <c r="BRK38" s="806"/>
      <c r="BRL38" s="76"/>
      <c r="BRM38" s="78">
        <f t="shared" si="192"/>
        <v>0</v>
      </c>
      <c r="BRO38" s="322"/>
      <c r="BRP38" s="31"/>
      <c r="BRQ38" s="311"/>
      <c r="BRR38" s="104"/>
      <c r="BRS38" s="806"/>
      <c r="BRT38" s="76"/>
      <c r="BRU38" s="78">
        <f t="shared" si="193"/>
        <v>0</v>
      </c>
      <c r="BRW38" s="405"/>
      <c r="BRX38" s="311"/>
      <c r="BRY38" s="104"/>
      <c r="BRZ38" s="806"/>
      <c r="BSA38" s="76"/>
      <c r="BSB38" s="78">
        <f t="shared" si="194"/>
        <v>0</v>
      </c>
      <c r="BSD38" s="405"/>
      <c r="BSE38" s="311"/>
      <c r="BSF38" s="104"/>
      <c r="BSG38" s="806"/>
      <c r="BSH38" s="76"/>
      <c r="BSI38" s="78">
        <f t="shared" si="195"/>
        <v>0</v>
      </c>
      <c r="BSK38" s="31"/>
      <c r="BSL38" s="311"/>
      <c r="BSM38" s="104"/>
      <c r="BSN38" s="806"/>
      <c r="BSO38" s="76"/>
      <c r="BSP38" s="78">
        <f t="shared" si="196"/>
        <v>0</v>
      </c>
      <c r="BSR38" s="405"/>
      <c r="BSS38" s="311"/>
      <c r="BST38" s="104"/>
      <c r="BSU38" s="806"/>
      <c r="BSV38" s="76"/>
      <c r="BSW38" s="78">
        <f t="shared" si="197"/>
        <v>0</v>
      </c>
      <c r="BSY38" s="405"/>
      <c r="BSZ38" s="311"/>
      <c r="BTA38" s="104"/>
      <c r="BTB38" s="806"/>
      <c r="BTC38" s="76"/>
      <c r="BTD38" s="78">
        <f t="shared" si="198"/>
        <v>0</v>
      </c>
      <c r="BTF38" s="31"/>
      <c r="BTG38" s="311"/>
      <c r="BTH38" s="104"/>
      <c r="BTI38" s="806"/>
      <c r="BTJ38" s="76"/>
      <c r="BTK38" s="78">
        <f t="shared" si="199"/>
        <v>0</v>
      </c>
      <c r="BTM38" s="31"/>
      <c r="BTN38" s="311"/>
      <c r="BTO38" s="104"/>
      <c r="BTP38" s="806"/>
      <c r="BTQ38" s="76"/>
      <c r="BTR38" s="78">
        <f t="shared" si="200"/>
        <v>0</v>
      </c>
      <c r="BTT38" s="31"/>
      <c r="BTU38" s="311"/>
      <c r="BTV38" s="104"/>
      <c r="BTW38" s="806"/>
      <c r="BTX38" s="76"/>
      <c r="BTY38" s="78">
        <f t="shared" si="201"/>
        <v>0</v>
      </c>
      <c r="BUA38" s="31"/>
      <c r="BUB38" s="311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2500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008" t="s">
        <v>2329</v>
      </c>
      <c r="CY39" s="139">
        <v>399.75</v>
      </c>
      <c r="CZ39" s="2042"/>
      <c r="DA39" s="1366"/>
      <c r="DB39" s="76">
        <f t="shared" si="16"/>
        <v>471535.78000000009</v>
      </c>
      <c r="DC39" s="352"/>
      <c r="DD39" s="714"/>
      <c r="DE39" s="2044"/>
      <c r="DF39" s="1814"/>
      <c r="DG39" s="1655"/>
      <c r="DH39" s="1826"/>
      <c r="DI39" s="724"/>
      <c r="DJ39" s="78">
        <f t="shared" si="17"/>
        <v>633217.30000000005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6"/>
      <c r="GI39" s="311"/>
      <c r="GJ39" s="779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18695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4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5"/>
      <c r="PW39" s="1842"/>
      <c r="PX39" s="1834"/>
      <c r="PY39" s="1835"/>
      <c r="PZ39" s="1859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6"/>
      <c r="YQ39" s="311"/>
      <c r="YR39" s="779"/>
      <c r="YS39" s="781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5"/>
      <c r="ZZ39" s="1395"/>
      <c r="AAA39" s="1814"/>
      <c r="AAB39" s="1946"/>
      <c r="AAC39" s="724"/>
      <c r="AAD39" s="1396"/>
      <c r="AAE39" s="78">
        <f t="shared" si="95"/>
        <v>2062.3999999999996</v>
      </c>
      <c r="AAG39" s="1265"/>
      <c r="AAH39" s="545"/>
      <c r="AAI39" s="1815"/>
      <c r="AAJ39" s="1655"/>
      <c r="AAK39" s="1826"/>
      <c r="AAL39" s="78">
        <f t="shared" si="96"/>
        <v>0</v>
      </c>
      <c r="AAM39" s="1396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8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8"/>
      <c r="AFU39" s="311"/>
      <c r="AFV39" s="22"/>
      <c r="AFW39" s="31"/>
      <c r="AFX39" s="76"/>
      <c r="AFY39" s="78">
        <f t="shared" si="110"/>
        <v>0</v>
      </c>
      <c r="AGA39" s="788"/>
      <c r="AGB39" s="311"/>
      <c r="AGC39" s="22"/>
      <c r="AGD39" s="31"/>
      <c r="AGE39" s="76"/>
      <c r="AGF39" s="78">
        <f t="shared" si="111"/>
        <v>0</v>
      </c>
      <c r="AGH39" s="788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311"/>
      <c r="AMZ39" s="803"/>
      <c r="ANA39" s="806"/>
      <c r="ANB39" s="76"/>
      <c r="ANC39" s="807">
        <f t="shared" si="204"/>
        <v>0</v>
      </c>
      <c r="ANE39" s="322"/>
      <c r="ANF39" s="311"/>
      <c r="ANG39" s="803"/>
      <c r="ANH39" s="806"/>
      <c r="ANI39" s="76"/>
      <c r="ANJ39" s="807">
        <f t="shared" si="205"/>
        <v>0</v>
      </c>
      <c r="ANL39" s="322"/>
      <c r="ANM39" s="311"/>
      <c r="ANN39" s="803"/>
      <c r="ANO39" s="884"/>
      <c r="ANP39" s="76"/>
      <c r="ANQ39" s="807">
        <f t="shared" si="206"/>
        <v>187.60000000000002</v>
      </c>
      <c r="ANS39" s="31"/>
      <c r="ANT39" s="336"/>
      <c r="ANU39" s="311"/>
      <c r="ANV39" s="803"/>
      <c r="ANW39" s="806"/>
      <c r="ANX39" s="76"/>
      <c r="ANY39" s="807">
        <f t="shared" si="207"/>
        <v>0</v>
      </c>
      <c r="AOA39" s="1265"/>
      <c r="AOB39" s="857"/>
      <c r="AOC39" s="1395"/>
      <c r="AOD39" s="1946"/>
      <c r="AOE39" s="400"/>
      <c r="AOF39" s="1396"/>
      <c r="AOG39" s="807">
        <f t="shared" si="208"/>
        <v>731</v>
      </c>
      <c r="AOI39" s="405"/>
      <c r="AOJ39" s="311"/>
      <c r="AOK39" s="803"/>
      <c r="AOL39" s="806"/>
      <c r="AOM39" s="76"/>
      <c r="AON39" s="78">
        <f t="shared" si="209"/>
        <v>0</v>
      </c>
      <c r="AOP39" s="311"/>
      <c r="AOQ39" s="311"/>
      <c r="AOR39" s="803"/>
      <c r="AOS39" s="806"/>
      <c r="AOT39" s="76"/>
      <c r="AOU39" s="807">
        <f t="shared" si="210"/>
        <v>0</v>
      </c>
      <c r="AOW39" s="311"/>
      <c r="AOX39" s="311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311"/>
      <c r="APM39" s="827"/>
      <c r="APN39" s="806"/>
      <c r="APO39" s="76"/>
      <c r="APP39" s="807">
        <f t="shared" si="212"/>
        <v>0</v>
      </c>
      <c r="APR39" s="322"/>
      <c r="APS39" s="311"/>
      <c r="APT39" s="803"/>
      <c r="APU39" s="806"/>
      <c r="APV39" s="76"/>
      <c r="APW39" s="807">
        <f t="shared" si="271"/>
        <v>0</v>
      </c>
      <c r="APY39" s="31"/>
      <c r="APZ39" s="863"/>
      <c r="AQA39" s="803"/>
      <c r="AQB39" s="806"/>
      <c r="AQC39" s="76"/>
      <c r="AQD39" s="807">
        <f t="shared" si="272"/>
        <v>0</v>
      </c>
      <c r="AQF39" s="31"/>
      <c r="AQG39" s="863"/>
      <c r="AQH39" s="803"/>
      <c r="AQI39" s="806"/>
      <c r="AQJ39" s="76"/>
      <c r="AQK39" s="807">
        <f t="shared" si="273"/>
        <v>0</v>
      </c>
      <c r="AQM39" s="31"/>
      <c r="AQN39" s="863"/>
      <c r="AQO39" s="803"/>
      <c r="AQP39" s="806"/>
      <c r="AQQ39" s="76"/>
      <c r="AQR39" s="807">
        <f t="shared" si="274"/>
        <v>0</v>
      </c>
      <c r="AQT39" s="322"/>
      <c r="AQU39" s="863"/>
      <c r="AQV39" s="803"/>
      <c r="AQW39" s="806"/>
      <c r="AQX39" s="76"/>
      <c r="AQY39" s="807">
        <f t="shared" si="275"/>
        <v>0</v>
      </c>
      <c r="ARA39" s="322"/>
      <c r="ARB39" s="863"/>
      <c r="ARC39" s="803"/>
      <c r="ARD39" s="806"/>
      <c r="ARE39" s="76"/>
      <c r="ARF39" s="807">
        <f t="shared" si="276"/>
        <v>0</v>
      </c>
      <c r="ARH39" s="322"/>
      <c r="ARI39" s="863"/>
      <c r="ARJ39" s="803"/>
      <c r="ARK39" s="806"/>
      <c r="ARL39" s="76"/>
      <c r="ARM39" s="807">
        <f t="shared" si="277"/>
        <v>399</v>
      </c>
      <c r="ARO39" s="405"/>
      <c r="ARP39" s="863"/>
      <c r="ARQ39" s="803"/>
      <c r="ARR39" s="806"/>
      <c r="ARS39" s="76"/>
      <c r="ART39" s="807">
        <f t="shared" si="278"/>
        <v>0</v>
      </c>
      <c r="ARV39" s="405"/>
      <c r="ARW39" s="863"/>
      <c r="ARX39" s="803"/>
      <c r="ARY39" s="806"/>
      <c r="ARZ39" s="76"/>
      <c r="ASA39" s="807">
        <f t="shared" si="279"/>
        <v>0</v>
      </c>
      <c r="ASC39" s="405"/>
      <c r="ASD39" s="311"/>
      <c r="ASE39" s="803"/>
      <c r="ASF39" s="806"/>
      <c r="ASG39" s="76"/>
      <c r="ASH39" s="807">
        <f t="shared" si="222"/>
        <v>0</v>
      </c>
      <c r="ASJ39" s="311"/>
      <c r="ASK39" s="311"/>
      <c r="ASL39" s="827"/>
      <c r="ASM39" s="806"/>
      <c r="ASN39" s="76"/>
      <c r="ASO39" s="807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79"/>
      <c r="AWZ39" s="806"/>
      <c r="AXA39" s="76"/>
      <c r="AXB39" s="78">
        <f t="shared" si="261"/>
        <v>872</v>
      </c>
      <c r="AXD39" s="405"/>
      <c r="AXE39" s="311"/>
      <c r="AXF39" s="779"/>
      <c r="AXG39" s="806"/>
      <c r="AXH39" s="76"/>
      <c r="AXI39" s="78">
        <f t="shared" si="262"/>
        <v>0</v>
      </c>
      <c r="AXK39" s="405"/>
      <c r="AXL39" s="311"/>
      <c r="AXM39" s="886"/>
      <c r="AXN39" s="806"/>
      <c r="AXO39" s="76"/>
      <c r="AXP39" s="78">
        <f t="shared" si="263"/>
        <v>0</v>
      </c>
      <c r="AXR39" s="311"/>
      <c r="AXS39" s="311"/>
      <c r="AXT39" s="886"/>
      <c r="AXU39" s="806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39"/>
      <c r="AYI39" s="97"/>
      <c r="AYJ39" s="139"/>
      <c r="AYK39" s="78">
        <f t="shared" si="138"/>
        <v>0</v>
      </c>
      <c r="AYM39" s="425"/>
      <c r="AYN39" s="229"/>
      <c r="AYO39" s="839"/>
      <c r="AYP39" s="97"/>
      <c r="AYQ39" s="139"/>
      <c r="AYR39" s="78">
        <f t="shared" si="139"/>
        <v>0</v>
      </c>
      <c r="AYT39" s="405"/>
      <c r="AYU39" s="311"/>
      <c r="AYV39" s="886"/>
      <c r="AYW39" s="806"/>
      <c r="AYX39" s="76"/>
      <c r="AYY39" s="78">
        <f t="shared" si="140"/>
        <v>0</v>
      </c>
      <c r="AZA39" s="405"/>
      <c r="AZB39" s="311"/>
      <c r="AZC39" s="886"/>
      <c r="AZD39" s="806"/>
      <c r="AZE39" s="76"/>
      <c r="AZF39" s="78">
        <f t="shared" si="141"/>
        <v>0</v>
      </c>
      <c r="AZH39" s="311"/>
      <c r="AZI39" s="311"/>
      <c r="AZJ39" s="886"/>
      <c r="AZK39" s="806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79"/>
      <c r="AZY39" s="806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6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6"/>
      <c r="BBA39" s="806"/>
      <c r="BBB39" s="76"/>
      <c r="BBC39" s="78">
        <f t="shared" si="265"/>
        <v>0</v>
      </c>
      <c r="BBE39" s="311"/>
      <c r="BBF39" s="311"/>
      <c r="BBG39" s="886"/>
      <c r="BBH39" s="806"/>
      <c r="BBI39" s="76"/>
      <c r="BBJ39" s="78">
        <f t="shared" si="266"/>
        <v>1292</v>
      </c>
      <c r="BBL39" s="321">
        <v>42145</v>
      </c>
      <c r="BBM39" s="1923"/>
      <c r="BBN39" s="2104">
        <v>21722</v>
      </c>
      <c r="BBO39" s="434">
        <v>8289</v>
      </c>
      <c r="BBP39" s="1923">
        <v>42146</v>
      </c>
      <c r="BBQ39" s="2040">
        <v>8289</v>
      </c>
      <c r="BBR39" s="131">
        <f t="shared" si="148"/>
        <v>0</v>
      </c>
      <c r="BBS39" s="1265"/>
      <c r="BBT39" s="1395"/>
      <c r="BBU39" s="1814"/>
      <c r="BBV39" s="2030"/>
      <c r="BBW39" s="1716"/>
      <c r="BBX39" s="724"/>
      <c r="BBY39" s="78">
        <f t="shared" si="149"/>
        <v>1200</v>
      </c>
      <c r="BCA39" s="405">
        <v>42131</v>
      </c>
      <c r="BCB39" s="311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311"/>
      <c r="BCI39" s="311"/>
      <c r="BCJ39" s="886"/>
      <c r="BCK39" s="806"/>
      <c r="BCL39" s="76"/>
      <c r="BCM39" s="78">
        <f t="shared" si="151"/>
        <v>0</v>
      </c>
      <c r="BCO39" s="311"/>
      <c r="BCP39" s="311"/>
      <c r="BCQ39" s="886"/>
      <c r="BCR39" s="806"/>
      <c r="BCS39" s="76"/>
      <c r="BCT39" s="78">
        <f t="shared" si="152"/>
        <v>0</v>
      </c>
      <c r="BCV39" s="405"/>
      <c r="BCW39" s="311"/>
      <c r="BCX39" s="886"/>
      <c r="BCY39" s="806"/>
      <c r="BCZ39" s="76"/>
      <c r="BDA39" s="78">
        <f t="shared" si="153"/>
        <v>6086.5</v>
      </c>
      <c r="BDC39" s="405"/>
      <c r="BDD39" s="311"/>
      <c r="BDE39" s="886"/>
      <c r="BDF39" s="806"/>
      <c r="BDG39" s="76"/>
      <c r="BDH39" s="78">
        <f t="shared" si="154"/>
        <v>8936.1000000000058</v>
      </c>
      <c r="BDJ39" s="322"/>
      <c r="BDK39" s="311"/>
      <c r="BDL39" s="886"/>
      <c r="BDM39" s="806"/>
      <c r="BDN39" s="76"/>
      <c r="BDO39" s="78">
        <f t="shared" si="155"/>
        <v>0</v>
      </c>
      <c r="BDQ39" s="405"/>
      <c r="BDR39" s="736"/>
      <c r="BDS39" s="311"/>
      <c r="BDT39" s="886"/>
      <c r="BDU39" s="720"/>
      <c r="BDV39" s="76"/>
      <c r="BDW39" s="78">
        <f t="shared" si="156"/>
        <v>308</v>
      </c>
      <c r="BDY39" s="311"/>
      <c r="BDZ39" s="311"/>
      <c r="BEA39" s="311"/>
      <c r="BEB39" s="886"/>
      <c r="BEC39" s="806"/>
      <c r="BED39" s="76"/>
      <c r="BEE39" s="78">
        <f t="shared" si="157"/>
        <v>4361.25</v>
      </c>
      <c r="BEG39" s="322">
        <v>41918</v>
      </c>
      <c r="BEH39" s="311" t="s">
        <v>2343</v>
      </c>
      <c r="BEI39" s="311" t="s">
        <v>2342</v>
      </c>
      <c r="BEJ39" s="2071">
        <v>10133.84</v>
      </c>
      <c r="BEK39" s="884">
        <v>41927</v>
      </c>
      <c r="BEL39" s="76">
        <v>10133.84</v>
      </c>
      <c r="BEM39" s="78">
        <f t="shared" si="158"/>
        <v>-17000</v>
      </c>
      <c r="BEO39" s="311"/>
      <c r="BEP39" s="311"/>
      <c r="BEQ39" s="886"/>
      <c r="BER39" s="806"/>
      <c r="BES39" s="76"/>
      <c r="BET39" s="78">
        <f t="shared" si="159"/>
        <v>0</v>
      </c>
      <c r="BEV39" s="322"/>
      <c r="BEW39" s="311"/>
      <c r="BEX39" s="886"/>
      <c r="BEY39" s="806"/>
      <c r="BEZ39" s="76"/>
      <c r="BFA39" s="78">
        <f t="shared" si="160"/>
        <v>0</v>
      </c>
      <c r="BFC39" s="322"/>
      <c r="BFD39" s="311"/>
      <c r="BFE39" s="886"/>
      <c r="BFF39" s="806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6"/>
      <c r="BFT39" s="720"/>
      <c r="BFU39" s="76"/>
      <c r="BFV39" s="78">
        <f t="shared" si="163"/>
        <v>0</v>
      </c>
      <c r="BFX39" s="311"/>
      <c r="BFY39" s="311"/>
      <c r="BFZ39" s="886"/>
      <c r="BGA39" s="806"/>
      <c r="BGB39" s="76"/>
      <c r="BGC39" s="78">
        <f t="shared" si="164"/>
        <v>0</v>
      </c>
      <c r="BGE39" s="322"/>
      <c r="BGF39" s="311"/>
      <c r="BGG39" s="886"/>
      <c r="BGH39" s="884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6"/>
      <c r="BGW39" s="806"/>
      <c r="BGX39" s="76"/>
      <c r="BGY39" s="78">
        <f t="shared" si="167"/>
        <v>0</v>
      </c>
      <c r="BHA39" s="405"/>
      <c r="BHB39" s="311"/>
      <c r="BHC39" s="886"/>
      <c r="BHD39" s="806"/>
      <c r="BHE39" s="76"/>
      <c r="BHF39" s="78">
        <f t="shared" si="168"/>
        <v>229.79999999999927</v>
      </c>
      <c r="BHH39" s="405"/>
      <c r="BHI39" s="311"/>
      <c r="BHJ39" s="311"/>
      <c r="BHK39" s="886"/>
      <c r="BHL39" s="806"/>
      <c r="BHM39" s="76"/>
      <c r="BHN39" s="78">
        <f t="shared" si="169"/>
        <v>0</v>
      </c>
      <c r="BHP39" s="322"/>
      <c r="BHQ39" s="311"/>
      <c r="BHR39" s="779"/>
      <c r="BHS39" s="884"/>
      <c r="BHT39" s="76"/>
      <c r="BHU39" s="78">
        <f t="shared" si="170"/>
        <v>0</v>
      </c>
      <c r="BHW39" s="322"/>
      <c r="BHX39" s="734"/>
      <c r="BHY39" s="311"/>
      <c r="BHZ39" s="886"/>
      <c r="BIA39" s="884"/>
      <c r="BIB39" s="76"/>
      <c r="BIC39" s="78">
        <f t="shared" si="171"/>
        <v>0</v>
      </c>
      <c r="BIE39" s="322"/>
      <c r="BIF39" s="31"/>
      <c r="BIG39" s="1965"/>
      <c r="BIH39" s="779"/>
      <c r="BII39" s="806"/>
      <c r="BIJ39" s="76"/>
      <c r="BIK39" s="78">
        <f t="shared" si="172"/>
        <v>0</v>
      </c>
      <c r="BIM39" s="405"/>
      <c r="BIN39" s="311"/>
      <c r="BIO39" s="779"/>
      <c r="BIP39" s="720"/>
      <c r="BIQ39" s="76"/>
      <c r="BIR39" s="78">
        <f t="shared" si="173"/>
        <v>86</v>
      </c>
      <c r="BIT39" s="322"/>
      <c r="BIU39" s="322"/>
      <c r="BIV39" s="2021"/>
      <c r="BIW39" s="779"/>
      <c r="BIX39" s="806"/>
      <c r="BIY39" s="76"/>
      <c r="BIZ39" s="78">
        <f t="shared" si="270"/>
        <v>0</v>
      </c>
      <c r="BJB39" s="405"/>
      <c r="BJC39" s="311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311"/>
      <c r="BJR39" s="311"/>
      <c r="BJS39" s="886"/>
      <c r="BJT39" s="806"/>
      <c r="BJU39" s="76"/>
      <c r="BJV39" s="78">
        <f t="shared" si="268"/>
        <v>1883</v>
      </c>
      <c r="BJX39" s="405"/>
      <c r="BJY39" s="311"/>
      <c r="BJZ39" s="886"/>
      <c r="BKA39" s="806"/>
      <c r="BKB39" s="76"/>
      <c r="BKC39" s="78">
        <f t="shared" si="175"/>
        <v>0</v>
      </c>
      <c r="BKE39" s="405"/>
      <c r="BKG39" s="311"/>
      <c r="BKH39" s="886"/>
      <c r="BKI39" s="806"/>
      <c r="BKJ39" s="76"/>
      <c r="BKK39" s="78">
        <f t="shared" si="176"/>
        <v>8883.5</v>
      </c>
      <c r="BKM39" s="405"/>
      <c r="BKN39" s="311"/>
      <c r="BKO39" s="886"/>
      <c r="BKP39" s="806"/>
      <c r="BKQ39" s="76"/>
      <c r="BKR39" s="78">
        <f t="shared" si="177"/>
        <v>0</v>
      </c>
      <c r="BKT39" s="405"/>
      <c r="BKU39" s="311"/>
      <c r="BKV39" s="886"/>
      <c r="BKW39" s="806"/>
      <c r="BKX39" s="76"/>
      <c r="BKY39" s="78">
        <f t="shared" si="178"/>
        <v>0</v>
      </c>
      <c r="BLA39" s="405"/>
      <c r="BLB39" s="311"/>
      <c r="BLC39" s="886"/>
      <c r="BLD39" s="806"/>
      <c r="BLE39" s="76"/>
      <c r="BLF39" s="78">
        <f t="shared" si="179"/>
        <v>0</v>
      </c>
      <c r="BLH39" s="405"/>
      <c r="BLI39" s="311"/>
      <c r="BLJ39" s="886"/>
      <c r="BLK39" s="806"/>
      <c r="BLL39" s="76"/>
      <c r="BLM39" s="78">
        <f t="shared" si="180"/>
        <v>100</v>
      </c>
      <c r="BLO39" s="405"/>
      <c r="BLP39" s="311"/>
      <c r="BLQ39" s="886"/>
      <c r="BLR39" s="806"/>
      <c r="BLS39" s="76"/>
      <c r="BLT39" s="78">
        <f t="shared" si="181"/>
        <v>0</v>
      </c>
      <c r="BLV39" s="405"/>
      <c r="BLW39" s="311"/>
      <c r="BLX39" s="886"/>
      <c r="BLY39" s="806"/>
      <c r="BLZ39" s="76"/>
      <c r="BMA39" s="78">
        <f t="shared" si="182"/>
        <v>0</v>
      </c>
      <c r="BMC39" s="405"/>
      <c r="BMD39" s="311"/>
      <c r="BME39" s="886"/>
      <c r="BMF39" s="806"/>
      <c r="BMG39" s="76"/>
      <c r="BMH39" s="78">
        <f t="shared" si="183"/>
        <v>0</v>
      </c>
      <c r="BMJ39" s="405"/>
      <c r="BMK39" s="311"/>
      <c r="BML39" s="886"/>
      <c r="BMM39" s="806"/>
      <c r="BMN39" s="76"/>
      <c r="BMO39" s="78">
        <f t="shared" si="184"/>
        <v>0</v>
      </c>
      <c r="BMQ39" s="31"/>
      <c r="BMR39" s="311"/>
      <c r="BMS39" s="104"/>
      <c r="BMT39" s="806"/>
      <c r="BMU39" s="76"/>
      <c r="BMV39" s="78">
        <f t="shared" si="185"/>
        <v>0</v>
      </c>
      <c r="BMX39" s="31"/>
      <c r="BMY39" s="311"/>
      <c r="BMZ39" s="779"/>
      <c r="BNA39" s="806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11430</v>
      </c>
      <c r="BNL39" s="311"/>
      <c r="BNM39" s="311"/>
      <c r="BNN39" s="886"/>
      <c r="BNO39" s="806"/>
      <c r="BNP39" s="76"/>
      <c r="BNQ39" s="78">
        <f t="shared" si="231"/>
        <v>0</v>
      </c>
      <c r="BNS39" s="311"/>
      <c r="BNT39" s="734"/>
      <c r="BNU39" s="311"/>
      <c r="BNV39" s="886"/>
      <c r="BNW39" s="806"/>
      <c r="BNX39" s="76"/>
      <c r="BNY39" s="78">
        <f t="shared" si="232"/>
        <v>0</v>
      </c>
      <c r="BOA39" s="311"/>
      <c r="BOB39" s="311"/>
      <c r="BOC39" s="886"/>
      <c r="BOD39" s="806"/>
      <c r="BOE39" s="76"/>
      <c r="BOF39" s="78">
        <f t="shared" si="233"/>
        <v>0</v>
      </c>
      <c r="BOH39" s="311"/>
      <c r="BOI39" s="311"/>
      <c r="BOJ39" s="886"/>
      <c r="BOK39" s="806"/>
      <c r="BOL39" s="76"/>
      <c r="BOM39" s="78">
        <f t="shared" si="234"/>
        <v>0</v>
      </c>
      <c r="BOO39" s="311"/>
      <c r="BOP39" s="311"/>
      <c r="BOQ39" s="886"/>
      <c r="BOR39" s="806"/>
      <c r="BOS39" s="76"/>
      <c r="BOT39" s="78">
        <f t="shared" si="235"/>
        <v>1785.5</v>
      </c>
      <c r="BOV39" s="322"/>
      <c r="BOW39" s="311"/>
      <c r="BOX39" s="779"/>
      <c r="BOY39" s="806"/>
      <c r="BOZ39" s="76"/>
      <c r="BPA39" s="78">
        <f t="shared" si="236"/>
        <v>0</v>
      </c>
      <c r="BPC39" s="405"/>
      <c r="BPD39" s="311"/>
      <c r="BPE39" s="886"/>
      <c r="BPF39" s="806"/>
      <c r="BPG39" s="76"/>
      <c r="BPH39" s="78">
        <f t="shared" si="237"/>
        <v>0</v>
      </c>
      <c r="BPJ39" s="405"/>
      <c r="BPK39" s="311"/>
      <c r="BPL39" s="886"/>
      <c r="BPM39" s="806"/>
      <c r="BPN39" s="76"/>
      <c r="BPO39" s="78">
        <f t="shared" si="252"/>
        <v>2273.5</v>
      </c>
      <c r="BPQ39" s="311"/>
      <c r="BPR39" s="311"/>
      <c r="BPS39" s="886"/>
      <c r="BPT39" s="806"/>
      <c r="BPU39" s="76"/>
      <c r="BPV39" s="78">
        <f t="shared" si="186"/>
        <v>0</v>
      </c>
      <c r="BPX39" s="311"/>
      <c r="BPY39" s="311"/>
      <c r="BPZ39" s="886"/>
      <c r="BQA39" s="806"/>
      <c r="BQB39" s="76"/>
      <c r="BQC39" s="78">
        <f t="shared" si="187"/>
        <v>0</v>
      </c>
      <c r="BQG39" s="311"/>
      <c r="BQH39" s="886"/>
      <c r="BQI39" s="806"/>
      <c r="BQJ39" s="76"/>
      <c r="BQK39" s="78">
        <f t="shared" si="188"/>
        <v>118</v>
      </c>
      <c r="BQL39" s="76"/>
      <c r="BQM39" s="321"/>
      <c r="BQN39" s="2006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0</v>
      </c>
      <c r="BRB39" s="873"/>
      <c r="BRC39" s="350"/>
      <c r="BRD39" s="405"/>
      <c r="BRE39" s="775"/>
      <c r="BRF39" s="78">
        <f t="shared" si="191"/>
        <v>0</v>
      </c>
      <c r="BRH39" s="311"/>
      <c r="BRI39" s="311"/>
      <c r="BRJ39" s="886"/>
      <c r="BRK39" s="806"/>
      <c r="BRL39" s="76"/>
      <c r="BRM39" s="78">
        <f t="shared" si="192"/>
        <v>0</v>
      </c>
      <c r="BRO39" s="322"/>
      <c r="BRP39" s="311"/>
      <c r="BRQ39" s="311"/>
      <c r="BRR39" s="886"/>
      <c r="BRS39" s="806"/>
      <c r="BRT39" s="76"/>
      <c r="BRU39" s="78">
        <f t="shared" si="193"/>
        <v>0</v>
      </c>
      <c r="BRW39" s="405"/>
      <c r="BRX39" s="311"/>
      <c r="BRY39" s="886"/>
      <c r="BRZ39" s="806"/>
      <c r="BSA39" s="76"/>
      <c r="BSB39" s="78">
        <f t="shared" si="194"/>
        <v>0</v>
      </c>
      <c r="BSD39" s="405"/>
      <c r="BSE39" s="311"/>
      <c r="BSF39" s="886"/>
      <c r="BSG39" s="806"/>
      <c r="BSH39" s="76"/>
      <c r="BSI39" s="78">
        <f t="shared" si="195"/>
        <v>0</v>
      </c>
      <c r="BSK39" s="311"/>
      <c r="BSL39" s="311"/>
      <c r="BSM39" s="886"/>
      <c r="BSN39" s="806"/>
      <c r="BSO39" s="76"/>
      <c r="BSP39" s="78">
        <f t="shared" si="196"/>
        <v>0</v>
      </c>
      <c r="BSR39" s="405"/>
      <c r="BSS39" s="311"/>
      <c r="BST39" s="886"/>
      <c r="BSU39" s="806"/>
      <c r="BSV39" s="76"/>
      <c r="BSW39" s="78">
        <f t="shared" si="197"/>
        <v>0</v>
      </c>
      <c r="BSY39" s="405"/>
      <c r="BSZ39" s="311"/>
      <c r="BTA39" s="886"/>
      <c r="BTB39" s="806"/>
      <c r="BTC39" s="76"/>
      <c r="BTD39" s="78">
        <f t="shared" si="198"/>
        <v>0</v>
      </c>
      <c r="BTF39" s="311"/>
      <c r="BTG39" s="311"/>
      <c r="BTH39" s="886"/>
      <c r="BTI39" s="806"/>
      <c r="BTJ39" s="76"/>
      <c r="BTK39" s="78">
        <f t="shared" si="199"/>
        <v>0</v>
      </c>
      <c r="BTM39" s="311"/>
      <c r="BTN39" s="311"/>
      <c r="BTO39" s="886"/>
      <c r="BTP39" s="806"/>
      <c r="BTQ39" s="76"/>
      <c r="BTR39" s="78">
        <f t="shared" si="200"/>
        <v>0</v>
      </c>
      <c r="BTT39" s="311"/>
      <c r="BTU39" s="311"/>
      <c r="BTV39" s="886"/>
      <c r="BTW39" s="806"/>
      <c r="BTX39" s="76"/>
      <c r="BTY39" s="78">
        <f t="shared" si="201"/>
        <v>0</v>
      </c>
      <c r="BUA39" s="311"/>
      <c r="BUB39" s="311"/>
      <c r="BUC39" s="886"/>
      <c r="BUD39" s="806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2500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5">
        <v>41989</v>
      </c>
      <c r="CW40" s="405" t="s">
        <v>2309</v>
      </c>
      <c r="CX40" s="1395">
        <v>6342</v>
      </c>
      <c r="CY40" s="1946">
        <v>8712</v>
      </c>
      <c r="CZ40" s="724">
        <v>42019</v>
      </c>
      <c r="DA40" s="1754">
        <v>8712</v>
      </c>
      <c r="DB40" s="76">
        <f t="shared" si="16"/>
        <v>471535.78000000009</v>
      </c>
      <c r="DC40" s="714"/>
      <c r="DD40" s="1845"/>
      <c r="DE40" s="2045"/>
      <c r="DF40" s="1804"/>
      <c r="DG40" s="1822"/>
      <c r="DH40" s="724"/>
      <c r="DI40" s="1396"/>
      <c r="DJ40" s="78">
        <f t="shared" si="17"/>
        <v>633217.30000000005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6"/>
      <c r="GI40" s="311"/>
      <c r="GJ40" s="779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18695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0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4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5"/>
      <c r="PW40" s="1842"/>
      <c r="PX40" s="1834"/>
      <c r="PY40" s="1835"/>
      <c r="PZ40" s="1859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6"/>
      <c r="YQ40" s="311"/>
      <c r="YR40" s="779"/>
      <c r="YS40" s="781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5"/>
      <c r="ZZ40" s="1395"/>
      <c r="AAA40" s="1814"/>
      <c r="AAB40" s="1946"/>
      <c r="AAC40" s="781"/>
      <c r="AAD40" s="1396"/>
      <c r="AAE40" s="78">
        <f t="shared" si="95"/>
        <v>2062.3999999999996</v>
      </c>
      <c r="AAG40" s="1265"/>
      <c r="AAH40" s="545"/>
      <c r="AAI40" s="1815"/>
      <c r="AAJ40" s="1655"/>
      <c r="AAK40" s="1826"/>
      <c r="AAL40" s="78">
        <f t="shared" si="96"/>
        <v>0</v>
      </c>
      <c r="AAM40" s="1396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8"/>
      <c r="AFG40" s="311"/>
      <c r="AFH40" s="22"/>
      <c r="AFI40" s="31"/>
      <c r="AFJ40" s="76"/>
      <c r="AFK40" s="78">
        <f t="shared" si="108"/>
        <v>0</v>
      </c>
      <c r="AFM40" s="788"/>
      <c r="AFN40" s="311"/>
      <c r="AFO40" s="22"/>
      <c r="AFP40" s="31"/>
      <c r="AFQ40" s="76"/>
      <c r="AFR40" s="78">
        <f t="shared" si="109"/>
        <v>0</v>
      </c>
      <c r="AFT40" s="788"/>
      <c r="AFU40" s="311"/>
      <c r="AFV40" s="22"/>
      <c r="AFW40" s="31"/>
      <c r="AFX40" s="76"/>
      <c r="AFY40" s="78">
        <f t="shared" si="110"/>
        <v>0</v>
      </c>
      <c r="AGA40" s="788"/>
      <c r="AGB40" s="311"/>
      <c r="AGC40" s="22"/>
      <c r="AGD40" s="31"/>
      <c r="AGE40" s="76"/>
      <c r="AGF40" s="78">
        <f t="shared" si="111"/>
        <v>0</v>
      </c>
      <c r="AGH40" s="788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311"/>
      <c r="AMZ40" s="803"/>
      <c r="ANA40" s="806"/>
      <c r="ANB40" s="76"/>
      <c r="ANC40" s="807">
        <f t="shared" si="204"/>
        <v>0</v>
      </c>
      <c r="ANE40" s="322"/>
      <c r="ANF40" s="311"/>
      <c r="ANG40" s="803"/>
      <c r="ANH40" s="806"/>
      <c r="ANI40" s="76"/>
      <c r="ANJ40" s="807">
        <f t="shared" si="205"/>
        <v>0</v>
      </c>
      <c r="ANL40" s="322"/>
      <c r="ANM40" s="311"/>
      <c r="ANN40" s="803"/>
      <c r="ANO40" s="884"/>
      <c r="ANP40" s="76"/>
      <c r="ANQ40" s="807">
        <f t="shared" si="206"/>
        <v>187.60000000000002</v>
      </c>
      <c r="ANS40" s="31"/>
      <c r="ANT40" s="336"/>
      <c r="ANU40" s="311"/>
      <c r="ANV40" s="803"/>
      <c r="ANW40" s="806"/>
      <c r="ANX40" s="76"/>
      <c r="ANY40" s="807">
        <f t="shared" si="207"/>
        <v>0</v>
      </c>
      <c r="AOA40" s="1265"/>
      <c r="AOB40" s="857"/>
      <c r="AOC40" s="1395"/>
      <c r="AOD40" s="1946"/>
      <c r="AOE40" s="400"/>
      <c r="AOF40" s="1396"/>
      <c r="AOG40" s="807">
        <f t="shared" si="208"/>
        <v>731</v>
      </c>
      <c r="AOI40" s="405"/>
      <c r="AOJ40" s="311"/>
      <c r="AOK40" s="803"/>
      <c r="AOL40" s="806"/>
      <c r="AOM40" s="76"/>
      <c r="AON40" s="78">
        <f t="shared" si="209"/>
        <v>0</v>
      </c>
      <c r="AOP40" s="311"/>
      <c r="AOQ40" s="311"/>
      <c r="AOR40" s="803"/>
      <c r="AOS40" s="806"/>
      <c r="AOT40" s="76"/>
      <c r="AOU40" s="807">
        <f t="shared" si="210"/>
        <v>0</v>
      </c>
      <c r="AOW40" s="311"/>
      <c r="AOX40" s="311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311"/>
      <c r="APM40" s="827"/>
      <c r="APN40" s="806"/>
      <c r="APO40" s="76"/>
      <c r="APP40" s="807">
        <f t="shared" si="212"/>
        <v>0</v>
      </c>
      <c r="APR40" s="322"/>
      <c r="APS40" s="311"/>
      <c r="APT40" s="803"/>
      <c r="APU40" s="806"/>
      <c r="APV40" s="76"/>
      <c r="APW40" s="807">
        <f t="shared" si="271"/>
        <v>0</v>
      </c>
      <c r="APY40" s="31"/>
      <c r="APZ40" s="863"/>
      <c r="AQA40" s="803"/>
      <c r="AQB40" s="806"/>
      <c r="AQC40" s="76"/>
      <c r="AQD40" s="807">
        <f t="shared" si="272"/>
        <v>0</v>
      </c>
      <c r="AQF40" s="31"/>
      <c r="AQG40" s="863"/>
      <c r="AQH40" s="803"/>
      <c r="AQI40" s="806"/>
      <c r="AQJ40" s="76"/>
      <c r="AQK40" s="807">
        <f t="shared" si="273"/>
        <v>0</v>
      </c>
      <c r="AQM40" s="31"/>
      <c r="AQN40" s="863"/>
      <c r="AQO40" s="803"/>
      <c r="AQP40" s="806"/>
      <c r="AQQ40" s="76"/>
      <c r="AQR40" s="807">
        <f t="shared" si="274"/>
        <v>0</v>
      </c>
      <c r="AQT40" s="322"/>
      <c r="AQU40" s="863"/>
      <c r="AQV40" s="803"/>
      <c r="AQW40" s="806"/>
      <c r="AQX40" s="76"/>
      <c r="AQY40" s="807">
        <f t="shared" si="275"/>
        <v>0</v>
      </c>
      <c r="ARA40" s="322"/>
      <c r="ARB40" s="863"/>
      <c r="ARC40" s="803"/>
      <c r="ARD40" s="806"/>
      <c r="ARE40" s="76"/>
      <c r="ARF40" s="807">
        <f t="shared" si="276"/>
        <v>0</v>
      </c>
      <c r="ARH40" s="322"/>
      <c r="ARI40" s="863"/>
      <c r="ARJ40" s="803"/>
      <c r="ARK40" s="806"/>
      <c r="ARL40" s="76"/>
      <c r="ARM40" s="807">
        <f t="shared" si="277"/>
        <v>399</v>
      </c>
      <c r="ARO40" s="405"/>
      <c r="ARP40" s="863"/>
      <c r="ARQ40" s="803"/>
      <c r="ARR40" s="806"/>
      <c r="ARS40" s="76"/>
      <c r="ART40" s="807">
        <f t="shared" si="278"/>
        <v>0</v>
      </c>
      <c r="ARV40" s="405"/>
      <c r="ARW40" s="863"/>
      <c r="ARX40" s="803"/>
      <c r="ARY40" s="806"/>
      <c r="ARZ40" s="76"/>
      <c r="ASA40" s="807">
        <f t="shared" si="279"/>
        <v>0</v>
      </c>
      <c r="ASC40" s="405"/>
      <c r="ASD40" s="311"/>
      <c r="ASE40" s="803"/>
      <c r="ASF40" s="806"/>
      <c r="ASG40" s="76"/>
      <c r="ASH40" s="807">
        <f t="shared" si="222"/>
        <v>0</v>
      </c>
      <c r="ASJ40" s="311"/>
      <c r="ASK40" s="311"/>
      <c r="ASL40" s="827"/>
      <c r="ASM40" s="806"/>
      <c r="ASN40" s="76"/>
      <c r="ASO40" s="807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79"/>
      <c r="AWZ40" s="806"/>
      <c r="AXA40" s="76"/>
      <c r="AXB40" s="78">
        <f t="shared" si="261"/>
        <v>872</v>
      </c>
      <c r="AXD40" s="405"/>
      <c r="AXE40" s="311"/>
      <c r="AXF40" s="779"/>
      <c r="AXG40" s="806"/>
      <c r="AXH40" s="76"/>
      <c r="AXI40" s="78">
        <f t="shared" si="262"/>
        <v>0</v>
      </c>
      <c r="AXK40" s="405"/>
      <c r="AXL40" s="311"/>
      <c r="AXM40" s="886"/>
      <c r="AXN40" s="806"/>
      <c r="AXO40" s="76"/>
      <c r="AXP40" s="78">
        <f t="shared" si="263"/>
        <v>0</v>
      </c>
      <c r="AXR40" s="311"/>
      <c r="AXS40" s="311"/>
      <c r="AXT40" s="886"/>
      <c r="AXU40" s="806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39"/>
      <c r="AYI40" s="97"/>
      <c r="AYJ40" s="139"/>
      <c r="AYK40" s="78">
        <f t="shared" si="138"/>
        <v>0</v>
      </c>
      <c r="AYM40" s="425"/>
      <c r="AYN40" s="229"/>
      <c r="AYO40" s="839"/>
      <c r="AYP40" s="97"/>
      <c r="AYQ40" s="139"/>
      <c r="AYR40" s="78">
        <f t="shared" si="139"/>
        <v>0</v>
      </c>
      <c r="AYT40" s="405"/>
      <c r="AYU40" s="311"/>
      <c r="AYV40" s="886"/>
      <c r="AYW40" s="806"/>
      <c r="AYX40" s="76"/>
      <c r="AYY40" s="78">
        <f t="shared" si="140"/>
        <v>0</v>
      </c>
      <c r="AZA40" s="405"/>
      <c r="AZB40" s="311"/>
      <c r="AZC40" s="886"/>
      <c r="AZD40" s="806"/>
      <c r="AZE40" s="76"/>
      <c r="AZF40" s="78">
        <f t="shared" si="141"/>
        <v>0</v>
      </c>
      <c r="AZH40" s="311"/>
      <c r="AZI40" s="311"/>
      <c r="AZJ40" s="886"/>
      <c r="AZK40" s="806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79"/>
      <c r="AZY40" s="806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6"/>
      <c r="BBA40" s="806"/>
      <c r="BBB40" s="76"/>
      <c r="BBC40" s="78">
        <f t="shared" si="265"/>
        <v>0</v>
      </c>
      <c r="BBE40" s="311"/>
      <c r="BBF40" s="311"/>
      <c r="BBG40" s="886"/>
      <c r="BBH40" s="806"/>
      <c r="BBI40" s="76"/>
      <c r="BBJ40" s="78">
        <f t="shared" si="266"/>
        <v>1292</v>
      </c>
      <c r="BBL40" s="321">
        <v>42145</v>
      </c>
      <c r="BBM40" s="321"/>
      <c r="BBN40" s="885">
        <v>21777</v>
      </c>
      <c r="BBO40" s="390">
        <v>180600</v>
      </c>
      <c r="BBP40" s="393">
        <v>42147</v>
      </c>
      <c r="BBQ40" s="1938">
        <v>180600</v>
      </c>
      <c r="BBR40" s="131">
        <f t="shared" si="148"/>
        <v>0</v>
      </c>
      <c r="BBS40" s="1265"/>
      <c r="BBT40" s="1395"/>
      <c r="BBU40" s="1814"/>
      <c r="BBV40" s="2030"/>
      <c r="BBW40" s="1716"/>
      <c r="BBX40" s="724"/>
      <c r="BBY40" s="78">
        <f t="shared" si="149"/>
        <v>1200</v>
      </c>
      <c r="BCA40" s="405">
        <v>42132</v>
      </c>
      <c r="BCB40" s="311">
        <v>20330</v>
      </c>
      <c r="BCC40" s="886">
        <v>95808.16</v>
      </c>
      <c r="BCD40" s="806"/>
      <c r="BCE40" s="76"/>
      <c r="BCF40" s="78">
        <f t="shared" si="150"/>
        <v>95808.16</v>
      </c>
      <c r="BCH40" s="311"/>
      <c r="BCI40" s="311"/>
      <c r="BCJ40" s="886"/>
      <c r="BCK40" s="806"/>
      <c r="BCL40" s="76"/>
      <c r="BCM40" s="78">
        <f t="shared" si="151"/>
        <v>0</v>
      </c>
      <c r="BCO40" s="311"/>
      <c r="BCP40" s="311"/>
      <c r="BCQ40" s="886"/>
      <c r="BCR40" s="806"/>
      <c r="BCS40" s="76"/>
      <c r="BCT40" s="78">
        <f t="shared" si="152"/>
        <v>0</v>
      </c>
      <c r="BCV40" s="405"/>
      <c r="BCW40" s="311"/>
      <c r="BCX40" s="886"/>
      <c r="BCY40" s="806"/>
      <c r="BCZ40" s="76"/>
      <c r="BDA40" s="78">
        <f t="shared" si="153"/>
        <v>6086.5</v>
      </c>
      <c r="BDC40" s="405"/>
      <c r="BDD40" s="311"/>
      <c r="BDE40" s="886"/>
      <c r="BDF40" s="806"/>
      <c r="BDG40" s="76"/>
      <c r="BDH40" s="78">
        <f t="shared" si="154"/>
        <v>8936.1000000000058</v>
      </c>
      <c r="BDJ40" s="322"/>
      <c r="BDK40" s="311"/>
      <c r="BDL40" s="886"/>
      <c r="BDM40" s="806"/>
      <c r="BDN40" s="76"/>
      <c r="BDO40" s="78">
        <f t="shared" si="155"/>
        <v>0</v>
      </c>
      <c r="BDQ40" s="405"/>
      <c r="BDR40" s="736"/>
      <c r="BDS40" s="311"/>
      <c r="BDT40" s="886"/>
      <c r="BDU40" s="720"/>
      <c r="BDV40" s="76"/>
      <c r="BDW40" s="78">
        <f t="shared" si="156"/>
        <v>308</v>
      </c>
      <c r="BDY40" s="311"/>
      <c r="BDZ40" s="311"/>
      <c r="BEA40" s="311"/>
      <c r="BEB40" s="886"/>
      <c r="BEC40" s="806"/>
      <c r="BED40" s="76"/>
      <c r="BEE40" s="78">
        <f t="shared" si="157"/>
        <v>4361.25</v>
      </c>
      <c r="BEG40" s="322">
        <v>41925</v>
      </c>
      <c r="BEH40" s="2038" t="s">
        <v>2344</v>
      </c>
      <c r="BEI40" s="2038" t="s">
        <v>2341</v>
      </c>
      <c r="BEJ40" s="2071">
        <v>8811.44</v>
      </c>
      <c r="BEK40" s="884">
        <v>41940</v>
      </c>
      <c r="BEL40" s="76">
        <v>8811.44</v>
      </c>
      <c r="BEM40" s="78">
        <f t="shared" si="158"/>
        <v>-17000</v>
      </c>
      <c r="BEO40" s="311"/>
      <c r="BEP40" s="311"/>
      <c r="BEQ40" s="886"/>
      <c r="BER40" s="806"/>
      <c r="BES40" s="76"/>
      <c r="BET40" s="78">
        <f t="shared" si="159"/>
        <v>0</v>
      </c>
      <c r="BEV40" s="322"/>
      <c r="BEW40" s="311"/>
      <c r="BEX40" s="886"/>
      <c r="BEY40" s="806"/>
      <c r="BEZ40" s="76"/>
      <c r="BFA40" s="78">
        <f t="shared" si="160"/>
        <v>0</v>
      </c>
      <c r="BFC40" s="322"/>
      <c r="BFD40" s="311"/>
      <c r="BFE40" s="886"/>
      <c r="BFF40" s="806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6"/>
      <c r="BFT40" s="720"/>
      <c r="BFU40" s="76"/>
      <c r="BFV40" s="78">
        <f t="shared" si="163"/>
        <v>0</v>
      </c>
      <c r="BFX40" s="311"/>
      <c r="BFY40" s="311"/>
      <c r="BFZ40" s="886"/>
      <c r="BGA40" s="806"/>
      <c r="BGB40" s="76"/>
      <c r="BGC40" s="78">
        <f t="shared" si="164"/>
        <v>0</v>
      </c>
      <c r="BGE40" s="322"/>
      <c r="BGF40" s="311"/>
      <c r="BGG40" s="886"/>
      <c r="BGH40" s="884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6"/>
      <c r="BGW40" s="806"/>
      <c r="BGX40" s="76"/>
      <c r="BGY40" s="78">
        <f t="shared" si="167"/>
        <v>0</v>
      </c>
      <c r="BHA40" s="405"/>
      <c r="BHB40" s="311"/>
      <c r="BHC40" s="886"/>
      <c r="BHD40" s="806"/>
      <c r="BHE40" s="76"/>
      <c r="BHF40" s="78">
        <f t="shared" si="168"/>
        <v>229.79999999999927</v>
      </c>
      <c r="BHH40" s="405"/>
      <c r="BHI40" s="311"/>
      <c r="BHJ40" s="311"/>
      <c r="BHK40" s="886"/>
      <c r="BHL40" s="806"/>
      <c r="BHM40" s="76"/>
      <c r="BHN40" s="78">
        <f t="shared" si="169"/>
        <v>0</v>
      </c>
      <c r="BHP40" s="322"/>
      <c r="BHQ40" s="311"/>
      <c r="BHR40" s="779"/>
      <c r="BHS40" s="884"/>
      <c r="BHT40" s="76"/>
      <c r="BHU40" s="78">
        <f t="shared" si="170"/>
        <v>0</v>
      </c>
      <c r="BHW40" s="322"/>
      <c r="BHX40" s="734"/>
      <c r="BHY40" s="311"/>
      <c r="BHZ40" s="886"/>
      <c r="BIA40" s="884"/>
      <c r="BIB40" s="76"/>
      <c r="BIC40" s="78">
        <f t="shared" si="171"/>
        <v>0</v>
      </c>
      <c r="BIE40" s="322"/>
      <c r="BIF40" s="1965"/>
      <c r="BIG40" s="1965"/>
      <c r="BIH40" s="779"/>
      <c r="BII40" s="806"/>
      <c r="BIJ40" s="76"/>
      <c r="BIK40" s="78">
        <f t="shared" si="172"/>
        <v>0</v>
      </c>
      <c r="BIM40" s="405"/>
      <c r="BIN40" s="311"/>
      <c r="BIO40" s="779"/>
      <c r="BIP40" s="720"/>
      <c r="BIQ40" s="76"/>
      <c r="BIR40" s="78">
        <f t="shared" si="173"/>
        <v>86</v>
      </c>
      <c r="BIT40" s="322"/>
      <c r="BIU40" s="322"/>
      <c r="BIV40" s="2021"/>
      <c r="BIW40" s="779"/>
      <c r="BIX40" s="806"/>
      <c r="BIY40" s="76"/>
      <c r="BIZ40" s="78">
        <f t="shared" si="270"/>
        <v>0</v>
      </c>
      <c r="BJB40" s="405"/>
      <c r="BJC40" s="311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311"/>
      <c r="BJR40" s="311"/>
      <c r="BJS40" s="886"/>
      <c r="BJT40" s="806"/>
      <c r="BJU40" s="76"/>
      <c r="BJV40" s="78">
        <f t="shared" si="268"/>
        <v>1883</v>
      </c>
      <c r="BJX40" s="405"/>
      <c r="BJY40" s="311"/>
      <c r="BJZ40" s="886"/>
      <c r="BKA40" s="806"/>
      <c r="BKB40" s="76"/>
      <c r="BKC40" s="78">
        <f t="shared" si="175"/>
        <v>0</v>
      </c>
      <c r="BKE40" s="405"/>
      <c r="BKG40" s="311"/>
      <c r="BKH40" s="886"/>
      <c r="BKI40" s="806"/>
      <c r="BKJ40" s="76"/>
      <c r="BKK40" s="78">
        <f t="shared" si="176"/>
        <v>8883.5</v>
      </c>
      <c r="BKM40" s="405"/>
      <c r="BKN40" s="311"/>
      <c r="BKO40" s="886"/>
      <c r="BKP40" s="806"/>
      <c r="BKQ40" s="76"/>
      <c r="BKR40" s="78">
        <f t="shared" si="177"/>
        <v>0</v>
      </c>
      <c r="BKT40" s="405"/>
      <c r="BKU40" s="311"/>
      <c r="BKV40" s="886"/>
      <c r="BKW40" s="806"/>
      <c r="BKX40" s="76"/>
      <c r="BKY40" s="78">
        <f t="shared" si="178"/>
        <v>0</v>
      </c>
      <c r="BLA40" s="405"/>
      <c r="BLB40" s="311"/>
      <c r="BLC40" s="886"/>
      <c r="BLD40" s="806"/>
      <c r="BLE40" s="76"/>
      <c r="BLF40" s="78">
        <f t="shared" si="179"/>
        <v>0</v>
      </c>
      <c r="BLH40" s="405"/>
      <c r="BLI40" s="311"/>
      <c r="BLJ40" s="886"/>
      <c r="BLK40" s="806"/>
      <c r="BLL40" s="76"/>
      <c r="BLM40" s="78">
        <f t="shared" si="180"/>
        <v>100</v>
      </c>
      <c r="BLO40" s="405"/>
      <c r="BLP40" s="311"/>
      <c r="BLQ40" s="886"/>
      <c r="BLR40" s="806"/>
      <c r="BLS40" s="76"/>
      <c r="BLT40" s="78">
        <f t="shared" si="181"/>
        <v>0</v>
      </c>
      <c r="BLV40" s="405"/>
      <c r="BLW40" s="311"/>
      <c r="BLX40" s="886"/>
      <c r="BLY40" s="806"/>
      <c r="BLZ40" s="76"/>
      <c r="BMA40" s="78">
        <f t="shared" si="182"/>
        <v>0</v>
      </c>
      <c r="BMC40" s="405"/>
      <c r="BMD40" s="311"/>
      <c r="BME40" s="886"/>
      <c r="BMF40" s="806"/>
      <c r="BMG40" s="76"/>
      <c r="BMH40" s="78">
        <f t="shared" si="183"/>
        <v>0</v>
      </c>
      <c r="BMJ40" s="405"/>
      <c r="BMK40" s="311"/>
      <c r="BML40" s="886"/>
      <c r="BMM40" s="806"/>
      <c r="BMN40" s="76"/>
      <c r="BMO40" s="78">
        <f t="shared" si="184"/>
        <v>0</v>
      </c>
      <c r="BMQ40" s="311"/>
      <c r="BMR40" s="311"/>
      <c r="BMS40" s="779"/>
      <c r="BMT40" s="806"/>
      <c r="BMU40" s="76"/>
      <c r="BMV40" s="78">
        <f t="shared" si="185"/>
        <v>0</v>
      </c>
      <c r="BMX40" s="31"/>
      <c r="BMY40" s="311"/>
      <c r="BMZ40" s="779"/>
      <c r="BNA40" s="806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11430</v>
      </c>
      <c r="BNL40" s="311"/>
      <c r="BNM40" s="311"/>
      <c r="BNN40" s="886"/>
      <c r="BNO40" s="806"/>
      <c r="BNP40" s="76"/>
      <c r="BNQ40" s="78">
        <f t="shared" si="231"/>
        <v>0</v>
      </c>
      <c r="BNS40" s="311"/>
      <c r="BNT40" s="734"/>
      <c r="BNU40" s="311"/>
      <c r="BNV40" s="886"/>
      <c r="BNW40" s="806"/>
      <c r="BNX40" s="76"/>
      <c r="BNY40" s="78">
        <f t="shared" si="232"/>
        <v>0</v>
      </c>
      <c r="BOA40" s="311"/>
      <c r="BOB40" s="311"/>
      <c r="BOC40" s="886"/>
      <c r="BOD40" s="806"/>
      <c r="BOE40" s="76"/>
      <c r="BOF40" s="78">
        <f t="shared" si="233"/>
        <v>0</v>
      </c>
      <c r="BOH40" s="311"/>
      <c r="BOI40" s="311"/>
      <c r="BOJ40" s="886"/>
      <c r="BOK40" s="806"/>
      <c r="BOL40" s="76"/>
      <c r="BOM40" s="78">
        <f t="shared" si="234"/>
        <v>0</v>
      </c>
      <c r="BOO40" s="311"/>
      <c r="BOP40" s="311"/>
      <c r="BOQ40" s="886"/>
      <c r="BOR40" s="806"/>
      <c r="BOS40" s="76"/>
      <c r="BOT40" s="78">
        <f t="shared" si="235"/>
        <v>1785.5</v>
      </c>
      <c r="BOV40" s="322"/>
      <c r="BOW40" s="311"/>
      <c r="BOX40" s="886"/>
      <c r="BOY40" s="806"/>
      <c r="BOZ40" s="76"/>
      <c r="BPA40" s="78">
        <f t="shared" si="236"/>
        <v>0</v>
      </c>
      <c r="BPC40" s="405"/>
      <c r="BPD40" s="311"/>
      <c r="BPE40" s="886"/>
      <c r="BPF40" s="806"/>
      <c r="BPG40" s="76"/>
      <c r="BPH40" s="78">
        <f t="shared" si="237"/>
        <v>0</v>
      </c>
      <c r="BPJ40" s="405"/>
      <c r="BPK40" s="311"/>
      <c r="BPL40" s="886"/>
      <c r="BPM40" s="806"/>
      <c r="BPN40" s="76"/>
      <c r="BPO40" s="78">
        <f t="shared" si="252"/>
        <v>2273.5</v>
      </c>
      <c r="BPQ40" s="311"/>
      <c r="BPR40" s="311"/>
      <c r="BPS40" s="886"/>
      <c r="BPT40" s="806"/>
      <c r="BPU40" s="76"/>
      <c r="BPV40" s="78">
        <f t="shared" si="186"/>
        <v>0</v>
      </c>
      <c r="BPX40" s="311"/>
      <c r="BPY40" s="311"/>
      <c r="BPZ40" s="886"/>
      <c r="BQA40" s="806"/>
      <c r="BQB40" s="76"/>
      <c r="BQC40" s="78">
        <f t="shared" si="187"/>
        <v>0</v>
      </c>
      <c r="BQG40" s="311"/>
      <c r="BQH40" s="886"/>
      <c r="BQI40" s="806"/>
      <c r="BQJ40" s="76"/>
      <c r="BQK40" s="78">
        <f t="shared" si="188"/>
        <v>118</v>
      </c>
      <c r="BQL40" s="76"/>
      <c r="BQM40" s="321"/>
      <c r="BQN40" s="2147"/>
      <c r="BQO40" s="139"/>
      <c r="BQP40" s="425"/>
      <c r="BQQ40" s="139"/>
      <c r="BQR40" s="78">
        <f t="shared" si="189"/>
        <v>2838.5</v>
      </c>
      <c r="BQT40" s="321"/>
      <c r="BQU40" s="879"/>
      <c r="BQV40" s="695"/>
      <c r="BQW40" s="425"/>
      <c r="BQX40" s="261"/>
      <c r="BQY40" s="78">
        <f t="shared" si="190"/>
        <v>0</v>
      </c>
      <c r="BRB40" s="776"/>
      <c r="BRC40" s="350"/>
      <c r="BRD40" s="405"/>
      <c r="BRE40" s="775"/>
      <c r="BRF40" s="78">
        <f t="shared" si="191"/>
        <v>0</v>
      </c>
      <c r="BRH40" s="311"/>
      <c r="BRI40" s="311"/>
      <c r="BRJ40" s="886"/>
      <c r="BRK40" s="806"/>
      <c r="BRL40" s="76"/>
      <c r="BRM40" s="78">
        <f t="shared" si="192"/>
        <v>0</v>
      </c>
      <c r="BRO40" s="322"/>
      <c r="BRP40" s="311"/>
      <c r="BRQ40" s="311"/>
      <c r="BRR40" s="886"/>
      <c r="BRS40" s="806"/>
      <c r="BRT40" s="76"/>
      <c r="BRU40" s="78">
        <f t="shared" si="193"/>
        <v>0</v>
      </c>
      <c r="BRW40" s="405"/>
      <c r="BRX40" s="311"/>
      <c r="BRY40" s="886"/>
      <c r="BRZ40" s="806"/>
      <c r="BSA40" s="76"/>
      <c r="BSB40" s="78">
        <f t="shared" si="194"/>
        <v>0</v>
      </c>
      <c r="BSD40" s="405"/>
      <c r="BSE40" s="311"/>
      <c r="BSF40" s="886"/>
      <c r="BSG40" s="806"/>
      <c r="BSH40" s="76"/>
      <c r="BSI40" s="78">
        <f t="shared" si="195"/>
        <v>0</v>
      </c>
      <c r="BSK40" s="311"/>
      <c r="BSL40" s="311"/>
      <c r="BSM40" s="886"/>
      <c r="BSN40" s="806"/>
      <c r="BSO40" s="76"/>
      <c r="BSP40" s="78">
        <f t="shared" si="196"/>
        <v>0</v>
      </c>
      <c r="BSR40" s="405"/>
      <c r="BSS40" s="311"/>
      <c r="BST40" s="886"/>
      <c r="BSU40" s="806"/>
      <c r="BSV40" s="76"/>
      <c r="BSW40" s="78">
        <f t="shared" si="197"/>
        <v>0</v>
      </c>
      <c r="BSY40" s="405"/>
      <c r="BSZ40" s="311"/>
      <c r="BTA40" s="886"/>
      <c r="BTB40" s="806"/>
      <c r="BTC40" s="76"/>
      <c r="BTD40" s="78">
        <f t="shared" si="198"/>
        <v>0</v>
      </c>
      <c r="BTF40" s="311"/>
      <c r="BTG40" s="311"/>
      <c r="BTH40" s="886"/>
      <c r="BTI40" s="806"/>
      <c r="BTJ40" s="76"/>
      <c r="BTK40" s="78">
        <f t="shared" si="199"/>
        <v>0</v>
      </c>
      <c r="BTM40" s="311"/>
      <c r="BTN40" s="311"/>
      <c r="BTO40" s="886"/>
      <c r="BTP40" s="806"/>
      <c r="BTQ40" s="76"/>
      <c r="BTR40" s="78">
        <f t="shared" si="200"/>
        <v>0</v>
      </c>
      <c r="BTT40" s="311"/>
      <c r="BTU40" s="311"/>
      <c r="BTV40" s="886"/>
      <c r="BTW40" s="806"/>
      <c r="BTX40" s="76"/>
      <c r="BTY40" s="78">
        <f t="shared" si="201"/>
        <v>0</v>
      </c>
      <c r="BUA40" s="311"/>
      <c r="BUB40" s="311"/>
      <c r="BUC40" s="886"/>
      <c r="BUD40" s="806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2500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2309</v>
      </c>
      <c r="CX41" s="1395">
        <v>6359</v>
      </c>
      <c r="CY41" s="1946">
        <v>45686.25</v>
      </c>
      <c r="CZ41" s="724">
        <v>42019</v>
      </c>
      <c r="DA41" s="1754">
        <v>45686.25</v>
      </c>
      <c r="DB41" s="76">
        <f t="shared" si="16"/>
        <v>471535.78000000009</v>
      </c>
      <c r="DC41" s="714"/>
      <c r="DD41" s="714"/>
      <c r="DE41" s="1395"/>
      <c r="DF41" s="1814"/>
      <c r="DG41" s="1952"/>
      <c r="DH41" s="1946"/>
      <c r="DI41" s="724"/>
      <c r="DJ41" s="78">
        <f t="shared" si="17"/>
        <v>633217.30000000005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6"/>
      <c r="GI41" s="311"/>
      <c r="GJ41" s="779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18695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4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5"/>
      <c r="PW41" s="1842"/>
      <c r="PX41" s="1834"/>
      <c r="PY41" s="1835"/>
      <c r="PZ41" s="1859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1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5"/>
      <c r="ZZ41" s="1395"/>
      <c r="AAA41" s="1814"/>
      <c r="AAB41" s="1946"/>
      <c r="AAC41" s="781"/>
      <c r="AAD41" s="1396"/>
      <c r="AAE41" s="78">
        <f t="shared" si="95"/>
        <v>2062.3999999999996</v>
      </c>
      <c r="AAG41" s="1265"/>
      <c r="AAH41" s="545"/>
      <c r="AAI41" s="1815"/>
      <c r="AAJ41" s="1655"/>
      <c r="AAK41" s="1826"/>
      <c r="AAL41" s="78">
        <f t="shared" si="96"/>
        <v>0</v>
      </c>
      <c r="AAM41" s="1396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8"/>
      <c r="AFG41" s="311"/>
      <c r="AFH41" s="22"/>
      <c r="AFI41" s="31"/>
      <c r="AFJ41" s="76"/>
      <c r="AFK41" s="78">
        <f t="shared" si="108"/>
        <v>0</v>
      </c>
      <c r="AFM41" s="788"/>
      <c r="AFN41" s="311"/>
      <c r="AFO41" s="22"/>
      <c r="AFP41" s="31"/>
      <c r="AFQ41" s="76"/>
      <c r="AFR41" s="78">
        <f t="shared" si="109"/>
        <v>0</v>
      </c>
      <c r="AFT41" s="788"/>
      <c r="AFU41" s="311"/>
      <c r="AFV41" s="22"/>
      <c r="AFW41" s="31"/>
      <c r="AFX41" s="76"/>
      <c r="AFY41" s="78">
        <f t="shared" si="110"/>
        <v>0</v>
      </c>
      <c r="AGA41" s="788"/>
      <c r="AGB41" s="311"/>
      <c r="AGC41" s="22"/>
      <c r="AGD41" s="31"/>
      <c r="AGE41" s="76"/>
      <c r="AGF41" s="78">
        <f t="shared" si="111"/>
        <v>0</v>
      </c>
      <c r="AGH41" s="788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311"/>
      <c r="AMZ41" s="803"/>
      <c r="ANA41" s="806"/>
      <c r="ANB41" s="76"/>
      <c r="ANC41" s="807">
        <f t="shared" si="204"/>
        <v>0</v>
      </c>
      <c r="ANE41" s="322"/>
      <c r="ANF41" s="311"/>
      <c r="ANG41" s="803"/>
      <c r="ANH41" s="806"/>
      <c r="ANI41" s="76"/>
      <c r="ANJ41" s="807">
        <f t="shared" si="205"/>
        <v>0</v>
      </c>
      <c r="ANL41" s="322"/>
      <c r="ANM41" s="311"/>
      <c r="ANN41" s="803"/>
      <c r="ANO41" s="884"/>
      <c r="ANP41" s="76"/>
      <c r="ANQ41" s="807">
        <f t="shared" si="206"/>
        <v>187.60000000000002</v>
      </c>
      <c r="ANS41" s="31"/>
      <c r="ANT41" s="336"/>
      <c r="ANU41" s="311"/>
      <c r="ANV41" s="803"/>
      <c r="ANW41" s="806"/>
      <c r="ANX41" s="76"/>
      <c r="ANY41" s="807">
        <f t="shared" si="207"/>
        <v>0</v>
      </c>
      <c r="AOA41" s="1265"/>
      <c r="AOB41" s="857"/>
      <c r="AOC41" s="1395"/>
      <c r="AOD41" s="1946"/>
      <c r="AOE41" s="400"/>
      <c r="AOF41" s="1396"/>
      <c r="AOG41" s="807">
        <f t="shared" si="208"/>
        <v>731</v>
      </c>
      <c r="AOI41" s="405"/>
      <c r="AOJ41" s="311"/>
      <c r="AOK41" s="803"/>
      <c r="AOL41" s="806"/>
      <c r="AOM41" s="76"/>
      <c r="AON41" s="78">
        <f t="shared" si="209"/>
        <v>0</v>
      </c>
      <c r="AOP41" s="311"/>
      <c r="AOQ41" s="311"/>
      <c r="AOR41" s="803"/>
      <c r="AOS41" s="806"/>
      <c r="AOT41" s="76"/>
      <c r="AOU41" s="807">
        <f t="shared" si="210"/>
        <v>0</v>
      </c>
      <c r="AOW41" s="311"/>
      <c r="AOX41" s="311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311"/>
      <c r="APM41" s="827"/>
      <c r="APN41" s="806"/>
      <c r="APO41" s="76"/>
      <c r="APP41" s="807">
        <f t="shared" si="212"/>
        <v>0</v>
      </c>
      <c r="APR41" s="322"/>
      <c r="APS41" s="311"/>
      <c r="APT41" s="803"/>
      <c r="APU41" s="806"/>
      <c r="APV41" s="76"/>
      <c r="APW41" s="807">
        <f t="shared" si="271"/>
        <v>0</v>
      </c>
      <c r="APY41" s="31"/>
      <c r="APZ41" s="863"/>
      <c r="AQA41" s="803"/>
      <c r="AQB41" s="806"/>
      <c r="AQC41" s="76"/>
      <c r="AQD41" s="807">
        <f t="shared" si="272"/>
        <v>0</v>
      </c>
      <c r="AQF41" s="31"/>
      <c r="AQG41" s="863"/>
      <c r="AQH41" s="803"/>
      <c r="AQI41" s="806"/>
      <c r="AQJ41" s="76"/>
      <c r="AQK41" s="807">
        <f t="shared" si="273"/>
        <v>0</v>
      </c>
      <c r="AQM41" s="31"/>
      <c r="AQN41" s="863"/>
      <c r="AQO41" s="803"/>
      <c r="AQP41" s="806"/>
      <c r="AQQ41" s="76"/>
      <c r="AQR41" s="807">
        <f t="shared" si="274"/>
        <v>0</v>
      </c>
      <c r="AQT41" s="322"/>
      <c r="AQU41" s="863"/>
      <c r="AQV41" s="803"/>
      <c r="AQW41" s="806"/>
      <c r="AQX41" s="76"/>
      <c r="AQY41" s="807">
        <f t="shared" si="275"/>
        <v>0</v>
      </c>
      <c r="ARA41" s="322"/>
      <c r="ARB41" s="863"/>
      <c r="ARC41" s="803"/>
      <c r="ARD41" s="806"/>
      <c r="ARE41" s="76"/>
      <c r="ARF41" s="807">
        <f t="shared" si="276"/>
        <v>0</v>
      </c>
      <c r="ARH41" s="322"/>
      <c r="ARI41" s="863"/>
      <c r="ARJ41" s="803"/>
      <c r="ARK41" s="806"/>
      <c r="ARL41" s="76"/>
      <c r="ARM41" s="807">
        <f t="shared" si="277"/>
        <v>399</v>
      </c>
      <c r="ARO41" s="405"/>
      <c r="ARP41" s="863"/>
      <c r="ARQ41" s="803"/>
      <c r="ARR41" s="806"/>
      <c r="ARS41" s="76"/>
      <c r="ART41" s="807">
        <f t="shared" si="278"/>
        <v>0</v>
      </c>
      <c r="ARV41" s="405"/>
      <c r="ARW41" s="863"/>
      <c r="ARX41" s="803"/>
      <c r="ARY41" s="806"/>
      <c r="ARZ41" s="76"/>
      <c r="ASA41" s="807">
        <f t="shared" si="279"/>
        <v>0</v>
      </c>
      <c r="ASC41" s="405"/>
      <c r="ASD41" s="311"/>
      <c r="ASE41" s="803"/>
      <c r="ASF41" s="806"/>
      <c r="ASG41" s="76"/>
      <c r="ASH41" s="807">
        <f t="shared" si="222"/>
        <v>0</v>
      </c>
      <c r="ASJ41" s="311"/>
      <c r="ASK41" s="311"/>
      <c r="ASL41" s="827"/>
      <c r="ASM41" s="806"/>
      <c r="ASN41" s="76"/>
      <c r="ASO41" s="807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79"/>
      <c r="AWZ41" s="806"/>
      <c r="AXA41" s="77"/>
      <c r="AXB41" s="78">
        <f t="shared" si="261"/>
        <v>872</v>
      </c>
      <c r="AXD41" s="405"/>
      <c r="AXE41" s="311"/>
      <c r="AXF41" s="779"/>
      <c r="AXG41" s="806"/>
      <c r="AXH41" s="76"/>
      <c r="AXI41" s="78">
        <f t="shared" si="262"/>
        <v>0</v>
      </c>
      <c r="AXK41" s="405"/>
      <c r="AXL41" s="311"/>
      <c r="AXM41" s="886"/>
      <c r="AXN41" s="806"/>
      <c r="AXO41" s="76"/>
      <c r="AXP41" s="78">
        <f t="shared" si="263"/>
        <v>0</v>
      </c>
      <c r="AXR41" s="311"/>
      <c r="AXS41" s="311"/>
      <c r="AXT41" s="886"/>
      <c r="AXU41" s="806"/>
      <c r="AXV41" s="76"/>
      <c r="AXW41" s="78">
        <f t="shared" si="264"/>
        <v>0</v>
      </c>
      <c r="AXY41" s="425"/>
      <c r="AXZ41" s="229"/>
      <c r="AYA41" s="839"/>
      <c r="AYB41" s="714"/>
      <c r="AYC41" s="139"/>
      <c r="AYD41" s="78">
        <f t="shared" si="137"/>
        <v>0</v>
      </c>
      <c r="AYF41" s="425"/>
      <c r="AYG41" s="229"/>
      <c r="AYH41" s="839"/>
      <c r="AYI41" s="97"/>
      <c r="AYJ41" s="139"/>
      <c r="AYK41" s="78">
        <f t="shared" si="138"/>
        <v>0</v>
      </c>
      <c r="AYM41" s="425"/>
      <c r="AYN41" s="229"/>
      <c r="AYO41" s="839"/>
      <c r="AYP41" s="97"/>
      <c r="AYQ41" s="139"/>
      <c r="AYR41" s="78">
        <f t="shared" si="139"/>
        <v>0</v>
      </c>
      <c r="AYT41" s="405"/>
      <c r="AYU41" s="311"/>
      <c r="AYV41" s="886"/>
      <c r="AYW41" s="806"/>
      <c r="AYX41" s="76"/>
      <c r="AYY41" s="78">
        <f t="shared" si="140"/>
        <v>0</v>
      </c>
      <c r="AZA41" s="405"/>
      <c r="AZB41" s="311"/>
      <c r="AZC41" s="886"/>
      <c r="AZD41" s="806"/>
      <c r="AZE41" s="76"/>
      <c r="AZF41" s="78">
        <f t="shared" si="141"/>
        <v>0</v>
      </c>
      <c r="AZH41" s="311"/>
      <c r="AZI41" s="311"/>
      <c r="AZJ41" s="886"/>
      <c r="AZK41" s="806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79"/>
      <c r="AZY41" s="806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6"/>
      <c r="BBA41" s="806"/>
      <c r="BBB41" s="76"/>
      <c r="BBC41" s="78">
        <f t="shared" si="265"/>
        <v>0</v>
      </c>
      <c r="BBE41" s="311"/>
      <c r="BBF41" s="311"/>
      <c r="BBG41" s="886"/>
      <c r="BBH41" s="806"/>
      <c r="BBI41" s="76"/>
      <c r="BBJ41" s="78">
        <f t="shared" si="266"/>
        <v>1292</v>
      </c>
      <c r="BBL41" s="321">
        <v>42146</v>
      </c>
      <c r="BBM41" s="321"/>
      <c r="BBN41" s="885">
        <v>21911</v>
      </c>
      <c r="BBO41" s="390">
        <v>10000</v>
      </c>
      <c r="BBP41" s="1923">
        <v>42147</v>
      </c>
      <c r="BBQ41" s="2040">
        <v>10000</v>
      </c>
      <c r="BBR41" s="131">
        <f t="shared" si="148"/>
        <v>0</v>
      </c>
      <c r="BBS41" s="1265"/>
      <c r="BBT41" s="1395"/>
      <c r="BBU41" s="1814"/>
      <c r="BBV41" s="1952"/>
      <c r="BBW41" s="1946"/>
      <c r="BBX41" s="781"/>
      <c r="BBY41" s="78">
        <f t="shared" si="149"/>
        <v>1200</v>
      </c>
      <c r="BCA41" s="405">
        <v>42136</v>
      </c>
      <c r="BCB41" s="311">
        <v>20866</v>
      </c>
      <c r="BCC41" s="886">
        <v>95382.91</v>
      </c>
      <c r="BCD41" s="806"/>
      <c r="BCE41" s="76"/>
      <c r="BCF41" s="78">
        <f t="shared" si="150"/>
        <v>191191.07</v>
      </c>
      <c r="BCH41" s="311"/>
      <c r="BCI41" s="311"/>
      <c r="BCJ41" s="886"/>
      <c r="BCK41" s="806"/>
      <c r="BCL41" s="76"/>
      <c r="BCM41" s="78">
        <f t="shared" si="151"/>
        <v>0</v>
      </c>
      <c r="BCO41" s="311"/>
      <c r="BCP41" s="311"/>
      <c r="BCQ41" s="886"/>
      <c r="BCR41" s="806"/>
      <c r="BCS41" s="76"/>
      <c r="BCT41" s="78">
        <f t="shared" si="152"/>
        <v>0</v>
      </c>
      <c r="BCV41" s="405"/>
      <c r="BCW41" s="311"/>
      <c r="BCX41" s="886"/>
      <c r="BCY41" s="806"/>
      <c r="BCZ41" s="76"/>
      <c r="BDA41" s="78">
        <f t="shared" si="153"/>
        <v>6086.5</v>
      </c>
      <c r="BDC41" s="405"/>
      <c r="BDD41" s="311"/>
      <c r="BDE41" s="886"/>
      <c r="BDF41" s="806"/>
      <c r="BDG41" s="76"/>
      <c r="BDH41" s="78">
        <f t="shared" si="154"/>
        <v>8936.1000000000058</v>
      </c>
      <c r="BDJ41" s="322"/>
      <c r="BDK41" s="311"/>
      <c r="BDL41" s="886"/>
      <c r="BDM41" s="806"/>
      <c r="BDN41" s="76"/>
      <c r="BDO41" s="78">
        <f t="shared" si="155"/>
        <v>0</v>
      </c>
      <c r="BDQ41" s="405"/>
      <c r="BDR41" s="736"/>
      <c r="BDS41" s="311"/>
      <c r="BDT41" s="886"/>
      <c r="BDU41" s="720"/>
      <c r="BDV41" s="76"/>
      <c r="BDW41" s="78">
        <f t="shared" si="156"/>
        <v>308</v>
      </c>
      <c r="BDY41" s="311"/>
      <c r="BDZ41" s="311"/>
      <c r="BEA41" s="311"/>
      <c r="BEB41" s="886"/>
      <c r="BEC41" s="806"/>
      <c r="BED41" s="76"/>
      <c r="BEE41" s="78">
        <f t="shared" si="157"/>
        <v>4361.25</v>
      </c>
      <c r="BEG41" s="322">
        <v>41932</v>
      </c>
      <c r="BEH41" s="2038" t="s">
        <v>2345</v>
      </c>
      <c r="BEI41" s="2038" t="s">
        <v>2338</v>
      </c>
      <c r="BEJ41" s="2071">
        <v>6989.72</v>
      </c>
      <c r="BEK41" s="884">
        <v>41940</v>
      </c>
      <c r="BEL41" s="76">
        <v>6989.72</v>
      </c>
      <c r="BEM41" s="78">
        <f t="shared" si="158"/>
        <v>-17000</v>
      </c>
      <c r="BEO41" s="311"/>
      <c r="BEP41" s="311"/>
      <c r="BEQ41" s="886"/>
      <c r="BER41" s="806"/>
      <c r="BES41" s="76"/>
      <c r="BET41" s="78">
        <f t="shared" si="159"/>
        <v>0</v>
      </c>
      <c r="BEV41" s="322"/>
      <c r="BEW41" s="311"/>
      <c r="BEX41" s="886"/>
      <c r="BEY41" s="806"/>
      <c r="BEZ41" s="76"/>
      <c r="BFA41" s="78">
        <f t="shared" si="160"/>
        <v>0</v>
      </c>
      <c r="BFC41" s="322"/>
      <c r="BFD41" s="311"/>
      <c r="BFE41" s="886"/>
      <c r="BFF41" s="806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6"/>
      <c r="BFT41" s="720"/>
      <c r="BFU41" s="76"/>
      <c r="BFV41" s="78">
        <f t="shared" si="163"/>
        <v>0</v>
      </c>
      <c r="BFX41" s="311"/>
      <c r="BFY41" s="311"/>
      <c r="BFZ41" s="886"/>
      <c r="BGA41" s="806"/>
      <c r="BGB41" s="76"/>
      <c r="BGC41" s="78">
        <f t="shared" si="164"/>
        <v>0</v>
      </c>
      <c r="BGE41" s="322"/>
      <c r="BGF41" s="311"/>
      <c r="BGG41" s="886"/>
      <c r="BGH41" s="884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6"/>
      <c r="BGW41" s="806"/>
      <c r="BGX41" s="76"/>
      <c r="BGY41" s="78">
        <f t="shared" si="167"/>
        <v>0</v>
      </c>
      <c r="BHA41" s="405"/>
      <c r="BHB41" s="311"/>
      <c r="BHC41" s="886"/>
      <c r="BHD41" s="806"/>
      <c r="BHE41" s="76"/>
      <c r="BHF41" s="78">
        <f t="shared" si="168"/>
        <v>229.79999999999927</v>
      </c>
      <c r="BHH41" s="405"/>
      <c r="BHI41" s="311"/>
      <c r="BHJ41" s="311"/>
      <c r="BHK41" s="886"/>
      <c r="BHL41" s="806"/>
      <c r="BHM41" s="76"/>
      <c r="BHN41" s="78">
        <f t="shared" si="169"/>
        <v>0</v>
      </c>
      <c r="BHP41" s="322"/>
      <c r="BHQ41" s="311"/>
      <c r="BHR41" s="779"/>
      <c r="BHS41" s="884"/>
      <c r="BHT41" s="76"/>
      <c r="BHU41" s="78">
        <f t="shared" si="170"/>
        <v>0</v>
      </c>
      <c r="BHW41" s="322"/>
      <c r="BHX41" s="734"/>
      <c r="BHY41" s="311"/>
      <c r="BHZ41" s="886"/>
      <c r="BIA41" s="884"/>
      <c r="BIB41" s="76"/>
      <c r="BIC41" s="78">
        <f t="shared" si="171"/>
        <v>0</v>
      </c>
      <c r="BIE41" s="322"/>
      <c r="BIF41" s="1965"/>
      <c r="BIG41" s="1965"/>
      <c r="BIH41" s="779"/>
      <c r="BII41" s="806"/>
      <c r="BIJ41" s="76"/>
      <c r="BIK41" s="78">
        <f t="shared" si="172"/>
        <v>0</v>
      </c>
      <c r="BIM41" s="405"/>
      <c r="BIN41" s="311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70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311"/>
      <c r="BJR41" s="311"/>
      <c r="BJS41" s="886"/>
      <c r="BJT41" s="806"/>
      <c r="BJU41" s="76"/>
      <c r="BJV41" s="78">
        <f t="shared" si="268"/>
        <v>1883</v>
      </c>
      <c r="BJX41" s="405"/>
      <c r="BJY41" s="311"/>
      <c r="BJZ41" s="886"/>
      <c r="BKA41" s="806"/>
      <c r="BKB41" s="76"/>
      <c r="BKC41" s="78">
        <f t="shared" si="175"/>
        <v>0</v>
      </c>
      <c r="BKE41" s="405"/>
      <c r="BKG41" s="311"/>
      <c r="BKH41" s="886"/>
      <c r="BKI41" s="806"/>
      <c r="BKJ41" s="76"/>
      <c r="BKK41" s="78">
        <f t="shared" si="176"/>
        <v>8883.5</v>
      </c>
      <c r="BKM41" s="405"/>
      <c r="BKN41" s="311"/>
      <c r="BKO41" s="886"/>
      <c r="BKP41" s="806"/>
      <c r="BKQ41" s="76"/>
      <c r="BKR41" s="78">
        <f t="shared" si="177"/>
        <v>0</v>
      </c>
      <c r="BKT41" s="405"/>
      <c r="BKU41" s="311"/>
      <c r="BKV41" s="886"/>
      <c r="BKW41" s="806"/>
      <c r="BKX41" s="76"/>
      <c r="BKY41" s="78">
        <f t="shared" si="178"/>
        <v>0</v>
      </c>
      <c r="BLA41" s="405"/>
      <c r="BLB41" s="311"/>
      <c r="BLC41" s="886"/>
      <c r="BLD41" s="806"/>
      <c r="BLE41" s="76"/>
      <c r="BLF41" s="78">
        <f t="shared" si="179"/>
        <v>0</v>
      </c>
      <c r="BLH41" s="405"/>
      <c r="BLI41" s="311"/>
      <c r="BLJ41" s="886"/>
      <c r="BLK41" s="806"/>
      <c r="BLL41" s="76"/>
      <c r="BLM41" s="78">
        <f t="shared" si="180"/>
        <v>100</v>
      </c>
      <c r="BLO41" s="405"/>
      <c r="BLP41" s="311"/>
      <c r="BLQ41" s="886"/>
      <c r="BLR41" s="806"/>
      <c r="BLS41" s="76"/>
      <c r="BLT41" s="78">
        <f t="shared" si="181"/>
        <v>0</v>
      </c>
      <c r="BLV41" s="405"/>
      <c r="BLW41" s="311"/>
      <c r="BLX41" s="886"/>
      <c r="BLY41" s="806"/>
      <c r="BLZ41" s="76"/>
      <c r="BMA41" s="78">
        <f t="shared" si="182"/>
        <v>0</v>
      </c>
      <c r="BMC41" s="405"/>
      <c r="BMD41" s="311"/>
      <c r="BME41" s="886"/>
      <c r="BMF41" s="806"/>
      <c r="BMG41" s="76"/>
      <c r="BMH41" s="78">
        <f t="shared" si="183"/>
        <v>0</v>
      </c>
      <c r="BMJ41" s="405"/>
      <c r="BMK41" s="311"/>
      <c r="BML41" s="886"/>
      <c r="BMM41" s="806"/>
      <c r="BMN41" s="76"/>
      <c r="BMO41" s="78">
        <f t="shared" si="184"/>
        <v>0</v>
      </c>
      <c r="BMQ41" s="31"/>
      <c r="BMR41" s="776"/>
      <c r="BMS41" s="789"/>
      <c r="BMT41" s="806"/>
      <c r="BMU41" s="76"/>
      <c r="BMV41" s="78">
        <f t="shared" si="185"/>
        <v>0</v>
      </c>
      <c r="BMX41" s="31"/>
      <c r="BMY41" s="311"/>
      <c r="BMZ41" s="779"/>
      <c r="BNA41" s="806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11430</v>
      </c>
      <c r="BNL41" s="311"/>
      <c r="BNM41" s="311"/>
      <c r="BNN41" s="886"/>
      <c r="BNO41" s="806"/>
      <c r="BNP41" s="76"/>
      <c r="BNQ41" s="78">
        <f t="shared" si="231"/>
        <v>0</v>
      </c>
      <c r="BNS41" s="311"/>
      <c r="BNT41" s="734"/>
      <c r="BNU41" s="311"/>
      <c r="BNV41" s="886"/>
      <c r="BNW41" s="806"/>
      <c r="BNX41" s="76"/>
      <c r="BNY41" s="78">
        <f t="shared" si="232"/>
        <v>0</v>
      </c>
      <c r="BOA41" s="311"/>
      <c r="BOB41" s="311"/>
      <c r="BOC41" s="886"/>
      <c r="BOD41" s="806"/>
      <c r="BOE41" s="76"/>
      <c r="BOF41" s="78">
        <f t="shared" si="233"/>
        <v>0</v>
      </c>
      <c r="BOH41" s="311"/>
      <c r="BOI41" s="311"/>
      <c r="BOJ41" s="886"/>
      <c r="BOK41" s="806"/>
      <c r="BOL41" s="76"/>
      <c r="BOM41" s="78">
        <f t="shared" si="234"/>
        <v>0</v>
      </c>
      <c r="BOO41" s="311"/>
      <c r="BOP41" s="311"/>
      <c r="BOQ41" s="886"/>
      <c r="BOR41" s="806"/>
      <c r="BOS41" s="76"/>
      <c r="BOT41" s="78">
        <f t="shared" si="235"/>
        <v>1785.5</v>
      </c>
      <c r="BOV41" s="322"/>
      <c r="BOW41" s="311"/>
      <c r="BOX41" s="886"/>
      <c r="BOY41" s="806"/>
      <c r="BOZ41" s="76"/>
      <c r="BPA41" s="78">
        <f t="shared" si="236"/>
        <v>0</v>
      </c>
      <c r="BPC41" s="405"/>
      <c r="BPD41" s="311"/>
      <c r="BPE41" s="886"/>
      <c r="BPF41" s="806"/>
      <c r="BPG41" s="76"/>
      <c r="BPH41" s="78">
        <f t="shared" si="237"/>
        <v>0</v>
      </c>
      <c r="BPJ41" s="405"/>
      <c r="BPK41" s="311"/>
      <c r="BPL41" s="886"/>
      <c r="BPM41" s="806"/>
      <c r="BPN41" s="76"/>
      <c r="BPO41" s="78">
        <f t="shared" si="252"/>
        <v>2273.5</v>
      </c>
      <c r="BPQ41" s="311"/>
      <c r="BPR41" s="311"/>
      <c r="BPS41" s="886"/>
      <c r="BPT41" s="806"/>
      <c r="BPU41" s="76"/>
      <c r="BPV41" s="78">
        <f t="shared" si="186"/>
        <v>0</v>
      </c>
      <c r="BPX41" s="311"/>
      <c r="BPY41" s="311"/>
      <c r="BPZ41" s="886"/>
      <c r="BQA41" s="806"/>
      <c r="BQB41" s="76"/>
      <c r="BQC41" s="78">
        <f t="shared" si="187"/>
        <v>0</v>
      </c>
      <c r="BQG41" s="311"/>
      <c r="BQH41" s="886"/>
      <c r="BQI41" s="806"/>
      <c r="BQJ41" s="76"/>
      <c r="BQK41" s="78">
        <f t="shared" si="188"/>
        <v>118</v>
      </c>
      <c r="BQL41" s="76"/>
      <c r="BQM41" s="321"/>
      <c r="BQN41" s="2147"/>
      <c r="BQO41" s="139"/>
      <c r="BQP41" s="425"/>
      <c r="BQQ41" s="139"/>
      <c r="BQR41" s="78">
        <f t="shared" si="189"/>
        <v>2838.5</v>
      </c>
      <c r="BQT41" s="321"/>
      <c r="BQU41" s="1330"/>
      <c r="BQV41" s="695"/>
      <c r="BQW41" s="425"/>
      <c r="BQX41" s="261"/>
      <c r="BQY41" s="78">
        <f t="shared" si="190"/>
        <v>0</v>
      </c>
      <c r="BRB41" s="873"/>
      <c r="BRC41" s="350"/>
      <c r="BRD41" s="405"/>
      <c r="BRE41" s="775"/>
      <c r="BRF41" s="78">
        <f t="shared" si="191"/>
        <v>0</v>
      </c>
      <c r="BRH41" s="311"/>
      <c r="BRI41" s="311"/>
      <c r="BRJ41" s="886"/>
      <c r="BRK41" s="806"/>
      <c r="BRL41" s="76"/>
      <c r="BRM41" s="78">
        <f t="shared" si="192"/>
        <v>0</v>
      </c>
      <c r="BRO41" s="322"/>
      <c r="BRP41" s="311"/>
      <c r="BRQ41" s="311"/>
      <c r="BRR41" s="886"/>
      <c r="BRS41" s="806"/>
      <c r="BRT41" s="76"/>
      <c r="BRU41" s="78">
        <f t="shared" si="193"/>
        <v>0</v>
      </c>
      <c r="BRW41" s="405"/>
      <c r="BRX41" s="311"/>
      <c r="BRY41" s="886"/>
      <c r="BRZ41" s="806"/>
      <c r="BSA41" s="76"/>
      <c r="BSB41" s="78">
        <f t="shared" si="194"/>
        <v>0</v>
      </c>
      <c r="BSD41" s="405"/>
      <c r="BSE41" s="311"/>
      <c r="BSF41" s="886"/>
      <c r="BSG41" s="806"/>
      <c r="BSH41" s="76"/>
      <c r="BSI41" s="78">
        <f t="shared" si="195"/>
        <v>0</v>
      </c>
      <c r="BSK41" s="311"/>
      <c r="BSL41" s="311"/>
      <c r="BSM41" s="886"/>
      <c r="BSN41" s="806"/>
      <c r="BSO41" s="76"/>
      <c r="BSP41" s="78">
        <f t="shared" si="196"/>
        <v>0</v>
      </c>
      <c r="BSR41" s="405"/>
      <c r="BSS41" s="311"/>
      <c r="BST41" s="886"/>
      <c r="BSU41" s="806"/>
      <c r="BSV41" s="76"/>
      <c r="BSW41" s="78">
        <f t="shared" si="197"/>
        <v>0</v>
      </c>
      <c r="BSY41" s="405"/>
      <c r="BSZ41" s="311"/>
      <c r="BTA41" s="886"/>
      <c r="BTB41" s="806"/>
      <c r="BTC41" s="76"/>
      <c r="BTD41" s="78">
        <f t="shared" si="198"/>
        <v>0</v>
      </c>
      <c r="BTF41" s="311"/>
      <c r="BTG41" s="311"/>
      <c r="BTH41" s="886"/>
      <c r="BTI41" s="806"/>
      <c r="BTJ41" s="76"/>
      <c r="BTK41" s="78">
        <f t="shared" si="199"/>
        <v>0</v>
      </c>
      <c r="BTM41" s="311"/>
      <c r="BTN41" s="311"/>
      <c r="BTO41" s="886"/>
      <c r="BTP41" s="806"/>
      <c r="BTQ41" s="76"/>
      <c r="BTR41" s="78">
        <f t="shared" si="200"/>
        <v>0</v>
      </c>
      <c r="BTT41" s="311"/>
      <c r="BTU41" s="311"/>
      <c r="BTV41" s="886"/>
      <c r="BTW41" s="806"/>
      <c r="BTX41" s="76"/>
      <c r="BTY41" s="78">
        <f t="shared" si="201"/>
        <v>0</v>
      </c>
      <c r="BUA41" s="311"/>
      <c r="BUB41" s="311"/>
      <c r="BUC41" s="886"/>
      <c r="BUD41" s="806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2500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6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4"/>
      <c r="CX42" s="1976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5"/>
      <c r="DE42" s="1395"/>
      <c r="DF42" s="1814"/>
      <c r="DG42" s="1952"/>
      <c r="DH42" s="1946"/>
      <c r="DI42" s="724"/>
      <c r="DJ42" s="78">
        <f t="shared" si="17"/>
        <v>633217.30000000005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6"/>
      <c r="GI42" s="311"/>
      <c r="GJ42" s="779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18695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6"/>
      <c r="JQ42" s="76"/>
      <c r="JR42" s="322"/>
      <c r="JS42" s="76"/>
      <c r="JT42" s="78">
        <f t="shared" si="39"/>
        <v>90</v>
      </c>
      <c r="JV42" s="322"/>
      <c r="JW42" s="776"/>
      <c r="JX42" s="76"/>
      <c r="JY42" s="322"/>
      <c r="JZ42" s="76"/>
      <c r="KA42" s="78">
        <f t="shared" si="40"/>
        <v>90</v>
      </c>
      <c r="KC42" s="425"/>
      <c r="KD42" s="2144"/>
      <c r="KE42" s="104"/>
      <c r="KF42" s="322"/>
      <c r="KG42" s="76"/>
      <c r="KH42" s="78">
        <f t="shared" si="41"/>
        <v>14390.099999999999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4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1941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6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1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5"/>
      <c r="ZZ42" s="1395"/>
      <c r="AAA42" s="1814"/>
      <c r="AAB42" s="1833"/>
      <c r="AAC42" s="724"/>
      <c r="AAD42" s="1396"/>
      <c r="AAE42" s="78">
        <f t="shared" si="95"/>
        <v>2062.3999999999996</v>
      </c>
      <c r="AAG42" s="1265"/>
      <c r="AAH42" s="545"/>
      <c r="AAI42" s="1815"/>
      <c r="AAJ42" s="1655"/>
      <c r="AAK42" s="1826"/>
      <c r="AAL42" s="78">
        <f t="shared" si="96"/>
        <v>0</v>
      </c>
      <c r="AAM42" s="1396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6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311"/>
      <c r="AMZ42" s="803"/>
      <c r="ANA42" s="806"/>
      <c r="ANB42" s="76"/>
      <c r="ANC42" s="807">
        <f t="shared" si="204"/>
        <v>0</v>
      </c>
      <c r="ANE42" s="322"/>
      <c r="ANF42" s="311"/>
      <c r="ANG42" s="803"/>
      <c r="ANH42" s="806"/>
      <c r="ANI42" s="76"/>
      <c r="ANJ42" s="807">
        <f t="shared" si="205"/>
        <v>0</v>
      </c>
      <c r="ANL42" s="322"/>
      <c r="ANM42" s="311"/>
      <c r="ANN42" s="803"/>
      <c r="ANO42" s="884"/>
      <c r="ANP42" s="76"/>
      <c r="ANQ42" s="807">
        <f t="shared" si="206"/>
        <v>187.60000000000002</v>
      </c>
      <c r="ANS42" s="31"/>
      <c r="ANT42" s="311"/>
      <c r="ANU42" s="311"/>
      <c r="ANV42" s="803"/>
      <c r="ANW42" s="806"/>
      <c r="ANX42" s="76"/>
      <c r="ANY42" s="807">
        <f t="shared" si="207"/>
        <v>0</v>
      </c>
      <c r="AOA42" s="714"/>
      <c r="AOB42" s="724"/>
      <c r="AOC42" s="1849"/>
      <c r="AOD42" s="1396"/>
      <c r="AOE42" s="724"/>
      <c r="AOF42" s="1396"/>
      <c r="AOG42" s="807">
        <f t="shared" si="208"/>
        <v>731</v>
      </c>
      <c r="AOI42" s="405"/>
      <c r="AOJ42" s="311"/>
      <c r="AOK42" s="803"/>
      <c r="AOL42" s="806"/>
      <c r="AOM42" s="76"/>
      <c r="AON42" s="807">
        <f t="shared" ref="AON42:AON45" si="280">AON41+AOK42-AOM42</f>
        <v>0</v>
      </c>
      <c r="AOP42" s="311"/>
      <c r="AOQ42" s="311"/>
      <c r="AOR42" s="803"/>
      <c r="AOS42" s="806"/>
      <c r="AOT42" s="76"/>
      <c r="AOU42" s="807">
        <f t="shared" si="210"/>
        <v>0</v>
      </c>
      <c r="AOW42" s="311"/>
      <c r="AOX42" s="311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311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71"/>
        <v>0</v>
      </c>
      <c r="APY42" s="31"/>
      <c r="APZ42" s="863"/>
      <c r="AQA42" s="803"/>
      <c r="AQB42" s="806"/>
      <c r="AQC42" s="76"/>
      <c r="AQD42" s="807">
        <f t="shared" si="272"/>
        <v>0</v>
      </c>
      <c r="AQF42" s="31"/>
      <c r="AQG42" s="863"/>
      <c r="AQH42" s="803"/>
      <c r="AQI42" s="806"/>
      <c r="AQJ42" s="76"/>
      <c r="AQK42" s="807">
        <f t="shared" si="273"/>
        <v>0</v>
      </c>
      <c r="AQM42" s="31"/>
      <c r="AQN42" s="863"/>
      <c r="AQO42" s="803"/>
      <c r="AQP42" s="806"/>
      <c r="AQQ42" s="76"/>
      <c r="AQR42" s="807">
        <f t="shared" si="274"/>
        <v>0</v>
      </c>
      <c r="AQT42" s="322"/>
      <c r="AQU42" s="863"/>
      <c r="AQV42" s="803"/>
      <c r="AQW42" s="806"/>
      <c r="AQX42" s="76"/>
      <c r="AQY42" s="807">
        <f t="shared" si="275"/>
        <v>0</v>
      </c>
      <c r="ARA42" s="322"/>
      <c r="ARB42" s="863"/>
      <c r="ARC42" s="803"/>
      <c r="ARD42" s="806"/>
      <c r="ARE42" s="76"/>
      <c r="ARF42" s="807">
        <f t="shared" si="276"/>
        <v>0</v>
      </c>
      <c r="ARH42" s="322"/>
      <c r="ARI42" s="863"/>
      <c r="ARJ42" s="803"/>
      <c r="ARK42" s="806"/>
      <c r="ARL42" s="76"/>
      <c r="ARM42" s="807">
        <f t="shared" si="277"/>
        <v>399</v>
      </c>
      <c r="ARO42" s="405"/>
      <c r="ARP42" s="863"/>
      <c r="ARQ42" s="803"/>
      <c r="ARR42" s="806"/>
      <c r="ARS42" s="76"/>
      <c r="ART42" s="807">
        <f t="shared" si="278"/>
        <v>0</v>
      </c>
      <c r="ARV42" s="405"/>
      <c r="ARW42" s="863"/>
      <c r="ARX42" s="803"/>
      <c r="ARY42" s="806"/>
      <c r="ARZ42" s="76"/>
      <c r="ASA42" s="807">
        <f t="shared" si="279"/>
        <v>0</v>
      </c>
      <c r="ASC42" s="405"/>
      <c r="ASD42" s="311"/>
      <c r="ASE42" s="803"/>
      <c r="ASF42" s="806"/>
      <c r="ASG42" s="76"/>
      <c r="ASH42" s="807">
        <f t="shared" si="222"/>
        <v>0</v>
      </c>
      <c r="ASJ42" s="311"/>
      <c r="ASK42" s="311"/>
      <c r="ASL42" s="827"/>
      <c r="ASM42" s="806"/>
      <c r="ASN42" s="76"/>
      <c r="ASO42" s="807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79"/>
      <c r="AWZ42" s="806"/>
      <c r="AXA42" s="76"/>
      <c r="AXB42" s="78">
        <f t="shared" si="261"/>
        <v>872</v>
      </c>
      <c r="AXD42" s="405"/>
      <c r="AXE42" s="311"/>
      <c r="AXF42" s="779"/>
      <c r="AXG42" s="806"/>
      <c r="AXH42" s="76"/>
      <c r="AXI42" s="78">
        <f t="shared" si="262"/>
        <v>0</v>
      </c>
      <c r="AXK42" s="405"/>
      <c r="AXL42" s="311"/>
      <c r="AXM42" s="886"/>
      <c r="AXN42" s="806"/>
      <c r="AXO42" s="76"/>
      <c r="AXP42" s="78">
        <f t="shared" si="263"/>
        <v>0</v>
      </c>
      <c r="AXR42" s="311"/>
      <c r="AXS42" s="311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6"/>
      <c r="AYW42" s="806"/>
      <c r="AYX42" s="76"/>
      <c r="AYY42" s="78">
        <f t="shared" si="140"/>
        <v>0</v>
      </c>
      <c r="AZA42" s="405"/>
      <c r="AZB42" s="311"/>
      <c r="AZC42" s="886"/>
      <c r="AZD42" s="806"/>
      <c r="AZE42" s="76"/>
      <c r="AZF42" s="78">
        <f t="shared" si="141"/>
        <v>0</v>
      </c>
      <c r="AZH42" s="311"/>
      <c r="AZI42" s="311"/>
      <c r="AZJ42" s="886"/>
      <c r="AZK42" s="806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79"/>
      <c r="AZY42" s="806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6"/>
      <c r="BBA42" s="806"/>
      <c r="BBB42" s="76"/>
      <c r="BBC42" s="78">
        <f t="shared" si="265"/>
        <v>0</v>
      </c>
      <c r="BBE42" s="311"/>
      <c r="BBF42" s="311"/>
      <c r="BBG42" s="886"/>
      <c r="BBH42" s="806"/>
      <c r="BBI42" s="76"/>
      <c r="BBJ42" s="78">
        <f t="shared" si="266"/>
        <v>1292</v>
      </c>
      <c r="BBL42" s="321">
        <v>42146</v>
      </c>
      <c r="BBM42" s="321"/>
      <c r="BBN42" s="885">
        <v>21925</v>
      </c>
      <c r="BBO42" s="695">
        <v>156325</v>
      </c>
      <c r="BBP42" s="393">
        <v>42147</v>
      </c>
      <c r="BBQ42" s="1938">
        <v>156325</v>
      </c>
      <c r="BBR42" s="131">
        <f t="shared" si="148"/>
        <v>0</v>
      </c>
      <c r="BBT42" s="311"/>
      <c r="BBU42" s="311"/>
      <c r="BBV42" s="886"/>
      <c r="BBW42" s="806"/>
      <c r="BBX42" s="76"/>
      <c r="BBY42" s="78">
        <f t="shared" si="149"/>
        <v>1200</v>
      </c>
      <c r="BCA42" s="405"/>
      <c r="BCB42" s="311"/>
      <c r="BCC42" s="886"/>
      <c r="BCD42" s="806"/>
      <c r="BCE42" s="76"/>
      <c r="BCF42" s="78">
        <f t="shared" si="150"/>
        <v>191191.07</v>
      </c>
      <c r="BCH42" s="311"/>
      <c r="BCI42" s="311"/>
      <c r="BCJ42" s="886"/>
      <c r="BCK42" s="806"/>
      <c r="BCL42" s="76"/>
      <c r="BCM42" s="78">
        <f t="shared" si="151"/>
        <v>0</v>
      </c>
      <c r="BCO42" s="311"/>
      <c r="BCP42" s="311"/>
      <c r="BCQ42" s="886"/>
      <c r="BCR42" s="806"/>
      <c r="BCS42" s="76"/>
      <c r="BCT42" s="78">
        <f t="shared" si="152"/>
        <v>0</v>
      </c>
      <c r="BCV42" s="405"/>
      <c r="BCW42" s="311"/>
      <c r="BCX42" s="886"/>
      <c r="BCY42" s="806"/>
      <c r="BCZ42" s="76"/>
      <c r="BDA42" s="78">
        <f t="shared" si="153"/>
        <v>6086.5</v>
      </c>
      <c r="BDC42" s="405"/>
      <c r="BDD42" s="311"/>
      <c r="BDE42" s="886"/>
      <c r="BDF42" s="806"/>
      <c r="BDG42" s="76"/>
      <c r="BDH42" s="78">
        <f t="shared" si="154"/>
        <v>8936.1000000000058</v>
      </c>
      <c r="BDJ42" s="322"/>
      <c r="BDK42" s="311"/>
      <c r="BDL42" s="886"/>
      <c r="BDM42" s="806"/>
      <c r="BDN42" s="76"/>
      <c r="BDO42" s="78">
        <f t="shared" si="155"/>
        <v>0</v>
      </c>
      <c r="BDQ42" s="405"/>
      <c r="BDR42" s="736"/>
      <c r="BDS42" s="311"/>
      <c r="BDT42" s="886"/>
      <c r="BDU42" s="720"/>
      <c r="BDV42" s="76"/>
      <c r="BDW42" s="78">
        <f t="shared" si="156"/>
        <v>308</v>
      </c>
      <c r="BDY42" s="311"/>
      <c r="BDZ42" s="311"/>
      <c r="BEA42" s="311"/>
      <c r="BEB42" s="886"/>
      <c r="BEC42" s="806"/>
      <c r="BED42" s="76"/>
      <c r="BEE42" s="78">
        <f t="shared" si="157"/>
        <v>4361.25</v>
      </c>
      <c r="BEG42" s="322">
        <v>41939</v>
      </c>
      <c r="BEH42" s="2038" t="s">
        <v>2340</v>
      </c>
      <c r="BEI42" s="2038" t="s">
        <v>2339</v>
      </c>
      <c r="BEJ42" s="2071">
        <v>8157.84</v>
      </c>
      <c r="BEK42" s="884">
        <v>41954</v>
      </c>
      <c r="BEL42" s="76">
        <v>8157.84</v>
      </c>
      <c r="BEM42" s="78">
        <f t="shared" si="158"/>
        <v>-17000</v>
      </c>
      <c r="BEO42" s="311"/>
      <c r="BEP42" s="311"/>
      <c r="BEQ42" s="886"/>
      <c r="BER42" s="806"/>
      <c r="BES42" s="76"/>
      <c r="BET42" s="78">
        <f t="shared" si="159"/>
        <v>0</v>
      </c>
      <c r="BEV42" s="322"/>
      <c r="BEW42" s="311"/>
      <c r="BEX42" s="886"/>
      <c r="BEY42" s="806"/>
      <c r="BEZ42" s="76"/>
      <c r="BFA42" s="78">
        <f t="shared" si="160"/>
        <v>0</v>
      </c>
      <c r="BFC42" s="322"/>
      <c r="BFD42" s="311"/>
      <c r="BFE42" s="886"/>
      <c r="BFF42" s="806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6"/>
      <c r="BFT42" s="720"/>
      <c r="BFU42" s="76"/>
      <c r="BFV42" s="78">
        <f t="shared" si="163"/>
        <v>0</v>
      </c>
      <c r="BFX42" s="311"/>
      <c r="BFY42" s="311"/>
      <c r="BFZ42" s="886"/>
      <c r="BGA42" s="806"/>
      <c r="BGB42" s="76"/>
      <c r="BGC42" s="78">
        <f t="shared" si="164"/>
        <v>0</v>
      </c>
      <c r="BGE42" s="322"/>
      <c r="BGF42" s="311"/>
      <c r="BGG42" s="886"/>
      <c r="BGH42" s="884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6"/>
      <c r="BGW42" s="806"/>
      <c r="BGX42" s="76"/>
      <c r="BGY42" s="78">
        <f t="shared" si="167"/>
        <v>0</v>
      </c>
      <c r="BHA42" s="405"/>
      <c r="BHB42" s="311"/>
      <c r="BHC42" s="886"/>
      <c r="BHD42" s="806"/>
      <c r="BHE42" s="76"/>
      <c r="BHF42" s="78">
        <f t="shared" si="168"/>
        <v>229.79999999999927</v>
      </c>
      <c r="BHH42" s="405"/>
      <c r="BHI42" s="311"/>
      <c r="BHJ42" s="311"/>
      <c r="BHK42" s="886"/>
      <c r="BHL42" s="806"/>
      <c r="BHM42" s="76"/>
      <c r="BHN42" s="78">
        <f t="shared" si="169"/>
        <v>0</v>
      </c>
      <c r="BHP42" s="322"/>
      <c r="BHQ42" s="776"/>
      <c r="BHR42" s="789"/>
      <c r="BHS42" s="393"/>
      <c r="BHT42" s="139"/>
      <c r="BHU42" s="78">
        <f t="shared" si="170"/>
        <v>0</v>
      </c>
      <c r="BHW42" s="322"/>
      <c r="BHX42" s="734"/>
      <c r="BHY42" s="311"/>
      <c r="BHZ42" s="886"/>
      <c r="BIA42" s="884"/>
      <c r="BIB42" s="76"/>
      <c r="BIC42" s="78">
        <f t="shared" si="171"/>
        <v>0</v>
      </c>
      <c r="BIE42" s="322"/>
      <c r="BIF42" s="1965"/>
      <c r="BIG42" s="1965"/>
      <c r="BIH42" s="779"/>
      <c r="BII42" s="806"/>
      <c r="BIJ42" s="76"/>
      <c r="BIK42" s="78">
        <f t="shared" si="172"/>
        <v>0</v>
      </c>
      <c r="BIM42" s="405"/>
      <c r="BIN42" s="776"/>
      <c r="BIO42" s="789"/>
      <c r="BIP42" s="720"/>
      <c r="BIQ42" s="76"/>
      <c r="BIR42" s="78">
        <f t="shared" si="173"/>
        <v>86</v>
      </c>
      <c r="BIT42" s="322"/>
      <c r="BIU42" s="322"/>
      <c r="BIV42" s="2021"/>
      <c r="BIW42" s="779"/>
      <c r="BIX42" s="806"/>
      <c r="BIY42" s="76"/>
      <c r="BIZ42" s="78">
        <f t="shared" si="270"/>
        <v>0</v>
      </c>
      <c r="BJB42" s="405"/>
      <c r="BJC42" s="311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311"/>
      <c r="BJR42" s="311"/>
      <c r="BJS42" s="886"/>
      <c r="BJT42" s="806"/>
      <c r="BJU42" s="76"/>
      <c r="BJV42" s="78">
        <f t="shared" si="268"/>
        <v>1883</v>
      </c>
      <c r="BJX42" s="405"/>
      <c r="BJY42" s="311"/>
      <c r="BJZ42" s="886"/>
      <c r="BKA42" s="806"/>
      <c r="BKB42" s="76"/>
      <c r="BKC42" s="78">
        <f t="shared" si="175"/>
        <v>0</v>
      </c>
      <c r="BKE42" s="405"/>
      <c r="BKG42" s="311"/>
      <c r="BKH42" s="886"/>
      <c r="BKI42" s="806"/>
      <c r="BKJ42" s="76"/>
      <c r="BKK42" s="78">
        <f t="shared" si="176"/>
        <v>8883.5</v>
      </c>
      <c r="BKM42" s="405"/>
      <c r="BKN42" s="311"/>
      <c r="BKO42" s="886"/>
      <c r="BKP42" s="806"/>
      <c r="BKQ42" s="76"/>
      <c r="BKR42" s="78">
        <f t="shared" si="177"/>
        <v>0</v>
      </c>
      <c r="BKT42" s="405"/>
      <c r="BKU42" s="311"/>
      <c r="BKV42" s="886"/>
      <c r="BKW42" s="806"/>
      <c r="BKX42" s="76"/>
      <c r="BKY42" s="78">
        <f t="shared" si="178"/>
        <v>0</v>
      </c>
      <c r="BLA42" s="405"/>
      <c r="BLB42" s="311"/>
      <c r="BLC42" s="886"/>
      <c r="BLD42" s="806"/>
      <c r="BLE42" s="76"/>
      <c r="BLF42" s="78">
        <f t="shared" si="179"/>
        <v>0</v>
      </c>
      <c r="BLH42" s="405"/>
      <c r="BLI42" s="311"/>
      <c r="BLJ42" s="886"/>
      <c r="BLK42" s="806"/>
      <c r="BLL42" s="76"/>
      <c r="BLM42" s="78">
        <f t="shared" si="180"/>
        <v>100</v>
      </c>
      <c r="BLO42" s="405"/>
      <c r="BLP42" s="311"/>
      <c r="BLQ42" s="886"/>
      <c r="BLR42" s="806"/>
      <c r="BLS42" s="76"/>
      <c r="BLT42" s="78">
        <f t="shared" si="181"/>
        <v>0</v>
      </c>
      <c r="BLV42" s="405"/>
      <c r="BLW42" s="311"/>
      <c r="BLX42" s="886"/>
      <c r="BLY42" s="806"/>
      <c r="BLZ42" s="76"/>
      <c r="BMA42" s="78">
        <f t="shared" si="182"/>
        <v>0</v>
      </c>
      <c r="BMC42" s="405"/>
      <c r="BMD42" s="311"/>
      <c r="BME42" s="886"/>
      <c r="BMF42" s="806"/>
      <c r="BMG42" s="76"/>
      <c r="BMH42" s="78">
        <f t="shared" si="183"/>
        <v>0</v>
      </c>
      <c r="BMJ42" s="405"/>
      <c r="BMK42" s="311"/>
      <c r="BML42" s="886"/>
      <c r="BMM42" s="806"/>
      <c r="BMN42" s="76"/>
      <c r="BMO42" s="78">
        <f t="shared" si="184"/>
        <v>0</v>
      </c>
      <c r="BMQ42" s="31"/>
      <c r="BMR42" s="776"/>
      <c r="BMS42" s="789"/>
      <c r="BMT42" s="806"/>
      <c r="BMU42" s="76"/>
      <c r="BMV42" s="78">
        <f t="shared" si="185"/>
        <v>0</v>
      </c>
      <c r="BMX42" s="31"/>
      <c r="BMY42" s="311"/>
      <c r="BMZ42" s="779"/>
      <c r="BNA42" s="806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11430</v>
      </c>
      <c r="BNL42" s="311"/>
      <c r="BNM42" s="311"/>
      <c r="BNN42" s="886"/>
      <c r="BNO42" s="806"/>
      <c r="BNP42" s="76"/>
      <c r="BNQ42" s="78">
        <f t="shared" si="231"/>
        <v>0</v>
      </c>
      <c r="BNS42" s="311"/>
      <c r="BNT42" s="734"/>
      <c r="BNU42" s="311"/>
      <c r="BNV42" s="886"/>
      <c r="BNW42" s="806"/>
      <c r="BNX42" s="76"/>
      <c r="BNY42" s="78">
        <f t="shared" si="232"/>
        <v>0</v>
      </c>
      <c r="BOA42" s="311"/>
      <c r="BOB42" s="311"/>
      <c r="BOC42" s="886"/>
      <c r="BOD42" s="806"/>
      <c r="BOE42" s="76"/>
      <c r="BOF42" s="78">
        <f t="shared" si="233"/>
        <v>0</v>
      </c>
      <c r="BOH42" s="311"/>
      <c r="BOI42" s="311"/>
      <c r="BOJ42" s="886"/>
      <c r="BOK42" s="806"/>
      <c r="BOL42" s="76"/>
      <c r="BOM42" s="78">
        <f t="shared" si="234"/>
        <v>0</v>
      </c>
      <c r="BOO42" s="311"/>
      <c r="BOP42" s="311"/>
      <c r="BOQ42" s="886"/>
      <c r="BOR42" s="806"/>
      <c r="BOS42" s="76"/>
      <c r="BOT42" s="78">
        <f t="shared" si="235"/>
        <v>1785.5</v>
      </c>
      <c r="BOV42" s="322"/>
      <c r="BOW42" s="311"/>
      <c r="BOX42" s="886"/>
      <c r="BOY42" s="806"/>
      <c r="BOZ42" s="76"/>
      <c r="BPA42" s="78">
        <f t="shared" si="236"/>
        <v>0</v>
      </c>
      <c r="BPC42" s="405"/>
      <c r="BPD42" s="311"/>
      <c r="BPE42" s="886"/>
      <c r="BPF42" s="806"/>
      <c r="BPG42" s="76"/>
      <c r="BPH42" s="78">
        <f t="shared" si="237"/>
        <v>0</v>
      </c>
      <c r="BPJ42" s="405"/>
      <c r="BPK42" s="311"/>
      <c r="BPL42" s="886"/>
      <c r="BPM42" s="806"/>
      <c r="BPN42" s="76"/>
      <c r="BPO42" s="78">
        <f t="shared" si="252"/>
        <v>2273.5</v>
      </c>
      <c r="BPQ42" s="311"/>
      <c r="BPR42" s="311"/>
      <c r="BPS42" s="886"/>
      <c r="BPT42" s="806"/>
      <c r="BPU42" s="76"/>
      <c r="BPV42" s="78">
        <f t="shared" si="186"/>
        <v>0</v>
      </c>
      <c r="BPX42" s="311"/>
      <c r="BPY42" s="311"/>
      <c r="BPZ42" s="886"/>
      <c r="BQA42" s="806"/>
      <c r="BQB42" s="76"/>
      <c r="BQC42" s="78">
        <f t="shared" si="187"/>
        <v>0</v>
      </c>
      <c r="BQG42" s="311"/>
      <c r="BQH42" s="886"/>
      <c r="BQI42" s="806"/>
      <c r="BQJ42" s="76"/>
      <c r="BQK42" s="78">
        <f t="shared" si="188"/>
        <v>118</v>
      </c>
      <c r="BQL42" s="76"/>
      <c r="BQM42" s="321">
        <v>41566</v>
      </c>
      <c r="BQN42" s="1460" t="s">
        <v>1734</v>
      </c>
      <c r="BQO42" s="524">
        <v>15920</v>
      </c>
      <c r="BQP42" s="425">
        <v>42077</v>
      </c>
      <c r="BQQ42" s="139">
        <v>1000</v>
      </c>
      <c r="BQR42" s="78">
        <f t="shared" si="189"/>
        <v>17758.5</v>
      </c>
      <c r="BQT42" s="321"/>
      <c r="BQU42" s="1330"/>
      <c r="BQV42" s="695"/>
      <c r="BQW42" s="425"/>
      <c r="BQX42" s="261"/>
      <c r="BQY42" s="78">
        <f t="shared" si="190"/>
        <v>0</v>
      </c>
      <c r="BRB42" s="776"/>
      <c r="BRC42" s="350"/>
      <c r="BRD42" s="405"/>
      <c r="BRE42" s="775"/>
      <c r="BRF42" s="78">
        <f t="shared" si="191"/>
        <v>0</v>
      </c>
      <c r="BRH42" s="311"/>
      <c r="BRI42" s="311"/>
      <c r="BRJ42" s="886"/>
      <c r="BRK42" s="806"/>
      <c r="BRL42" s="76"/>
      <c r="BRM42" s="78">
        <f t="shared" si="192"/>
        <v>0</v>
      </c>
      <c r="BRO42" s="322"/>
      <c r="BRP42" s="311"/>
      <c r="BRQ42" s="311"/>
      <c r="BRR42" s="886"/>
      <c r="BRS42" s="806"/>
      <c r="BRT42" s="76"/>
      <c r="BRU42" s="78">
        <f t="shared" si="193"/>
        <v>0</v>
      </c>
      <c r="BRW42" s="405"/>
      <c r="BRX42" s="311"/>
      <c r="BRY42" s="886"/>
      <c r="BRZ42" s="806"/>
      <c r="BSA42" s="76"/>
      <c r="BSB42" s="78">
        <f t="shared" si="194"/>
        <v>0</v>
      </c>
      <c r="BSD42" s="405"/>
      <c r="BSE42" s="311"/>
      <c r="BSF42" s="886"/>
      <c r="BSG42" s="806"/>
      <c r="BSH42" s="76"/>
      <c r="BSI42" s="78">
        <f t="shared" si="195"/>
        <v>0</v>
      </c>
      <c r="BSK42" s="311"/>
      <c r="BSL42" s="311"/>
      <c r="BSM42" s="886"/>
      <c r="BSN42" s="806"/>
      <c r="BSO42" s="76"/>
      <c r="BSP42" s="78">
        <f t="shared" si="196"/>
        <v>0</v>
      </c>
      <c r="BSR42" s="405"/>
      <c r="BSS42" s="311"/>
      <c r="BST42" s="886"/>
      <c r="BSU42" s="806"/>
      <c r="BSV42" s="76"/>
      <c r="BSW42" s="78">
        <f t="shared" si="197"/>
        <v>0</v>
      </c>
      <c r="BSY42" s="405"/>
      <c r="BSZ42" s="311"/>
      <c r="BTA42" s="886"/>
      <c r="BTB42" s="806"/>
      <c r="BTC42" s="76"/>
      <c r="BTD42" s="78">
        <f t="shared" si="198"/>
        <v>0</v>
      </c>
      <c r="BTF42" s="311"/>
      <c r="BTG42" s="311"/>
      <c r="BTH42" s="886"/>
      <c r="BTI42" s="806"/>
      <c r="BTJ42" s="76"/>
      <c r="BTK42" s="78">
        <f t="shared" si="199"/>
        <v>0</v>
      </c>
      <c r="BTM42" s="311"/>
      <c r="BTN42" s="311"/>
      <c r="BTO42" s="886"/>
      <c r="BTP42" s="806"/>
      <c r="BTQ42" s="76"/>
      <c r="BTR42" s="78">
        <f t="shared" si="200"/>
        <v>0</v>
      </c>
      <c r="BTT42" s="311"/>
      <c r="BTU42" s="311"/>
      <c r="BTV42" s="886"/>
      <c r="BTW42" s="806"/>
      <c r="BTX42" s="76"/>
      <c r="BTY42" s="78">
        <f t="shared" si="201"/>
        <v>0</v>
      </c>
      <c r="BUA42" s="311"/>
      <c r="BUB42" s="311"/>
      <c r="BUC42" s="886"/>
      <c r="BUD42" s="806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2500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6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03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5"/>
      <c r="DF43" s="1814"/>
      <c r="DG43" s="1952"/>
      <c r="DH43" s="1946"/>
      <c r="DI43" s="724"/>
      <c r="DJ43" s="78">
        <f t="shared" si="17"/>
        <v>633217.30000000005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6"/>
      <c r="GI43" s="311"/>
      <c r="GJ43" s="779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18695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6"/>
      <c r="JQ43" s="76"/>
      <c r="JR43" s="322"/>
      <c r="JS43" s="52"/>
      <c r="JT43" s="78">
        <f t="shared" si="39"/>
        <v>90</v>
      </c>
      <c r="JV43" s="322"/>
      <c r="JW43" s="776"/>
      <c r="JX43" s="76"/>
      <c r="JY43" s="322"/>
      <c r="JZ43" s="52"/>
      <c r="KA43" s="78">
        <f t="shared" si="40"/>
        <v>90</v>
      </c>
      <c r="KC43" s="425"/>
      <c r="KD43" s="2144"/>
      <c r="KE43" s="104"/>
      <c r="KF43" s="322"/>
      <c r="KG43" s="76"/>
      <c r="KH43" s="78">
        <f>KH42+KE43-KG43</f>
        <v>14390.099999999999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4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1941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6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1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5"/>
      <c r="ZZ43" s="545"/>
      <c r="AAA43" s="1815"/>
      <c r="AAB43" s="1826"/>
      <c r="AAC43" s="393"/>
      <c r="AAD43" s="139"/>
      <c r="AAE43" s="78">
        <f t="shared" si="95"/>
        <v>2062.3999999999996</v>
      </c>
      <c r="AAG43" s="1265"/>
      <c r="AAH43" s="545"/>
      <c r="AAI43" s="1815"/>
      <c r="AAJ43" s="1655"/>
      <c r="AAK43" s="1826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6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311"/>
      <c r="AMZ43" s="827"/>
      <c r="ANA43" s="806"/>
      <c r="ANB43" s="76"/>
      <c r="ANC43" s="807">
        <f t="shared" si="204"/>
        <v>0</v>
      </c>
      <c r="ANE43" s="322"/>
      <c r="ANF43" s="311"/>
      <c r="ANG43" s="827"/>
      <c r="ANH43" s="806"/>
      <c r="ANI43" s="76"/>
      <c r="ANJ43" s="807">
        <f t="shared" si="205"/>
        <v>0</v>
      </c>
      <c r="ANL43" s="322"/>
      <c r="ANM43" s="311"/>
      <c r="ANN43" s="827"/>
      <c r="ANO43" s="884"/>
      <c r="ANP43" s="76"/>
      <c r="ANQ43" s="807">
        <f t="shared" si="206"/>
        <v>187.60000000000002</v>
      </c>
      <c r="ANS43" s="31"/>
      <c r="ANT43" s="311"/>
      <c r="ANU43" s="311"/>
      <c r="ANV43" s="827"/>
      <c r="ANW43" s="806"/>
      <c r="ANX43" s="76"/>
      <c r="ANY43" s="807">
        <f t="shared" si="207"/>
        <v>0</v>
      </c>
      <c r="AOA43" s="714"/>
      <c r="AOB43" s="724"/>
      <c r="AOC43" s="1849"/>
      <c r="AOD43" s="1396"/>
      <c r="AOE43" s="724"/>
      <c r="AOF43" s="1754"/>
      <c r="AOG43" s="807">
        <f t="shared" si="208"/>
        <v>731</v>
      </c>
      <c r="AOI43" s="405"/>
      <c r="AOJ43" s="311"/>
      <c r="AOK43" s="827"/>
      <c r="AOL43" s="806"/>
      <c r="AOM43" s="76"/>
      <c r="AON43" s="807">
        <f t="shared" si="280"/>
        <v>0</v>
      </c>
      <c r="AOP43" s="311"/>
      <c r="AOQ43" s="311"/>
      <c r="AOR43" s="827"/>
      <c r="AOS43" s="806"/>
      <c r="AOT43" s="76"/>
      <c r="AOU43" s="807">
        <f t="shared" si="210"/>
        <v>0</v>
      </c>
      <c r="AOW43" s="311"/>
      <c r="AOX43" s="311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311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71"/>
        <v>0</v>
      </c>
      <c r="APY43" s="31"/>
      <c r="APZ43" s="863"/>
      <c r="AQA43" s="803"/>
      <c r="AQB43" s="806"/>
      <c r="AQC43" s="76"/>
      <c r="AQD43" s="807">
        <f t="shared" si="272"/>
        <v>0</v>
      </c>
      <c r="AQF43" s="31"/>
      <c r="AQG43" s="863"/>
      <c r="AQH43" s="803"/>
      <c r="AQI43" s="806"/>
      <c r="AQJ43" s="76"/>
      <c r="AQK43" s="807">
        <f t="shared" si="273"/>
        <v>0</v>
      </c>
      <c r="AQM43" s="31"/>
      <c r="AQN43" s="863"/>
      <c r="AQO43" s="803"/>
      <c r="AQP43" s="806"/>
      <c r="AQQ43" s="76"/>
      <c r="AQR43" s="807">
        <f t="shared" si="274"/>
        <v>0</v>
      </c>
      <c r="AQT43" s="322"/>
      <c r="AQU43" s="863"/>
      <c r="AQV43" s="803"/>
      <c r="AQW43" s="806"/>
      <c r="AQX43" s="76"/>
      <c r="AQY43" s="807">
        <f t="shared" si="275"/>
        <v>0</v>
      </c>
      <c r="ARA43" s="322"/>
      <c r="ARB43" s="863"/>
      <c r="ARC43" s="803"/>
      <c r="ARD43" s="806"/>
      <c r="ARE43" s="76"/>
      <c r="ARF43" s="807">
        <f t="shared" si="276"/>
        <v>0</v>
      </c>
      <c r="ARH43" s="322"/>
      <c r="ARI43" s="863"/>
      <c r="ARJ43" s="803"/>
      <c r="ARK43" s="806"/>
      <c r="ARL43" s="76"/>
      <c r="ARM43" s="807">
        <f t="shared" si="277"/>
        <v>399</v>
      </c>
      <c r="ARO43" s="405"/>
      <c r="ARP43" s="863"/>
      <c r="ARQ43" s="803"/>
      <c r="ARR43" s="806"/>
      <c r="ARS43" s="76"/>
      <c r="ART43" s="807">
        <f t="shared" si="278"/>
        <v>0</v>
      </c>
      <c r="ARV43" s="405"/>
      <c r="ARW43" s="863"/>
      <c r="ARX43" s="803"/>
      <c r="ARY43" s="806"/>
      <c r="ARZ43" s="76"/>
      <c r="ASA43" s="807">
        <f t="shared" si="279"/>
        <v>0</v>
      </c>
      <c r="ASC43" s="405"/>
      <c r="ASD43" s="311"/>
      <c r="ASE43" s="803"/>
      <c r="ASF43" s="806"/>
      <c r="ASG43" s="76"/>
      <c r="ASH43" s="807">
        <f t="shared" si="222"/>
        <v>0</v>
      </c>
      <c r="ASJ43" s="311"/>
      <c r="ASK43" s="311"/>
      <c r="ASL43" s="827"/>
      <c r="ASM43" s="806"/>
      <c r="ASN43" s="76"/>
      <c r="ASO43" s="807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79"/>
      <c r="AWZ43" s="806"/>
      <c r="AXA43" s="76"/>
      <c r="AXB43" s="78">
        <f t="shared" si="261"/>
        <v>872</v>
      </c>
      <c r="AXD43" s="405"/>
      <c r="AXE43" s="311"/>
      <c r="AXF43" s="779"/>
      <c r="AXG43" s="806"/>
      <c r="AXH43" s="76"/>
      <c r="AXI43" s="78">
        <f t="shared" si="262"/>
        <v>0</v>
      </c>
      <c r="AXK43" s="405"/>
      <c r="AXL43" s="311"/>
      <c r="AXM43" s="22"/>
      <c r="AXN43" s="806"/>
      <c r="AXO43" s="76"/>
      <c r="AXP43" s="78">
        <f t="shared" si="263"/>
        <v>0</v>
      </c>
      <c r="AXR43" s="31"/>
      <c r="AXS43" s="311"/>
      <c r="AXT43" s="22"/>
      <c r="AXU43" s="806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6"/>
      <c r="AYX43" s="76"/>
      <c r="AYY43" s="78">
        <f t="shared" si="140"/>
        <v>0</v>
      </c>
      <c r="AZA43" s="405"/>
      <c r="AZB43" s="311"/>
      <c r="AZC43" s="22"/>
      <c r="AZD43" s="806"/>
      <c r="AZE43" s="76"/>
      <c r="AZF43" s="78">
        <f t="shared" si="141"/>
        <v>0</v>
      </c>
      <c r="AZH43" s="31"/>
      <c r="AZI43" s="311"/>
      <c r="AZJ43" s="22"/>
      <c r="AZK43" s="806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6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6"/>
      <c r="BBB43" s="76"/>
      <c r="BBC43" s="78">
        <f t="shared" si="265"/>
        <v>0</v>
      </c>
      <c r="BBE43" s="31"/>
      <c r="BBF43" s="311"/>
      <c r="BBG43" s="22"/>
      <c r="BBH43" s="806"/>
      <c r="BBI43" s="76"/>
      <c r="BBJ43" s="78">
        <f t="shared" si="266"/>
        <v>1292</v>
      </c>
      <c r="BBL43" s="321">
        <v>42146</v>
      </c>
      <c r="BBM43" s="321"/>
      <c r="BBN43" s="885">
        <v>21955</v>
      </c>
      <c r="BBO43" s="695">
        <v>1174.8</v>
      </c>
      <c r="BBP43" s="321">
        <v>42147</v>
      </c>
      <c r="BBQ43" s="2040">
        <v>1174.8</v>
      </c>
      <c r="BBR43" s="131">
        <f t="shared" si="148"/>
        <v>0</v>
      </c>
      <c r="BBT43" s="31"/>
      <c r="BBU43" s="311"/>
      <c r="BBV43" s="22"/>
      <c r="BBW43" s="806"/>
      <c r="BBX43" s="76"/>
      <c r="BBY43" s="78">
        <f t="shared" si="149"/>
        <v>1200</v>
      </c>
      <c r="BCA43" s="405"/>
      <c r="BCB43" s="311"/>
      <c r="BCC43" s="22"/>
      <c r="BCD43" s="806"/>
      <c r="BCE43" s="76"/>
      <c r="BCF43" s="78">
        <f t="shared" si="150"/>
        <v>191191.07</v>
      </c>
      <c r="BCH43" s="31"/>
      <c r="BCI43" s="311"/>
      <c r="BCJ43" s="22"/>
      <c r="BCK43" s="806"/>
      <c r="BCL43" s="76"/>
      <c r="BCM43" s="78">
        <f t="shared" si="151"/>
        <v>0</v>
      </c>
      <c r="BCO43" s="31"/>
      <c r="BCP43" s="311"/>
      <c r="BCQ43" s="22"/>
      <c r="BCR43" s="806"/>
      <c r="BCS43" s="76"/>
      <c r="BCT43" s="78">
        <f t="shared" si="152"/>
        <v>0</v>
      </c>
      <c r="BCV43" s="405"/>
      <c r="BCW43" s="311"/>
      <c r="BCX43" s="22"/>
      <c r="BCY43" s="806"/>
      <c r="BCZ43" s="76"/>
      <c r="BDA43" s="78">
        <f t="shared" si="153"/>
        <v>6086.5</v>
      </c>
      <c r="BDC43" s="405"/>
      <c r="BDD43" s="311"/>
      <c r="BDE43" s="22"/>
      <c r="BDF43" s="806"/>
      <c r="BDG43" s="76"/>
      <c r="BDH43" s="78">
        <f t="shared" si="154"/>
        <v>8936.1000000000058</v>
      </c>
      <c r="BDJ43" s="322"/>
      <c r="BDK43" s="311"/>
      <c r="BDL43" s="22"/>
      <c r="BDM43" s="806"/>
      <c r="BDN43" s="76"/>
      <c r="BDO43" s="78">
        <f t="shared" si="155"/>
        <v>0</v>
      </c>
      <c r="BDQ43" s="405"/>
      <c r="BDR43" s="736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2349</v>
      </c>
      <c r="BEI43" s="311" t="s">
        <v>2348</v>
      </c>
      <c r="BEJ43" s="2071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6"/>
      <c r="BES43" s="76"/>
      <c r="BET43" s="78">
        <f t="shared" si="159"/>
        <v>0</v>
      </c>
      <c r="BEV43" s="322"/>
      <c r="BEW43" s="311"/>
      <c r="BEX43" s="22"/>
      <c r="BEY43" s="806"/>
      <c r="BEZ43" s="76"/>
      <c r="BFA43" s="78">
        <f t="shared" si="160"/>
        <v>0</v>
      </c>
      <c r="BFC43" s="322"/>
      <c r="BFD43" s="311"/>
      <c r="BFE43" s="22"/>
      <c r="BFF43" s="806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6"/>
      <c r="BGB43" s="76"/>
      <c r="BGC43" s="78">
        <f t="shared" si="164"/>
        <v>0</v>
      </c>
      <c r="BGE43" s="322"/>
      <c r="BGF43" s="311"/>
      <c r="BGG43" s="22"/>
      <c r="BGH43" s="884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6"/>
      <c r="BGX43" s="76"/>
      <c r="BGY43" s="78">
        <f t="shared" si="167"/>
        <v>0</v>
      </c>
      <c r="BHA43" s="405"/>
      <c r="BHB43" s="311"/>
      <c r="BHC43" s="22"/>
      <c r="BHD43" s="806"/>
      <c r="BHE43" s="76"/>
      <c r="BHF43" s="78">
        <f t="shared" si="168"/>
        <v>229.79999999999927</v>
      </c>
      <c r="BHH43" s="405"/>
      <c r="BHI43" s="31"/>
      <c r="BHJ43" s="311"/>
      <c r="BHK43" s="22"/>
      <c r="BHL43" s="806"/>
      <c r="BHM43" s="76"/>
      <c r="BHN43" s="78">
        <f t="shared" si="169"/>
        <v>0</v>
      </c>
      <c r="BHP43" s="322"/>
      <c r="BHQ43" s="776"/>
      <c r="BHR43" s="789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4"/>
      <c r="BIB43" s="76"/>
      <c r="BIC43" s="78">
        <f t="shared" si="171"/>
        <v>0</v>
      </c>
      <c r="BIE43" s="1861"/>
      <c r="BIF43" s="1865"/>
      <c r="BIG43" s="1863"/>
      <c r="BIH43" s="1864"/>
      <c r="BII43" s="806"/>
      <c r="BIJ43" s="76"/>
      <c r="BIK43" s="78">
        <f t="shared" si="172"/>
        <v>0</v>
      </c>
      <c r="BIM43" s="405"/>
      <c r="BIN43" s="776"/>
      <c r="BIO43" s="789"/>
      <c r="BIP43" s="720"/>
      <c r="BIQ43" s="139"/>
      <c r="BIR43" s="78">
        <f t="shared" si="173"/>
        <v>86</v>
      </c>
      <c r="BIT43" s="322"/>
      <c r="BIU43" s="322"/>
      <c r="BIV43" s="2021"/>
      <c r="BIW43" s="779"/>
      <c r="BIX43" s="806"/>
      <c r="BIY43" s="76"/>
      <c r="BIZ43" s="78">
        <f>BIZ42+BIW43-BIY43</f>
        <v>0</v>
      </c>
      <c r="BJB43" s="405"/>
      <c r="BJC43" s="311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311"/>
      <c r="BJS43" s="22"/>
      <c r="BJT43" s="806"/>
      <c r="BJU43" s="76"/>
      <c r="BJV43" s="78">
        <f t="shared" si="268"/>
        <v>1883</v>
      </c>
      <c r="BJX43" s="405"/>
      <c r="BJY43" s="311"/>
      <c r="BJZ43" s="22"/>
      <c r="BKA43" s="806"/>
      <c r="BKB43" s="76"/>
      <c r="BKC43" s="78">
        <f t="shared" si="175"/>
        <v>0</v>
      </c>
      <c r="BKE43" s="405"/>
      <c r="BKG43" s="311"/>
      <c r="BKH43" s="22"/>
      <c r="BKI43" s="806"/>
      <c r="BKJ43" s="76"/>
      <c r="BKK43" s="78">
        <f t="shared" si="176"/>
        <v>8883.5</v>
      </c>
      <c r="BKM43" s="405"/>
      <c r="BKN43" s="311"/>
      <c r="BKO43" s="22"/>
      <c r="BKP43" s="806"/>
      <c r="BKQ43" s="76"/>
      <c r="BKR43" s="78">
        <f t="shared" si="177"/>
        <v>0</v>
      </c>
      <c r="BKT43" s="405"/>
      <c r="BKU43" s="311"/>
      <c r="BKV43" s="22"/>
      <c r="BKW43" s="806"/>
      <c r="BKX43" s="76"/>
      <c r="BKY43" s="78">
        <f t="shared" si="178"/>
        <v>0</v>
      </c>
      <c r="BLA43" s="405"/>
      <c r="BLB43" s="311"/>
      <c r="BLC43" s="22"/>
      <c r="BLD43" s="806"/>
      <c r="BLE43" s="76"/>
      <c r="BLF43" s="78">
        <f t="shared" si="179"/>
        <v>0</v>
      </c>
      <c r="BLH43" s="405"/>
      <c r="BLI43" s="311"/>
      <c r="BLJ43" s="22"/>
      <c r="BLK43" s="806"/>
      <c r="BLL43" s="76"/>
      <c r="BLM43" s="78">
        <f t="shared" si="180"/>
        <v>100</v>
      </c>
      <c r="BLO43" s="405"/>
      <c r="BLP43" s="311"/>
      <c r="BLQ43" s="22"/>
      <c r="BLR43" s="806"/>
      <c r="BLS43" s="76"/>
      <c r="BLT43" s="78">
        <f t="shared" si="181"/>
        <v>0</v>
      </c>
      <c r="BLV43" s="405"/>
      <c r="BLW43" s="311"/>
      <c r="BLX43" s="22"/>
      <c r="BLY43" s="806"/>
      <c r="BLZ43" s="76"/>
      <c r="BMA43" s="78">
        <f t="shared" si="182"/>
        <v>0</v>
      </c>
      <c r="BMC43" s="405"/>
      <c r="BMD43" s="311"/>
      <c r="BME43" s="22"/>
      <c r="BMF43" s="806"/>
      <c r="BMG43" s="76"/>
      <c r="BMH43" s="78">
        <f t="shared" si="183"/>
        <v>0</v>
      </c>
      <c r="BMJ43" s="405"/>
      <c r="BMK43" s="311"/>
      <c r="BML43" s="22"/>
      <c r="BMM43" s="806"/>
      <c r="BMN43" s="76"/>
      <c r="BMO43" s="78">
        <f t="shared" si="184"/>
        <v>0</v>
      </c>
      <c r="BMQ43" s="31"/>
      <c r="BMR43" s="776"/>
      <c r="BMS43" s="789"/>
      <c r="BMT43" s="806"/>
      <c r="BMU43" s="139"/>
      <c r="BMV43" s="78">
        <f t="shared" si="185"/>
        <v>0</v>
      </c>
      <c r="BMX43" s="31"/>
      <c r="BMY43" s="311"/>
      <c r="BMZ43" s="779"/>
      <c r="BNA43" s="806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11430</v>
      </c>
      <c r="BNL43" s="31"/>
      <c r="BNM43" s="311"/>
      <c r="BNN43" s="22"/>
      <c r="BNO43" s="806"/>
      <c r="BNP43" s="76"/>
      <c r="BNQ43" s="78">
        <f t="shared" si="231"/>
        <v>0</v>
      </c>
      <c r="BNS43" s="31"/>
      <c r="BNT43" s="336"/>
      <c r="BNU43" s="311"/>
      <c r="BNV43" s="22"/>
      <c r="BNW43" s="806"/>
      <c r="BNX43" s="76"/>
      <c r="BNY43" s="78">
        <f t="shared" si="232"/>
        <v>0</v>
      </c>
      <c r="BOA43" s="31"/>
      <c r="BOB43" s="311"/>
      <c r="BOC43" s="22"/>
      <c r="BOD43" s="806"/>
      <c r="BOE43" s="76"/>
      <c r="BOF43" s="78">
        <f t="shared" si="233"/>
        <v>0</v>
      </c>
      <c r="BOH43" s="31"/>
      <c r="BOI43" s="311"/>
      <c r="BOJ43" s="22"/>
      <c r="BOK43" s="806"/>
      <c r="BOL43" s="76"/>
      <c r="BOM43" s="78">
        <f t="shared" si="234"/>
        <v>0</v>
      </c>
      <c r="BOO43" s="31"/>
      <c r="BOP43" s="311"/>
      <c r="BOQ43" s="22"/>
      <c r="BOR43" s="806"/>
      <c r="BOS43" s="76"/>
      <c r="BOT43" s="78">
        <f t="shared" si="235"/>
        <v>1785.5</v>
      </c>
      <c r="BOV43" s="322"/>
      <c r="BOW43" s="311"/>
      <c r="BOX43" s="22"/>
      <c r="BOY43" s="806"/>
      <c r="BOZ43" s="76"/>
      <c r="BPA43" s="78">
        <f t="shared" si="236"/>
        <v>0</v>
      </c>
      <c r="BPC43" s="405"/>
      <c r="BPD43" s="311"/>
      <c r="BPE43" s="22"/>
      <c r="BPF43" s="806"/>
      <c r="BPG43" s="76"/>
      <c r="BPH43" s="78">
        <f t="shared" si="237"/>
        <v>0</v>
      </c>
      <c r="BPJ43" s="405"/>
      <c r="BPK43" s="311"/>
      <c r="BPL43" s="22"/>
      <c r="BPM43" s="806"/>
      <c r="BPN43" s="76"/>
      <c r="BPO43" s="78">
        <f t="shared" si="252"/>
        <v>2273.5</v>
      </c>
      <c r="BPQ43" s="31"/>
      <c r="BPR43" s="311"/>
      <c r="BPS43" s="22"/>
      <c r="BPT43" s="806"/>
      <c r="BPU43" s="76"/>
      <c r="BPV43" s="78">
        <f t="shared" si="186"/>
        <v>0</v>
      </c>
      <c r="BPX43" s="31"/>
      <c r="BPY43" s="311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147"/>
      <c r="BQO43" s="1239"/>
      <c r="BQP43" s="1473">
        <v>42126</v>
      </c>
      <c r="BQQ43" s="139">
        <v>2000</v>
      </c>
      <c r="BQR43" s="78">
        <f t="shared" si="189"/>
        <v>15758.5</v>
      </c>
      <c r="BQT43" s="321"/>
      <c r="BQU43" s="1330"/>
      <c r="BQV43" s="695"/>
      <c r="BQW43" s="425"/>
      <c r="BQX43" s="261"/>
      <c r="BQY43" s="78">
        <f t="shared" si="190"/>
        <v>0</v>
      </c>
      <c r="BRB43" s="873"/>
      <c r="BRC43" s="350"/>
      <c r="BRD43" s="405"/>
      <c r="BRE43" s="775"/>
      <c r="BRF43" s="131">
        <f t="shared" si="191"/>
        <v>0</v>
      </c>
      <c r="BRH43" s="31"/>
      <c r="BRI43" s="311"/>
      <c r="BRJ43" s="22"/>
      <c r="BRK43" s="806"/>
      <c r="BRL43" s="76"/>
      <c r="BRM43" s="78">
        <f t="shared" si="192"/>
        <v>0</v>
      </c>
      <c r="BRO43" s="322"/>
      <c r="BRP43" s="31"/>
      <c r="BRQ43" s="311"/>
      <c r="BRR43" s="22"/>
      <c r="BRS43" s="806"/>
      <c r="BRT43" s="76"/>
      <c r="BRU43" s="78">
        <f t="shared" si="193"/>
        <v>0</v>
      </c>
      <c r="BRW43" s="405"/>
      <c r="BRX43" s="311"/>
      <c r="BRY43" s="22"/>
      <c r="BRZ43" s="806"/>
      <c r="BSA43" s="76"/>
      <c r="BSB43" s="78">
        <f t="shared" si="194"/>
        <v>0</v>
      </c>
      <c r="BSD43" s="405"/>
      <c r="BSE43" s="311"/>
      <c r="BSF43" s="22"/>
      <c r="BSG43" s="806"/>
      <c r="BSH43" s="76"/>
      <c r="BSI43" s="78">
        <f t="shared" si="195"/>
        <v>0</v>
      </c>
      <c r="BSK43" s="31"/>
      <c r="BSL43" s="311"/>
      <c r="BSM43" s="22"/>
      <c r="BSN43" s="806"/>
      <c r="BSO43" s="76"/>
      <c r="BSP43" s="78">
        <f t="shared" si="196"/>
        <v>0</v>
      </c>
      <c r="BSR43" s="405"/>
      <c r="BSS43" s="311"/>
      <c r="BST43" s="22"/>
      <c r="BSU43" s="806"/>
      <c r="BSV43" s="76"/>
      <c r="BSW43" s="78">
        <f t="shared" si="197"/>
        <v>0</v>
      </c>
      <c r="BSY43" s="405"/>
      <c r="BSZ43" s="311"/>
      <c r="BTA43" s="22"/>
      <c r="BTB43" s="806"/>
      <c r="BTC43" s="76"/>
      <c r="BTD43" s="78">
        <f t="shared" si="198"/>
        <v>0</v>
      </c>
      <c r="BTF43" s="31"/>
      <c r="BTG43" s="311"/>
      <c r="BTH43" s="22"/>
      <c r="BTI43" s="806"/>
      <c r="BTJ43" s="76"/>
      <c r="BTK43" s="78">
        <f t="shared" si="199"/>
        <v>0</v>
      </c>
      <c r="BTM43" s="31"/>
      <c r="BTN43" s="311"/>
      <c r="BTO43" s="22"/>
      <c r="BTP43" s="806"/>
      <c r="BTQ43" s="76"/>
      <c r="BTR43" s="78">
        <f t="shared" si="200"/>
        <v>0</v>
      </c>
      <c r="BTT43" s="31"/>
      <c r="BTU43" s="311"/>
      <c r="BTV43" s="22"/>
      <c r="BTW43" s="806"/>
      <c r="BTX43" s="76"/>
      <c r="BTY43" s="78">
        <f t="shared" si="201"/>
        <v>0</v>
      </c>
      <c r="BUA43" s="31"/>
      <c r="BUB43" s="311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8"/>
      <c r="D44" s="889"/>
      <c r="E44" s="889"/>
      <c r="F44" s="890"/>
      <c r="H44" s="311"/>
      <c r="I44" s="311"/>
      <c r="J44" s="888"/>
      <c r="K44" s="889"/>
      <c r="L44" s="889"/>
      <c r="M44" s="890"/>
      <c r="O44" s="311"/>
      <c r="P44" s="311"/>
      <c r="Q44" s="888"/>
      <c r="R44" s="889"/>
      <c r="S44" s="889"/>
      <c r="T44" s="890"/>
      <c r="V44" s="311"/>
      <c r="W44" s="311"/>
      <c r="X44" s="888"/>
      <c r="Y44" s="889"/>
      <c r="Z44" s="889"/>
      <c r="AA44" s="890"/>
      <c r="AC44" s="311"/>
      <c r="AD44" s="311"/>
      <c r="AE44" s="888"/>
      <c r="AF44" s="889"/>
      <c r="AG44" s="889"/>
      <c r="AH44" s="890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8"/>
      <c r="BA44" s="889"/>
      <c r="BB44" s="889"/>
      <c r="BC44" s="890"/>
      <c r="BE44" s="322"/>
      <c r="BF44" s="311"/>
      <c r="BG44" s="888"/>
      <c r="BH44" s="889"/>
      <c r="BI44" s="889"/>
      <c r="BJ44" s="890"/>
      <c r="BL44" s="405"/>
      <c r="BM44" s="311"/>
      <c r="BN44" s="888"/>
      <c r="BO44" s="889"/>
      <c r="BP44" s="889"/>
      <c r="BQ44" s="890"/>
      <c r="BS44" s="322"/>
      <c r="BT44" s="776"/>
      <c r="BU44" s="76"/>
      <c r="BV44" s="31"/>
      <c r="BW44" s="76"/>
      <c r="BX44" s="78">
        <f t="shared" si="12"/>
        <v>0</v>
      </c>
      <c r="BZ44" s="405"/>
      <c r="CA44" s="405"/>
      <c r="CB44" s="311"/>
      <c r="CC44" s="888"/>
      <c r="CD44" s="889"/>
      <c r="CE44" s="889"/>
      <c r="CF44" s="890"/>
      <c r="CH44" s="405"/>
      <c r="CI44" s="311"/>
      <c r="CJ44" s="888"/>
      <c r="CK44" s="889"/>
      <c r="CL44" s="889"/>
      <c r="CM44" s="890"/>
      <c r="CO44" s="405"/>
      <c r="CP44" s="311"/>
      <c r="CQ44" s="888"/>
      <c r="CR44" s="5"/>
      <c r="CS44" s="889"/>
      <c r="CT44" s="890"/>
      <c r="CV44" s="1265">
        <v>42045</v>
      </c>
      <c r="CW44" s="425"/>
      <c r="CX44" s="1395">
        <v>11663</v>
      </c>
      <c r="CY44" s="1946">
        <v>87442.52</v>
      </c>
      <c r="CZ44" s="724">
        <v>42045</v>
      </c>
      <c r="DA44" s="1754">
        <v>30000</v>
      </c>
      <c r="DB44" s="76">
        <f t="shared" si="16"/>
        <v>528978.30000000005</v>
      </c>
      <c r="DC44" s="714"/>
      <c r="DD44" s="1265"/>
      <c r="DE44" s="1395"/>
      <c r="DF44" s="1814"/>
      <c r="DG44" s="1952"/>
      <c r="DH44" s="1946"/>
      <c r="DI44" s="724"/>
      <c r="DJ44" s="78">
        <f t="shared" si="17"/>
        <v>633217.30000000005</v>
      </c>
      <c r="DL44" s="322"/>
      <c r="DM44" s="311"/>
      <c r="DN44" s="888"/>
      <c r="DO44" s="889"/>
      <c r="DP44" s="889"/>
      <c r="DQ44" s="890"/>
      <c r="DS44" s="322"/>
      <c r="DT44" s="311"/>
      <c r="DU44" s="888"/>
      <c r="DV44" s="889"/>
      <c r="DW44" s="889"/>
      <c r="DX44" s="890"/>
      <c r="DZ44" s="311"/>
      <c r="EA44" s="311"/>
      <c r="EB44" s="888"/>
      <c r="EC44" s="5"/>
      <c r="ED44" s="889"/>
      <c r="EE44" s="890"/>
      <c r="EG44" s="322"/>
      <c r="EH44" s="311"/>
      <c r="EI44" s="888"/>
      <c r="EJ44" s="889"/>
      <c r="EK44" s="889"/>
      <c r="EL44" s="890"/>
      <c r="EN44" s="405"/>
      <c r="EO44" s="311"/>
      <c r="EP44" s="888"/>
      <c r="EQ44" s="889"/>
      <c r="ER44" s="889"/>
      <c r="ES44" s="890"/>
      <c r="EU44" s="405"/>
      <c r="EV44" s="311"/>
      <c r="EW44" s="888"/>
      <c r="EX44" s="889"/>
      <c r="EY44" s="889"/>
      <c r="EZ44" s="890"/>
      <c r="FB44" s="311"/>
      <c r="FC44" s="311"/>
      <c r="FD44" s="311"/>
      <c r="FE44" s="888"/>
      <c r="FF44" s="5"/>
      <c r="FG44" s="889"/>
      <c r="FH44" s="890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8"/>
      <c r="FV44" s="5"/>
      <c r="FW44" s="889"/>
      <c r="FX44" s="890"/>
      <c r="FZ44" s="311"/>
      <c r="GA44" s="311"/>
      <c r="GB44" s="888"/>
      <c r="GC44" s="889"/>
      <c r="GD44" s="889"/>
      <c r="GE44" s="890"/>
      <c r="GG44" s="405"/>
      <c r="GH44" s="736"/>
      <c r="GI44" s="311"/>
      <c r="GJ44" s="779"/>
      <c r="GK44" s="405"/>
      <c r="GL44" s="76"/>
      <c r="GM44" s="78">
        <f t="shared" si="27"/>
        <v>0</v>
      </c>
      <c r="GO44" s="311"/>
      <c r="GP44" s="311"/>
      <c r="GQ44" s="888"/>
      <c r="GR44" s="889"/>
      <c r="GS44" s="889"/>
      <c r="GT44" s="890"/>
      <c r="GV44" s="405"/>
      <c r="GW44" s="311"/>
      <c r="GX44" s="311"/>
      <c r="GY44" s="888"/>
      <c r="GZ44" s="889"/>
      <c r="HA44" s="889"/>
      <c r="HB44" s="890"/>
      <c r="HD44" s="405"/>
      <c r="HE44" s="311"/>
      <c r="HF44" s="888"/>
      <c r="HG44" s="889"/>
      <c r="HH44" s="889"/>
      <c r="HI44" s="890"/>
      <c r="HK44" s="322"/>
      <c r="HL44" s="311"/>
      <c r="HM44" s="888"/>
      <c r="HN44" s="889"/>
      <c r="HO44" s="889"/>
      <c r="HP44" s="890"/>
      <c r="HR44" s="322"/>
      <c r="HS44" s="311"/>
      <c r="HT44" s="888"/>
      <c r="HU44" s="889"/>
      <c r="HV44" s="889"/>
      <c r="HW44" s="890"/>
      <c r="HY44" s="322"/>
      <c r="HZ44" s="311"/>
      <c r="IA44" s="888"/>
      <c r="IB44" s="889"/>
      <c r="IC44" s="889"/>
      <c r="ID44" s="890"/>
      <c r="IF44" s="322"/>
      <c r="IG44" s="311"/>
      <c r="IH44" s="888"/>
      <c r="II44" s="889"/>
      <c r="IJ44" s="889"/>
      <c r="IK44" s="890"/>
      <c r="IM44" s="311"/>
      <c r="IN44" s="311"/>
      <c r="IO44" s="888"/>
      <c r="IP44" s="889"/>
      <c r="IQ44" s="889"/>
      <c r="IR44" s="890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7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6"/>
      <c r="JQ44" s="701"/>
      <c r="JR44" s="322"/>
      <c r="JS44" s="76"/>
      <c r="JT44" s="78">
        <f t="shared" si="39"/>
        <v>90</v>
      </c>
      <c r="JV44" s="322"/>
      <c r="JW44" s="776"/>
      <c r="JX44" s="701"/>
      <c r="JY44" s="322"/>
      <c r="JZ44" s="76"/>
      <c r="KA44" s="78">
        <f t="shared" si="40"/>
        <v>90</v>
      </c>
      <c r="KC44" s="405"/>
      <c r="KD44" s="776"/>
      <c r="KE44" s="76"/>
      <c r="KF44" s="76"/>
      <c r="KG44" s="76"/>
      <c r="KH44" s="78">
        <f t="shared" ref="KH44:KH60" si="281">KH43+KE44-KG44</f>
        <v>14390.099999999999</v>
      </c>
      <c r="KJ44" s="322"/>
      <c r="KK44" s="311"/>
      <c r="KL44" s="888"/>
      <c r="KM44" s="889"/>
      <c r="KN44" s="889"/>
      <c r="KO44" s="890"/>
      <c r="KQ44" s="322"/>
      <c r="KR44" s="322"/>
      <c r="KS44" s="311"/>
      <c r="KT44" s="888"/>
      <c r="KU44" s="889"/>
      <c r="KV44" s="889"/>
      <c r="KW44" s="890"/>
      <c r="KY44" s="322"/>
      <c r="KZ44" s="311"/>
      <c r="LA44" s="888"/>
      <c r="LB44" s="889"/>
      <c r="LC44" s="889"/>
      <c r="LD44" s="890"/>
      <c r="LF44" s="322"/>
      <c r="LG44" s="311"/>
      <c r="LH44" s="888"/>
      <c r="LI44" s="889"/>
      <c r="LJ44" s="889"/>
      <c r="LK44" s="890"/>
      <c r="LM44" s="311"/>
      <c r="LN44" s="311"/>
      <c r="LO44" s="888"/>
      <c r="LP44" s="889"/>
      <c r="LQ44" s="889"/>
      <c r="LR44" s="890"/>
      <c r="LT44" s="311"/>
      <c r="LU44" s="311"/>
      <c r="LV44" s="888"/>
      <c r="LW44" s="889"/>
      <c r="LX44" s="889"/>
      <c r="LY44" s="890"/>
      <c r="MA44" s="311"/>
      <c r="MB44" s="311"/>
      <c r="MC44" s="888"/>
      <c r="MD44" s="889"/>
      <c r="ME44" s="889"/>
      <c r="MF44" s="890"/>
      <c r="MH44" s="311"/>
      <c r="MI44" s="311"/>
      <c r="MJ44" s="888"/>
      <c r="MK44" s="889"/>
      <c r="ML44" s="889"/>
      <c r="MM44" s="890"/>
      <c r="MO44" s="405"/>
      <c r="MP44" s="311"/>
      <c r="MQ44" s="888"/>
      <c r="MR44" s="889"/>
      <c r="MS44" s="889"/>
      <c r="MT44" s="890"/>
      <c r="MV44" s="405"/>
      <c r="MW44" s="311"/>
      <c r="MX44" s="888"/>
      <c r="MY44" s="889"/>
      <c r="MZ44" s="889"/>
      <c r="NA44" s="890"/>
      <c r="NC44" s="405"/>
      <c r="ND44" s="311"/>
      <c r="NE44" s="888"/>
      <c r="NF44" s="889"/>
      <c r="NG44" s="889"/>
      <c r="NH44" s="890"/>
      <c r="NJ44" s="311"/>
      <c r="NK44" s="311"/>
      <c r="NL44" s="888"/>
      <c r="NM44" s="889"/>
      <c r="NN44" s="889"/>
      <c r="NO44" s="890"/>
      <c r="NQ44" s="311"/>
      <c r="NR44" s="311"/>
      <c r="NS44" s="888"/>
      <c r="NT44" s="889"/>
      <c r="NU44" s="889"/>
      <c r="NV44" s="890"/>
      <c r="NX44" s="405"/>
      <c r="NY44" s="311"/>
      <c r="NZ44" s="888"/>
      <c r="OA44" s="893"/>
      <c r="OB44" s="889"/>
      <c r="OC44" s="890"/>
      <c r="OE44" s="405"/>
      <c r="OF44" s="311"/>
      <c r="OG44" s="888"/>
      <c r="OH44" s="889"/>
      <c r="OI44" s="889"/>
      <c r="OJ44" s="890"/>
      <c r="OL44" s="405"/>
      <c r="OM44" s="734"/>
      <c r="ON44" s="311"/>
      <c r="OO44" s="888"/>
      <c r="OP44" s="5"/>
      <c r="OQ44" s="889"/>
      <c r="OR44" s="890"/>
      <c r="OT44" s="405"/>
      <c r="OU44" s="311"/>
      <c r="OV44" s="888"/>
      <c r="OW44" s="889"/>
      <c r="OX44" s="889"/>
      <c r="OY44" s="890"/>
      <c r="PA44" s="311"/>
      <c r="PB44" s="311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1943"/>
      <c r="PY44" s="22"/>
      <c r="PZ44" s="736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8"/>
      <c r="QN44" s="889"/>
      <c r="QO44" s="889"/>
      <c r="QP44" s="890"/>
      <c r="QR44" s="311"/>
      <c r="QS44" s="311"/>
      <c r="QT44" s="888"/>
      <c r="QU44" s="889"/>
      <c r="QV44" s="889"/>
      <c r="QW44" s="890"/>
      <c r="QY44" s="311"/>
      <c r="QZ44" s="311"/>
      <c r="RA44" s="888"/>
      <c r="RB44" s="889"/>
      <c r="RC44" s="889"/>
      <c r="RD44" s="890"/>
      <c r="RF44" s="311"/>
      <c r="RG44" s="311"/>
      <c r="RH44" s="888"/>
      <c r="RI44" s="889"/>
      <c r="RJ44" s="889"/>
      <c r="RK44" s="890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8"/>
      <c r="RX44" s="889"/>
      <c r="RY44" s="889"/>
      <c r="RZ44" s="890"/>
      <c r="SB44" s="405"/>
      <c r="SC44" s="311"/>
      <c r="SD44" s="888"/>
      <c r="SE44" s="889"/>
      <c r="SF44" s="889"/>
      <c r="SG44" s="890"/>
      <c r="SI44" s="311"/>
      <c r="SJ44" s="311"/>
      <c r="SK44" s="888"/>
      <c r="SL44" s="889"/>
      <c r="SM44" s="889"/>
      <c r="SN44" s="890"/>
      <c r="SP44" s="311"/>
      <c r="SQ44" s="311"/>
      <c r="SR44" s="888"/>
      <c r="SS44" s="889"/>
      <c r="ST44" s="889"/>
      <c r="SU44" s="890"/>
      <c r="SW44" s="311"/>
      <c r="SX44" s="311"/>
      <c r="SY44" s="888"/>
      <c r="SZ44" s="889"/>
      <c r="TA44" s="889"/>
      <c r="TB44" s="890"/>
      <c r="TD44" s="311"/>
      <c r="TE44" s="311"/>
      <c r="TF44" s="888"/>
      <c r="TG44" s="889"/>
      <c r="TH44" s="889"/>
      <c r="TI44" s="890"/>
      <c r="TK44" s="311"/>
      <c r="TL44" s="311"/>
      <c r="TM44" s="888"/>
      <c r="TN44" s="889"/>
      <c r="TO44" s="889"/>
      <c r="TP44" s="890"/>
      <c r="TR44" s="311"/>
      <c r="TS44" s="311"/>
      <c r="TT44" s="888"/>
      <c r="TU44" s="889"/>
      <c r="TV44" s="889"/>
      <c r="TW44" s="890"/>
      <c r="TY44" s="311"/>
      <c r="TZ44" s="311"/>
      <c r="UA44" s="888"/>
      <c r="UB44" s="889"/>
      <c r="UC44" s="889"/>
      <c r="UD44" s="890"/>
      <c r="UF44" s="405"/>
      <c r="UG44" s="311"/>
      <c r="UH44" s="888"/>
      <c r="UI44" s="889"/>
      <c r="UJ44" s="889"/>
      <c r="UK44" s="890"/>
      <c r="UM44" s="405"/>
      <c r="UN44" s="311"/>
      <c r="UO44" s="888"/>
      <c r="UP44" s="889"/>
      <c r="UQ44" s="889"/>
      <c r="UR44" s="890"/>
      <c r="UT44" s="405"/>
      <c r="UU44" s="311"/>
      <c r="UV44" s="888"/>
      <c r="UW44" s="889"/>
      <c r="UX44" s="889"/>
      <c r="UY44" s="890"/>
      <c r="VA44" s="322"/>
      <c r="VB44" s="776"/>
      <c r="VC44" s="76"/>
      <c r="VD44" s="894"/>
      <c r="VE44" s="76"/>
      <c r="VF44" s="78">
        <f t="shared" si="80"/>
        <v>0</v>
      </c>
      <c r="VH44" s="405"/>
      <c r="VI44" s="311"/>
      <c r="VJ44" s="888"/>
      <c r="VK44" s="889"/>
      <c r="VL44" s="889"/>
      <c r="VM44" s="890"/>
      <c r="VO44" s="311"/>
      <c r="VP44" s="311"/>
      <c r="VQ44" s="888"/>
      <c r="VR44" s="889"/>
      <c r="VS44" s="889"/>
      <c r="VT44" s="890"/>
      <c r="VV44" s="311"/>
      <c r="VW44" s="311"/>
      <c r="VX44" s="888"/>
      <c r="VY44" s="889"/>
      <c r="VZ44" s="889"/>
      <c r="WA44" s="890"/>
      <c r="WC44" s="311"/>
      <c r="WD44" s="311"/>
      <c r="WE44" s="888"/>
      <c r="WF44" s="889"/>
      <c r="WG44" s="889"/>
      <c r="WH44" s="890"/>
      <c r="WJ44" s="322"/>
      <c r="WK44" s="311"/>
      <c r="WL44" s="888"/>
      <c r="WM44" s="5"/>
      <c r="WN44" s="889"/>
      <c r="WO44" s="890"/>
      <c r="WQ44" s="405"/>
      <c r="WR44" s="311"/>
      <c r="WS44" s="888"/>
      <c r="WT44" s="889"/>
      <c r="WU44" s="889"/>
      <c r="WV44" s="890"/>
      <c r="WX44" s="311"/>
      <c r="WY44" s="311"/>
      <c r="WZ44" s="888"/>
      <c r="XA44" s="889"/>
      <c r="XB44" s="889"/>
      <c r="XC44" s="890"/>
      <c r="XE44" s="405"/>
      <c r="XF44" s="311"/>
      <c r="XG44" s="888"/>
      <c r="XH44" s="5"/>
      <c r="XI44" s="889"/>
      <c r="XJ44" s="890"/>
      <c r="XL44" s="405"/>
      <c r="XM44" s="311"/>
      <c r="XN44" s="888"/>
      <c r="XO44" s="889"/>
      <c r="XP44" s="889"/>
      <c r="XQ44" s="890"/>
      <c r="XS44" s="405"/>
      <c r="XT44" s="311"/>
      <c r="XU44" s="888"/>
      <c r="XV44" s="889"/>
      <c r="XW44" s="889"/>
      <c r="XX44" s="890"/>
      <c r="XZ44" s="322"/>
      <c r="YA44" s="311"/>
      <c r="YB44" s="311"/>
      <c r="YC44" s="888"/>
      <c r="YD44" s="889"/>
      <c r="YE44" s="889"/>
      <c r="YF44" s="890"/>
      <c r="YH44" s="322"/>
      <c r="YI44" s="311"/>
      <c r="YJ44" s="888"/>
      <c r="YK44" s="889"/>
      <c r="YL44" s="889"/>
      <c r="YM44" s="890"/>
      <c r="YO44" s="405"/>
      <c r="YP44" s="736"/>
      <c r="YQ44" s="776"/>
      <c r="YR44" s="76"/>
      <c r="YS44" s="781"/>
      <c r="YT44" s="76"/>
      <c r="YU44" s="78">
        <f t="shared" si="93"/>
        <v>2542.7000000000007</v>
      </c>
      <c r="YW44" s="322"/>
      <c r="YX44" s="311"/>
      <c r="YY44" s="888"/>
      <c r="YZ44" s="889"/>
      <c r="ZA44" s="889"/>
      <c r="ZB44" s="890"/>
      <c r="ZD44" s="322"/>
      <c r="ZE44" s="311"/>
      <c r="ZF44" s="76"/>
      <c r="ZG44" s="76"/>
      <c r="ZH44" s="789"/>
      <c r="ZI44" s="78">
        <f t="shared" si="94"/>
        <v>930.44000000000051</v>
      </c>
      <c r="ZK44" s="405"/>
      <c r="ZL44" s="311"/>
      <c r="ZM44" s="888"/>
      <c r="ZN44" s="889"/>
      <c r="ZO44" s="889"/>
      <c r="ZP44" s="890"/>
      <c r="ZR44" s="405"/>
      <c r="ZS44" s="311"/>
      <c r="ZT44" s="888"/>
      <c r="ZU44" s="889"/>
      <c r="ZV44" s="889"/>
      <c r="ZW44" s="890"/>
      <c r="ZY44" s="1265"/>
      <c r="ZZ44" s="545"/>
      <c r="AAA44" s="1815"/>
      <c r="AAB44" s="1826"/>
      <c r="AAC44" s="321"/>
      <c r="AAD44" s="390"/>
      <c r="AAE44" s="78">
        <f t="shared" si="95"/>
        <v>2062.3999999999996</v>
      </c>
      <c r="AAG44" s="1265"/>
      <c r="AAH44" s="545"/>
      <c r="AAI44" s="1815"/>
      <c r="AAJ44" s="1655"/>
      <c r="AAK44" s="1826"/>
      <c r="AAL44" s="78">
        <f t="shared" si="96"/>
        <v>0</v>
      </c>
      <c r="AAM44" s="139"/>
      <c r="AAN44" s="405"/>
      <c r="AAO44" s="405"/>
      <c r="AAP44" s="311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311"/>
      <c r="ABE44" s="888"/>
      <c r="ABF44" s="889"/>
      <c r="ABG44" s="889"/>
      <c r="ABH44" s="890"/>
      <c r="ABJ44" s="405"/>
      <c r="ABK44" s="311"/>
      <c r="ABL44" s="888"/>
      <c r="ABM44" s="889"/>
      <c r="ABN44" s="889"/>
      <c r="ABO44" s="890"/>
      <c r="ABQ44" s="405"/>
      <c r="ABR44" s="311"/>
      <c r="ABS44" s="888"/>
      <c r="ABT44" s="889"/>
      <c r="ABU44" s="889"/>
      <c r="ABV44" s="890"/>
      <c r="ABX44" s="405"/>
      <c r="ABY44" s="311"/>
      <c r="ABZ44" s="888"/>
      <c r="ACA44" s="889"/>
      <c r="ACB44" s="889"/>
      <c r="ACC44" s="890"/>
      <c r="ACE44" s="405"/>
      <c r="ACF44" s="311"/>
      <c r="ACG44" s="888"/>
      <c r="ACH44" s="889"/>
      <c r="ACI44" s="889"/>
      <c r="ACJ44" s="890"/>
      <c r="ACL44" s="405"/>
      <c r="ACM44" s="405"/>
      <c r="ACN44" s="311"/>
      <c r="ACO44" s="888"/>
      <c r="ACP44" s="889"/>
      <c r="ACQ44" s="889"/>
      <c r="ACR44" s="890"/>
      <c r="ACT44" s="311"/>
      <c r="ACU44" s="311"/>
      <c r="ACV44" s="888"/>
      <c r="ACW44" s="889"/>
      <c r="ACX44" s="889"/>
      <c r="ACY44" s="890"/>
      <c r="ADA44" s="311"/>
      <c r="ADB44" s="311"/>
      <c r="ADC44" s="888"/>
      <c r="ADD44" s="889"/>
      <c r="ADE44" s="889"/>
      <c r="ADF44" s="890"/>
      <c r="ADI44" s="311"/>
      <c r="ADJ44" s="311"/>
      <c r="ADK44" s="888"/>
      <c r="ADL44" s="889"/>
      <c r="ADM44" s="889"/>
      <c r="ADN44" s="890"/>
      <c r="ADP44" s="322"/>
      <c r="ADQ44" s="311"/>
      <c r="ADR44" s="888"/>
      <c r="ADS44" s="893"/>
      <c r="ADT44" s="889"/>
      <c r="ADU44" s="890"/>
      <c r="ADW44" s="405"/>
      <c r="ADX44" s="311"/>
      <c r="ADY44" s="888"/>
      <c r="ADZ44" s="889"/>
      <c r="AEA44" s="889"/>
      <c r="AEB44" s="890"/>
      <c r="AED44" s="322"/>
      <c r="AEE44" s="776"/>
      <c r="AEF44" s="76"/>
      <c r="AEG44" s="894"/>
      <c r="AEH44" s="76"/>
      <c r="AEI44" s="78">
        <f t="shared" si="254"/>
        <v>100.5</v>
      </c>
      <c r="AEK44" s="311"/>
      <c r="AEL44" s="311"/>
      <c r="AEM44" s="888"/>
      <c r="AEN44" s="889"/>
      <c r="AEO44" s="889"/>
      <c r="AEP44" s="890"/>
      <c r="AER44" s="311"/>
      <c r="AES44" s="311"/>
      <c r="AET44" s="888"/>
      <c r="AEU44" s="889"/>
      <c r="AEV44" s="889"/>
      <c r="AEW44" s="890"/>
      <c r="AEY44" s="311"/>
      <c r="AEZ44" s="311"/>
      <c r="AFA44" s="888"/>
      <c r="AFB44" s="889"/>
      <c r="AFC44" s="889"/>
      <c r="AFD44" s="890"/>
      <c r="AFF44" s="311"/>
      <c r="AFG44" s="311"/>
      <c r="AFH44" s="888"/>
      <c r="AFI44" s="889"/>
      <c r="AFJ44" s="889"/>
      <c r="AFK44" s="890"/>
      <c r="AFM44" s="311"/>
      <c r="AFN44" s="311"/>
      <c r="AFO44" s="888"/>
      <c r="AFP44" s="889"/>
      <c r="AFQ44" s="889"/>
      <c r="AFR44" s="890"/>
      <c r="AFT44" s="311"/>
      <c r="AFU44" s="311"/>
      <c r="AFV44" s="888"/>
      <c r="AFW44" s="889"/>
      <c r="AFX44" s="889"/>
      <c r="AFY44" s="890"/>
      <c r="AGA44" s="311"/>
      <c r="AGB44" s="311"/>
      <c r="AGC44" s="888"/>
      <c r="AGD44" s="889"/>
      <c r="AGE44" s="889"/>
      <c r="AGF44" s="890"/>
      <c r="AGH44" s="311"/>
      <c r="AGI44" s="311"/>
      <c r="AGJ44" s="888"/>
      <c r="AGK44" s="889"/>
      <c r="AGL44" s="889"/>
      <c r="AGM44" s="890"/>
      <c r="AGO44" s="322"/>
      <c r="AGP44" s="311"/>
      <c r="AGQ44" s="888"/>
      <c r="AGR44" s="889"/>
      <c r="AGS44" s="889"/>
      <c r="AGT44" s="890"/>
      <c r="AGV44" s="405"/>
      <c r="AGW44" s="311"/>
      <c r="AGX44" s="888"/>
      <c r="AGY44" s="889"/>
      <c r="AGZ44" s="889"/>
      <c r="AHA44" s="890"/>
      <c r="AHE44" s="776"/>
      <c r="AHF44" s="76"/>
      <c r="AHG44" s="894"/>
      <c r="AHH44" s="76"/>
      <c r="AHI44" s="78">
        <f t="shared" si="115"/>
        <v>2343</v>
      </c>
      <c r="AHK44" s="405"/>
      <c r="AHL44" s="311"/>
      <c r="AHM44" s="888"/>
      <c r="AHN44" s="889"/>
      <c r="AHO44" s="889"/>
      <c r="AHP44" s="890"/>
      <c r="AHR44" s="405"/>
      <c r="AHS44" s="311"/>
      <c r="AHT44" s="888"/>
      <c r="AHU44" s="889"/>
      <c r="AHV44" s="889"/>
      <c r="AHW44" s="890"/>
      <c r="AHY44" s="405"/>
      <c r="AHZ44" s="405"/>
      <c r="AIA44" s="311"/>
      <c r="AIB44" s="888"/>
      <c r="AIC44" s="889"/>
      <c r="AID44" s="889"/>
      <c r="AIE44" s="890"/>
      <c r="AIG44" s="405"/>
      <c r="AIH44" s="311"/>
      <c r="AII44" s="888"/>
      <c r="AIJ44" s="889"/>
      <c r="AIK44" s="889"/>
      <c r="AIL44" s="890"/>
      <c r="AIN44" s="405"/>
      <c r="AIO44" s="311"/>
      <c r="AIP44" s="888"/>
      <c r="AIQ44" s="889"/>
      <c r="AIR44" s="889"/>
      <c r="AIS44" s="890"/>
      <c r="AIU44" s="405"/>
      <c r="AIV44" s="311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311"/>
      <c r="AMZ44" s="897"/>
      <c r="ANA44" s="898"/>
      <c r="ANB44" s="898"/>
      <c r="ANC44" s="899"/>
      <c r="ANE44" s="322"/>
      <c r="ANF44" s="311"/>
      <c r="ANG44" s="897"/>
      <c r="ANH44" s="898"/>
      <c r="ANI44" s="898"/>
      <c r="ANJ44" s="899"/>
      <c r="ANL44" s="322"/>
      <c r="ANM44" s="311"/>
      <c r="ANN44" s="897"/>
      <c r="ANO44" s="900"/>
      <c r="ANP44" s="898"/>
      <c r="ANQ44" s="899"/>
      <c r="ANS44" s="311"/>
      <c r="ANT44" s="311"/>
      <c r="ANU44" s="311"/>
      <c r="ANV44" s="897"/>
      <c r="ANW44" s="898"/>
      <c r="ANX44" s="898"/>
      <c r="ANY44" s="899"/>
      <c r="AOA44" s="714"/>
      <c r="AOB44" s="724"/>
      <c r="AOC44" s="1849"/>
      <c r="AOD44" s="1396"/>
      <c r="AOE44" s="724"/>
      <c r="AOF44" s="1396"/>
      <c r="AOG44" s="807">
        <f t="shared" si="208"/>
        <v>731</v>
      </c>
      <c r="AOI44" s="405"/>
      <c r="AOJ44" s="311"/>
      <c r="AOK44" s="897"/>
      <c r="AOL44" s="898"/>
      <c r="AOM44" s="898"/>
      <c r="AON44" s="807">
        <f t="shared" si="280"/>
        <v>0</v>
      </c>
      <c r="AOP44" s="311"/>
      <c r="AOQ44" s="311"/>
      <c r="AOR44" s="897"/>
      <c r="AOS44" s="898"/>
      <c r="AOT44" s="898"/>
      <c r="AOU44" s="899"/>
      <c r="AOW44" s="311"/>
      <c r="AOX44" s="311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311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82">APW43+APT44-APV44</f>
        <v>0</v>
      </c>
      <c r="APY44" s="31"/>
      <c r="APZ44" s="863"/>
      <c r="AQA44" s="827"/>
      <c r="AQB44" s="806"/>
      <c r="AQC44" s="76"/>
      <c r="AQD44" s="807">
        <f t="shared" ref="AQD44:AQD50" si="283">AQD43+AQA44-AQC44</f>
        <v>0</v>
      </c>
      <c r="AQF44" s="31"/>
      <c r="AQG44" s="863"/>
      <c r="AQH44" s="827"/>
      <c r="AQI44" s="806"/>
      <c r="AQJ44" s="76"/>
      <c r="AQK44" s="807">
        <f t="shared" ref="AQK44:AQK50" si="284">AQK43+AQH44-AQJ44</f>
        <v>0</v>
      </c>
      <c r="AQM44" s="31"/>
      <c r="AQN44" s="863"/>
      <c r="AQO44" s="827"/>
      <c r="AQP44" s="806"/>
      <c r="AQQ44" s="76"/>
      <c r="AQR44" s="807">
        <f t="shared" ref="AQR44:AQR50" si="285">AQR43+AQO44-AQQ44</f>
        <v>0</v>
      </c>
      <c r="AQT44" s="322"/>
      <c r="AQU44" s="863"/>
      <c r="AQV44" s="803"/>
      <c r="AQW44" s="806"/>
      <c r="AQX44" s="76"/>
      <c r="AQY44" s="807">
        <f t="shared" ref="AQY44:AQY50" si="286">AQY43+AQV44-AQX44</f>
        <v>0</v>
      </c>
      <c r="ARA44" s="322"/>
      <c r="ARB44" s="863"/>
      <c r="ARC44" s="803"/>
      <c r="ARD44" s="806"/>
      <c r="ARE44" s="76"/>
      <c r="ARF44" s="807">
        <f t="shared" ref="ARF44:ARF50" si="287">ARF43+ARC44-ARE44</f>
        <v>0</v>
      </c>
      <c r="ARH44" s="322"/>
      <c r="ARI44" s="863"/>
      <c r="ARJ44" s="803"/>
      <c r="ARK44" s="806"/>
      <c r="ARL44" s="76"/>
      <c r="ARM44" s="807">
        <f t="shared" ref="ARM44:ARM50" si="288">ARM43+ARJ44-ARL44</f>
        <v>399</v>
      </c>
      <c r="ARO44" s="405"/>
      <c r="ARP44" s="863"/>
      <c r="ARQ44" s="827"/>
      <c r="ARR44" s="806"/>
      <c r="ARS44" s="76"/>
      <c r="ART44" s="807">
        <f t="shared" ref="ART44:ART50" si="289">ART43+ARQ44-ARS44</f>
        <v>0</v>
      </c>
      <c r="ARV44" s="405"/>
      <c r="ARW44" s="863"/>
      <c r="ARX44" s="827"/>
      <c r="ARY44" s="806"/>
      <c r="ARZ44" s="76"/>
      <c r="ASA44" s="807">
        <f t="shared" ref="ASA44:ASA50" si="290">ASA43+ARX44-ARZ44</f>
        <v>0</v>
      </c>
      <c r="ASC44" s="405"/>
      <c r="ASD44" s="311"/>
      <c r="ASE44" s="904"/>
      <c r="ASF44" s="898"/>
      <c r="ASG44" s="898"/>
      <c r="ASH44" s="899"/>
      <c r="ASJ44" s="311"/>
      <c r="ASK44" s="311"/>
      <c r="ASL44" s="897"/>
      <c r="ASM44" s="898"/>
      <c r="ASN44" s="898"/>
      <c r="ASO44" s="899"/>
      <c r="ASQ44" s="405"/>
      <c r="ASR44" s="311"/>
      <c r="ASS44" s="888"/>
      <c r="AST44" s="889"/>
      <c r="ASU44" s="889"/>
      <c r="ASV44" s="890"/>
      <c r="ASX44" s="405"/>
      <c r="ASY44" s="405"/>
      <c r="ASZ44" s="311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311"/>
      <c r="AUL44" s="888"/>
      <c r="AUM44" s="889"/>
      <c r="AUN44" s="889"/>
      <c r="AUO44" s="890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8"/>
      <c r="AVA44" s="889"/>
      <c r="AVB44" s="889"/>
      <c r="AVC44" s="890"/>
      <c r="AVE44" s="405"/>
      <c r="AVF44" s="311"/>
      <c r="AVG44" s="888"/>
      <c r="AVH44" s="889"/>
      <c r="AVI44" s="889"/>
      <c r="AVJ44" s="890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8"/>
      <c r="AVV44" s="889"/>
      <c r="AVW44" s="889"/>
      <c r="AVX44" s="890"/>
      <c r="AVZ44" s="405"/>
      <c r="AWA44" s="311"/>
      <c r="AWB44" s="888"/>
      <c r="AWC44" s="889"/>
      <c r="AWD44" s="889"/>
      <c r="AWE44" s="890"/>
      <c r="AWG44" s="425"/>
      <c r="AWH44" s="1330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5"/>
      <c r="AWR44" s="462"/>
      <c r="AWS44" s="462"/>
      <c r="AWT44" s="890">
        <f t="shared" si="227"/>
        <v>5365</v>
      </c>
      <c r="AWV44" s="405"/>
      <c r="AWW44" s="405"/>
      <c r="AWX44" s="311"/>
      <c r="AWY44" s="906"/>
      <c r="AWZ44" s="907"/>
      <c r="AXA44" s="907"/>
      <c r="AXB44" s="908"/>
      <c r="AXD44" s="405"/>
      <c r="AXE44" s="311"/>
      <c r="AXF44" s="906"/>
      <c r="AXG44" s="907"/>
      <c r="AXH44" s="907"/>
      <c r="AXI44" s="908"/>
      <c r="AXK44" s="405"/>
      <c r="AXL44" s="311"/>
      <c r="AXM44" s="906"/>
      <c r="AXN44" s="907"/>
      <c r="AXO44" s="907"/>
      <c r="AXP44" s="908"/>
      <c r="AXR44" s="311"/>
      <c r="AXS44" s="311"/>
      <c r="AXT44" s="906"/>
      <c r="AXU44" s="907"/>
      <c r="AXV44" s="907"/>
      <c r="AXW44" s="908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6"/>
      <c r="AYW44" s="907"/>
      <c r="AYX44" s="907"/>
      <c r="AYY44" s="908"/>
      <c r="AZA44" s="405"/>
      <c r="AZB44" s="311"/>
      <c r="AZC44" s="906"/>
      <c r="AZD44" s="907"/>
      <c r="AZE44" s="907"/>
      <c r="AZF44" s="908"/>
      <c r="AZH44" s="311"/>
      <c r="AZI44" s="311"/>
      <c r="AZJ44" s="906"/>
      <c r="AZK44" s="907"/>
      <c r="AZL44" s="907"/>
      <c r="AZM44" s="908"/>
      <c r="AZO44" s="321"/>
      <c r="AZP44" s="302"/>
      <c r="AZQ44" s="350"/>
      <c r="AZR44" s="781"/>
      <c r="AZS44" s="139"/>
      <c r="AZT44" s="78">
        <f t="shared" si="143"/>
        <v>123.27999999999975</v>
      </c>
      <c r="AZV44" s="322"/>
      <c r="AZW44" s="311"/>
      <c r="AZX44" s="906"/>
      <c r="AZY44" s="907"/>
      <c r="AZZ44" s="907"/>
      <c r="BAA44" s="908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6"/>
      <c r="BAM44" s="909"/>
      <c r="BAN44" s="907"/>
      <c r="BAO44" s="908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6"/>
      <c r="BBA44" s="907"/>
      <c r="BBB44" s="907"/>
      <c r="BBC44" s="908"/>
      <c r="BBE44" s="311"/>
      <c r="BBF44" s="311"/>
      <c r="BBG44" s="906"/>
      <c r="BBH44" s="907"/>
      <c r="BBI44" s="907"/>
      <c r="BBJ44" s="908"/>
      <c r="BBL44" s="321">
        <v>42147</v>
      </c>
      <c r="BBM44" s="321"/>
      <c r="BBN44" s="885">
        <v>22039</v>
      </c>
      <c r="BBO44" s="695">
        <v>322902</v>
      </c>
      <c r="BBP44" s="1565">
        <v>42152</v>
      </c>
      <c r="BBQ44" s="2056">
        <v>322902</v>
      </c>
      <c r="BBR44" s="131">
        <f t="shared" si="148"/>
        <v>0</v>
      </c>
      <c r="BBT44" s="311"/>
      <c r="BBU44" s="311"/>
      <c r="BBV44" s="906"/>
      <c r="BBW44" s="907"/>
      <c r="BBX44" s="907"/>
      <c r="BBY44" s="908"/>
      <c r="BCA44" s="405"/>
      <c r="BCB44" s="311"/>
      <c r="BCC44" s="906"/>
      <c r="BCD44" s="907"/>
      <c r="BCE44" s="907"/>
      <c r="BCF44" s="908"/>
      <c r="BCH44" s="311"/>
      <c r="BCI44" s="311"/>
      <c r="BCJ44" s="906"/>
      <c r="BCK44" s="907"/>
      <c r="BCL44" s="907"/>
      <c r="BCM44" s="908"/>
      <c r="BCO44" s="311"/>
      <c r="BCP44" s="311"/>
      <c r="BCQ44" s="906"/>
      <c r="BCR44" s="907"/>
      <c r="BCS44" s="907"/>
      <c r="BCT44" s="908"/>
      <c r="BCV44" s="405"/>
      <c r="BCW44" s="311"/>
      <c r="BCX44" s="906"/>
      <c r="BCY44" s="907"/>
      <c r="BCZ44" s="907"/>
      <c r="BDA44" s="908"/>
      <c r="BDC44" s="405"/>
      <c r="BDD44" s="311"/>
      <c r="BDE44" s="906"/>
      <c r="BDF44" s="1240"/>
      <c r="BDG44" s="907"/>
      <c r="BDH44" s="908"/>
      <c r="BDJ44" s="322"/>
      <c r="BDK44" s="311"/>
      <c r="BDL44" s="906"/>
      <c r="BDM44" s="907"/>
      <c r="BDN44" s="907"/>
      <c r="BDO44" s="908"/>
      <c r="BDQ44" s="405"/>
      <c r="BDR44" s="405"/>
      <c r="BDS44" s="311"/>
      <c r="BDT44" s="906"/>
      <c r="BDU44" s="909"/>
      <c r="BDV44" s="907"/>
      <c r="BDW44" s="908"/>
      <c r="BDY44" s="311"/>
      <c r="BDZ44" s="311"/>
      <c r="BEA44" s="311"/>
      <c r="BEB44" s="906"/>
      <c r="BEC44" s="907"/>
      <c r="BED44" s="907"/>
      <c r="BEE44" s="908"/>
      <c r="BEG44" s="322">
        <v>41953</v>
      </c>
      <c r="BEH44" s="734" t="s">
        <v>2369</v>
      </c>
      <c r="BEI44" s="2060" t="s">
        <v>2347</v>
      </c>
      <c r="BEJ44" s="2071">
        <v>9930.16</v>
      </c>
      <c r="BEK44" s="894">
        <v>41961</v>
      </c>
      <c r="BEL44" s="76">
        <v>9930.16</v>
      </c>
      <c r="BEM44" s="78">
        <f t="shared" si="158"/>
        <v>-17000</v>
      </c>
      <c r="BEO44" s="311"/>
      <c r="BEP44" s="311"/>
      <c r="BEQ44" s="906"/>
      <c r="BER44" s="907"/>
      <c r="BES44" s="907"/>
      <c r="BET44" s="908"/>
      <c r="BEV44" s="322"/>
      <c r="BEW44" s="311"/>
      <c r="BEX44" s="906"/>
      <c r="BEY44" s="907"/>
      <c r="BEZ44" s="907"/>
      <c r="BFA44" s="908"/>
      <c r="BFC44" s="322"/>
      <c r="BFD44" s="311"/>
      <c r="BFE44" s="906"/>
      <c r="BFF44" s="907"/>
      <c r="BFG44" s="907"/>
      <c r="BFH44" s="908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6"/>
      <c r="BFT44" s="909"/>
      <c r="BFU44" s="907"/>
      <c r="BFV44" s="908"/>
      <c r="BFX44" s="311"/>
      <c r="BFY44" s="311"/>
      <c r="BFZ44" s="906"/>
      <c r="BGA44" s="907"/>
      <c r="BGB44" s="907"/>
      <c r="BGC44" s="908"/>
      <c r="BGE44" s="322"/>
      <c r="BGF44" s="311"/>
      <c r="BGG44" s="906"/>
      <c r="BGH44" s="911"/>
      <c r="BGI44" s="907"/>
      <c r="BGJ44" s="908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6"/>
      <c r="BGW44" s="907"/>
      <c r="BGX44" s="907"/>
      <c r="BGY44" s="908"/>
      <c r="BHA44" s="405"/>
      <c r="BHB44" s="311"/>
      <c r="BHC44" s="906"/>
      <c r="BHD44" s="907"/>
      <c r="BHE44" s="907"/>
      <c r="BHF44" s="908"/>
      <c r="BHH44" s="405"/>
      <c r="BHI44" s="311"/>
      <c r="BHJ44" s="311"/>
      <c r="BHK44" s="906"/>
      <c r="BHL44" s="907"/>
      <c r="BHM44" s="907"/>
      <c r="BHN44" s="908"/>
      <c r="BHP44" s="322"/>
      <c r="BHQ44" s="776"/>
      <c r="BHR44" s="76"/>
      <c r="BHS44" s="894"/>
      <c r="BHT44" s="76"/>
      <c r="BHU44" s="78">
        <f t="shared" si="170"/>
        <v>0</v>
      </c>
      <c r="BHW44" s="322"/>
      <c r="BHX44" s="734"/>
      <c r="BHY44" s="311"/>
      <c r="BHZ44" s="906"/>
      <c r="BIA44" s="911"/>
      <c r="BIB44" s="907"/>
      <c r="BIC44" s="908"/>
      <c r="BIE44" s="1861"/>
      <c r="BIF44" s="1863"/>
      <c r="BIG44" s="1863"/>
      <c r="BIH44" s="1866"/>
      <c r="BII44" s="907"/>
      <c r="BIJ44" s="907"/>
      <c r="BIK44" s="908"/>
      <c r="BIM44" s="405"/>
      <c r="BIN44" s="776"/>
      <c r="BIO44" s="789"/>
      <c r="BIP44" s="720"/>
      <c r="BIQ44" s="76"/>
      <c r="BIR44" s="78">
        <f t="shared" si="173"/>
        <v>86</v>
      </c>
      <c r="BIT44" s="322"/>
      <c r="BIU44" s="322"/>
      <c r="BIV44" s="2021"/>
      <c r="BIW44" s="906"/>
      <c r="BIX44" s="907"/>
      <c r="BIY44" s="907"/>
      <c r="BIZ44" s="908"/>
      <c r="BJB44" s="405"/>
      <c r="BJC44" s="311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311"/>
      <c r="BJR44" s="311"/>
      <c r="BJS44" s="906"/>
      <c r="BJT44" s="907"/>
      <c r="BJU44" s="907"/>
      <c r="BJV44" s="908"/>
      <c r="BJX44" s="405"/>
      <c r="BJY44" s="311"/>
      <c r="BJZ44" s="906"/>
      <c r="BKA44" s="907"/>
      <c r="BKB44" s="907"/>
      <c r="BKC44" s="908"/>
      <c r="BKE44" s="405"/>
      <c r="BKG44" s="311"/>
      <c r="BKH44" s="906"/>
      <c r="BKI44" s="907"/>
      <c r="BKJ44" s="907"/>
      <c r="BKK44" s="908"/>
      <c r="BKM44" s="405"/>
      <c r="BKN44" s="311"/>
      <c r="BKO44" s="906"/>
      <c r="BKP44" s="907"/>
      <c r="BKQ44" s="907"/>
      <c r="BKR44" s="908"/>
      <c r="BKT44" s="405"/>
      <c r="BKU44" s="311"/>
      <c r="BKV44" s="906"/>
      <c r="BKW44" s="907"/>
      <c r="BKX44" s="907"/>
      <c r="BKY44" s="908"/>
      <c r="BLA44" s="405"/>
      <c r="BLB44" s="311"/>
      <c r="BLC44" s="906"/>
      <c r="BLD44" s="907"/>
      <c r="BLE44" s="907"/>
      <c r="BLF44" s="908"/>
      <c r="BLH44" s="405"/>
      <c r="BLI44" s="311"/>
      <c r="BLJ44" s="906"/>
      <c r="BLK44" s="907"/>
      <c r="BLL44" s="907"/>
      <c r="BLM44" s="908"/>
      <c r="BLO44" s="405"/>
      <c r="BLP44" s="311"/>
      <c r="BLQ44" s="906"/>
      <c r="BLR44" s="907"/>
      <c r="BLS44" s="907"/>
      <c r="BLT44" s="908"/>
      <c r="BLV44" s="405"/>
      <c r="BLW44" s="311"/>
      <c r="BLX44" s="906"/>
      <c r="BLY44" s="907"/>
      <c r="BLZ44" s="907"/>
      <c r="BMA44" s="908"/>
      <c r="BMC44" s="405"/>
      <c r="BMD44" s="311"/>
      <c r="BME44" s="906"/>
      <c r="BMF44" s="907"/>
      <c r="BMG44" s="907"/>
      <c r="BMH44" s="908"/>
      <c r="BMJ44" s="405"/>
      <c r="BMK44" s="311"/>
      <c r="BML44" s="906"/>
      <c r="BMM44" s="907"/>
      <c r="BMN44" s="907"/>
      <c r="BMO44" s="908"/>
      <c r="BMQ44" s="31"/>
      <c r="BMR44" s="776"/>
      <c r="BMS44" s="789"/>
      <c r="BMT44" s="806"/>
      <c r="BMU44" s="76"/>
      <c r="BMV44" s="78">
        <f t="shared" si="185"/>
        <v>0</v>
      </c>
      <c r="BMX44" s="311"/>
      <c r="BMY44" s="311"/>
      <c r="BMZ44" s="906"/>
      <c r="BNA44" s="907"/>
      <c r="BNB44" s="907"/>
      <c r="BNC44" s="908"/>
      <c r="BNE44" s="321"/>
      <c r="BNF44" s="229"/>
      <c r="BNG44" s="695"/>
      <c r="BNH44" s="393"/>
      <c r="BNI44" s="139"/>
      <c r="BNJ44" s="78">
        <f t="shared" si="230"/>
        <v>11430</v>
      </c>
      <c r="BNL44" s="311"/>
      <c r="BNM44" s="311"/>
      <c r="BNN44" s="906"/>
      <c r="BNO44" s="1240"/>
      <c r="BNP44" s="907"/>
      <c r="BNQ44" s="908"/>
      <c r="BNS44" s="311"/>
      <c r="BNT44" s="734"/>
      <c r="BNU44" s="311"/>
      <c r="BNV44" s="906"/>
      <c r="BNW44" s="1240"/>
      <c r="BNX44" s="907"/>
      <c r="BNY44" s="908"/>
      <c r="BOA44" s="311"/>
      <c r="BOB44" s="311"/>
      <c r="BOC44" s="906"/>
      <c r="BOD44" s="907"/>
      <c r="BOE44" s="907"/>
      <c r="BOF44" s="908"/>
      <c r="BOH44" s="311"/>
      <c r="BOI44" s="311"/>
      <c r="BOJ44" s="906"/>
      <c r="BOK44" s="907"/>
      <c r="BOL44" s="907"/>
      <c r="BOM44" s="908"/>
      <c r="BOO44" s="311"/>
      <c r="BOP44" s="311"/>
      <c r="BOQ44" s="906"/>
      <c r="BOR44" s="907"/>
      <c r="BOS44" s="907"/>
      <c r="BOT44" s="908"/>
      <c r="BOV44" s="322"/>
      <c r="BOW44" s="311"/>
      <c r="BOX44" s="906"/>
      <c r="BOY44" s="907"/>
      <c r="BOZ44" s="907"/>
      <c r="BPA44" s="908"/>
      <c r="BPC44" s="405"/>
      <c r="BPD44" s="311"/>
      <c r="BPE44" s="906"/>
      <c r="BPF44" s="907"/>
      <c r="BPG44" s="907"/>
      <c r="BPH44" s="908"/>
      <c r="BPJ44" s="405"/>
      <c r="BPK44" s="311"/>
      <c r="BPL44" s="906"/>
      <c r="BPM44" s="907"/>
      <c r="BPN44" s="907"/>
      <c r="BPO44" s="908"/>
      <c r="BPQ44" s="311"/>
      <c r="BPR44" s="311"/>
      <c r="BPS44" s="906"/>
      <c r="BPT44" s="907"/>
      <c r="BPU44" s="907"/>
      <c r="BPV44" s="908"/>
      <c r="BPX44" s="311"/>
      <c r="BPY44" s="311"/>
      <c r="BPZ44" s="906"/>
      <c r="BQA44" s="907"/>
      <c r="BQB44" s="907"/>
      <c r="BQC44" s="908"/>
      <c r="BQG44" s="311"/>
      <c r="BQH44" s="906"/>
      <c r="BQI44" s="907"/>
      <c r="BQJ44" s="907"/>
      <c r="BQK44" s="908"/>
      <c r="BQL44" s="76"/>
      <c r="BQM44" s="321"/>
      <c r="BQN44" s="2147"/>
      <c r="BQO44" s="139"/>
      <c r="BQP44" s="425">
        <v>42143</v>
      </c>
      <c r="BQQ44" s="139">
        <v>2500</v>
      </c>
      <c r="BQR44" s="78">
        <f t="shared" si="189"/>
        <v>13258.5</v>
      </c>
      <c r="BQT44" s="322"/>
      <c r="BQU44" s="1330"/>
      <c r="BQV44" s="695"/>
      <c r="BQW44" s="405"/>
      <c r="BQX44" s="261"/>
      <c r="BQY44" s="78">
        <f t="shared" si="190"/>
        <v>0</v>
      </c>
      <c r="BRB44" s="776"/>
      <c r="BRC44" s="350"/>
      <c r="BRD44" s="405"/>
      <c r="BRE44" s="775"/>
      <c r="BRF44" s="131">
        <f t="shared" si="191"/>
        <v>0</v>
      </c>
      <c r="BRH44" s="311"/>
      <c r="BRI44" s="311"/>
      <c r="BRJ44" s="906"/>
      <c r="BRK44" s="907"/>
      <c r="BRL44" s="907"/>
      <c r="BRM44" s="908"/>
      <c r="BRO44" s="322"/>
      <c r="BRP44" s="311"/>
      <c r="BRQ44" s="311"/>
      <c r="BRR44" s="906"/>
      <c r="BRS44" s="907"/>
      <c r="BRT44" s="907"/>
      <c r="BRU44" s="908"/>
      <c r="BRW44" s="405"/>
      <c r="BRX44" s="311"/>
      <c r="BRY44" s="906"/>
      <c r="BRZ44" s="907"/>
      <c r="BSA44" s="907"/>
      <c r="BSB44" s="908"/>
      <c r="BSD44" s="405"/>
      <c r="BSE44" s="311"/>
      <c r="BSF44" s="906"/>
      <c r="BSG44" s="907"/>
      <c r="BSH44" s="907"/>
      <c r="BSI44" s="908"/>
      <c r="BSK44" s="311"/>
      <c r="BSL44" s="311"/>
      <c r="BSM44" s="906"/>
      <c r="BSN44" s="907"/>
      <c r="BSO44" s="907"/>
      <c r="BSP44" s="908"/>
      <c r="BSR44" s="405"/>
      <c r="BSS44" s="311"/>
      <c r="BST44" s="906"/>
      <c r="BSU44" s="907"/>
      <c r="BSV44" s="907"/>
      <c r="BSW44" s="908"/>
      <c r="BSY44" s="405"/>
      <c r="BSZ44" s="311"/>
      <c r="BTA44" s="906"/>
      <c r="BTB44" s="907"/>
      <c r="BTC44" s="907"/>
      <c r="BTD44" s="908"/>
      <c r="BTF44" s="311"/>
      <c r="BTG44" s="311"/>
      <c r="BTH44" s="906"/>
      <c r="BTI44" s="907"/>
      <c r="BTJ44" s="907"/>
      <c r="BTK44" s="908"/>
      <c r="BTM44" s="311"/>
      <c r="BTN44" s="311"/>
      <c r="BTO44" s="906"/>
      <c r="BTP44" s="907"/>
      <c r="BTQ44" s="907"/>
      <c r="BTR44" s="908"/>
      <c r="BTT44" s="311"/>
      <c r="BTU44" s="311"/>
      <c r="BTV44" s="906"/>
      <c r="BTW44" s="907"/>
      <c r="BTX44" s="907"/>
      <c r="BTY44" s="908"/>
      <c r="BUA44" s="311"/>
      <c r="BUB44" s="311"/>
      <c r="BUC44" s="906"/>
      <c r="BUD44" s="907"/>
      <c r="BUE44" s="907"/>
      <c r="BUF44" s="908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6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2133"/>
      <c r="CY45" s="2134"/>
      <c r="CZ45" s="724"/>
      <c r="DA45" s="1754"/>
      <c r="DB45" s="76">
        <f t="shared" si="16"/>
        <v>528978.30000000005</v>
      </c>
      <c r="DC45" s="714"/>
      <c r="DD45" s="714"/>
      <c r="DE45" s="1395"/>
      <c r="DF45" s="1814"/>
      <c r="DG45" s="1952"/>
      <c r="DH45" s="1946"/>
      <c r="DI45" s="724"/>
      <c r="DJ45" s="78">
        <f t="shared" si="17"/>
        <v>633217.30000000005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0"/>
      <c r="FM45" s="139"/>
      <c r="FN45" s="49"/>
      <c r="FO45" s="139"/>
      <c r="FP45" s="131">
        <f t="shared" si="25"/>
        <v>1044.8300000000017</v>
      </c>
      <c r="GG45" s="405"/>
      <c r="GH45" s="736"/>
      <c r="GI45" s="311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311"/>
      <c r="IV45" s="827"/>
      <c r="IW45" s="31"/>
      <c r="IX45" s="139"/>
      <c r="IY45" s="78">
        <f t="shared" si="36"/>
        <v>402</v>
      </c>
      <c r="JA45" s="405"/>
      <c r="JB45" s="1330"/>
      <c r="JC45" s="803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6"/>
      <c r="JQ45" s="76"/>
      <c r="JR45" s="322"/>
      <c r="JS45" s="701"/>
      <c r="JT45" s="78">
        <f t="shared" si="39"/>
        <v>90</v>
      </c>
      <c r="JV45" s="322"/>
      <c r="JW45" s="776"/>
      <c r="JX45" s="76"/>
      <c r="JY45" s="322"/>
      <c r="JZ45" s="701"/>
      <c r="KA45" s="78">
        <f t="shared" si="40"/>
        <v>90</v>
      </c>
      <c r="KD45" s="811"/>
      <c r="KH45" s="78">
        <f t="shared" si="281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1943"/>
      <c r="PY45" s="22"/>
      <c r="PZ45" s="405"/>
      <c r="QA45" s="76"/>
      <c r="QB45" s="78">
        <f t="shared" si="61"/>
        <v>9830.36</v>
      </c>
      <c r="QD45" s="322"/>
      <c r="QE45" s="1330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6"/>
      <c r="VC45" s="139"/>
      <c r="VE45" s="139"/>
      <c r="VF45" s="78">
        <f t="shared" si="80"/>
        <v>0</v>
      </c>
      <c r="YQ45" s="776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5"/>
      <c r="ZZ45" s="545"/>
      <c r="AAA45" s="1815"/>
      <c r="AAB45" s="1826"/>
      <c r="AAC45" s="321"/>
      <c r="AAD45" s="390"/>
      <c r="AAE45" s="78">
        <f t="shared" si="95"/>
        <v>2062.3999999999996</v>
      </c>
      <c r="AAG45" s="1265"/>
      <c r="AAH45" s="545"/>
      <c r="AAI45" s="1815"/>
      <c r="AAJ45" s="1655"/>
      <c r="AAK45" s="1826"/>
      <c r="AAL45" s="78">
        <f t="shared" si="96"/>
        <v>0</v>
      </c>
      <c r="AAM45" s="1396"/>
      <c r="AAX45" s="701"/>
      <c r="ABA45" s="78">
        <f t="shared" si="98"/>
        <v>616</v>
      </c>
      <c r="AEE45" s="776"/>
      <c r="AEF45" s="789"/>
      <c r="AEG45" s="894"/>
      <c r="AEH45" s="352"/>
      <c r="AEI45" s="78">
        <f t="shared" si="254"/>
        <v>100.5</v>
      </c>
      <c r="AHE45" s="776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1141</v>
      </c>
      <c r="AJY45" s="797">
        <v>15798</v>
      </c>
      <c r="AJZ45" s="1462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6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6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33"/>
      <c r="AOB45" s="857"/>
      <c r="AOC45" s="2034"/>
      <c r="AOD45" s="2037"/>
      <c r="AOE45" s="724"/>
      <c r="AOF45" s="1396"/>
      <c r="AOG45" s="807">
        <f t="shared" si="208"/>
        <v>731</v>
      </c>
      <c r="AON45" s="807">
        <f t="shared" si="280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82"/>
        <v>0</v>
      </c>
      <c r="APY45" s="31"/>
      <c r="APZ45" s="863"/>
      <c r="AQA45" s="803"/>
      <c r="AQB45" s="806"/>
      <c r="AQC45" s="139"/>
      <c r="AQD45" s="807">
        <f t="shared" si="283"/>
        <v>0</v>
      </c>
      <c r="AQF45" s="31"/>
      <c r="AQG45" s="863"/>
      <c r="AQH45" s="803"/>
      <c r="AQI45" s="806"/>
      <c r="AQJ45" s="139"/>
      <c r="AQK45" s="807">
        <f t="shared" si="284"/>
        <v>0</v>
      </c>
      <c r="AQM45" s="31"/>
      <c r="AQN45" s="863"/>
      <c r="AQO45" s="803"/>
      <c r="AQP45" s="806"/>
      <c r="AQQ45" s="139"/>
      <c r="AQR45" s="807">
        <f t="shared" si="285"/>
        <v>0</v>
      </c>
      <c r="AQT45" s="322"/>
      <c r="AQU45" s="863"/>
      <c r="AQV45" s="803"/>
      <c r="AQW45" s="806"/>
      <c r="AQX45" s="139"/>
      <c r="AQY45" s="807">
        <f t="shared" si="286"/>
        <v>0</v>
      </c>
      <c r="ARA45" s="322"/>
      <c r="ARB45" s="863"/>
      <c r="ARC45" s="803"/>
      <c r="ARD45" s="806"/>
      <c r="ARE45" s="139"/>
      <c r="ARF45" s="807">
        <f t="shared" si="287"/>
        <v>0</v>
      </c>
      <c r="ARH45" s="322"/>
      <c r="ARI45" s="863"/>
      <c r="ARJ45" s="803"/>
      <c r="ARK45" s="806"/>
      <c r="ARL45" s="139"/>
      <c r="ARM45" s="807">
        <f t="shared" si="288"/>
        <v>399</v>
      </c>
      <c r="ARO45" s="405"/>
      <c r="ARP45" s="863"/>
      <c r="ARQ45" s="803"/>
      <c r="ARR45" s="806"/>
      <c r="ARS45" s="139"/>
      <c r="ART45" s="807">
        <f t="shared" si="289"/>
        <v>0</v>
      </c>
      <c r="ARV45" s="405"/>
      <c r="ARW45" s="863"/>
      <c r="ARX45" s="803"/>
      <c r="ARY45" s="806"/>
      <c r="ARZ45" s="139"/>
      <c r="ASA45" s="807">
        <f t="shared" si="290"/>
        <v>0</v>
      </c>
      <c r="ATG45" s="796"/>
      <c r="ATN45" s="796"/>
      <c r="ATV45" s="796"/>
      <c r="AUD45" s="796"/>
      <c r="AUR45" s="776"/>
      <c r="AUS45" s="139"/>
      <c r="AUT45" s="861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5"/>
      <c r="AWJ45" s="49"/>
      <c r="AWK45" s="139"/>
      <c r="AWL45" s="131">
        <f t="shared" si="226"/>
        <v>0</v>
      </c>
      <c r="AWN45" s="311"/>
      <c r="AWO45" s="734"/>
      <c r="AWP45" s="311"/>
      <c r="AWV45" s="405"/>
      <c r="AWW45" s="405"/>
      <c r="AWX45" s="311"/>
      <c r="AWY45" s="139"/>
      <c r="AWZ45" s="31"/>
      <c r="AXA45" s="775"/>
      <c r="AXB45" s="916"/>
      <c r="AXD45" s="405"/>
      <c r="AXE45" s="311"/>
      <c r="AXF45" s="139"/>
      <c r="AXG45" s="31"/>
      <c r="AXH45" s="775"/>
      <c r="AXI45" s="916"/>
      <c r="AXK45" s="405"/>
      <c r="AXL45" s="311"/>
      <c r="AXM45" s="139"/>
      <c r="AXN45" s="31"/>
      <c r="AXO45" s="775"/>
      <c r="AXP45" s="916"/>
      <c r="AXR45" s="31"/>
      <c r="AXS45" s="311"/>
      <c r="AXT45" s="139"/>
      <c r="AXU45" s="31"/>
      <c r="AXV45" s="775"/>
      <c r="AXW45" s="916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5"/>
      <c r="AYY45" s="76"/>
      <c r="AZA45" s="405"/>
      <c r="AZB45" s="311"/>
      <c r="AZC45" s="139"/>
      <c r="AZD45" s="31"/>
      <c r="AZE45" s="775"/>
      <c r="AZF45" s="76"/>
      <c r="AZH45" s="31"/>
      <c r="AZI45" s="311"/>
      <c r="AZJ45" s="139"/>
      <c r="AZK45" s="31"/>
      <c r="AZL45" s="775"/>
      <c r="AZM45" s="76"/>
      <c r="AZO45" s="322"/>
      <c r="AZP45" s="776"/>
      <c r="AZQ45" s="139"/>
      <c r="AZR45" s="31"/>
      <c r="AZS45" s="775"/>
      <c r="AZT45" s="78">
        <f t="shared" si="143"/>
        <v>123.27999999999975</v>
      </c>
      <c r="AZV45" s="322"/>
      <c r="AZW45" s="311"/>
      <c r="AZX45" s="139"/>
      <c r="AZY45" s="31"/>
      <c r="AZZ45" s="775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5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5"/>
      <c r="BBC45" s="76"/>
      <c r="BBE45" s="31"/>
      <c r="BBF45" s="311"/>
      <c r="BBG45" s="139"/>
      <c r="BBH45" s="31"/>
      <c r="BBI45" s="775"/>
      <c r="BBJ45" s="76"/>
      <c r="BBL45" s="321">
        <v>42150</v>
      </c>
      <c r="BBM45" s="1923"/>
      <c r="BBN45" s="2104">
        <v>22324</v>
      </c>
      <c r="BBO45" s="434">
        <v>134822</v>
      </c>
      <c r="BBP45" s="393">
        <v>42152</v>
      </c>
      <c r="BBQ45" s="1938">
        <v>134822</v>
      </c>
      <c r="BBR45" s="131">
        <f t="shared" si="148"/>
        <v>0</v>
      </c>
      <c r="BBT45" s="31"/>
      <c r="BBU45" s="311"/>
      <c r="BBV45" s="139"/>
      <c r="BBW45" s="31"/>
      <c r="BBX45" s="775"/>
      <c r="BBY45" s="76"/>
      <c r="BCA45" s="405"/>
      <c r="BCB45" s="311"/>
      <c r="BCC45" s="139"/>
      <c r="BCD45" s="31"/>
      <c r="BCE45" s="775"/>
      <c r="BCF45" s="76"/>
      <c r="BCH45" s="31"/>
      <c r="BCI45" s="311"/>
      <c r="BCJ45" s="139"/>
      <c r="BCK45" s="31"/>
      <c r="BCL45" s="775"/>
      <c r="BCM45" s="76"/>
      <c r="BCO45" s="31"/>
      <c r="BCP45" s="311"/>
      <c r="BCQ45" s="139"/>
      <c r="BCR45" s="31"/>
      <c r="BCS45" s="775"/>
      <c r="BCT45" s="76"/>
      <c r="BCV45" s="405"/>
      <c r="BCW45" s="311"/>
      <c r="BCX45" s="139"/>
      <c r="BCY45" s="31"/>
      <c r="BCZ45" s="775"/>
      <c r="BDA45" s="76"/>
      <c r="BDC45" s="405"/>
      <c r="BDD45" s="311"/>
      <c r="BDE45" s="139"/>
      <c r="BDF45" s="31"/>
      <c r="BDG45" s="775"/>
      <c r="BDH45" s="76"/>
      <c r="BDJ45" s="322"/>
      <c r="BDK45" s="311"/>
      <c r="BDL45" s="139"/>
      <c r="BDM45" s="31"/>
      <c r="BDN45" s="775"/>
      <c r="BDO45" s="76"/>
      <c r="BDQ45" s="405"/>
      <c r="BDR45" s="405"/>
      <c r="BDS45" s="311"/>
      <c r="BDT45" s="139"/>
      <c r="BDU45" s="405"/>
      <c r="BDV45" s="775"/>
      <c r="BDW45" s="76"/>
      <c r="BDY45" s="31"/>
      <c r="BDZ45" s="31"/>
      <c r="BEA45" s="311"/>
      <c r="BEB45" s="139"/>
      <c r="BEC45" s="31"/>
      <c r="BED45" s="775"/>
      <c r="BEE45" s="76"/>
      <c r="BEG45" s="322">
        <v>41960</v>
      </c>
      <c r="BEH45" s="734" t="s">
        <v>2370</v>
      </c>
      <c r="BEI45" s="1337" t="s">
        <v>2354</v>
      </c>
      <c r="BEJ45" s="2073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1"/>
      <c r="BEQ45" s="139"/>
      <c r="BER45" s="31"/>
      <c r="BES45" s="775"/>
      <c r="BET45" s="76"/>
      <c r="BEV45" s="322"/>
      <c r="BEW45" s="311"/>
      <c r="BEX45" s="139"/>
      <c r="BEY45" s="31"/>
      <c r="BEZ45" s="775"/>
      <c r="BFA45" s="76"/>
      <c r="BFC45" s="322"/>
      <c r="BFD45" s="311"/>
      <c r="BFE45" s="139"/>
      <c r="BFF45" s="31"/>
      <c r="BFG45" s="775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5"/>
      <c r="BFV45" s="76"/>
      <c r="BFX45" s="31"/>
      <c r="BFY45" s="311"/>
      <c r="BFZ45" s="139"/>
      <c r="BGA45" s="31"/>
      <c r="BGB45" s="775"/>
      <c r="BGC45" s="76"/>
      <c r="BGE45" s="322"/>
      <c r="BGF45" s="311"/>
      <c r="BGG45" s="139"/>
      <c r="BGH45" s="322"/>
      <c r="BGI45" s="775"/>
      <c r="BGJ45" s="76"/>
      <c r="BGL45" s="714"/>
      <c r="BGM45" s="714"/>
      <c r="BGN45" s="1330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5"/>
      <c r="BGY45" s="76"/>
      <c r="BHA45" s="405"/>
      <c r="BHB45" s="311"/>
      <c r="BHC45" s="139"/>
      <c r="BHD45" s="31"/>
      <c r="BHE45" s="775"/>
      <c r="BHF45" s="76"/>
      <c r="BHH45" s="405"/>
      <c r="BHI45" s="31"/>
      <c r="BHJ45" s="311"/>
      <c r="BHK45" s="139"/>
      <c r="BHL45" s="31"/>
      <c r="BHM45" s="775"/>
      <c r="BHN45" s="76"/>
      <c r="BHP45" s="322"/>
      <c r="BHQ45" s="776"/>
      <c r="BHR45" s="139"/>
      <c r="BHS45" s="884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5"/>
      <c r="BIC45" s="76"/>
      <c r="BIE45" s="1861"/>
      <c r="BIF45" s="1865"/>
      <c r="BIG45" s="1863"/>
      <c r="BIH45" s="1860"/>
      <c r="BII45" s="31"/>
      <c r="BIJ45" s="775"/>
      <c r="BIK45" s="76"/>
      <c r="BIM45" s="405"/>
      <c r="BIN45" s="776"/>
      <c r="BIO45" s="350"/>
      <c r="BIP45" s="720"/>
      <c r="BIQ45" s="76"/>
      <c r="BIR45" s="78">
        <f t="shared" si="173"/>
        <v>86</v>
      </c>
      <c r="BIT45" s="322"/>
      <c r="BIU45" s="322"/>
      <c r="BIV45" s="2021"/>
      <c r="BIW45" s="139"/>
      <c r="BIX45" s="31"/>
      <c r="BIY45" s="775"/>
      <c r="BIZ45" s="76"/>
      <c r="BJB45" s="405"/>
      <c r="BJC45" s="311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311"/>
      <c r="BJS45" s="139"/>
      <c r="BJT45" s="31"/>
      <c r="BJU45" s="775"/>
      <c r="BJV45" s="76"/>
      <c r="BJX45" s="405"/>
      <c r="BJY45" s="311"/>
      <c r="BJZ45" s="139"/>
      <c r="BKA45" s="31"/>
      <c r="BKB45" s="775"/>
      <c r="BKC45" s="76"/>
      <c r="BKE45" s="405"/>
      <c r="BKG45" s="311"/>
      <c r="BKH45" s="139"/>
      <c r="BKI45" s="31"/>
      <c r="BKJ45" s="775"/>
      <c r="BKK45" s="76"/>
      <c r="BKM45" s="405"/>
      <c r="BKN45" s="311"/>
      <c r="BKO45" s="139"/>
      <c r="BKP45" s="31"/>
      <c r="BKQ45" s="775"/>
      <c r="BKR45" s="76"/>
      <c r="BKT45" s="405"/>
      <c r="BKU45" s="311"/>
      <c r="BKV45" s="139"/>
      <c r="BKW45" s="31"/>
      <c r="BKX45" s="775"/>
      <c r="BKY45" s="76"/>
      <c r="BLA45" s="405"/>
      <c r="BLB45" s="311"/>
      <c r="BLC45" s="139"/>
      <c r="BLD45" s="31"/>
      <c r="BLE45" s="775"/>
      <c r="BLF45" s="76"/>
      <c r="BLH45" s="405"/>
      <c r="BLI45" s="311"/>
      <c r="BLJ45" s="139"/>
      <c r="BLK45" s="31"/>
      <c r="BLL45" s="775"/>
      <c r="BLM45" s="76"/>
      <c r="BLO45" s="405"/>
      <c r="BLP45" s="311"/>
      <c r="BLQ45" s="139"/>
      <c r="BLR45" s="31"/>
      <c r="BLS45" s="775"/>
      <c r="BLT45" s="76"/>
      <c r="BLV45" s="405"/>
      <c r="BLW45" s="311"/>
      <c r="BLX45" s="139"/>
      <c r="BLY45" s="31"/>
      <c r="BLZ45" s="775"/>
      <c r="BMA45" s="76"/>
      <c r="BMC45" s="405"/>
      <c r="BMD45" s="311"/>
      <c r="BME45" s="139"/>
      <c r="BMF45" s="31"/>
      <c r="BMG45" s="775"/>
      <c r="BMH45" s="76"/>
      <c r="BMJ45" s="405"/>
      <c r="BMK45" s="311"/>
      <c r="BML45" s="139"/>
      <c r="BMM45" s="31"/>
      <c r="BMN45" s="775"/>
      <c r="BMO45" s="76"/>
      <c r="BMQ45" s="31"/>
      <c r="BMR45" s="776"/>
      <c r="BMS45" s="139"/>
      <c r="BMT45" s="806"/>
      <c r="BMU45" s="76"/>
      <c r="BMV45" s="78">
        <f t="shared" si="185"/>
        <v>0</v>
      </c>
      <c r="BMX45" s="31"/>
      <c r="BMY45" s="311"/>
      <c r="BMZ45" s="139"/>
      <c r="BNA45" s="31"/>
      <c r="BNB45" s="775"/>
      <c r="BNC45" s="76"/>
      <c r="BNE45" s="321"/>
      <c r="BNF45" s="229"/>
      <c r="BNG45" s="695"/>
      <c r="BNH45" s="393"/>
      <c r="BNI45" s="139"/>
      <c r="BNJ45" s="78">
        <f t="shared" si="230"/>
        <v>11430</v>
      </c>
      <c r="BNL45" s="31"/>
      <c r="BNM45" s="311"/>
      <c r="BNN45" s="139"/>
      <c r="BNO45" s="31"/>
      <c r="BNP45" s="775"/>
      <c r="BNQ45" s="76"/>
      <c r="BNS45" s="31"/>
      <c r="BNT45" s="336"/>
      <c r="BNU45" s="311"/>
      <c r="BNV45" s="139"/>
      <c r="BNW45" s="31"/>
      <c r="BNX45" s="775"/>
      <c r="BNY45" s="76"/>
      <c r="BOA45" s="31"/>
      <c r="BOB45" s="311"/>
      <c r="BOC45" s="139"/>
      <c r="BOD45" s="31"/>
      <c r="BOE45" s="775"/>
      <c r="BOF45" s="76"/>
      <c r="BOH45" s="31"/>
      <c r="BOI45" s="311"/>
      <c r="BOJ45" s="139"/>
      <c r="BOK45" s="31"/>
      <c r="BOL45" s="775"/>
      <c r="BOM45" s="76"/>
      <c r="BOO45" s="31"/>
      <c r="BOP45" s="311"/>
      <c r="BOQ45" s="139"/>
      <c r="BOR45" s="31"/>
      <c r="BOS45" s="775"/>
      <c r="BOT45" s="76"/>
      <c r="BOV45" s="322"/>
      <c r="BOW45" s="311"/>
      <c r="BOX45" s="139"/>
      <c r="BOY45" s="31"/>
      <c r="BOZ45" s="775"/>
      <c r="BPA45" s="76"/>
      <c r="BPC45" s="405"/>
      <c r="BPD45" s="311"/>
      <c r="BPE45" s="139"/>
      <c r="BPF45" s="31"/>
      <c r="BPG45" s="775"/>
      <c r="BPH45" s="76"/>
      <c r="BPJ45" s="405"/>
      <c r="BPK45" s="311"/>
      <c r="BPL45" s="139"/>
      <c r="BPM45" s="31"/>
      <c r="BPN45" s="775"/>
      <c r="BPO45" s="76"/>
      <c r="BPQ45" s="31"/>
      <c r="BPR45" s="311"/>
      <c r="BPS45" s="139"/>
      <c r="BPT45" s="31"/>
      <c r="BPU45" s="775"/>
      <c r="BPV45" s="76"/>
      <c r="BPX45" s="31"/>
      <c r="BPY45" s="311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/>
      <c r="BQN45" s="2199"/>
      <c r="BQO45" s="139"/>
      <c r="BQP45" s="425">
        <v>42154</v>
      </c>
      <c r="BQQ45" s="139">
        <v>1000</v>
      </c>
      <c r="BQR45" s="78">
        <f t="shared" si="189"/>
        <v>12258.5</v>
      </c>
      <c r="BQT45" s="322"/>
      <c r="BQU45" s="1330"/>
      <c r="BQV45" s="695"/>
      <c r="BQW45" s="405"/>
      <c r="BQX45" s="261"/>
      <c r="BQY45" s="78">
        <f t="shared" si="190"/>
        <v>0</v>
      </c>
      <c r="BRB45" s="811"/>
      <c r="BRC45" s="350"/>
      <c r="BRD45" s="405"/>
      <c r="BRE45" s="775"/>
      <c r="BRF45" s="131">
        <f t="shared" si="191"/>
        <v>0</v>
      </c>
      <c r="BRH45" s="31"/>
      <c r="BRI45" s="311"/>
      <c r="BRJ45" s="139"/>
      <c r="BRK45" s="31"/>
      <c r="BRL45" s="775"/>
      <c r="BRM45" s="76"/>
      <c r="BRO45" s="322"/>
      <c r="BRP45" s="31"/>
      <c r="BRQ45" s="311"/>
      <c r="BRR45" s="139"/>
      <c r="BRS45" s="31"/>
      <c r="BRT45" s="775"/>
      <c r="BRU45" s="76"/>
      <c r="BRW45" s="405"/>
      <c r="BRX45" s="311"/>
      <c r="BRY45" s="139"/>
      <c r="BRZ45" s="31"/>
      <c r="BSA45" s="775"/>
      <c r="BSB45" s="76"/>
      <c r="BSD45" s="405"/>
      <c r="BSE45" s="311"/>
      <c r="BSF45" s="139"/>
      <c r="BSG45" s="31"/>
      <c r="BSH45" s="775"/>
      <c r="BSI45" s="76"/>
      <c r="BSK45" s="31"/>
      <c r="BSL45" s="311"/>
      <c r="BSM45" s="139"/>
      <c r="BSN45" s="31"/>
      <c r="BSO45" s="775"/>
      <c r="BSP45" s="76"/>
      <c r="BSR45" s="405"/>
      <c r="BSS45" s="311"/>
      <c r="BST45" s="139"/>
      <c r="BSU45" s="31"/>
      <c r="BSV45" s="775"/>
      <c r="BSW45" s="76"/>
      <c r="BSY45" s="405"/>
      <c r="BSZ45" s="311"/>
      <c r="BTA45" s="139"/>
      <c r="BTB45" s="31"/>
      <c r="BTC45" s="775"/>
      <c r="BTD45" s="76"/>
      <c r="BTF45" s="31"/>
      <c r="BTG45" s="311"/>
      <c r="BTH45" s="139"/>
      <c r="BTI45" s="31"/>
      <c r="BTJ45" s="775"/>
      <c r="BTK45" s="76"/>
      <c r="BTM45" s="31"/>
      <c r="BTN45" s="311"/>
      <c r="BTO45" s="139"/>
      <c r="BTP45" s="31"/>
      <c r="BTQ45" s="775"/>
      <c r="BTR45" s="76"/>
      <c r="BTT45" s="31"/>
      <c r="BTU45" s="311"/>
      <c r="BTV45" s="139"/>
      <c r="BTW45" s="31"/>
      <c r="BTX45" s="775"/>
      <c r="BTY45" s="76"/>
      <c r="BUA45" s="31"/>
      <c r="BUB45" s="311"/>
      <c r="BUC45" s="139"/>
      <c r="BUD45" s="31"/>
      <c r="BUE45" s="775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6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5">
        <v>11965</v>
      </c>
      <c r="CY46" s="1946">
        <v>31899.439999999999</v>
      </c>
      <c r="CZ46" s="724">
        <v>42048</v>
      </c>
      <c r="DA46" s="1754">
        <v>31899.439999999999</v>
      </c>
      <c r="DB46" s="76">
        <f t="shared" si="16"/>
        <v>528978.30000000005</v>
      </c>
      <c r="DC46" s="714"/>
      <c r="DD46" s="1849"/>
      <c r="DE46" s="2046"/>
      <c r="DF46" s="1952"/>
      <c r="DG46" s="1946"/>
      <c r="DH46" s="724"/>
      <c r="DI46" s="1396"/>
      <c r="DJ46" s="78">
        <f t="shared" si="17"/>
        <v>633217.30000000005</v>
      </c>
      <c r="FJ46" s="425"/>
      <c r="FK46" s="49"/>
      <c r="FL46" s="1330"/>
      <c r="FM46" s="139"/>
      <c r="FN46" s="49"/>
      <c r="FO46" s="139"/>
      <c r="FP46" s="131">
        <f t="shared" si="25"/>
        <v>1044.8300000000017</v>
      </c>
      <c r="GG46" s="405"/>
      <c r="GH46" s="736"/>
      <c r="GI46" s="311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30"/>
      <c r="IV46" s="803"/>
      <c r="IW46" s="31"/>
      <c r="IX46" s="139"/>
      <c r="IY46" s="78">
        <f t="shared" si="36"/>
        <v>402</v>
      </c>
      <c r="JA46" s="405"/>
      <c r="JB46" s="1330"/>
      <c r="JC46" s="803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6"/>
      <c r="JQ46" s="701"/>
      <c r="JR46" s="322"/>
      <c r="JS46" s="701"/>
      <c r="JT46" s="78">
        <f t="shared" si="39"/>
        <v>90</v>
      </c>
      <c r="JV46" s="322"/>
      <c r="JW46" s="776"/>
      <c r="JX46" s="701"/>
      <c r="JY46" s="322"/>
      <c r="JZ46" s="701"/>
      <c r="KA46" s="78">
        <f t="shared" si="40"/>
        <v>90</v>
      </c>
      <c r="KD46" s="811"/>
      <c r="KH46" s="78">
        <f t="shared" si="281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1943"/>
      <c r="PY46" s="76"/>
      <c r="PZ46" s="720"/>
      <c r="QA46" s="76"/>
      <c r="QB46" s="78">
        <f t="shared" si="61"/>
        <v>9830.36</v>
      </c>
      <c r="QD46" s="322"/>
      <c r="QE46" s="1330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7"/>
      <c r="VA46" s="322"/>
      <c r="VB46" s="776"/>
      <c r="VC46" s="139"/>
      <c r="VE46" s="701"/>
      <c r="VF46" s="78">
        <f t="shared" si="80"/>
        <v>0</v>
      </c>
      <c r="YQ46" s="776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5"/>
      <c r="ZZ46" s="545"/>
      <c r="AAA46" s="1815"/>
      <c r="AAB46" s="1826"/>
      <c r="AAC46" s="321"/>
      <c r="AAD46" s="390"/>
      <c r="AAE46" s="78">
        <f t="shared" si="95"/>
        <v>2062.3999999999996</v>
      </c>
      <c r="AAG46" s="1265"/>
      <c r="AAH46" s="545"/>
      <c r="AAI46" s="1815"/>
      <c r="AAJ46" s="1655"/>
      <c r="AAK46" s="1826"/>
      <c r="AAL46" s="78">
        <f t="shared" si="96"/>
        <v>0</v>
      </c>
      <c r="AAM46" s="1396"/>
      <c r="AAX46" s="701"/>
      <c r="ABA46" s="78">
        <f t="shared" si="98"/>
        <v>616</v>
      </c>
      <c r="AEE46" s="811"/>
      <c r="AEI46" s="78">
        <f t="shared" si="254"/>
        <v>100.5</v>
      </c>
      <c r="AHE46" s="776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7"/>
      <c r="AJZ46" s="1462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311"/>
      <c r="ALX46" s="779"/>
      <c r="ALZ46" s="701"/>
      <c r="AMA46" s="78">
        <f t="shared" si="132"/>
        <v>37151</v>
      </c>
      <c r="AOA46" s="2031"/>
      <c r="AOB46" s="857"/>
      <c r="AOC46" s="1395"/>
      <c r="AOD46" s="1826"/>
      <c r="AOE46" s="724"/>
      <c r="AOF46" s="1396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82"/>
        <v>0</v>
      </c>
      <c r="APY46" s="31"/>
      <c r="APZ46" s="863"/>
      <c r="AQA46" s="803"/>
      <c r="AQB46" s="806"/>
      <c r="AQC46" s="139"/>
      <c r="AQD46" s="807">
        <f t="shared" si="283"/>
        <v>0</v>
      </c>
      <c r="AQF46" s="31"/>
      <c r="AQG46" s="863"/>
      <c r="AQH46" s="803"/>
      <c r="AQI46" s="806"/>
      <c r="AQJ46" s="139"/>
      <c r="AQK46" s="807">
        <f t="shared" si="284"/>
        <v>0</v>
      </c>
      <c r="AQM46" s="31"/>
      <c r="AQN46" s="863"/>
      <c r="AQO46" s="803"/>
      <c r="AQP46" s="806"/>
      <c r="AQQ46" s="139"/>
      <c r="AQR46" s="807">
        <f t="shared" si="285"/>
        <v>0</v>
      </c>
      <c r="AQT46" s="322"/>
      <c r="AQU46" s="863"/>
      <c r="AQV46" s="803"/>
      <c r="AQW46" s="806"/>
      <c r="AQX46" s="139"/>
      <c r="AQY46" s="807">
        <f t="shared" si="286"/>
        <v>0</v>
      </c>
      <c r="ARA46" s="322"/>
      <c r="ARB46" s="863"/>
      <c r="ARC46" s="803"/>
      <c r="ARD46" s="806"/>
      <c r="ARE46" s="139"/>
      <c r="ARF46" s="807">
        <f t="shared" si="287"/>
        <v>0</v>
      </c>
      <c r="ARH46" s="322"/>
      <c r="ARI46" s="863"/>
      <c r="ARJ46" s="803"/>
      <c r="ARK46" s="806"/>
      <c r="ARL46" s="139"/>
      <c r="ARM46" s="807">
        <f t="shared" si="288"/>
        <v>399</v>
      </c>
      <c r="ARO46" s="405"/>
      <c r="ARP46" s="863"/>
      <c r="ARQ46" s="803"/>
      <c r="ARR46" s="806"/>
      <c r="ARS46" s="139"/>
      <c r="ART46" s="807">
        <f t="shared" si="289"/>
        <v>0</v>
      </c>
      <c r="ARV46" s="405"/>
      <c r="ARW46" s="863"/>
      <c r="ARX46" s="803"/>
      <c r="ARY46" s="806"/>
      <c r="ARZ46" s="139"/>
      <c r="ASA46" s="807">
        <f t="shared" si="290"/>
        <v>0</v>
      </c>
      <c r="ATG46" s="796"/>
      <c r="ATN46" s="796"/>
      <c r="ATV46" s="796"/>
      <c r="AUD46" s="796"/>
      <c r="AUR46" s="776"/>
      <c r="AUS46" s="139"/>
      <c r="AUT46" s="861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4"/>
      <c r="AWP46" s="311"/>
      <c r="AWV46" s="405"/>
      <c r="AWW46" s="405"/>
      <c r="AWX46" s="311"/>
      <c r="AXA46" s="775"/>
      <c r="AXB46" s="76"/>
      <c r="AXD46" s="405"/>
      <c r="AXE46" s="311"/>
      <c r="AXH46" s="775"/>
      <c r="AXI46" s="76"/>
      <c r="AXK46" s="405"/>
      <c r="AXL46" s="311"/>
      <c r="AXO46" s="775"/>
      <c r="AXP46" s="76"/>
      <c r="AXR46" s="311"/>
      <c r="AXS46" s="311"/>
      <c r="AXV46" s="775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6"/>
      <c r="AYQ46" s="775"/>
      <c r="AYR46" s="78">
        <f t="shared" si="139"/>
        <v>0</v>
      </c>
      <c r="AYT46" s="405"/>
      <c r="AYU46" s="311"/>
      <c r="AYX46" s="775"/>
      <c r="AYY46" s="76"/>
      <c r="AZA46" s="405"/>
      <c r="AZB46" s="311"/>
      <c r="AZE46" s="775"/>
      <c r="AZF46" s="76"/>
      <c r="AZH46" s="311"/>
      <c r="AZI46" s="311"/>
      <c r="AZL46" s="775"/>
      <c r="AZM46" s="76"/>
      <c r="AZO46" s="322"/>
      <c r="AZP46" s="776"/>
      <c r="AZQ46" s="350"/>
      <c r="AZR46" s="861"/>
      <c r="AZS46" s="775"/>
      <c r="AZT46" s="78">
        <f t="shared" si="143"/>
        <v>123.27999999999975</v>
      </c>
      <c r="AZV46" s="322"/>
      <c r="AZW46" s="311"/>
      <c r="AZZ46" s="775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5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5"/>
      <c r="BBC46" s="76"/>
      <c r="BBE46" s="311"/>
      <c r="BBF46" s="311"/>
      <c r="BBI46" s="775"/>
      <c r="BBJ46" s="76"/>
      <c r="BBL46" s="321">
        <v>42151</v>
      </c>
      <c r="BBM46" s="1923"/>
      <c r="BBN46" s="2104">
        <v>22418</v>
      </c>
      <c r="BBO46" s="434">
        <v>146080</v>
      </c>
      <c r="BBP46" s="393">
        <v>42153</v>
      </c>
      <c r="BBQ46" s="1938">
        <v>146080</v>
      </c>
      <c r="BBR46" s="131">
        <f t="shared" si="148"/>
        <v>0</v>
      </c>
      <c r="BCH46" s="311"/>
      <c r="BCI46" s="311"/>
      <c r="BCL46" s="775"/>
      <c r="BCM46" s="76"/>
      <c r="BCO46" s="311"/>
      <c r="BCP46" s="311"/>
      <c r="BCS46" s="775"/>
      <c r="BCT46" s="76"/>
      <c r="BCV46" s="405"/>
      <c r="BCW46" s="311"/>
      <c r="BCZ46" s="775"/>
      <c r="BDA46" s="76"/>
      <c r="BDC46" s="405"/>
      <c r="BDD46" s="311"/>
      <c r="BDG46" s="775"/>
      <c r="BDH46" s="76"/>
      <c r="BDQ46" s="405"/>
      <c r="BDR46" s="405"/>
      <c r="BDS46" s="311"/>
      <c r="BDV46" s="775"/>
      <c r="BDW46" s="76"/>
      <c r="BDY46" s="311"/>
      <c r="BDZ46" s="311"/>
      <c r="BEA46" s="311"/>
      <c r="BED46" s="775"/>
      <c r="BEE46" s="76"/>
      <c r="BEG46" s="322">
        <v>41967</v>
      </c>
      <c r="BEH46" s="734" t="s">
        <v>2368</v>
      </c>
      <c r="BEI46" s="1337" t="s">
        <v>2364</v>
      </c>
      <c r="BEJ46" s="2024">
        <v>5109.63</v>
      </c>
      <c r="BEK46" s="792">
        <v>41982</v>
      </c>
      <c r="BEL46" s="775">
        <v>5109.63</v>
      </c>
      <c r="BEM46" s="78">
        <f t="shared" si="158"/>
        <v>-17000</v>
      </c>
      <c r="BEO46" s="311"/>
      <c r="BEP46" s="311"/>
      <c r="BES46" s="775"/>
      <c r="BET46" s="76"/>
      <c r="BEV46" s="322"/>
      <c r="BEW46" s="311"/>
      <c r="BEZ46" s="775"/>
      <c r="BFA46" s="76"/>
      <c r="BFC46" s="322"/>
      <c r="BFD46" s="311"/>
      <c r="BFG46" s="775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5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5"/>
      <c r="BGY46" s="76"/>
      <c r="BHA46" s="405"/>
      <c r="BHB46" s="311"/>
      <c r="BHE46" s="775"/>
      <c r="BHF46" s="76"/>
      <c r="BHH46" s="405"/>
      <c r="BHI46" s="311"/>
      <c r="BHJ46" s="311"/>
      <c r="BHM46" s="775"/>
      <c r="BHN46" s="76"/>
      <c r="BHP46" s="322"/>
      <c r="BHQ46" s="776"/>
      <c r="BHR46" s="701"/>
      <c r="BHT46" s="775"/>
      <c r="BHU46" s="78">
        <f t="shared" si="170"/>
        <v>0</v>
      </c>
      <c r="BHW46" s="322"/>
      <c r="BHX46" s="734"/>
      <c r="BHY46" s="311"/>
      <c r="BIB46" s="775"/>
      <c r="BIC46" s="76"/>
      <c r="BIE46" s="1861"/>
      <c r="BIF46" s="1863"/>
      <c r="BIG46" s="1863"/>
      <c r="BIH46" s="1867"/>
      <c r="BIJ46" s="775"/>
      <c r="BIK46" s="76"/>
      <c r="BIM46" s="405"/>
      <c r="BIN46" s="776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311"/>
      <c r="BJR46" s="311"/>
      <c r="BJU46" s="775"/>
      <c r="BJV46" s="76"/>
      <c r="BJX46" s="405"/>
      <c r="BJY46" s="311"/>
      <c r="BKB46" s="775"/>
      <c r="BKC46" s="76"/>
      <c r="BKE46" s="405"/>
      <c r="BKG46" s="311"/>
      <c r="BKJ46" s="775"/>
      <c r="BKK46" s="76"/>
      <c r="BKM46" s="405"/>
      <c r="BKN46" s="311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11430</v>
      </c>
      <c r="BQM46" s="321"/>
      <c r="BQN46" s="2199"/>
      <c r="BQO46" s="139"/>
      <c r="BQP46" s="425"/>
      <c r="BQQ46" s="139"/>
      <c r="BQR46" s="78">
        <f t="shared" si="189"/>
        <v>12258.5</v>
      </c>
      <c r="BQT46" s="321"/>
      <c r="BQU46" s="1330"/>
      <c r="BQV46" s="695"/>
      <c r="BQW46" s="425"/>
      <c r="BQX46" s="261"/>
      <c r="BQY46" s="78">
        <f t="shared" si="190"/>
        <v>0</v>
      </c>
      <c r="BQZ46" s="311"/>
      <c r="BRB46" s="811"/>
      <c r="BRC46" s="350"/>
      <c r="BRD46" s="405"/>
      <c r="BRE46" s="775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4"/>
      <c r="AU47" s="76"/>
      <c r="AV47" s="78">
        <f t="shared" si="8"/>
        <v>317405.71999999997</v>
      </c>
      <c r="BT47" s="776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061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49"/>
      <c r="DE47" s="2046"/>
      <c r="DF47" s="1952"/>
      <c r="DG47" s="1946"/>
      <c r="DH47" s="724"/>
      <c r="DI47" s="1396"/>
      <c r="DJ47" s="78">
        <f t="shared" si="17"/>
        <v>633217.30000000005</v>
      </c>
      <c r="FJ47" s="425"/>
      <c r="FK47" s="49"/>
      <c r="FL47" s="1330"/>
      <c r="FM47" s="139"/>
      <c r="FN47" s="49"/>
      <c r="FO47" s="139"/>
      <c r="FP47" s="131">
        <f t="shared" si="25"/>
        <v>1044.8300000000017</v>
      </c>
      <c r="GG47" s="405"/>
      <c r="GH47" s="736"/>
      <c r="GI47" s="311"/>
      <c r="GJ47" s="779"/>
      <c r="GK47" s="405"/>
      <c r="GL47" s="775"/>
      <c r="GM47" s="78">
        <f t="shared" si="27"/>
        <v>0</v>
      </c>
      <c r="IT47" s="405"/>
      <c r="IU47" s="1330"/>
      <c r="IV47" s="803"/>
      <c r="IW47" s="31"/>
      <c r="IX47" s="139"/>
      <c r="IY47" s="78">
        <f t="shared" si="36"/>
        <v>402</v>
      </c>
      <c r="JA47" s="405"/>
      <c r="JB47" s="1330"/>
      <c r="JC47" s="803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6"/>
      <c r="JQ47" s="76"/>
      <c r="JR47" s="322"/>
      <c r="JS47" s="701"/>
      <c r="JT47" s="78">
        <f t="shared" si="39"/>
        <v>90</v>
      </c>
      <c r="JV47" s="322"/>
      <c r="JW47" s="776"/>
      <c r="JX47" s="76"/>
      <c r="JY47" s="322"/>
      <c r="JZ47" s="701"/>
      <c r="KA47" s="78">
        <f t="shared" si="40"/>
        <v>90</v>
      </c>
      <c r="KC47" s="425">
        <v>40781</v>
      </c>
      <c r="KD47" s="2144" t="s">
        <v>1134</v>
      </c>
      <c r="KE47" s="797">
        <v>45074.5</v>
      </c>
      <c r="KH47" s="78">
        <f t="shared" si="281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6"/>
      <c r="VC47" s="350"/>
      <c r="VE47" s="701"/>
      <c r="VF47" s="78">
        <f t="shared" si="80"/>
        <v>0</v>
      </c>
      <c r="YQ47" s="776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5"/>
      <c r="ZZ47" s="545"/>
      <c r="AAA47" s="1815"/>
      <c r="AAB47" s="1826"/>
      <c r="AAC47" s="393"/>
      <c r="AAD47" s="139"/>
      <c r="AAE47" s="78">
        <f t="shared" si="95"/>
        <v>2062.3999999999996</v>
      </c>
      <c r="AAG47" s="1265"/>
      <c r="AAH47" s="545"/>
      <c r="AAI47" s="1815"/>
      <c r="AAJ47" s="1655"/>
      <c r="AAK47" s="1826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776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7"/>
      <c r="AJZ47" s="1462"/>
      <c r="AKA47" s="524"/>
      <c r="AKB47" s="525">
        <f t="shared" si="125"/>
        <v>14498</v>
      </c>
      <c r="ALV47" s="405"/>
      <c r="ALW47" s="311"/>
      <c r="ALX47" s="779"/>
      <c r="ALZ47" s="701"/>
      <c r="AMA47" s="78">
        <f t="shared" si="132"/>
        <v>37151</v>
      </c>
      <c r="AOA47" s="2032"/>
      <c r="AOB47" s="857"/>
      <c r="AOC47" s="1395"/>
      <c r="AOD47" s="1826"/>
      <c r="AOE47" s="724"/>
      <c r="AOF47" s="1396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82"/>
        <v>0</v>
      </c>
      <c r="APY47" s="31"/>
      <c r="APZ47" s="863"/>
      <c r="AQA47" s="803"/>
      <c r="AQB47" s="919"/>
      <c r="AQC47" s="352"/>
      <c r="AQD47" s="807">
        <f t="shared" si="283"/>
        <v>0</v>
      </c>
      <c r="AQF47" s="31"/>
      <c r="AQG47" s="863"/>
      <c r="AQH47" s="803"/>
      <c r="AQI47" s="919"/>
      <c r="AQJ47" s="352"/>
      <c r="AQK47" s="807">
        <f t="shared" si="284"/>
        <v>0</v>
      </c>
      <c r="AQM47" s="31"/>
      <c r="AQN47" s="863"/>
      <c r="AQO47" s="803"/>
      <c r="AQP47" s="919"/>
      <c r="AQQ47" s="352"/>
      <c r="AQR47" s="807">
        <f t="shared" si="285"/>
        <v>0</v>
      </c>
      <c r="AQT47" s="322"/>
      <c r="AQU47" s="863"/>
      <c r="AQV47" s="803"/>
      <c r="AQW47" s="919"/>
      <c r="AQX47" s="352"/>
      <c r="AQY47" s="807">
        <f t="shared" si="286"/>
        <v>0</v>
      </c>
      <c r="ARA47" s="322"/>
      <c r="ARB47" s="863"/>
      <c r="ARC47" s="803"/>
      <c r="ARD47" s="919"/>
      <c r="ARE47" s="352"/>
      <c r="ARF47" s="807">
        <f t="shared" si="287"/>
        <v>0</v>
      </c>
      <c r="ARH47" s="322"/>
      <c r="ARI47" s="863"/>
      <c r="ARJ47" s="803"/>
      <c r="ARK47" s="919"/>
      <c r="ARL47" s="352"/>
      <c r="ARM47" s="807">
        <f t="shared" si="288"/>
        <v>399</v>
      </c>
      <c r="ARO47" s="405"/>
      <c r="ARP47" s="863"/>
      <c r="ARQ47" s="803"/>
      <c r="ARR47" s="919"/>
      <c r="ARS47" s="352"/>
      <c r="ART47" s="807">
        <f t="shared" si="289"/>
        <v>0</v>
      </c>
      <c r="ARV47" s="405"/>
      <c r="ARW47" s="863"/>
      <c r="ARX47" s="803"/>
      <c r="ARY47" s="919"/>
      <c r="ARZ47" s="352"/>
      <c r="ASA47" s="807">
        <f t="shared" si="290"/>
        <v>0</v>
      </c>
      <c r="ATG47" s="796"/>
      <c r="AUR47" s="776"/>
      <c r="AUS47" s="139"/>
      <c r="AUT47" s="861"/>
      <c r="AUU47" s="139"/>
      <c r="AUV47" s="78">
        <f t="shared" si="248"/>
        <v>1754.5</v>
      </c>
      <c r="AVL47" s="405"/>
      <c r="AVM47" s="1330"/>
      <c r="AVN47" s="139"/>
      <c r="AVO47" s="861"/>
      <c r="AVP47" s="139"/>
      <c r="AVQ47" s="78">
        <f t="shared" si="251"/>
        <v>0</v>
      </c>
      <c r="AWG47" s="857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0"/>
      <c r="AWY47" s="139"/>
      <c r="AWZ47" s="861"/>
      <c r="AXA47" s="775"/>
      <c r="AXB47" s="76"/>
      <c r="AXK47" s="405"/>
      <c r="AXL47" s="1330"/>
      <c r="AXM47" s="139"/>
      <c r="AXN47" s="861"/>
      <c r="AXO47" s="775"/>
      <c r="AXP47" s="76"/>
      <c r="AXR47" s="31"/>
      <c r="AXS47" s="1330"/>
      <c r="AXT47" s="139"/>
      <c r="AXU47" s="861"/>
      <c r="AXV47" s="775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1"/>
      <c r="AYQ47" s="775"/>
      <c r="AYR47" s="78">
        <f t="shared" si="139"/>
        <v>0</v>
      </c>
      <c r="AYT47" s="405"/>
      <c r="AYU47" s="1330"/>
      <c r="AYV47" s="139"/>
      <c r="AYW47" s="861"/>
      <c r="AYX47" s="775"/>
      <c r="AYY47" s="76"/>
      <c r="AZA47" s="405"/>
      <c r="AZB47" s="1330"/>
      <c r="AZC47" s="139"/>
      <c r="AZD47" s="861"/>
      <c r="AZE47" s="775"/>
      <c r="AZF47" s="76"/>
      <c r="AZH47" s="31"/>
      <c r="AZI47" s="1330"/>
      <c r="AZJ47" s="139"/>
      <c r="AZK47" s="861"/>
      <c r="AZL47" s="775"/>
      <c r="AZM47" s="76"/>
      <c r="AZO47" s="322"/>
      <c r="AZP47" s="302"/>
      <c r="AZQ47" s="139"/>
      <c r="AZR47" s="861"/>
      <c r="AZS47" s="775"/>
      <c r="AZT47" s="78">
        <f t="shared" si="143"/>
        <v>123.27999999999975</v>
      </c>
      <c r="AZV47" s="322"/>
      <c r="AZW47" s="1330"/>
      <c r="AZX47" s="139"/>
      <c r="AZY47" s="861"/>
      <c r="AZZ47" s="775"/>
      <c r="BAA47" s="76"/>
      <c r="BAC47" s="322"/>
      <c r="BAD47" s="776"/>
      <c r="BAE47" s="350"/>
      <c r="BAF47" s="425"/>
      <c r="BAG47" s="775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>
        <v>42151</v>
      </c>
      <c r="BBM47" s="1923"/>
      <c r="BBN47" s="2104">
        <v>22421</v>
      </c>
      <c r="BBO47" s="434">
        <v>147784.95999999999</v>
      </c>
      <c r="BBP47" s="393">
        <v>42152</v>
      </c>
      <c r="BBQ47" s="1935">
        <v>147784.95999999999</v>
      </c>
      <c r="BBR47" s="131">
        <f t="shared" si="148"/>
        <v>0</v>
      </c>
      <c r="BBT47" s="920"/>
      <c r="BCA47" s="2158"/>
      <c r="BDQ47" s="405"/>
      <c r="BDR47" s="405"/>
      <c r="BDS47" s="1330"/>
      <c r="BDT47" s="139"/>
      <c r="BDV47" s="775"/>
      <c r="BDW47" s="76"/>
      <c r="BDY47" s="31"/>
      <c r="BDZ47" s="31"/>
      <c r="BEA47" s="1330"/>
      <c r="BEB47" s="139"/>
      <c r="BEC47" s="861"/>
      <c r="BED47" s="775"/>
      <c r="BEE47" s="76"/>
      <c r="BEG47" s="322">
        <v>41974</v>
      </c>
      <c r="BEH47" s="1269" t="s">
        <v>2376</v>
      </c>
      <c r="BEI47" s="670" t="s">
        <v>2365</v>
      </c>
      <c r="BEJ47" s="2073">
        <v>8303</v>
      </c>
      <c r="BEK47" s="792">
        <v>42347</v>
      </c>
      <c r="BEL47" s="775">
        <v>8303</v>
      </c>
      <c r="BEM47" s="78">
        <f t="shared" si="158"/>
        <v>-17000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0"/>
      <c r="BGO47" s="350"/>
      <c r="BGR47" s="78">
        <f t="shared" si="166"/>
        <v>4154.5999999999913</v>
      </c>
      <c r="BHQ47" s="776"/>
      <c r="BHR47" s="701"/>
      <c r="BHT47" s="701"/>
      <c r="BHU47" s="78">
        <f t="shared" si="170"/>
        <v>0</v>
      </c>
      <c r="BIE47" s="1862"/>
      <c r="BIF47" s="1867"/>
      <c r="BIG47" s="1867"/>
      <c r="BIH47" s="1867"/>
      <c r="BIN47" s="776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11430</v>
      </c>
      <c r="BQM47" s="321"/>
      <c r="BQN47" s="2199"/>
      <c r="BQO47" s="139"/>
      <c r="BQP47" s="425"/>
      <c r="BQQ47" s="139"/>
      <c r="BQR47" s="78">
        <f t="shared" si="189"/>
        <v>12258.5</v>
      </c>
      <c r="BQT47" s="393"/>
      <c r="BQU47" s="1330"/>
      <c r="BQV47" s="350"/>
      <c r="BQW47" s="714"/>
      <c r="BQX47" s="139"/>
      <c r="BQY47" s="78">
        <f t="shared" si="190"/>
        <v>0</v>
      </c>
      <c r="BQZ47" s="311"/>
      <c r="BRB47" s="811"/>
      <c r="BRC47" s="350"/>
      <c r="BRD47" s="405"/>
      <c r="BRE47" s="775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6"/>
      <c r="AS48" s="701"/>
      <c r="AU48" s="701"/>
      <c r="AV48" s="78">
        <f t="shared" si="8"/>
        <v>317405.71999999997</v>
      </c>
      <c r="BN48" s="1212"/>
      <c r="BO48" s="1213"/>
      <c r="BP48" s="1213"/>
      <c r="BQ48" s="1213"/>
      <c r="BT48" s="776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061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49"/>
      <c r="DE48" s="2046"/>
      <c r="DF48" s="1655"/>
      <c r="DG48" s="1826"/>
      <c r="DH48" s="724"/>
      <c r="DI48" s="1396"/>
      <c r="DJ48" s="78">
        <f t="shared" si="17"/>
        <v>633217.30000000005</v>
      </c>
      <c r="FJ48" s="425"/>
      <c r="FK48" s="49"/>
      <c r="FL48" s="1330"/>
      <c r="FM48" s="139"/>
      <c r="FN48" s="49"/>
      <c r="FO48" s="139"/>
      <c r="FP48" s="131">
        <f t="shared" si="25"/>
        <v>1044.8300000000017</v>
      </c>
      <c r="GG48" s="405"/>
      <c r="GH48" s="736"/>
      <c r="GI48" s="311"/>
      <c r="GJ48" s="779"/>
      <c r="GK48" s="405"/>
      <c r="GM48" s="78">
        <f t="shared" si="27"/>
        <v>0</v>
      </c>
      <c r="IT48" s="405"/>
      <c r="IU48" s="1330"/>
      <c r="IV48" s="803"/>
      <c r="IW48" s="31"/>
      <c r="IX48" s="139"/>
      <c r="IY48" s="78">
        <f t="shared" si="36"/>
        <v>402</v>
      </c>
      <c r="JA48" s="405"/>
      <c r="JB48" s="1330"/>
      <c r="JC48" s="803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6"/>
      <c r="JQ48" s="701"/>
      <c r="JR48" s="322"/>
      <c r="JS48" s="701"/>
      <c r="JT48" s="78">
        <f t="shared" si="39"/>
        <v>90</v>
      </c>
      <c r="JV48" s="322"/>
      <c r="JW48" s="776"/>
      <c r="JX48" s="701"/>
      <c r="JY48" s="322"/>
      <c r="JZ48" s="701"/>
      <c r="KA48" s="78">
        <f t="shared" si="40"/>
        <v>90</v>
      </c>
      <c r="KC48" s="425">
        <v>40785</v>
      </c>
      <c r="KD48" s="2144" t="s">
        <v>1135</v>
      </c>
      <c r="KE48" s="797">
        <v>23271</v>
      </c>
      <c r="KH48" s="78">
        <f t="shared" si="281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6"/>
      <c r="VC48" s="701"/>
      <c r="VE48" s="701"/>
      <c r="VF48" s="78">
        <f t="shared" si="80"/>
        <v>0</v>
      </c>
      <c r="YQ48" s="776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5"/>
      <c r="ZZ48" s="545"/>
      <c r="AAA48" s="1815"/>
      <c r="AAB48" s="1826"/>
      <c r="AAC48" s="393"/>
      <c r="AAD48" s="139"/>
      <c r="AAE48" s="78">
        <f t="shared" si="95"/>
        <v>2062.3999999999996</v>
      </c>
      <c r="AAG48" s="1265"/>
      <c r="AAH48" s="545"/>
      <c r="AAI48" s="1815"/>
      <c r="AAJ48" s="1655"/>
      <c r="AAK48" s="1826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776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79"/>
      <c r="ALZ48" s="701"/>
      <c r="AMA48" s="78">
        <f t="shared" si="132"/>
        <v>37151</v>
      </c>
      <c r="AOA48" s="2031"/>
      <c r="AOB48" s="857"/>
      <c r="AOC48" s="1395"/>
      <c r="AOD48" s="1826"/>
      <c r="AOE48" s="724"/>
      <c r="AOF48" s="1396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82"/>
        <v>0</v>
      </c>
      <c r="APY48" s="31"/>
      <c r="APZ48" s="863"/>
      <c r="AQA48" s="803"/>
      <c r="AQB48" s="806"/>
      <c r="AQC48" s="139"/>
      <c r="AQD48" s="807">
        <f t="shared" si="283"/>
        <v>0</v>
      </c>
      <c r="AQF48" s="31"/>
      <c r="AQG48" s="863"/>
      <c r="AQH48" s="803"/>
      <c r="AQI48" s="806"/>
      <c r="AQJ48" s="139"/>
      <c r="AQK48" s="807">
        <f t="shared" si="284"/>
        <v>0</v>
      </c>
      <c r="AQM48" s="31"/>
      <c r="AQN48" s="863"/>
      <c r="AQO48" s="803"/>
      <c r="AQP48" s="806"/>
      <c r="AQQ48" s="139"/>
      <c r="AQR48" s="807">
        <f t="shared" si="285"/>
        <v>0</v>
      </c>
      <c r="AQT48" s="322"/>
      <c r="AQU48" s="863"/>
      <c r="AQV48" s="803"/>
      <c r="AQW48" s="806"/>
      <c r="AQX48" s="139"/>
      <c r="AQY48" s="807">
        <f t="shared" si="286"/>
        <v>0</v>
      </c>
      <c r="ARA48" s="322"/>
      <c r="ARB48" s="863"/>
      <c r="ARC48" s="803"/>
      <c r="ARD48" s="806"/>
      <c r="ARE48" s="139"/>
      <c r="ARF48" s="807">
        <f t="shared" si="287"/>
        <v>0</v>
      </c>
      <c r="ARH48" s="322"/>
      <c r="ARI48" s="863"/>
      <c r="ARJ48" s="803"/>
      <c r="ARK48" s="806"/>
      <c r="ARL48" s="139"/>
      <c r="ARM48" s="807">
        <f t="shared" si="288"/>
        <v>399</v>
      </c>
      <c r="ARO48" s="405"/>
      <c r="ARP48" s="863"/>
      <c r="ARQ48" s="803"/>
      <c r="ARR48" s="806"/>
      <c r="ARS48" s="139"/>
      <c r="ART48" s="807">
        <f t="shared" si="289"/>
        <v>0</v>
      </c>
      <c r="ARV48" s="405"/>
      <c r="ARW48" s="863"/>
      <c r="ARX48" s="803"/>
      <c r="ARY48" s="806"/>
      <c r="ARZ48" s="139"/>
      <c r="ASA48" s="807">
        <f t="shared" si="290"/>
        <v>0</v>
      </c>
      <c r="ATG48" s="796"/>
      <c r="AUR48" s="776"/>
      <c r="AUS48" s="139"/>
      <c r="AUT48" s="861"/>
      <c r="AUU48" s="139"/>
      <c r="AUV48" s="78">
        <f t="shared" si="248"/>
        <v>1754.5</v>
      </c>
      <c r="AVL48" s="405"/>
      <c r="AVM48" s="1330"/>
      <c r="AVN48" s="139"/>
      <c r="AVO48" s="861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5"/>
      <c r="AXB48" s="76"/>
      <c r="AXY48" s="425"/>
      <c r="AXZ48" s="302"/>
      <c r="AYA48" s="350"/>
      <c r="AYB48" s="405"/>
      <c r="AYC48" s="775"/>
      <c r="AYD48" s="78">
        <f t="shared" si="137"/>
        <v>0</v>
      </c>
      <c r="AYF48" s="405"/>
      <c r="AYG48" s="776"/>
      <c r="AYH48" s="701"/>
      <c r="AYJ48" s="775"/>
      <c r="AYK48" s="78">
        <f t="shared" si="138"/>
        <v>0</v>
      </c>
      <c r="AYM48" s="405"/>
      <c r="AYN48" s="776"/>
      <c r="AYQ48" s="775"/>
      <c r="AYR48" s="78">
        <f t="shared" si="139"/>
        <v>0</v>
      </c>
      <c r="AYT48" s="405"/>
      <c r="AYU48" s="311"/>
      <c r="AYX48" s="775"/>
      <c r="AYY48" s="76"/>
      <c r="AZO48" s="322"/>
      <c r="AZP48" s="776"/>
      <c r="AZQ48" s="350"/>
      <c r="AZR48" s="861"/>
      <c r="AZS48" s="775"/>
      <c r="AZT48" s="78">
        <f t="shared" si="143"/>
        <v>123.27999999999975</v>
      </c>
      <c r="BAC48" s="322"/>
      <c r="BAD48" s="776"/>
      <c r="BAE48" s="701"/>
      <c r="BAF48" s="405"/>
      <c r="BAG48" s="775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>
        <v>42153</v>
      </c>
      <c r="BBM48" s="321"/>
      <c r="BBN48" s="2178">
        <v>22633</v>
      </c>
      <c r="BBO48" s="390">
        <v>287669</v>
      </c>
      <c r="BBP48" s="393">
        <v>42154</v>
      </c>
      <c r="BBQ48" s="1938">
        <v>287669</v>
      </c>
      <c r="BBR48" s="131">
        <f t="shared" si="148"/>
        <v>0</v>
      </c>
      <c r="BBT48" s="920"/>
      <c r="BCA48" s="2158"/>
      <c r="BDQ48" s="405"/>
      <c r="BDR48" s="405"/>
      <c r="BDS48" s="311"/>
      <c r="BDV48" s="775"/>
      <c r="BDW48" s="76"/>
      <c r="BDY48" s="311"/>
      <c r="BDZ48" s="311"/>
      <c r="BEA48" s="311"/>
      <c r="BED48" s="775"/>
      <c r="BEE48" s="76"/>
      <c r="BEG48" s="322">
        <v>41981</v>
      </c>
      <c r="BEH48" s="734" t="s">
        <v>2375</v>
      </c>
      <c r="BEI48" s="1337" t="s">
        <v>2367</v>
      </c>
      <c r="BEJ48" s="2024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0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62"/>
      <c r="BIF48" s="1867"/>
      <c r="BIG48" s="1867"/>
      <c r="BIH48" s="1867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11430</v>
      </c>
      <c r="BQM48" s="321"/>
      <c r="BQN48" s="2147"/>
      <c r="BQO48" s="139"/>
      <c r="BQP48" s="425"/>
      <c r="BQQ48" s="139"/>
      <c r="BQR48" s="78">
        <f t="shared" si="189"/>
        <v>12258.5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1"/>
      <c r="BRC48" s="350"/>
      <c r="BRD48" s="405"/>
      <c r="BRE48" s="775"/>
      <c r="BRF48" s="131">
        <f t="shared" si="191"/>
        <v>0</v>
      </c>
    </row>
    <row r="49" spans="4:1024 1027:1871" ht="16.5" customHeight="1" thickTop="1" thickBot="1" x14ac:dyDescent="0.4">
      <c r="D49" s="234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1949730.1700000004</v>
      </c>
      <c r="E49" s="2341"/>
      <c r="F49" s="2341"/>
      <c r="G49" s="2341"/>
      <c r="K49" s="234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2648553.9200000004</v>
      </c>
      <c r="L49" s="2341"/>
      <c r="M49" s="2341"/>
      <c r="N49" s="2341"/>
      <c r="Q49" s="237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2886604.9400000004</v>
      </c>
      <c r="R49" s="2376"/>
      <c r="S49" s="2377"/>
      <c r="AJ49" s="405"/>
      <c r="AK49" s="776"/>
      <c r="AL49" s="76"/>
      <c r="AM49" s="720"/>
      <c r="AN49" s="76"/>
      <c r="AO49" s="78">
        <f t="shared" si="7"/>
        <v>1390</v>
      </c>
      <c r="AQ49" s="322"/>
      <c r="AR49" s="776"/>
      <c r="AS49" s="701"/>
      <c r="AU49" s="701"/>
      <c r="AV49" s="78">
        <f t="shared" si="8"/>
        <v>317405.71999999997</v>
      </c>
      <c r="BN49" s="1213"/>
      <c r="BO49" s="1213"/>
      <c r="BP49" s="1213"/>
      <c r="BQ49" s="1213"/>
      <c r="BR49" s="922"/>
      <c r="BS49" s="1326"/>
      <c r="BT49" s="1327"/>
      <c r="BU49" s="1328"/>
      <c r="BV49" s="1329"/>
      <c r="BW49" s="1328"/>
      <c r="BX49" s="78">
        <f t="shared" si="12"/>
        <v>0</v>
      </c>
      <c r="BY49" s="922"/>
      <c r="BZ49" s="923"/>
      <c r="CA49" s="923"/>
      <c r="CW49" s="892"/>
      <c r="CX49" s="2061"/>
      <c r="CY49" s="139"/>
      <c r="CZ49" s="857"/>
      <c r="DA49" s="390"/>
      <c r="DB49" s="76">
        <f t="shared" si="16"/>
        <v>633217.30000000005</v>
      </c>
      <c r="DC49" s="714"/>
      <c r="DD49" s="1849"/>
      <c r="DE49" s="2046"/>
      <c r="DF49" s="1655"/>
      <c r="DG49" s="1826"/>
      <c r="DH49" s="724"/>
      <c r="DI49" s="1754"/>
      <c r="DJ49" s="78">
        <f t="shared" si="17"/>
        <v>633217.30000000005</v>
      </c>
      <c r="FJ49" s="425"/>
      <c r="FK49" s="49"/>
      <c r="FL49" s="1330"/>
      <c r="FM49" s="139"/>
      <c r="FN49" s="49"/>
      <c r="FO49" s="139"/>
      <c r="FP49" s="131">
        <f t="shared" si="25"/>
        <v>1044.8300000000017</v>
      </c>
      <c r="GG49" s="405"/>
      <c r="GH49" s="736"/>
      <c r="GI49" s="311"/>
      <c r="GJ49" s="779"/>
      <c r="GK49" s="405"/>
      <c r="GM49" s="78">
        <f t="shared" si="27"/>
        <v>0</v>
      </c>
      <c r="IT49" s="405"/>
      <c r="IU49" s="1330"/>
      <c r="IV49" s="803"/>
      <c r="IY49" s="78">
        <f t="shared" si="36"/>
        <v>402</v>
      </c>
      <c r="JA49" s="405"/>
      <c r="JB49" s="1330"/>
      <c r="JC49" s="803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6"/>
      <c r="JQ49" s="701"/>
      <c r="JR49" s="322"/>
      <c r="JS49" s="701"/>
      <c r="JT49" s="78">
        <f t="shared" si="39"/>
        <v>90</v>
      </c>
      <c r="JV49" s="322"/>
      <c r="JW49" s="776"/>
      <c r="JX49" s="701"/>
      <c r="JY49" s="322"/>
      <c r="JZ49" s="701"/>
      <c r="KA49" s="78">
        <f t="shared" si="40"/>
        <v>90</v>
      </c>
      <c r="KD49" s="811"/>
      <c r="KH49" s="78">
        <f t="shared" si="281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6"/>
      <c r="VC49" s="701"/>
      <c r="VE49" s="701"/>
      <c r="VF49" s="78">
        <f t="shared" si="80"/>
        <v>0</v>
      </c>
      <c r="YQ49" s="776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84"/>
      <c r="ZZ49" s="1850"/>
      <c r="AAA49" s="1949"/>
      <c r="AAB49" s="1860"/>
      <c r="AAC49" s="393"/>
      <c r="AAD49" s="139"/>
      <c r="AAE49" s="78">
        <f t="shared" si="95"/>
        <v>2062.3999999999996</v>
      </c>
      <c r="AAG49" s="1265"/>
      <c r="AAH49" s="1999"/>
      <c r="AAI49" s="2000"/>
      <c r="AAJ49" s="1832"/>
      <c r="AAK49" s="1716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776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311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32"/>
      <c r="AOB49" s="857"/>
      <c r="AOC49" s="1395"/>
      <c r="AOD49" s="1946"/>
      <c r="AOE49" s="724"/>
      <c r="AOF49" s="1396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82"/>
        <v>0</v>
      </c>
      <c r="APY49" s="31"/>
      <c r="APZ49" s="863"/>
      <c r="AQA49" s="803"/>
      <c r="AQB49" s="806"/>
      <c r="AQC49" s="139"/>
      <c r="AQD49" s="807">
        <f t="shared" si="283"/>
        <v>0</v>
      </c>
      <c r="AQF49" s="31"/>
      <c r="AQG49" s="863"/>
      <c r="AQH49" s="803"/>
      <c r="AQI49" s="806"/>
      <c r="AQJ49" s="139"/>
      <c r="AQK49" s="807">
        <f t="shared" si="284"/>
        <v>0</v>
      </c>
      <c r="AQM49" s="31"/>
      <c r="AQN49" s="863"/>
      <c r="AQO49" s="803"/>
      <c r="AQP49" s="806"/>
      <c r="AQQ49" s="139"/>
      <c r="AQR49" s="807">
        <f t="shared" si="285"/>
        <v>0</v>
      </c>
      <c r="AQT49" s="322"/>
      <c r="AQU49" s="863"/>
      <c r="AQV49" s="803"/>
      <c r="AQW49" s="806"/>
      <c r="AQX49" s="139"/>
      <c r="AQY49" s="807">
        <f t="shared" si="286"/>
        <v>0</v>
      </c>
      <c r="ARA49" s="322"/>
      <c r="ARB49" s="863"/>
      <c r="ARC49" s="803"/>
      <c r="ARD49" s="806"/>
      <c r="ARE49" s="139"/>
      <c r="ARF49" s="807">
        <f t="shared" si="287"/>
        <v>0</v>
      </c>
      <c r="ARH49" s="322"/>
      <c r="ARI49" s="863"/>
      <c r="ARJ49" s="803"/>
      <c r="ARK49" s="806"/>
      <c r="ARL49" s="139"/>
      <c r="ARM49" s="807">
        <f t="shared" si="288"/>
        <v>399</v>
      </c>
      <c r="ARO49" s="405"/>
      <c r="ARP49" s="863"/>
      <c r="ARQ49" s="803"/>
      <c r="ARR49" s="806"/>
      <c r="ARS49" s="139"/>
      <c r="ART49" s="807">
        <f t="shared" si="289"/>
        <v>0</v>
      </c>
      <c r="ARV49" s="405"/>
      <c r="ARW49" s="863"/>
      <c r="ARX49" s="803"/>
      <c r="ARY49" s="806"/>
      <c r="ARZ49" s="139"/>
      <c r="ASA49" s="807">
        <f t="shared" si="290"/>
        <v>0</v>
      </c>
      <c r="ATG49" s="796"/>
      <c r="AUR49" s="776"/>
      <c r="AUS49" s="139"/>
      <c r="AUV49" s="78">
        <f t="shared" si="248"/>
        <v>1754.5</v>
      </c>
      <c r="AVL49" s="405"/>
      <c r="AVM49" s="1330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5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6"/>
      <c r="AYH49" s="701"/>
      <c r="AYJ49" s="775"/>
      <c r="AYK49" s="78">
        <f t="shared" si="138"/>
        <v>0</v>
      </c>
      <c r="AYM49" s="405"/>
      <c r="AYN49" s="776"/>
      <c r="AYQ49" s="775"/>
      <c r="AYR49" s="78">
        <f t="shared" si="139"/>
        <v>0</v>
      </c>
      <c r="AYT49" s="405"/>
      <c r="AYU49" s="311"/>
      <c r="AYX49" s="775"/>
      <c r="AYY49" s="76"/>
      <c r="AZO49" s="322"/>
      <c r="AZP49" s="776"/>
      <c r="AZQ49" s="139"/>
      <c r="AZR49" s="861"/>
      <c r="AZS49" s="775"/>
      <c r="AZT49" s="78">
        <f t="shared" si="143"/>
        <v>123.27999999999975</v>
      </c>
      <c r="BAC49" s="322"/>
      <c r="BAD49" s="302"/>
      <c r="BAE49" s="350"/>
      <c r="BAF49" s="405"/>
      <c r="BAG49" s="775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>
        <v>42154</v>
      </c>
      <c r="BBM49" s="321"/>
      <c r="BBN49" s="2105">
        <v>22777</v>
      </c>
      <c r="BBO49" s="2025">
        <v>342548</v>
      </c>
      <c r="BBP49" s="393"/>
      <c r="BBQ49" s="2025"/>
      <c r="BBR49" s="131">
        <f t="shared" si="148"/>
        <v>342548</v>
      </c>
      <c r="BBT49" s="925"/>
      <c r="BCA49" s="2158"/>
      <c r="BCF49" s="32">
        <f>BCE49*BCD49</f>
        <v>0</v>
      </c>
      <c r="BDQ49" s="405"/>
      <c r="BDR49" s="405"/>
      <c r="BDS49" s="311"/>
      <c r="BDV49" s="775"/>
      <c r="BDW49" s="76"/>
      <c r="BDY49" s="311"/>
      <c r="BDZ49" s="311"/>
      <c r="BEA49" s="311"/>
      <c r="BED49" s="775"/>
      <c r="BEE49" s="76"/>
      <c r="BEG49" s="322">
        <v>41988</v>
      </c>
      <c r="BEH49" s="734" t="s">
        <v>2377</v>
      </c>
      <c r="BEI49" s="1337" t="s">
        <v>2378</v>
      </c>
      <c r="BEJ49" s="2024">
        <v>12321.12</v>
      </c>
      <c r="BEK49" s="792">
        <v>42002</v>
      </c>
      <c r="BEL49" s="775">
        <v>12321.12</v>
      </c>
      <c r="BEM49" s="78">
        <f t="shared" si="158"/>
        <v>-17000</v>
      </c>
      <c r="BFJ49" s="321"/>
      <c r="BFK49" s="302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62"/>
      <c r="BIF49" s="1867"/>
      <c r="BIG49" s="1867"/>
      <c r="BIH49" s="1867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11430</v>
      </c>
      <c r="BQM49" s="2191">
        <v>41597</v>
      </c>
      <c r="BQN49" s="2148" t="s">
        <v>1799</v>
      </c>
      <c r="BQO49" s="2064">
        <v>4940.5</v>
      </c>
      <c r="BQP49" s="425">
        <v>41605</v>
      </c>
      <c r="BQQ49" s="139">
        <v>3800</v>
      </c>
      <c r="BQR49" s="78">
        <f t="shared" si="189"/>
        <v>13399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1"/>
      <c r="BRC49" s="350"/>
      <c r="BRD49" s="405"/>
      <c r="BRE49" s="775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41"/>
      <c r="E50" s="2341"/>
      <c r="F50" s="2341"/>
      <c r="G50" s="2341"/>
      <c r="K50" s="2341"/>
      <c r="L50" s="2341"/>
      <c r="M50" s="2341"/>
      <c r="N50" s="2341"/>
      <c r="Q50" s="2378"/>
      <c r="R50" s="2379"/>
      <c r="S50" s="2380"/>
      <c r="AJ50" s="405"/>
      <c r="AK50" s="776"/>
      <c r="AL50" s="701"/>
      <c r="AM50" s="405"/>
      <c r="AN50" s="701"/>
      <c r="AO50" s="78">
        <f t="shared" si="7"/>
        <v>1390</v>
      </c>
      <c r="AQ50" s="322"/>
      <c r="AR50" s="776"/>
      <c r="AS50" s="701"/>
      <c r="AU50" s="701"/>
      <c r="AV50" s="78">
        <f t="shared" si="8"/>
        <v>317405.71999999997</v>
      </c>
      <c r="BN50" s="549"/>
      <c r="BR50" s="922"/>
      <c r="BS50" s="1326"/>
      <c r="BT50" s="1327"/>
      <c r="BU50" s="1328"/>
      <c r="BV50" s="1329"/>
      <c r="BW50" s="1328"/>
      <c r="BX50" s="78">
        <f t="shared" si="12"/>
        <v>0</v>
      </c>
      <c r="BY50" s="922"/>
      <c r="BZ50" s="923"/>
      <c r="CA50" s="923"/>
      <c r="CW50" s="892"/>
      <c r="CX50" s="2061"/>
      <c r="CY50" s="139"/>
      <c r="CZ50" s="482"/>
      <c r="DA50" s="918"/>
      <c r="DB50" s="76">
        <f t="shared" si="16"/>
        <v>633217.30000000005</v>
      </c>
      <c r="DC50" s="714"/>
      <c r="DD50" s="1849"/>
      <c r="DE50" s="2046"/>
      <c r="DF50" s="1952"/>
      <c r="DG50" s="1946"/>
      <c r="DH50" s="724"/>
      <c r="DI50" s="139"/>
      <c r="DJ50" s="78">
        <f t="shared" si="17"/>
        <v>633217.30000000005</v>
      </c>
      <c r="FJ50" s="425"/>
      <c r="FK50" s="49"/>
      <c r="FL50" s="1330"/>
      <c r="FM50" s="139"/>
      <c r="FN50" s="49"/>
      <c r="FO50" s="139"/>
      <c r="FP50" s="131">
        <f t="shared" si="25"/>
        <v>1044.8300000000017</v>
      </c>
      <c r="GG50" s="405"/>
      <c r="GH50" s="736"/>
      <c r="GI50" s="311"/>
      <c r="GJ50" s="779"/>
      <c r="GK50" s="405"/>
      <c r="GM50" s="78">
        <f t="shared" si="27"/>
        <v>0</v>
      </c>
      <c r="IT50" s="405"/>
      <c r="IU50" s="1330"/>
      <c r="IV50" s="801"/>
      <c r="IY50" s="78">
        <f t="shared" si="36"/>
        <v>402</v>
      </c>
      <c r="JA50" s="405"/>
      <c r="JB50" s="1330"/>
      <c r="JC50" s="801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6"/>
      <c r="JQ50" s="701"/>
      <c r="JR50" s="322"/>
      <c r="JS50" s="701"/>
      <c r="JT50" s="78">
        <f t="shared" si="39"/>
        <v>90</v>
      </c>
      <c r="JV50" s="322"/>
      <c r="JW50" s="776"/>
      <c r="JX50" s="701"/>
      <c r="JY50" s="322"/>
      <c r="JZ50" s="701"/>
      <c r="KA50" s="78">
        <f t="shared" si="40"/>
        <v>90</v>
      </c>
      <c r="KD50" s="811"/>
      <c r="KH50" s="78">
        <f t="shared" si="281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6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5"/>
      <c r="ZZ50" s="545"/>
      <c r="AAA50" s="1815"/>
      <c r="AAB50" s="1826"/>
      <c r="AAC50" s="393"/>
      <c r="AAD50" s="139"/>
      <c r="AAE50" s="78">
        <f t="shared" si="95"/>
        <v>2062.3999999999996</v>
      </c>
      <c r="AAG50" s="1265"/>
      <c r="AAH50" s="1999"/>
      <c r="AAI50" s="2000"/>
      <c r="AAJ50" s="1655"/>
      <c r="AAK50" s="1826"/>
      <c r="AAL50" s="78">
        <f t="shared" si="96"/>
        <v>0</v>
      </c>
      <c r="AAM50" s="1396"/>
      <c r="AAX50" s="701"/>
      <c r="ABA50" s="78">
        <f t="shared" si="98"/>
        <v>616</v>
      </c>
      <c r="AEE50" s="811"/>
      <c r="AEI50" s="78">
        <f t="shared" si="254"/>
        <v>100.5</v>
      </c>
      <c r="AHE50" s="776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1143</v>
      </c>
      <c r="AJY50" s="797">
        <v>7238.5</v>
      </c>
      <c r="AKA50" s="701"/>
      <c r="AKB50" s="78">
        <f t="shared" si="125"/>
        <v>32534.5</v>
      </c>
      <c r="ALV50" s="405"/>
      <c r="ALW50" s="311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31"/>
      <c r="AOB50" s="857"/>
      <c r="AOC50" s="1395"/>
      <c r="AOD50" s="1826"/>
      <c r="AOE50" s="724"/>
      <c r="AOF50" s="1396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82"/>
        <v>0</v>
      </c>
      <c r="APY50" s="31"/>
      <c r="APZ50" s="928"/>
      <c r="AQA50" s="929"/>
      <c r="AQB50" s="930"/>
      <c r="AQC50" s="926"/>
      <c r="AQD50" s="931">
        <f t="shared" si="283"/>
        <v>0</v>
      </c>
      <c r="AQF50" s="31"/>
      <c r="AQG50" s="928"/>
      <c r="AQH50" s="929"/>
      <c r="AQI50" s="930"/>
      <c r="AQJ50" s="926"/>
      <c r="AQK50" s="931">
        <f t="shared" si="284"/>
        <v>0</v>
      </c>
      <c r="AQM50" s="31"/>
      <c r="AQN50" s="928"/>
      <c r="AQO50" s="929"/>
      <c r="AQP50" s="930"/>
      <c r="AQQ50" s="926"/>
      <c r="AQR50" s="931">
        <f t="shared" si="285"/>
        <v>0</v>
      </c>
      <c r="AQT50" s="322"/>
      <c r="AQU50" s="928"/>
      <c r="AQV50" s="929"/>
      <c r="AQW50" s="930"/>
      <c r="AQX50" s="926"/>
      <c r="AQY50" s="931">
        <f t="shared" si="286"/>
        <v>0</v>
      </c>
      <c r="ARA50" s="322"/>
      <c r="ARB50" s="928"/>
      <c r="ARC50" s="929"/>
      <c r="ARD50" s="930"/>
      <c r="ARE50" s="926"/>
      <c r="ARF50" s="931">
        <f t="shared" si="287"/>
        <v>0</v>
      </c>
      <c r="ARH50" s="322"/>
      <c r="ARI50" s="928"/>
      <c r="ARJ50" s="929"/>
      <c r="ARK50" s="930"/>
      <c r="ARL50" s="926"/>
      <c r="ARM50" s="931">
        <f t="shared" si="288"/>
        <v>399</v>
      </c>
      <c r="ARO50" s="405"/>
      <c r="ARP50" s="928"/>
      <c r="ARQ50" s="929"/>
      <c r="ARR50" s="930"/>
      <c r="ARS50" s="926"/>
      <c r="ART50" s="931">
        <f t="shared" si="289"/>
        <v>0</v>
      </c>
      <c r="ARV50" s="405"/>
      <c r="ARW50" s="928"/>
      <c r="ARX50" s="929"/>
      <c r="ARY50" s="930"/>
      <c r="ARZ50" s="926"/>
      <c r="ASA50" s="931">
        <f t="shared" si="290"/>
        <v>0</v>
      </c>
      <c r="ATG50" s="796"/>
      <c r="AUR50" s="776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5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6"/>
      <c r="AYH50" s="701"/>
      <c r="AYJ50" s="775"/>
      <c r="AYK50" s="78">
        <f t="shared" si="138"/>
        <v>0</v>
      </c>
      <c r="AYM50" s="405"/>
      <c r="AYN50" s="776"/>
      <c r="AYQ50" s="775"/>
      <c r="AYR50" s="78">
        <f t="shared" si="139"/>
        <v>0</v>
      </c>
      <c r="AYT50" s="405"/>
      <c r="AYU50" s="311"/>
      <c r="AYX50" s="775"/>
      <c r="AYY50" s="76"/>
      <c r="AZO50" s="322"/>
      <c r="AZP50" s="776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>
        <v>42154</v>
      </c>
      <c r="BBM50" s="650"/>
      <c r="BBN50" s="2105">
        <v>22778</v>
      </c>
      <c r="BBO50" s="2073">
        <v>231352</v>
      </c>
      <c r="BBP50" s="393"/>
      <c r="BBQ50" s="2025"/>
      <c r="BBR50" s="131">
        <f t="shared" si="148"/>
        <v>573900</v>
      </c>
      <c r="BBT50" s="925"/>
      <c r="BBU50" s="244"/>
      <c r="BBV50" s="808"/>
      <c r="BBW50" s="877"/>
      <c r="BCA50" s="2158"/>
      <c r="BCF50" s="32">
        <f t="shared" ref="BCF50:BCF55" si="291">BCE50*BCD50</f>
        <v>0</v>
      </c>
      <c r="BDQ50" s="405"/>
      <c r="BDR50" s="405"/>
      <c r="BDS50" s="311"/>
      <c r="BDV50" s="775"/>
      <c r="BDW50" s="76"/>
      <c r="BDY50" s="311"/>
      <c r="BDZ50" s="311"/>
      <c r="BEA50" s="311"/>
      <c r="BED50" s="775"/>
      <c r="BEE50" s="76"/>
      <c r="BEG50" s="322">
        <v>41995</v>
      </c>
      <c r="BEH50" s="734"/>
      <c r="BEI50" s="1337" t="s">
        <v>2380</v>
      </c>
      <c r="BEJ50" s="2024">
        <v>16939.64</v>
      </c>
      <c r="BEK50" s="792">
        <v>42003</v>
      </c>
      <c r="BEL50" s="775">
        <v>16939.64</v>
      </c>
      <c r="BEM50" s="78">
        <f t="shared" si="158"/>
        <v>-17000</v>
      </c>
      <c r="BFJ50" s="321"/>
      <c r="BFK50" s="302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62"/>
      <c r="BIF50" s="1867"/>
      <c r="BIG50" s="1867"/>
      <c r="BIH50" s="1867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11430</v>
      </c>
      <c r="BQM50" s="2191"/>
      <c r="BQN50" s="2148" t="s">
        <v>2886</v>
      </c>
      <c r="BQO50" s="2064"/>
      <c r="BQP50" s="425">
        <v>41656</v>
      </c>
      <c r="BQQ50" s="139">
        <v>1000</v>
      </c>
      <c r="BQR50" s="78">
        <f t="shared" si="189"/>
        <v>12399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1"/>
      <c r="BRC50" s="350"/>
      <c r="BRD50" s="405"/>
      <c r="BRE50" s="775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341"/>
      <c r="E51" s="2341"/>
      <c r="F51" s="2341"/>
      <c r="G51" s="2341"/>
      <c r="K51" s="2341"/>
      <c r="L51" s="2341"/>
      <c r="M51" s="2341"/>
      <c r="N51" s="2341"/>
      <c r="AJ51" s="405"/>
      <c r="AK51" s="776"/>
      <c r="AL51" s="701"/>
      <c r="AM51" s="405"/>
      <c r="AN51" s="701"/>
      <c r="AO51" s="78">
        <f t="shared" si="7"/>
        <v>1390</v>
      </c>
      <c r="AQ51" s="322"/>
      <c r="AR51" s="776"/>
      <c r="AS51" s="701"/>
      <c r="AU51" s="701"/>
      <c r="AV51" s="78">
        <f t="shared" si="8"/>
        <v>317405.71999999997</v>
      </c>
      <c r="BQ51" s="32" t="s">
        <v>61</v>
      </c>
      <c r="BT51" s="776"/>
      <c r="BU51" s="701"/>
      <c r="BV51" s="544"/>
      <c r="BW51" s="701"/>
      <c r="BX51" s="78">
        <f t="shared" si="12"/>
        <v>0</v>
      </c>
      <c r="CV51" s="425"/>
      <c r="CW51" s="814"/>
      <c r="CX51" s="2059"/>
      <c r="CY51" s="104"/>
      <c r="CZ51" s="482"/>
      <c r="DA51" s="918"/>
      <c r="DB51" s="76">
        <f t="shared" si="16"/>
        <v>633217.30000000005</v>
      </c>
      <c r="DC51" s="714"/>
      <c r="DD51" s="1849"/>
      <c r="DE51" s="2046"/>
      <c r="DF51" s="1952"/>
      <c r="DG51" s="1946"/>
      <c r="DH51" s="781"/>
      <c r="DI51" s="1396"/>
      <c r="DJ51" s="78">
        <f t="shared" si="17"/>
        <v>633217.30000000005</v>
      </c>
      <c r="FJ51" s="425"/>
      <c r="FK51" s="49"/>
      <c r="FL51" s="1330"/>
      <c r="FM51" s="139"/>
      <c r="FN51" s="49"/>
      <c r="FO51" s="139"/>
      <c r="FP51" s="131">
        <f t="shared" si="25"/>
        <v>1044.8300000000017</v>
      </c>
      <c r="GG51" s="405"/>
      <c r="GH51" s="736"/>
      <c r="GI51" s="311"/>
      <c r="GJ51" s="779"/>
      <c r="GM51" s="78">
        <f t="shared" si="27"/>
        <v>0</v>
      </c>
      <c r="IT51" s="405"/>
      <c r="IU51" s="1330"/>
      <c r="IV51" s="803"/>
      <c r="IW51" s="352"/>
      <c r="IX51" s="352"/>
      <c r="IY51" s="78">
        <f t="shared" si="36"/>
        <v>402</v>
      </c>
      <c r="JA51" s="405"/>
      <c r="JB51" s="1330"/>
      <c r="JC51" s="803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6"/>
      <c r="JQ51" s="701"/>
      <c r="JR51" s="322"/>
      <c r="JS51" s="701"/>
      <c r="JT51" s="78">
        <f t="shared" si="39"/>
        <v>90</v>
      </c>
      <c r="JV51" s="322"/>
      <c r="JW51" s="776"/>
      <c r="JX51" s="701"/>
      <c r="JY51" s="322"/>
      <c r="JZ51" s="701"/>
      <c r="KA51" s="78">
        <f t="shared" si="40"/>
        <v>90</v>
      </c>
      <c r="KD51" s="811"/>
      <c r="KH51" s="78">
        <f t="shared" si="281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6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5"/>
      <c r="ZZ51" s="545"/>
      <c r="AAA51" s="1815"/>
      <c r="AAB51" s="1826"/>
      <c r="AAC51" s="393"/>
      <c r="AAD51" s="1754"/>
      <c r="AAE51" s="78">
        <f t="shared" si="95"/>
        <v>2062.3999999999996</v>
      </c>
      <c r="AAG51" s="1265"/>
      <c r="AAH51" s="1999"/>
      <c r="AAI51" s="2000"/>
      <c r="AAJ51" s="1655"/>
      <c r="AAK51" s="1826"/>
      <c r="AAL51" s="78">
        <f t="shared" si="96"/>
        <v>0</v>
      </c>
      <c r="AAM51" s="1396"/>
      <c r="AAX51" s="701"/>
      <c r="ABA51" s="78">
        <f t="shared" si="98"/>
        <v>616</v>
      </c>
      <c r="ACP51" s="2342"/>
      <c r="ACQ51" s="2342"/>
      <c r="AED51" s="895"/>
      <c r="AEE51" s="927"/>
      <c r="AEF51" s="924"/>
      <c r="AEG51" s="895"/>
      <c r="AEH51" s="924"/>
      <c r="AEI51" s="890">
        <f t="shared" si="254"/>
        <v>100.5</v>
      </c>
      <c r="AHE51" s="776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776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32"/>
      <c r="AOB51" s="857"/>
      <c r="AOC51" s="1395"/>
      <c r="AOD51" s="1826"/>
      <c r="AOE51" s="724"/>
      <c r="AOF51" s="1754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776"/>
      <c r="AUV51" s="78">
        <f t="shared" si="248"/>
        <v>1754.5</v>
      </c>
      <c r="AVQ51" s="76"/>
      <c r="AVR51" s="352"/>
      <c r="AWG51" s="425"/>
      <c r="AWH51" s="229"/>
      <c r="AWI51" s="695"/>
      <c r="AWJ51" s="933"/>
      <c r="AWK51" s="139"/>
      <c r="AWL51" s="131">
        <f t="shared" si="226"/>
        <v>0</v>
      </c>
      <c r="AWV51" s="405"/>
      <c r="AWW51" s="405"/>
      <c r="AWX51" s="311"/>
      <c r="AXA51" s="775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6"/>
      <c r="AYH51" s="701"/>
      <c r="AYJ51" s="775"/>
      <c r="AYK51" s="78">
        <f t="shared" si="138"/>
        <v>0</v>
      </c>
      <c r="AYM51" s="405"/>
      <c r="AYN51" s="776"/>
      <c r="AYQ51" s="775"/>
      <c r="AYR51" s="78">
        <f t="shared" si="139"/>
        <v>0</v>
      </c>
      <c r="AYT51" s="405"/>
      <c r="AYU51" s="311"/>
      <c r="AYX51" s="775"/>
      <c r="AYY51" s="76"/>
      <c r="AZO51" s="322"/>
      <c r="AZP51" s="776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42154</v>
      </c>
      <c r="BBM51" s="321"/>
      <c r="BBN51" s="2105">
        <v>22781</v>
      </c>
      <c r="BBO51" s="2073">
        <v>21538</v>
      </c>
      <c r="BBP51" s="393"/>
      <c r="BBQ51" s="2073"/>
      <c r="BBR51" s="131">
        <f t="shared" si="148"/>
        <v>595438</v>
      </c>
      <c r="BBT51" s="925"/>
      <c r="BBU51" s="244"/>
      <c r="BBV51" s="864"/>
      <c r="BBW51" s="840"/>
      <c r="BCA51" s="2158"/>
      <c r="BCF51" s="32">
        <f t="shared" si="291"/>
        <v>0</v>
      </c>
      <c r="BDQ51" s="405"/>
      <c r="BDR51" s="405"/>
      <c r="BDS51" s="311"/>
      <c r="BDV51" s="775"/>
      <c r="BDW51" s="76"/>
      <c r="BDY51" s="311"/>
      <c r="BDZ51" s="311"/>
      <c r="BEA51" s="311"/>
      <c r="BED51" s="775"/>
      <c r="BEE51" s="76"/>
      <c r="BEG51" s="322">
        <v>42002</v>
      </c>
      <c r="BEH51" s="734"/>
      <c r="BEI51" s="1337" t="s">
        <v>2379</v>
      </c>
      <c r="BEJ51" s="2024">
        <v>1469.88</v>
      </c>
      <c r="BEK51" s="792">
        <v>42004</v>
      </c>
      <c r="BEL51" s="775">
        <v>1469.88</v>
      </c>
      <c r="BEM51" s="78">
        <f t="shared" si="158"/>
        <v>-17000</v>
      </c>
      <c r="BFJ51" s="321"/>
      <c r="BFK51" s="302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62"/>
      <c r="BIF51" s="1867"/>
      <c r="BIG51" s="1867"/>
      <c r="BIH51" s="1867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11430</v>
      </c>
      <c r="BQM51" s="321"/>
      <c r="BQN51" s="2199"/>
      <c r="BQO51" s="139"/>
      <c r="BQP51" s="425">
        <v>41661</v>
      </c>
      <c r="BQQ51" s="139">
        <v>140</v>
      </c>
      <c r="BQR51" s="78">
        <f t="shared" si="189"/>
        <v>12259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1"/>
      <c r="BRC51" s="350"/>
      <c r="BRD51" s="405"/>
      <c r="BRE51" s="775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6"/>
      <c r="AL52" s="701"/>
      <c r="AM52" s="405"/>
      <c r="AN52" s="701"/>
      <c r="AO52" s="78">
        <f t="shared" si="7"/>
        <v>1390</v>
      </c>
      <c r="AQ52" s="322"/>
      <c r="AR52" s="776"/>
      <c r="AS52" s="701"/>
      <c r="AU52" s="701"/>
      <c r="AV52" s="78">
        <f t="shared" si="8"/>
        <v>317405.71999999997</v>
      </c>
      <c r="BT52" s="776"/>
      <c r="BU52" s="701"/>
      <c r="BV52" s="544"/>
      <c r="BW52" s="701"/>
      <c r="BX52" s="78">
        <f t="shared" si="12"/>
        <v>0</v>
      </c>
      <c r="CV52" s="425"/>
      <c r="CW52" s="814"/>
      <c r="CX52" s="2059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004"/>
      <c r="DG52" s="139"/>
      <c r="DH52" s="857"/>
      <c r="DI52" s="390"/>
      <c r="DJ52" s="78">
        <f t="shared" si="17"/>
        <v>633217.30000000005</v>
      </c>
      <c r="FJ52" s="425"/>
      <c r="FK52" s="49"/>
      <c r="FL52" s="1330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30"/>
      <c r="IV52" s="803"/>
      <c r="IY52" s="78">
        <f t="shared" si="36"/>
        <v>402</v>
      </c>
      <c r="JA52" s="405"/>
      <c r="JB52" s="1330"/>
      <c r="JC52" s="803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6"/>
      <c r="JQ52" s="701"/>
      <c r="JR52" s="322"/>
      <c r="JS52" s="701"/>
      <c r="JT52" s="78">
        <f t="shared" si="39"/>
        <v>90</v>
      </c>
      <c r="JV52" s="322"/>
      <c r="JW52" s="776"/>
      <c r="JX52" s="701"/>
      <c r="JY52" s="322"/>
      <c r="JZ52" s="701"/>
      <c r="KA52" s="78">
        <f t="shared" si="40"/>
        <v>90</v>
      </c>
      <c r="KD52" s="811"/>
      <c r="KH52" s="78">
        <f t="shared" si="281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6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5"/>
      <c r="ZZ52" s="545"/>
      <c r="AAA52" s="1815"/>
      <c r="AAB52" s="1826"/>
      <c r="AAC52" s="393"/>
      <c r="AAD52" s="1396"/>
      <c r="AAE52" s="78">
        <f t="shared" si="95"/>
        <v>2062.3999999999996</v>
      </c>
      <c r="AAG52" s="1265"/>
      <c r="AAH52" s="1999"/>
      <c r="AAI52" s="2000"/>
      <c r="AAJ52" s="1655"/>
      <c r="AAK52" s="1826"/>
      <c r="AAL52" s="78">
        <f t="shared" si="96"/>
        <v>0</v>
      </c>
      <c r="AAM52" s="1396"/>
      <c r="AAX52" s="701"/>
      <c r="ABA52" s="78">
        <f t="shared" si="98"/>
        <v>616</v>
      </c>
      <c r="AEI52" s="78"/>
      <c r="AHE52" s="776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776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31"/>
      <c r="AOB52" s="857"/>
      <c r="AOC52" s="1395"/>
      <c r="AOD52" s="1826"/>
      <c r="AOE52" s="724"/>
      <c r="AOF52" s="1396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776"/>
      <c r="AUV52" s="78">
        <f t="shared" si="248"/>
        <v>1754.5</v>
      </c>
      <c r="AVQ52" s="76"/>
      <c r="AVR52" s="352"/>
      <c r="AWG52" s="425"/>
      <c r="AWH52" s="229"/>
      <c r="AWI52" s="695"/>
      <c r="AWJ52" s="933"/>
      <c r="AWK52" s="139"/>
      <c r="AWL52" s="131">
        <f t="shared" si="226"/>
        <v>0</v>
      </c>
      <c r="AWV52" s="405"/>
      <c r="AWW52" s="405"/>
      <c r="AWX52" s="311"/>
      <c r="AXA52" s="775"/>
      <c r="AXB52" s="76"/>
      <c r="AXY52" s="405"/>
      <c r="AXZ52" s="776"/>
      <c r="AYA52" s="701"/>
      <c r="AYB52" s="405"/>
      <c r="AYC52" s="775"/>
      <c r="AYD52" s="78">
        <f t="shared" si="137"/>
        <v>0</v>
      </c>
      <c r="AYF52" s="405"/>
      <c r="AYG52" s="776"/>
      <c r="AYH52" s="701"/>
      <c r="AYJ52" s="775"/>
      <c r="AYK52" s="78">
        <f t="shared" si="138"/>
        <v>0</v>
      </c>
      <c r="AYM52" s="405"/>
      <c r="AYN52" s="776"/>
      <c r="AYQ52" s="775"/>
      <c r="AYR52" s="78">
        <f t="shared" si="139"/>
        <v>0</v>
      </c>
      <c r="AYT52" s="405"/>
      <c r="AYU52" s="311"/>
      <c r="AYX52" s="775"/>
      <c r="AYY52" s="76"/>
      <c r="AZO52" s="322"/>
      <c r="AZP52" s="776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42155</v>
      </c>
      <c r="BBM52" s="321"/>
      <c r="BBN52" s="2105">
        <v>22855</v>
      </c>
      <c r="BBO52" s="2073">
        <v>58561.120000000003</v>
      </c>
      <c r="BBP52" s="393"/>
      <c r="BBQ52" s="2073"/>
      <c r="BBR52" s="131">
        <f t="shared" si="148"/>
        <v>653999.12</v>
      </c>
      <c r="BBT52" s="925"/>
      <c r="BBU52" s="244"/>
      <c r="BBV52" s="935"/>
      <c r="BBW52" s="840"/>
      <c r="BCA52" s="2158"/>
      <c r="BCF52" s="32">
        <f t="shared" si="291"/>
        <v>0</v>
      </c>
      <c r="BDQ52" s="405"/>
      <c r="BDR52" s="405"/>
      <c r="BDS52" s="311"/>
      <c r="BDV52" s="775"/>
      <c r="BDW52" s="76"/>
      <c r="BDY52" s="311"/>
      <c r="BDZ52" s="311"/>
      <c r="BEA52" s="311"/>
      <c r="BED52" s="775"/>
      <c r="BEE52" s="76"/>
      <c r="BEG52" s="322">
        <v>42002</v>
      </c>
      <c r="BEH52" s="734" t="s">
        <v>2386</v>
      </c>
      <c r="BEI52" s="1337" t="s">
        <v>2381</v>
      </c>
      <c r="BEJ52" s="2024">
        <v>6967.75</v>
      </c>
      <c r="BEK52" s="792">
        <v>42018</v>
      </c>
      <c r="BEL52" s="775">
        <v>6967.75</v>
      </c>
      <c r="BEM52" s="78">
        <f t="shared" si="158"/>
        <v>-17000</v>
      </c>
      <c r="BFJ52" s="321"/>
      <c r="BFK52" s="302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62"/>
      <c r="BIF52" s="1867"/>
      <c r="BIG52" s="1867"/>
      <c r="BIH52" s="1867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11430</v>
      </c>
      <c r="BQM52" s="321"/>
      <c r="BQN52" s="2199"/>
      <c r="BQO52" s="139"/>
      <c r="BQP52" s="425"/>
      <c r="BQQ52" s="139"/>
      <c r="BQR52" s="78">
        <f t="shared" si="189"/>
        <v>12259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1"/>
      <c r="BRC52" s="350"/>
      <c r="BRD52" s="405"/>
      <c r="BRE52" s="775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6"/>
      <c r="AL53" s="390"/>
      <c r="AM53" s="425"/>
      <c r="AN53" s="701"/>
      <c r="AO53" s="78">
        <f t="shared" si="7"/>
        <v>1390</v>
      </c>
      <c r="AQ53" s="322"/>
      <c r="AR53" s="776"/>
      <c r="AS53" s="701"/>
      <c r="AU53" s="701"/>
      <c r="AV53" s="78">
        <f t="shared" si="8"/>
        <v>317405.71999999997</v>
      </c>
      <c r="BT53" s="776"/>
      <c r="BU53" s="701"/>
      <c r="BV53" s="544"/>
      <c r="BW53" s="701"/>
      <c r="BX53" s="78">
        <f t="shared" si="12"/>
        <v>0</v>
      </c>
      <c r="CV53" s="425"/>
      <c r="CW53" s="814"/>
      <c r="CX53" s="2059"/>
      <c r="CY53" s="104"/>
      <c r="CZ53" s="482"/>
      <c r="DA53" s="918"/>
      <c r="DB53" s="78">
        <f t="shared" si="16"/>
        <v>633217.30000000005</v>
      </c>
      <c r="DE53" s="892"/>
      <c r="DF53" s="1944"/>
      <c r="DG53" s="139"/>
      <c r="DJ53" s="78">
        <f t="shared" si="17"/>
        <v>633217.30000000005</v>
      </c>
      <c r="FJ53" s="425"/>
      <c r="FK53" s="49"/>
      <c r="FL53" s="1330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30"/>
      <c r="IV53" s="803"/>
      <c r="IY53" s="78">
        <f t="shared" si="36"/>
        <v>402</v>
      </c>
      <c r="JA53" s="405"/>
      <c r="JB53" s="1330"/>
      <c r="JC53" s="803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6"/>
      <c r="JQ53" s="701"/>
      <c r="JR53" s="322"/>
      <c r="JS53" s="701"/>
      <c r="JT53" s="78">
        <f t="shared" si="39"/>
        <v>90</v>
      </c>
      <c r="JV53" s="322"/>
      <c r="JW53" s="776"/>
      <c r="JX53" s="701"/>
      <c r="JY53" s="792"/>
      <c r="JZ53" s="701"/>
      <c r="KA53" s="78">
        <f t="shared" si="40"/>
        <v>90</v>
      </c>
      <c r="KD53" s="811"/>
      <c r="KH53" s="78">
        <f t="shared" si="281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6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5"/>
      <c r="ZZ53" s="545"/>
      <c r="AAA53" s="1815"/>
      <c r="AAB53" s="1826"/>
      <c r="AAC53" s="1565"/>
      <c r="AAD53" s="1843"/>
      <c r="AAE53" s="78">
        <f t="shared" si="95"/>
        <v>2062.3999999999996</v>
      </c>
      <c r="AAG53" s="1265"/>
      <c r="AAH53" s="1999"/>
      <c r="AAI53" s="2000"/>
      <c r="AAJ53" s="1655"/>
      <c r="AAK53" s="1826"/>
      <c r="AAL53" s="78">
        <f t="shared" si="96"/>
        <v>0</v>
      </c>
      <c r="AAM53" s="1396"/>
      <c r="AAX53" s="701"/>
      <c r="ABA53" s="78">
        <f t="shared" si="98"/>
        <v>616</v>
      </c>
      <c r="AHE53" s="776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776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72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776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5"/>
      <c r="AXB53" s="76"/>
      <c r="AXY53" s="405"/>
      <c r="AXZ53" s="776"/>
      <c r="AYA53" s="701"/>
      <c r="AYB53" s="405"/>
      <c r="AYC53" s="775"/>
      <c r="AYD53" s="78">
        <f t="shared" si="137"/>
        <v>0</v>
      </c>
      <c r="AYF53" s="405"/>
      <c r="AYG53" s="776"/>
      <c r="AYH53" s="701"/>
      <c r="AYJ53" s="775"/>
      <c r="AYK53" s="78">
        <f t="shared" si="138"/>
        <v>0</v>
      </c>
      <c r="AYM53" s="405"/>
      <c r="AYN53" s="776"/>
      <c r="AYQ53" s="775"/>
      <c r="AYR53" s="78">
        <f t="shared" si="139"/>
        <v>0</v>
      </c>
      <c r="AYT53" s="405"/>
      <c r="AYU53" s="311"/>
      <c r="AYX53" s="775"/>
      <c r="AYY53" s="76"/>
      <c r="AZO53" s="322"/>
      <c r="AZP53" s="776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/>
      <c r="BBM53" s="780"/>
      <c r="BBN53" s="2105"/>
      <c r="BBO53" s="2090"/>
      <c r="BBP53" s="393"/>
      <c r="BBQ53" s="2073"/>
      <c r="BBR53" s="131">
        <f t="shared" si="148"/>
        <v>653999.12</v>
      </c>
      <c r="BBT53" s="925"/>
      <c r="BBU53" s="244"/>
      <c r="BBV53" s="936"/>
      <c r="BBW53" s="877"/>
      <c r="BCA53" s="2158"/>
      <c r="BCF53" s="32">
        <f t="shared" si="291"/>
        <v>0</v>
      </c>
      <c r="BDQ53" s="405"/>
      <c r="BDR53" s="405"/>
      <c r="BDS53" s="311"/>
      <c r="BDV53" s="775"/>
      <c r="BDW53" s="76"/>
      <c r="BDY53" s="311"/>
      <c r="BDZ53" s="311"/>
      <c r="BEA53" s="311"/>
      <c r="BED53" s="775"/>
      <c r="BEE53" s="76"/>
      <c r="BEG53" s="322">
        <v>42009</v>
      </c>
      <c r="BEH53" s="891" t="s">
        <v>2387</v>
      </c>
      <c r="BEI53" s="1337">
        <v>8260</v>
      </c>
      <c r="BEJ53" s="2024">
        <v>8396.48</v>
      </c>
      <c r="BEK53" s="792">
        <v>42018</v>
      </c>
      <c r="BEL53" s="775">
        <v>8396.48</v>
      </c>
      <c r="BEM53" s="78">
        <f t="shared" si="158"/>
        <v>-17000</v>
      </c>
      <c r="BFJ53" s="321"/>
      <c r="BFK53" s="302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62"/>
      <c r="BIF53" s="1867"/>
      <c r="BIG53" s="1867"/>
      <c r="BIH53" s="1867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11430</v>
      </c>
      <c r="BQM53" s="321">
        <v>41707</v>
      </c>
      <c r="BQN53" s="1460" t="s">
        <v>2185</v>
      </c>
      <c r="BQO53" s="524">
        <v>6968</v>
      </c>
      <c r="BQP53" s="425">
        <v>41708</v>
      </c>
      <c r="BQQ53" s="139">
        <v>1164</v>
      </c>
      <c r="BQR53" s="78">
        <f t="shared" si="189"/>
        <v>18063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1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6"/>
      <c r="AL54" s="701"/>
      <c r="AM54" s="405"/>
      <c r="AN54" s="701"/>
      <c r="AO54" s="78">
        <f t="shared" si="7"/>
        <v>1390</v>
      </c>
      <c r="AQ54" s="322"/>
      <c r="AR54" s="776"/>
      <c r="AS54" s="701"/>
      <c r="AU54" s="701"/>
      <c r="AV54" s="78">
        <f t="shared" si="8"/>
        <v>317405.71999999997</v>
      </c>
      <c r="BT54" s="776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1944"/>
      <c r="DG54" s="139"/>
      <c r="DJ54" s="78">
        <f t="shared" si="17"/>
        <v>633217.30000000005</v>
      </c>
      <c r="FJ54" s="425"/>
      <c r="FK54" s="49"/>
      <c r="FL54" s="1330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30"/>
      <c r="IV54" s="803"/>
      <c r="IY54" s="78">
        <f t="shared" si="36"/>
        <v>402</v>
      </c>
      <c r="JA54" s="405"/>
      <c r="JB54" s="1330"/>
      <c r="JC54" s="803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6"/>
      <c r="JQ54" s="701"/>
      <c r="JR54" s="322"/>
      <c r="JS54" s="701"/>
      <c r="JT54" s="78">
        <f t="shared" si="39"/>
        <v>90</v>
      </c>
      <c r="JV54" s="322"/>
      <c r="JW54" s="776"/>
      <c r="JX54" s="701"/>
      <c r="JY54" s="792"/>
      <c r="JZ54" s="701"/>
      <c r="KA54" s="78">
        <f t="shared" si="40"/>
        <v>90</v>
      </c>
      <c r="KD54" s="811"/>
      <c r="KH54" s="78">
        <f t="shared" si="281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6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5"/>
      <c r="ZZ54" s="545"/>
      <c r="AAA54" s="1815"/>
      <c r="AAB54" s="1826"/>
      <c r="AAC54" s="321"/>
      <c r="AAD54" s="390"/>
      <c r="AAE54" s="78">
        <f t="shared" si="95"/>
        <v>2062.3999999999996</v>
      </c>
      <c r="AAG54" s="1265"/>
      <c r="AAH54" s="1999"/>
      <c r="AAI54" s="2000"/>
      <c r="AAJ54" s="1655"/>
      <c r="AAK54" s="1826"/>
      <c r="AAL54" s="78">
        <f t="shared" si="96"/>
        <v>0</v>
      </c>
      <c r="AAM54" s="1396"/>
      <c r="AAX54" s="701"/>
      <c r="ABA54" s="78">
        <f t="shared" si="98"/>
        <v>616</v>
      </c>
      <c r="AHE54" s="776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776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78"/>
      <c r="AOB54" s="1879"/>
      <c r="AOC54" s="1885"/>
      <c r="AOD54" s="1886"/>
      <c r="AOE54" s="781"/>
      <c r="AOF54" s="1972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776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5"/>
      <c r="AXB54" s="76"/>
      <c r="AXY54" s="405"/>
      <c r="AXZ54" s="776"/>
      <c r="AYA54" s="701"/>
      <c r="AYB54" s="405"/>
      <c r="AYC54" s="775"/>
      <c r="AYD54" s="78">
        <f t="shared" si="137"/>
        <v>0</v>
      </c>
      <c r="AYF54" s="405"/>
      <c r="AYG54" s="776"/>
      <c r="AYH54" s="701"/>
      <c r="AYJ54" s="775"/>
      <c r="AYK54" s="78">
        <f t="shared" si="138"/>
        <v>0</v>
      </c>
      <c r="AYM54" s="405"/>
      <c r="AYN54" s="776"/>
      <c r="AYQ54" s="775"/>
      <c r="AYR54" s="78">
        <f t="shared" si="139"/>
        <v>0</v>
      </c>
      <c r="AYT54" s="405"/>
      <c r="AYU54" s="311"/>
      <c r="AYX54" s="775"/>
      <c r="AYY54" s="76"/>
      <c r="AZO54" s="322"/>
      <c r="AZP54" s="776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/>
      <c r="BBM54" s="780"/>
      <c r="BBN54" s="2105"/>
      <c r="BBO54" s="2090"/>
      <c r="BBP54" s="393"/>
      <c r="BBQ54" s="2073"/>
      <c r="BBR54" s="131">
        <f t="shared" si="148"/>
        <v>653999.12</v>
      </c>
      <c r="BBT54" s="925"/>
      <c r="BBU54" s="244"/>
      <c r="BBV54" s="937"/>
      <c r="BBW54" s="840"/>
      <c r="BCA54" s="2158"/>
      <c r="BCF54" s="32">
        <f t="shared" si="291"/>
        <v>0</v>
      </c>
      <c r="BDQ54" s="405"/>
      <c r="BDR54" s="405"/>
      <c r="BDS54" s="311"/>
      <c r="BDV54" s="775"/>
      <c r="BDW54" s="76"/>
      <c r="BDY54" s="311"/>
      <c r="BDZ54" s="311"/>
      <c r="BEA54" s="311"/>
      <c r="BED54" s="775"/>
      <c r="BEE54" s="76"/>
      <c r="BEG54" s="322">
        <v>42016</v>
      </c>
      <c r="BEH54" s="317" t="s">
        <v>2392</v>
      </c>
      <c r="BEI54" s="1337">
        <v>8890</v>
      </c>
      <c r="BEJ54" s="2024">
        <v>7547.9</v>
      </c>
      <c r="BEK54" s="792">
        <v>42025</v>
      </c>
      <c r="BEL54" s="775">
        <v>7547.9</v>
      </c>
      <c r="BEM54" s="78">
        <f t="shared" si="158"/>
        <v>-17000</v>
      </c>
      <c r="BFJ54" s="321"/>
      <c r="BFK54" s="302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62"/>
      <c r="BIF54" s="1867"/>
      <c r="BIG54" s="1867"/>
      <c r="BIH54" s="1867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11430</v>
      </c>
      <c r="BQM54" s="321"/>
      <c r="BQN54" s="2199"/>
      <c r="BQO54" s="139"/>
      <c r="BQP54" s="425">
        <v>41711</v>
      </c>
      <c r="BQQ54" s="139">
        <v>500</v>
      </c>
      <c r="BQR54" s="78">
        <f t="shared" si="189"/>
        <v>17563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1"/>
      <c r="BRC54" s="789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6"/>
      <c r="AL55" s="701"/>
      <c r="AM55" s="405"/>
      <c r="AN55" s="701"/>
      <c r="AO55" s="78">
        <f t="shared" si="7"/>
        <v>1390</v>
      </c>
      <c r="AQ55" s="322"/>
      <c r="AR55" s="776"/>
      <c r="AS55" s="701"/>
      <c r="AU55" s="701"/>
      <c r="AV55" s="78">
        <f t="shared" si="8"/>
        <v>317405.71999999997</v>
      </c>
      <c r="BT55" s="776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1944"/>
      <c r="DG55" s="139"/>
      <c r="DJ55" s="78">
        <f t="shared" si="17"/>
        <v>633217.30000000005</v>
      </c>
      <c r="FJ55" s="425"/>
      <c r="FK55" s="49"/>
      <c r="FL55" s="1330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6"/>
      <c r="JQ55" s="701"/>
      <c r="JR55" s="792"/>
      <c r="JS55" s="701"/>
      <c r="JT55" s="78">
        <f t="shared" si="39"/>
        <v>90</v>
      </c>
      <c r="JV55" s="322"/>
      <c r="JW55" s="776"/>
      <c r="JX55" s="701"/>
      <c r="JY55" s="792"/>
      <c r="JZ55" s="701"/>
      <c r="KA55" s="78">
        <f t="shared" si="40"/>
        <v>90</v>
      </c>
      <c r="KD55" s="811"/>
      <c r="KH55" s="78">
        <f t="shared" si="281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6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85"/>
      <c r="AAA55" s="2079"/>
      <c r="AAB55" s="390"/>
      <c r="AAC55" s="321"/>
      <c r="AAD55" s="390"/>
      <c r="AAE55" s="78">
        <f t="shared" si="95"/>
        <v>2062.3999999999996</v>
      </c>
      <c r="AAG55" s="322"/>
      <c r="AAH55" s="776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6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80"/>
      <c r="AOB55" s="1876"/>
      <c r="AOC55" s="1887"/>
      <c r="AOD55" s="1888"/>
      <c r="AOE55" s="781"/>
      <c r="AOF55" s="1972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776"/>
      <c r="AUV55" s="78">
        <f t="shared" si="248"/>
        <v>1754.5</v>
      </c>
      <c r="AVQ55" s="76"/>
      <c r="AVR55" s="352"/>
      <c r="AWI55" s="779"/>
      <c r="AWJ55" s="311"/>
      <c r="AWL55" s="131">
        <f t="shared" si="226"/>
        <v>0</v>
      </c>
      <c r="AWV55" s="405"/>
      <c r="AWW55" s="405"/>
      <c r="AWX55" s="311"/>
      <c r="AXA55" s="775"/>
      <c r="AXB55" s="76"/>
      <c r="AXY55" s="405"/>
      <c r="AXZ55" s="776"/>
      <c r="AYA55" s="701"/>
      <c r="AYB55" s="405"/>
      <c r="AYC55" s="775"/>
      <c r="AYD55" s="78">
        <f t="shared" si="137"/>
        <v>0</v>
      </c>
      <c r="AYF55" s="405"/>
      <c r="AYG55" s="776"/>
      <c r="AYH55" s="701"/>
      <c r="AYJ55" s="775"/>
      <c r="AYK55" s="78">
        <f t="shared" si="138"/>
        <v>0</v>
      </c>
      <c r="AYM55" s="405"/>
      <c r="AYN55" s="776"/>
      <c r="AYQ55" s="775"/>
      <c r="AYR55" s="78">
        <f t="shared" si="139"/>
        <v>0</v>
      </c>
      <c r="AYT55" s="405"/>
      <c r="AYU55" s="311"/>
      <c r="AYX55" s="775"/>
      <c r="AYY55" s="76"/>
      <c r="AZO55" s="322"/>
      <c r="AZP55" s="776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1"/>
      <c r="BBM55" s="780"/>
      <c r="BBN55" s="2105"/>
      <c r="BBO55" s="2090"/>
      <c r="BBP55" s="393"/>
      <c r="BBQ55" s="2025"/>
      <c r="BBR55" s="131">
        <f t="shared" si="148"/>
        <v>653999.12</v>
      </c>
      <c r="BBT55" s="925"/>
      <c r="BBU55" s="244"/>
      <c r="BBV55" s="937"/>
      <c r="BBW55" s="840"/>
      <c r="BCA55" s="2158"/>
      <c r="BCF55" s="32">
        <f t="shared" si="291"/>
        <v>0</v>
      </c>
      <c r="BDQ55" s="405"/>
      <c r="BDR55" s="405"/>
      <c r="BDS55" s="311"/>
      <c r="BDV55" s="775"/>
      <c r="BDW55" s="76"/>
      <c r="BDY55" s="311"/>
      <c r="BDZ55" s="311"/>
      <c r="BEA55" s="311"/>
      <c r="BED55" s="775"/>
      <c r="BEE55" s="76"/>
      <c r="BEG55" s="322">
        <v>42030</v>
      </c>
      <c r="BEH55" s="734" t="s">
        <v>2399</v>
      </c>
      <c r="BEI55" s="1337">
        <v>10170</v>
      </c>
      <c r="BEJ55" s="2024">
        <v>9345.41</v>
      </c>
      <c r="BEK55" s="792">
        <v>42063</v>
      </c>
      <c r="BEL55" s="775">
        <v>9345.41</v>
      </c>
      <c r="BEM55" s="78">
        <f t="shared" si="158"/>
        <v>-17000</v>
      </c>
      <c r="BFJ55" s="321"/>
      <c r="BFK55" s="302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62"/>
      <c r="BIF55" s="1867"/>
      <c r="BIG55" s="1867"/>
      <c r="BIH55" s="1867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11430</v>
      </c>
      <c r="BQM55" s="321"/>
      <c r="BQN55" s="2199"/>
      <c r="BQO55" s="139"/>
      <c r="BQP55" s="425">
        <v>41715</v>
      </c>
      <c r="BQQ55" s="139">
        <v>1000</v>
      </c>
      <c r="BQR55" s="78">
        <f t="shared" si="189"/>
        <v>16563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4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6"/>
      <c r="AL56" s="701"/>
      <c r="AM56" s="405"/>
      <c r="AN56" s="701"/>
      <c r="AO56" s="78">
        <f t="shared" si="7"/>
        <v>1390</v>
      </c>
      <c r="AQ56" s="322"/>
      <c r="AR56" s="776"/>
      <c r="AS56" s="701"/>
      <c r="AU56" s="701"/>
      <c r="AV56" s="78">
        <f t="shared" si="8"/>
        <v>317405.71999999997</v>
      </c>
      <c r="BT56" s="776"/>
      <c r="BU56" s="701"/>
      <c r="BV56" s="544"/>
      <c r="BW56" s="701"/>
      <c r="BX56" s="78">
        <f t="shared" si="12"/>
        <v>0</v>
      </c>
      <c r="CV56" s="425"/>
      <c r="CW56" s="814"/>
      <c r="CX56" s="1892"/>
      <c r="CY56" s="139"/>
      <c r="CZ56" s="736"/>
      <c r="DA56" s="944"/>
      <c r="DB56" s="78">
        <f t="shared" si="16"/>
        <v>633217.30000000005</v>
      </c>
      <c r="DE56" s="892"/>
      <c r="DF56" s="1944"/>
      <c r="DG56" s="139"/>
      <c r="DJ56" s="78">
        <f t="shared" si="17"/>
        <v>633217.30000000005</v>
      </c>
      <c r="FJ56" s="425"/>
      <c r="FK56" s="49"/>
      <c r="FL56" s="1330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6"/>
      <c r="JQ56" s="701"/>
      <c r="JR56" s="792"/>
      <c r="JS56" s="701"/>
      <c r="JT56" s="78">
        <f t="shared" si="39"/>
        <v>90</v>
      </c>
      <c r="JV56" s="322"/>
      <c r="JW56" s="776"/>
      <c r="JX56" s="701"/>
      <c r="JY56" s="792"/>
      <c r="JZ56" s="701"/>
      <c r="KA56" s="78">
        <f t="shared" si="40"/>
        <v>90</v>
      </c>
      <c r="KD56" s="811"/>
      <c r="KH56" s="78">
        <f t="shared" si="281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6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85"/>
      <c r="AAA56" s="2079"/>
      <c r="AAB56" s="390"/>
      <c r="AAC56" s="321"/>
      <c r="AAD56" s="390"/>
      <c r="AAE56" s="78">
        <f t="shared" si="95"/>
        <v>2062.3999999999996</v>
      </c>
      <c r="AAG56" s="322"/>
      <c r="AAH56" s="776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6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80"/>
      <c r="AOB56" s="1876"/>
      <c r="AOC56" s="1887"/>
      <c r="AOD56" s="1888"/>
      <c r="AOE56" s="781"/>
      <c r="AOF56" s="1972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776"/>
      <c r="AUV56" s="78">
        <f t="shared" si="248"/>
        <v>1754.5</v>
      </c>
      <c r="AVQ56" s="76"/>
      <c r="AVR56" s="352"/>
      <c r="AWI56" s="779"/>
      <c r="AWJ56" s="311"/>
      <c r="AWL56" s="131">
        <f t="shared" si="226"/>
        <v>0</v>
      </c>
      <c r="AWV56" s="405"/>
      <c r="AWW56" s="405"/>
      <c r="AWX56" s="311"/>
      <c r="AXA56" s="775"/>
      <c r="AXB56" s="76"/>
      <c r="AXY56" s="405"/>
      <c r="AXZ56" s="776"/>
      <c r="AYA56" s="701"/>
      <c r="AYB56" s="405"/>
      <c r="AYC56" s="775"/>
      <c r="AYD56" s="78">
        <f t="shared" si="137"/>
        <v>0</v>
      </c>
      <c r="AYF56" s="405"/>
      <c r="AYG56" s="776"/>
      <c r="AYH56" s="701"/>
      <c r="AYJ56" s="775"/>
      <c r="AYK56" s="78">
        <f t="shared" si="138"/>
        <v>0</v>
      </c>
      <c r="AYM56" s="405"/>
      <c r="AYN56" s="776"/>
      <c r="AYQ56" s="775"/>
      <c r="AYR56" s="78">
        <f t="shared" si="139"/>
        <v>0</v>
      </c>
      <c r="AYT56" s="405"/>
      <c r="AYU56" s="311"/>
      <c r="AYX56" s="775"/>
      <c r="AYY56" s="76"/>
      <c r="AZO56" s="322"/>
      <c r="AZP56" s="776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/>
      <c r="BBM56" s="321"/>
      <c r="BBN56" s="2105"/>
      <c r="BBO56" s="2073"/>
      <c r="BBP56" s="393"/>
      <c r="BBQ56" s="350"/>
      <c r="BBR56" s="131">
        <f t="shared" si="148"/>
        <v>653999.12</v>
      </c>
      <c r="BBT56" s="925"/>
      <c r="BBU56" s="244"/>
      <c r="BBV56" s="936"/>
      <c r="BBW56" s="809"/>
      <c r="BCA56" s="2158"/>
      <c r="BCF56" s="32">
        <f>SUM(BCF49:BCF55)</f>
        <v>0</v>
      </c>
      <c r="BDQ56" s="405"/>
      <c r="BDR56" s="405"/>
      <c r="BDS56" s="311"/>
      <c r="BDV56" s="775"/>
      <c r="BDW56" s="76"/>
      <c r="BDY56" s="311"/>
      <c r="BDZ56" s="311"/>
      <c r="BEA56" s="311"/>
      <c r="BED56" s="775"/>
      <c r="BEE56" s="76"/>
      <c r="BEG56" s="322">
        <v>42037</v>
      </c>
      <c r="BEH56" s="734" t="s">
        <v>2400</v>
      </c>
      <c r="BEI56" s="1337">
        <v>10892</v>
      </c>
      <c r="BEJ56" s="2024">
        <v>9291.76</v>
      </c>
      <c r="BEK56" s="792">
        <v>42042</v>
      </c>
      <c r="BEL56" s="775">
        <v>9291.76</v>
      </c>
      <c r="BEM56" s="78">
        <f t="shared" si="158"/>
        <v>-17000</v>
      </c>
      <c r="BFJ56" s="321"/>
      <c r="BFK56" s="302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62"/>
      <c r="BIF56" s="1867"/>
      <c r="BIG56" s="1867"/>
      <c r="BIH56" s="1867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11430</v>
      </c>
      <c r="BQM56" s="321"/>
      <c r="BQN56" s="2199"/>
      <c r="BQO56" s="139"/>
      <c r="BQP56" s="425">
        <v>41863</v>
      </c>
      <c r="BQQ56" s="139">
        <v>1552</v>
      </c>
      <c r="BQR56" s="78">
        <f t="shared" si="189"/>
        <v>15011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39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6"/>
      <c r="AL57" s="390"/>
      <c r="AM57" s="425"/>
      <c r="AN57" s="701"/>
      <c r="AO57" s="78">
        <f t="shared" si="7"/>
        <v>1390</v>
      </c>
      <c r="AQ57" s="322"/>
      <c r="AR57" s="776"/>
      <c r="AS57" s="701"/>
      <c r="AU57" s="701"/>
      <c r="AV57" s="78">
        <f t="shared" si="8"/>
        <v>317405.71999999997</v>
      </c>
      <c r="BT57" s="776"/>
      <c r="BU57" s="701"/>
      <c r="BV57" s="544"/>
      <c r="BW57" s="701"/>
      <c r="BX57" s="78">
        <f t="shared" si="12"/>
        <v>0</v>
      </c>
      <c r="CW57" s="892"/>
      <c r="CX57" s="1890"/>
      <c r="CY57" s="76"/>
      <c r="CZ57" s="482"/>
      <c r="DA57" s="947"/>
      <c r="DB57" s="78">
        <f t="shared" si="16"/>
        <v>633217.30000000005</v>
      </c>
      <c r="DE57" s="892"/>
      <c r="DF57" s="1944"/>
      <c r="DG57" s="139"/>
      <c r="DJ57" s="78">
        <f t="shared" si="17"/>
        <v>633217.30000000005</v>
      </c>
      <c r="FJ57" s="425"/>
      <c r="FK57" s="49"/>
      <c r="FL57" s="1330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6"/>
      <c r="JQ57" s="701"/>
      <c r="JR57" s="792"/>
      <c r="JS57" s="701"/>
      <c r="JT57" s="78">
        <f t="shared" si="39"/>
        <v>90</v>
      </c>
      <c r="JV57" s="322"/>
      <c r="JW57" s="776"/>
      <c r="JX57" s="701"/>
      <c r="JY57" s="792"/>
      <c r="JZ57" s="701"/>
      <c r="KA57" s="78">
        <f t="shared" si="40"/>
        <v>90</v>
      </c>
      <c r="KD57" s="811"/>
      <c r="KH57" s="78">
        <f t="shared" si="281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776"/>
      <c r="AAB57" s="701"/>
      <c r="AAD57" s="701"/>
      <c r="AAE57" s="78">
        <f t="shared" si="95"/>
        <v>2062.3999999999996</v>
      </c>
      <c r="AAG57" s="322"/>
      <c r="AAH57" s="776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6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80"/>
      <c r="AOB57" s="1876"/>
      <c r="AOC57" s="1849"/>
      <c r="AOD57" s="1881"/>
      <c r="AOE57" s="781"/>
      <c r="AOF57" s="1972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776"/>
      <c r="AUV57" s="78">
        <f t="shared" si="248"/>
        <v>1754.5</v>
      </c>
      <c r="AVQ57" s="76"/>
      <c r="AVR57" s="352"/>
      <c r="AWI57" s="779"/>
      <c r="AWJ57" s="311"/>
      <c r="AWL57" s="131">
        <f t="shared" si="226"/>
        <v>0</v>
      </c>
      <c r="AWV57" s="405"/>
      <c r="AWW57" s="405"/>
      <c r="AWX57" s="311"/>
      <c r="AXA57" s="775"/>
      <c r="AXB57" s="76"/>
      <c r="AXY57" s="405"/>
      <c r="AXZ57" s="776"/>
      <c r="AYA57" s="701"/>
      <c r="AYB57" s="405"/>
      <c r="AYC57" s="775"/>
      <c r="AYD57" s="78">
        <f t="shared" si="137"/>
        <v>0</v>
      </c>
      <c r="AYF57" s="405"/>
      <c r="AYG57" s="776"/>
      <c r="AYH57" s="701"/>
      <c r="AYJ57" s="775"/>
      <c r="AYK57" s="78">
        <f t="shared" si="138"/>
        <v>0</v>
      </c>
      <c r="AYM57" s="405"/>
      <c r="AYN57" s="776"/>
      <c r="AYQ57" s="775"/>
      <c r="AYR57" s="78">
        <f t="shared" si="139"/>
        <v>0</v>
      </c>
      <c r="AYT57" s="405"/>
      <c r="AYU57" s="311"/>
      <c r="AYX57" s="775"/>
      <c r="AYY57" s="76"/>
      <c r="AZO57" s="322"/>
      <c r="AZP57" s="776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/>
      <c r="BBM57" s="321"/>
      <c r="BBN57" s="2105"/>
      <c r="BBO57" s="2073"/>
      <c r="BBP57" s="321"/>
      <c r="BBQ57" s="390"/>
      <c r="BBR57" s="131">
        <f t="shared" si="148"/>
        <v>653999.12</v>
      </c>
      <c r="BBT57" s="925"/>
      <c r="BBU57" s="244"/>
      <c r="BBV57" s="244"/>
      <c r="BBW57" s="261"/>
      <c r="BCA57" s="2158"/>
      <c r="BDQ57" s="405"/>
      <c r="BDR57" s="405"/>
      <c r="BDS57" s="311"/>
      <c r="BDV57" s="775"/>
      <c r="BDW57" s="76"/>
      <c r="BDY57" s="311"/>
      <c r="BDZ57" s="311"/>
      <c r="BEA57" s="311"/>
      <c r="BED57" s="775"/>
      <c r="BEE57" s="76"/>
      <c r="BEG57" s="322">
        <v>42044</v>
      </c>
      <c r="BEH57" s="734" t="s">
        <v>2418</v>
      </c>
      <c r="BEI57" s="1337">
        <v>11581</v>
      </c>
      <c r="BEJ57" s="2024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FJ57" s="321"/>
      <c r="BFK57" s="302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62"/>
      <c r="BIF57" s="1867"/>
      <c r="BIG57" s="1867"/>
      <c r="BIH57" s="1867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11430</v>
      </c>
      <c r="BQN57" s="811"/>
      <c r="BQO57" s="701"/>
      <c r="BQP57" s="405">
        <v>41951</v>
      </c>
      <c r="BQQ57" s="701">
        <v>1000</v>
      </c>
      <c r="BQR57" s="78">
        <f t="shared" si="189"/>
        <v>14011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39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6"/>
      <c r="AL58" s="701"/>
      <c r="AM58" s="405"/>
      <c r="AN58" s="701"/>
      <c r="AO58" s="78">
        <f t="shared" si="7"/>
        <v>1390</v>
      </c>
      <c r="AQ58" s="322"/>
      <c r="AR58" s="776"/>
      <c r="AS58" s="701"/>
      <c r="AU58" s="701"/>
      <c r="AV58" s="78">
        <f t="shared" si="8"/>
        <v>317405.71999999997</v>
      </c>
      <c r="BT58" s="776"/>
      <c r="BU58" s="701"/>
      <c r="BV58" s="544"/>
      <c r="BW58" s="701"/>
      <c r="BX58" s="78">
        <f t="shared" si="12"/>
        <v>0</v>
      </c>
      <c r="CW58" s="892"/>
      <c r="CX58" s="1890"/>
      <c r="CY58" s="139"/>
      <c r="CZ58" s="736"/>
      <c r="DA58" s="944"/>
      <c r="DB58" s="78">
        <f t="shared" si="16"/>
        <v>633217.30000000005</v>
      </c>
      <c r="DE58" s="892"/>
      <c r="DF58" s="1944"/>
      <c r="DG58" s="139"/>
      <c r="DJ58" s="78">
        <f t="shared" si="17"/>
        <v>633217.30000000005</v>
      </c>
      <c r="FJ58" s="425"/>
      <c r="FK58" s="49"/>
      <c r="FL58" s="1330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6"/>
      <c r="JQ58" s="701"/>
      <c r="JR58" s="792"/>
      <c r="JS58" s="701"/>
      <c r="JT58" s="78">
        <f t="shared" si="39"/>
        <v>90</v>
      </c>
      <c r="JV58" s="322"/>
      <c r="JW58" s="776"/>
      <c r="JX58" s="701"/>
      <c r="JY58" s="792"/>
      <c r="JZ58" s="701"/>
      <c r="KA58" s="78">
        <f t="shared" si="40"/>
        <v>90</v>
      </c>
      <c r="KD58" s="811"/>
      <c r="KH58" s="78">
        <f t="shared" si="281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776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776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82"/>
      <c r="AOB58" s="1883"/>
      <c r="AOC58" s="1884"/>
      <c r="AOD58" s="1953"/>
      <c r="AOE58" s="781"/>
      <c r="AOF58" s="1972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776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311"/>
      <c r="AXA58" s="775"/>
      <c r="AXB58" s="76"/>
      <c r="AXY58" s="405"/>
      <c r="AXZ58" s="776"/>
      <c r="AYA58" s="701"/>
      <c r="AYB58" s="405"/>
      <c r="AYC58" s="775"/>
      <c r="AYD58" s="78">
        <f t="shared" si="137"/>
        <v>0</v>
      </c>
      <c r="AYF58" s="405"/>
      <c r="AYG58" s="776"/>
      <c r="AYH58" s="701"/>
      <c r="AYJ58" s="775"/>
      <c r="AYK58" s="78">
        <f t="shared" si="138"/>
        <v>0</v>
      </c>
      <c r="AYM58" s="405"/>
      <c r="AYN58" s="776"/>
      <c r="AYQ58" s="775"/>
      <c r="AYR58" s="78">
        <f t="shared" si="139"/>
        <v>0</v>
      </c>
      <c r="AYT58" s="405"/>
      <c r="AYU58" s="311"/>
      <c r="AYX58" s="775"/>
      <c r="AYY58" s="76"/>
      <c r="AZO58" s="322"/>
      <c r="AZP58" s="776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/>
      <c r="BBM58" s="321"/>
      <c r="BBN58" s="885"/>
      <c r="BBO58" s="1931"/>
      <c r="BBP58" s="321"/>
      <c r="BBQ58" s="390"/>
      <c r="BBR58" s="131">
        <f t="shared" si="148"/>
        <v>653999.12</v>
      </c>
      <c r="BBT58" s="925"/>
      <c r="BBU58" s="244"/>
      <c r="BBV58" s="244"/>
      <c r="BBW58" s="244"/>
      <c r="BCA58" s="2158"/>
      <c r="BDQ58" s="405"/>
      <c r="BDR58" s="405"/>
      <c r="BDS58" s="311"/>
      <c r="BDV58" s="775"/>
      <c r="BDW58" s="76"/>
      <c r="BDY58" s="311"/>
      <c r="BDZ58" s="311"/>
      <c r="BEA58" s="311"/>
      <c r="BED58" s="775"/>
      <c r="BEE58" s="76"/>
      <c r="BEG58" s="322">
        <v>42051</v>
      </c>
      <c r="BEH58" s="734" t="s">
        <v>2398</v>
      </c>
      <c r="BEI58" s="1337">
        <v>12270</v>
      </c>
      <c r="BEJ58" s="2024">
        <v>9531.92</v>
      </c>
      <c r="BEK58" s="792">
        <v>42063</v>
      </c>
      <c r="BEL58" s="775">
        <v>9531.92</v>
      </c>
      <c r="BEM58" s="78">
        <f t="shared" si="158"/>
        <v>-17000</v>
      </c>
      <c r="BFJ58" s="321"/>
      <c r="BFK58" s="302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62"/>
      <c r="BIF58" s="1867"/>
      <c r="BIG58" s="1867"/>
      <c r="BIH58" s="1867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11430</v>
      </c>
      <c r="BQN58" s="811"/>
      <c r="BQO58" s="701"/>
      <c r="BQP58" s="405">
        <v>41990</v>
      </c>
      <c r="BQQ58" s="701">
        <v>1000</v>
      </c>
      <c r="BQR58" s="78">
        <f t="shared" si="189"/>
        <v>13011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4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6"/>
      <c r="AL59" s="701"/>
      <c r="AM59" s="405"/>
      <c r="AN59" s="701"/>
      <c r="AO59" s="78">
        <f t="shared" si="7"/>
        <v>1390</v>
      </c>
      <c r="AQ59" s="322"/>
      <c r="AR59" s="776"/>
      <c r="AS59" s="701"/>
      <c r="AU59" s="701"/>
      <c r="AV59" s="78">
        <f t="shared" si="8"/>
        <v>317405.71999999997</v>
      </c>
      <c r="BT59" s="776"/>
      <c r="BU59" s="701"/>
      <c r="BV59" s="544"/>
      <c r="BW59" s="701"/>
      <c r="BX59" s="78">
        <f t="shared" si="12"/>
        <v>0</v>
      </c>
      <c r="CW59" s="892"/>
      <c r="CX59" s="1890"/>
      <c r="CY59" s="139"/>
      <c r="CZ59" s="425"/>
      <c r="DA59" s="139"/>
      <c r="DB59" s="78">
        <f t="shared" si="16"/>
        <v>633217.30000000005</v>
      </c>
      <c r="DE59" s="892"/>
      <c r="DF59" s="1944"/>
      <c r="DG59" s="139"/>
      <c r="DJ59" s="78">
        <f t="shared" si="17"/>
        <v>633217.30000000005</v>
      </c>
      <c r="FJ59" s="425"/>
      <c r="FK59" s="49"/>
      <c r="FL59" s="1330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6"/>
      <c r="JQ59" s="701"/>
      <c r="JR59" s="792"/>
      <c r="JS59" s="701"/>
      <c r="JT59" s="78">
        <f t="shared" si="39"/>
        <v>90</v>
      </c>
      <c r="JV59" s="322"/>
      <c r="JW59" s="776"/>
      <c r="JX59" s="701"/>
      <c r="JY59" s="792"/>
      <c r="JZ59" s="701"/>
      <c r="KA59" s="78">
        <f t="shared" si="40"/>
        <v>90</v>
      </c>
      <c r="KD59" s="811"/>
      <c r="KH59" s="78">
        <f t="shared" si="281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776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776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47"/>
      <c r="AOB59" s="1876"/>
      <c r="AOC59" s="1849"/>
      <c r="AOD59" s="1396"/>
      <c r="AOE59" s="781"/>
      <c r="AOF59" s="1972"/>
      <c r="AOG59" s="1396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776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311"/>
      <c r="AXA59" s="775"/>
      <c r="AXB59" s="76"/>
      <c r="AXY59" s="405"/>
      <c r="AXZ59" s="776"/>
      <c r="AYA59" s="701"/>
      <c r="AYB59" s="405"/>
      <c r="AYC59" s="775"/>
      <c r="AYD59" s="78">
        <f t="shared" si="137"/>
        <v>0</v>
      </c>
      <c r="AYF59" s="405"/>
      <c r="AYG59" s="776"/>
      <c r="AYH59" s="701"/>
      <c r="AYJ59" s="775"/>
      <c r="AYK59" s="78">
        <f t="shared" si="138"/>
        <v>0</v>
      </c>
      <c r="AYM59" s="405"/>
      <c r="AYN59" s="776"/>
      <c r="AYQ59" s="775"/>
      <c r="AYR59" s="78">
        <f t="shared" si="139"/>
        <v>0</v>
      </c>
      <c r="AYT59" s="405"/>
      <c r="AYU59" s="311"/>
      <c r="AYX59" s="775"/>
      <c r="AYY59" s="76"/>
      <c r="AZO59" s="322"/>
      <c r="AZP59" s="776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/>
      <c r="BBM59" s="321"/>
      <c r="BBN59" s="885"/>
      <c r="BBO59" s="1931"/>
      <c r="BBP59" s="393"/>
      <c r="BBQ59" s="390"/>
      <c r="BBR59" s="131">
        <f t="shared" si="148"/>
        <v>653999.12</v>
      </c>
      <c r="BBT59" s="920"/>
      <c r="BBU59" s="244"/>
      <c r="BBV59" s="244"/>
      <c r="BBW59" s="244"/>
      <c r="BCA59" s="2158"/>
      <c r="BDQ59" s="405"/>
      <c r="BDR59" s="405"/>
      <c r="BDS59" s="311"/>
      <c r="BDV59" s="775"/>
      <c r="BDW59" s="76"/>
      <c r="BDY59" s="311"/>
      <c r="BDZ59" s="311"/>
      <c r="BEA59" s="311"/>
      <c r="BED59" s="775"/>
      <c r="BEE59" s="76"/>
      <c r="BEG59" s="322">
        <v>42058</v>
      </c>
      <c r="BEH59" s="734" t="s">
        <v>2419</v>
      </c>
      <c r="BEI59" s="1337">
        <v>12962</v>
      </c>
      <c r="BEJ59" s="2024">
        <v>7657.76</v>
      </c>
      <c r="BEK59" s="792">
        <v>42081</v>
      </c>
      <c r="BEL59" s="775">
        <v>7657.76</v>
      </c>
      <c r="BEM59" s="78">
        <f t="shared" si="158"/>
        <v>-17000</v>
      </c>
      <c r="BFJ59" s="321"/>
      <c r="BFK59" s="302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62"/>
      <c r="BIF59" s="1867"/>
      <c r="BIG59" s="1867"/>
      <c r="BIH59" s="1867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11430</v>
      </c>
      <c r="BQN59" s="811"/>
      <c r="BQO59" s="701"/>
      <c r="BQP59" s="544">
        <v>42000</v>
      </c>
      <c r="BQQ59" s="701">
        <v>1000</v>
      </c>
      <c r="BQR59" s="78">
        <f t="shared" si="189"/>
        <v>12011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39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6"/>
      <c r="AL60" s="701"/>
      <c r="AM60" s="405"/>
      <c r="AN60" s="701"/>
      <c r="AO60" s="78">
        <f t="shared" si="7"/>
        <v>1390</v>
      </c>
      <c r="AQ60" s="322"/>
      <c r="AR60" s="776"/>
      <c r="AS60" s="701"/>
      <c r="AU60" s="701"/>
      <c r="AV60" s="78">
        <f t="shared" si="8"/>
        <v>317405.71999999997</v>
      </c>
      <c r="BT60" s="776"/>
      <c r="BU60" s="701"/>
      <c r="BV60" s="544"/>
      <c r="BW60" s="701"/>
      <c r="BX60" s="78">
        <f t="shared" si="12"/>
        <v>0</v>
      </c>
      <c r="CW60" s="892"/>
      <c r="CX60" s="1894"/>
      <c r="CY60" s="139"/>
      <c r="CZ60" s="482"/>
      <c r="DA60" s="389"/>
      <c r="DB60" s="78">
        <f t="shared" si="16"/>
        <v>633217.30000000005</v>
      </c>
      <c r="DE60" s="892"/>
      <c r="DF60" s="1944"/>
      <c r="DG60" s="139"/>
      <c r="DJ60" s="78">
        <f t="shared" si="17"/>
        <v>633217.30000000005</v>
      </c>
      <c r="FJ60" s="425"/>
      <c r="FK60" s="49"/>
      <c r="FL60" s="1330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6"/>
      <c r="JQ60" s="701"/>
      <c r="JR60" s="792"/>
      <c r="JS60" s="701"/>
      <c r="JT60" s="78">
        <f t="shared" si="39"/>
        <v>90</v>
      </c>
      <c r="JV60" s="322"/>
      <c r="JW60" s="776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81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1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776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311"/>
      <c r="AJY60" s="779"/>
      <c r="AKA60" s="701"/>
      <c r="AKB60" s="78">
        <f t="shared" si="125"/>
        <v>32534.5</v>
      </c>
      <c r="ALV60" s="893"/>
      <c r="ALW60" s="924"/>
      <c r="ALX60" s="940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47"/>
      <c r="AOB60" s="1876"/>
      <c r="AOC60" s="1849"/>
      <c r="AOD60" s="1396"/>
      <c r="AOE60" s="781"/>
      <c r="AOF60" s="1972"/>
      <c r="AOG60" s="1396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1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40"/>
      <c r="AWJ60" s="924"/>
      <c r="AWK60" s="924"/>
      <c r="AWL60" s="942">
        <f t="shared" si="226"/>
        <v>0</v>
      </c>
      <c r="AWV60" s="405"/>
      <c r="AWW60" s="405"/>
      <c r="AWX60" s="311"/>
      <c r="AXA60" s="775"/>
      <c r="AXB60" s="76"/>
      <c r="AXY60" s="715"/>
      <c r="AXZ60" s="941"/>
      <c r="AYA60" s="924"/>
      <c r="AYB60" s="893"/>
      <c r="AYC60" s="889"/>
      <c r="AYD60" s="890">
        <f t="shared" si="137"/>
        <v>0</v>
      </c>
      <c r="AYF60" s="715"/>
      <c r="AYG60" s="941"/>
      <c r="AYH60" s="924"/>
      <c r="AYI60" s="924"/>
      <c r="AYJ60" s="889"/>
      <c r="AYK60" s="890">
        <f t="shared" si="138"/>
        <v>0</v>
      </c>
      <c r="AYM60" s="715"/>
      <c r="AYN60" s="941"/>
      <c r="AYO60" s="924"/>
      <c r="AYP60" s="924"/>
      <c r="AYQ60" s="889"/>
      <c r="AYR60" s="890">
        <f t="shared" si="139"/>
        <v>0</v>
      </c>
      <c r="AYT60" s="405"/>
      <c r="AYU60" s="311"/>
      <c r="AYX60" s="775"/>
      <c r="AYY60" s="76"/>
      <c r="AZO60" s="322"/>
      <c r="AZP60" s="776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/>
      <c r="BBM60" s="780"/>
      <c r="BBN60" s="2105"/>
      <c r="BBO60" s="2090"/>
      <c r="BBP60" s="393"/>
      <c r="BBQ60" s="390"/>
      <c r="BBR60" s="131">
        <f t="shared" si="148"/>
        <v>653999.12</v>
      </c>
      <c r="BBT60" s="920"/>
      <c r="BCA60" s="2158"/>
      <c r="BDQ60" s="405"/>
      <c r="BDR60" s="405"/>
      <c r="BDS60" s="311"/>
      <c r="BDV60" s="775"/>
      <c r="BDW60" s="76"/>
      <c r="BDY60" s="311"/>
      <c r="BDZ60" s="311"/>
      <c r="BEA60" s="311"/>
      <c r="BED60" s="775"/>
      <c r="BEE60" s="76"/>
      <c r="BEG60" s="322">
        <v>42065</v>
      </c>
      <c r="BEH60" s="734" t="s">
        <v>2407</v>
      </c>
      <c r="BEI60" s="1337">
        <v>13690</v>
      </c>
      <c r="BEJ60" s="2024">
        <v>6988.96</v>
      </c>
      <c r="BEK60" s="792">
        <v>42069</v>
      </c>
      <c r="BEL60" s="775">
        <v>6988.96</v>
      </c>
      <c r="BEM60" s="78">
        <f t="shared" si="158"/>
        <v>-17000</v>
      </c>
      <c r="BFJ60" s="321"/>
      <c r="BFK60" s="302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62"/>
      <c r="BIF60" s="1867"/>
      <c r="BIG60" s="1867"/>
      <c r="BIH60" s="1867"/>
      <c r="BIN60" s="811"/>
      <c r="BIO60" s="701"/>
      <c r="BIQ60" s="701"/>
      <c r="BIR60" s="78">
        <f t="shared" si="173"/>
        <v>86</v>
      </c>
      <c r="BNG60" s="940"/>
      <c r="BNH60" s="395"/>
      <c r="BNI60" s="926"/>
      <c r="BNJ60" s="890">
        <f t="shared" si="230"/>
        <v>11430</v>
      </c>
      <c r="BQN60" s="811"/>
      <c r="BQO60" s="701"/>
      <c r="BQQ60" s="775"/>
      <c r="BQR60" s="890">
        <f t="shared" si="189"/>
        <v>12011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39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7"/>
      <c r="AN61" s="390"/>
      <c r="AO61" s="78">
        <f t="shared" si="7"/>
        <v>1390</v>
      </c>
      <c r="AQ61" s="322"/>
      <c r="AR61" s="776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1894"/>
      <c r="CY61" s="139"/>
      <c r="CZ61" s="482"/>
      <c r="DA61" s="389"/>
      <c r="DB61" s="78">
        <f t="shared" si="16"/>
        <v>633217.30000000005</v>
      </c>
      <c r="DE61" s="892"/>
      <c r="DF61" s="1944"/>
      <c r="DG61" s="139"/>
      <c r="DJ61" s="78">
        <f t="shared" si="17"/>
        <v>633217.30000000005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6"/>
      <c r="JQ61" s="701"/>
      <c r="JR61" s="792"/>
      <c r="JS61" s="701"/>
      <c r="JT61" s="78">
        <f t="shared" si="39"/>
        <v>90</v>
      </c>
      <c r="JV61" s="322"/>
      <c r="JW61" s="776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311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47"/>
      <c r="AOB61" s="1876"/>
      <c r="AOC61" s="1849"/>
      <c r="AOD61" s="1396"/>
      <c r="AOE61" s="781"/>
      <c r="AOF61" s="1972"/>
      <c r="AOG61" s="1396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311"/>
      <c r="AXA61" s="775"/>
      <c r="AXB61" s="76"/>
      <c r="AXY61" s="405"/>
      <c r="AXZ61" s="311"/>
      <c r="AYC61" s="775"/>
      <c r="AYD61" s="76"/>
      <c r="AYF61" s="405"/>
      <c r="AYG61" s="311"/>
      <c r="AYJ61" s="775"/>
      <c r="AYK61" s="76"/>
      <c r="AYM61" s="405"/>
      <c r="AYN61" s="311"/>
      <c r="AYQ61" s="775"/>
      <c r="AYR61" s="76"/>
      <c r="AYT61" s="405"/>
      <c r="AYU61" s="311"/>
      <c r="AYX61" s="775"/>
      <c r="AYY61" s="76"/>
      <c r="AZO61" s="322"/>
      <c r="AZP61" s="776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/>
      <c r="BBM61" s="321"/>
      <c r="BBN61" s="2105"/>
      <c r="BBO61" s="2073"/>
      <c r="BBP61" s="393"/>
      <c r="BBQ61" s="390"/>
      <c r="BBR61" s="131">
        <f t="shared" si="148"/>
        <v>653999.12</v>
      </c>
      <c r="BDQ61" s="405"/>
      <c r="BDR61" s="405"/>
      <c r="BDS61" s="311"/>
      <c r="BDV61" s="775"/>
      <c r="BDW61" s="76"/>
      <c r="BDY61" s="311"/>
      <c r="BDZ61" s="311"/>
      <c r="BEA61" s="311"/>
      <c r="BED61" s="775"/>
      <c r="BEE61" s="76"/>
      <c r="BEG61" s="322">
        <v>42072</v>
      </c>
      <c r="BEH61" s="734" t="s">
        <v>2435</v>
      </c>
      <c r="BEI61" s="1337">
        <v>14375</v>
      </c>
      <c r="BEJ61" s="2024">
        <v>7583.28</v>
      </c>
      <c r="BEK61" s="792">
        <v>42081</v>
      </c>
      <c r="BEL61" s="775">
        <v>7583.28</v>
      </c>
      <c r="BEM61" s="78">
        <f t="shared" si="158"/>
        <v>-17000</v>
      </c>
      <c r="BFJ61" s="321"/>
      <c r="BFK61" s="302"/>
      <c r="BFL61" s="261"/>
      <c r="BFM61" s="857"/>
      <c r="BFN61" s="390"/>
      <c r="BFO61" s="76">
        <f t="shared" si="162"/>
        <v>0</v>
      </c>
      <c r="BIE61" s="1862"/>
      <c r="BIF61" s="1867"/>
      <c r="BIG61" s="1867"/>
      <c r="BIH61" s="1867"/>
      <c r="BIN61" s="811"/>
      <c r="BIO61" s="701"/>
      <c r="BIQ61" s="701"/>
      <c r="BIR61" s="78">
        <f t="shared" si="173"/>
        <v>86</v>
      </c>
      <c r="BQN61" s="811"/>
      <c r="BQO61" s="701"/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39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7"/>
      <c r="AN62" s="390"/>
      <c r="AO62" s="78">
        <f t="shared" si="7"/>
        <v>1390</v>
      </c>
      <c r="AQ62" s="322"/>
      <c r="AR62" s="776"/>
      <c r="AS62" s="701"/>
      <c r="AU62" s="701"/>
      <c r="AV62" s="78">
        <f t="shared" si="8"/>
        <v>317405.71999999997</v>
      </c>
      <c r="CW62" s="892"/>
      <c r="CX62" s="1894"/>
      <c r="CY62" s="139"/>
      <c r="CZ62" s="482"/>
      <c r="DA62" s="431"/>
      <c r="DB62" s="78">
        <f t="shared" si="16"/>
        <v>633217.30000000005</v>
      </c>
      <c r="DE62" s="892"/>
      <c r="DF62" s="1944"/>
      <c r="DG62" s="139"/>
      <c r="DJ62" s="78">
        <f t="shared" si="17"/>
        <v>633217.30000000005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6"/>
      <c r="JQ62" s="701"/>
      <c r="JR62" s="792"/>
      <c r="JS62" s="701"/>
      <c r="JT62" s="78">
        <f t="shared" si="39"/>
        <v>90</v>
      </c>
      <c r="JV62" s="322"/>
      <c r="JW62" s="776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776"/>
      <c r="RP62" s="701"/>
      <c r="RQ62" s="405"/>
      <c r="RR62" s="701"/>
      <c r="RS62" s="78">
        <f t="shared" si="67"/>
        <v>16041.099999999999</v>
      </c>
      <c r="ZI62" s="76"/>
      <c r="ZJ62" s="352"/>
      <c r="AHC62" s="1235"/>
      <c r="AHD62" s="1235"/>
      <c r="AHE62" s="302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311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47"/>
      <c r="AOB62" s="1876"/>
      <c r="AOC62" s="1849"/>
      <c r="AOD62" s="1396"/>
      <c r="AOE62" s="781"/>
      <c r="AOF62" s="1972"/>
      <c r="AOG62" s="1396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311"/>
      <c r="AXA62" s="775"/>
      <c r="AXB62" s="76"/>
      <c r="AXY62" s="405"/>
      <c r="AXZ62" s="311"/>
      <c r="AYC62" s="775"/>
      <c r="AYD62" s="76"/>
      <c r="AYF62" s="405"/>
      <c r="AYG62" s="311"/>
      <c r="AYJ62" s="775"/>
      <c r="AYK62" s="76"/>
      <c r="AYM62" s="405"/>
      <c r="AYN62" s="311"/>
      <c r="AYQ62" s="775"/>
      <c r="AYR62" s="76"/>
      <c r="AYT62" s="405"/>
      <c r="AYU62" s="311"/>
      <c r="AYX62" s="775"/>
      <c r="AYY62" s="76"/>
      <c r="AZO62" s="322"/>
      <c r="AZP62" s="776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N62" s="2146"/>
      <c r="BBO62" s="2024"/>
      <c r="BBQ62" s="2024"/>
      <c r="BBR62" s="131">
        <f t="shared" si="148"/>
        <v>653999.12</v>
      </c>
      <c r="BDQ62" s="405"/>
      <c r="BDR62" s="405"/>
      <c r="BDS62" s="311"/>
      <c r="BDV62" s="775"/>
      <c r="BDW62" s="76"/>
      <c r="BDY62" s="311"/>
      <c r="BDZ62" s="311"/>
      <c r="BEA62" s="311"/>
      <c r="BED62" s="775"/>
      <c r="BEE62" s="76"/>
      <c r="BEG62" s="322">
        <v>42079</v>
      </c>
      <c r="BEH62" s="734" t="s">
        <v>2436</v>
      </c>
      <c r="BEI62" s="1337">
        <v>15052</v>
      </c>
      <c r="BEJ62" s="2024">
        <v>8367.6</v>
      </c>
      <c r="BEK62" s="792">
        <v>42101</v>
      </c>
      <c r="BEL62" s="775">
        <v>8367.6</v>
      </c>
      <c r="BEM62" s="78">
        <f t="shared" si="158"/>
        <v>-17000</v>
      </c>
      <c r="BFJ62" s="321"/>
      <c r="BFK62" s="302"/>
      <c r="BFL62" s="261"/>
      <c r="BFM62" s="857"/>
      <c r="BFN62" s="390"/>
      <c r="BFO62" s="76">
        <f t="shared" si="162"/>
        <v>0</v>
      </c>
      <c r="BIE62" s="1862"/>
      <c r="BIF62" s="1867"/>
      <c r="BIG62" s="1867"/>
      <c r="BIH62" s="1867"/>
      <c r="BIN62" s="811"/>
      <c r="BIO62" s="701"/>
      <c r="BIQ62" s="701"/>
      <c r="BIR62" s="78">
        <f t="shared" si="173"/>
        <v>86</v>
      </c>
      <c r="BQM62" s="321">
        <v>41720</v>
      </c>
      <c r="BQN62" s="2199" t="s">
        <v>2187</v>
      </c>
      <c r="BQO62" s="139">
        <v>8448</v>
      </c>
      <c r="BQP62" s="544">
        <v>41863</v>
      </c>
      <c r="BQQ62" s="701">
        <v>8448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39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7"/>
      <c r="AN63" s="390"/>
      <c r="AO63" s="78">
        <f t="shared" si="7"/>
        <v>1390</v>
      </c>
      <c r="AQ63" s="322"/>
      <c r="AR63" s="776"/>
      <c r="AS63" s="701"/>
      <c r="AU63" s="701"/>
      <c r="AV63" s="78">
        <f t="shared" si="8"/>
        <v>317405.71999999997</v>
      </c>
      <c r="CW63" s="892"/>
      <c r="CX63" s="1894"/>
      <c r="CY63" s="139"/>
      <c r="CZ63" s="482"/>
      <c r="DA63" s="918"/>
      <c r="DB63" s="78">
        <f t="shared" si="16"/>
        <v>633217.30000000005</v>
      </c>
      <c r="DE63" s="892"/>
      <c r="DF63" s="776"/>
      <c r="DG63" s="139"/>
      <c r="DJ63" s="78">
        <f t="shared" si="17"/>
        <v>633217.30000000005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6"/>
      <c r="JQ63" s="701"/>
      <c r="JR63" s="792"/>
      <c r="JS63" s="701"/>
      <c r="JT63" s="78">
        <f t="shared" si="39"/>
        <v>90</v>
      </c>
      <c r="JV63" s="322"/>
      <c r="JW63" s="776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776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3"/>
      <c r="AJM63" s="701"/>
      <c r="AJN63" s="78">
        <f t="shared" si="123"/>
        <v>3113</v>
      </c>
      <c r="AJU63" s="78">
        <f t="shared" si="124"/>
        <v>0</v>
      </c>
      <c r="AJX63" s="776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47"/>
      <c r="AOB63" s="1876"/>
      <c r="AOC63" s="1849"/>
      <c r="AOD63" s="1396"/>
      <c r="AOE63" s="781"/>
      <c r="AOF63" s="1972"/>
      <c r="AOG63" s="1396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311"/>
      <c r="AXA63" s="775"/>
      <c r="AXB63" s="76"/>
      <c r="AXY63" s="405"/>
      <c r="AXZ63" s="311"/>
      <c r="AYC63" s="775"/>
      <c r="AYD63" s="76"/>
      <c r="AYF63" s="405"/>
      <c r="AYG63" s="311"/>
      <c r="AYJ63" s="775"/>
      <c r="AYK63" s="76"/>
      <c r="AYM63" s="405"/>
      <c r="AYN63" s="311"/>
      <c r="AYQ63" s="775"/>
      <c r="AYR63" s="76"/>
      <c r="AYT63" s="405"/>
      <c r="AYU63" s="311"/>
      <c r="AYX63" s="775"/>
      <c r="AYY63" s="76"/>
      <c r="AZO63" s="322"/>
      <c r="AZP63" s="776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105"/>
      <c r="BBO63" s="2073"/>
      <c r="BBP63" s="393"/>
      <c r="BBQ63" s="2073"/>
      <c r="BBR63" s="131">
        <f t="shared" si="148"/>
        <v>653999.12</v>
      </c>
      <c r="BDQ63" s="405"/>
      <c r="BDR63" s="405"/>
      <c r="BDS63" s="311"/>
      <c r="BDV63" s="775"/>
      <c r="BDW63" s="76"/>
      <c r="BDY63" s="311"/>
      <c r="BDZ63" s="311"/>
      <c r="BEA63" s="311"/>
      <c r="BED63" s="775"/>
      <c r="BEE63" s="76"/>
      <c r="BEG63" s="322">
        <v>42086</v>
      </c>
      <c r="BEH63" s="734" t="s">
        <v>2437</v>
      </c>
      <c r="BEI63" s="1337">
        <v>15769</v>
      </c>
      <c r="BEJ63" s="2024">
        <v>8587.24</v>
      </c>
      <c r="BEK63" s="792">
        <v>42101</v>
      </c>
      <c r="BEL63" s="775">
        <v>8587.24</v>
      </c>
      <c r="BEM63" s="78">
        <f t="shared" si="158"/>
        <v>-17000</v>
      </c>
      <c r="BFJ63" s="321"/>
      <c r="BFK63" s="302"/>
      <c r="BFL63" s="261"/>
      <c r="BFM63" s="857"/>
      <c r="BFN63" s="390"/>
      <c r="BFO63" s="76">
        <f t="shared" si="162"/>
        <v>0</v>
      </c>
      <c r="BIE63" s="1862"/>
      <c r="BIF63" s="1867"/>
      <c r="BIG63" s="1867"/>
      <c r="BIH63" s="1867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0</v>
      </c>
      <c r="BQZ63" s="311"/>
      <c r="BRA63" s="425"/>
      <c r="BRB63" s="939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6"/>
      <c r="AL64" s="701"/>
      <c r="AM64" s="544"/>
      <c r="AN64" s="701"/>
      <c r="AO64" s="78">
        <f t="shared" si="7"/>
        <v>1390</v>
      </c>
      <c r="AQ64" s="322"/>
      <c r="AR64" s="776"/>
      <c r="AS64" s="701"/>
      <c r="AU64" s="701"/>
      <c r="AV64" s="78">
        <f t="shared" si="8"/>
        <v>317405.71999999997</v>
      </c>
      <c r="CW64" s="892"/>
      <c r="CX64" s="1894"/>
      <c r="CY64" s="139"/>
      <c r="CZ64" s="736"/>
      <c r="DA64" s="944"/>
      <c r="DB64" s="78">
        <f t="shared" si="16"/>
        <v>633217.30000000005</v>
      </c>
      <c r="DE64" s="892"/>
      <c r="DF64" s="776"/>
      <c r="DG64" s="139"/>
      <c r="DJ64" s="78">
        <f t="shared" si="17"/>
        <v>633217.30000000005</v>
      </c>
      <c r="FJ64" s="405"/>
      <c r="FK64" s="311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6"/>
      <c r="JQ64" s="701"/>
      <c r="JR64" s="792"/>
      <c r="JS64" s="701"/>
      <c r="JT64" s="78">
        <f t="shared" si="39"/>
        <v>90</v>
      </c>
      <c r="JV64" s="322"/>
      <c r="JW64" s="776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776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3"/>
      <c r="AJM64" s="701"/>
      <c r="AJN64" s="78">
        <f t="shared" si="123"/>
        <v>3113</v>
      </c>
      <c r="AJU64" s="78">
        <f t="shared" si="124"/>
        <v>0</v>
      </c>
      <c r="AJX64" s="776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50"/>
      <c r="AOB64" s="1877"/>
      <c r="AOC64" s="1851"/>
      <c r="AOD64" s="1396"/>
      <c r="AOE64" s="781"/>
      <c r="AOF64" s="1972"/>
      <c r="AOG64" s="1396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311"/>
      <c r="AXA64" s="775"/>
      <c r="AXB64" s="76"/>
      <c r="AXY64" s="405"/>
      <c r="AXZ64" s="311"/>
      <c r="AYC64" s="775"/>
      <c r="AYD64" s="76"/>
      <c r="AYF64" s="405"/>
      <c r="AYG64" s="311"/>
      <c r="AYJ64" s="775"/>
      <c r="AYK64" s="76"/>
      <c r="AYM64" s="405"/>
      <c r="AYN64" s="311"/>
      <c r="AYQ64" s="775"/>
      <c r="AYR64" s="76"/>
      <c r="AYT64" s="405"/>
      <c r="AYU64" s="311"/>
      <c r="AYX64" s="775"/>
      <c r="AYY64" s="76"/>
      <c r="AZO64" s="322"/>
      <c r="AZP64" s="776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45"/>
      <c r="BBO64" s="1931"/>
      <c r="BBP64" s="393"/>
      <c r="BBQ64" s="2073"/>
      <c r="BBR64" s="131">
        <f t="shared" si="148"/>
        <v>653999.12</v>
      </c>
      <c r="BDQ64" s="405"/>
      <c r="BDR64" s="405"/>
      <c r="BDS64" s="311"/>
      <c r="BDV64" s="775"/>
      <c r="BDW64" s="76"/>
      <c r="BDY64" s="311"/>
      <c r="BDZ64" s="311"/>
      <c r="BEA64" s="311"/>
      <c r="BED64" s="775"/>
      <c r="BEE64" s="76"/>
      <c r="BEG64" s="322">
        <v>42093</v>
      </c>
      <c r="BEH64" s="734" t="s">
        <v>2438</v>
      </c>
      <c r="BEI64" s="1337">
        <v>16425</v>
      </c>
      <c r="BEJ64" s="2024">
        <v>10712.2</v>
      </c>
      <c r="BEK64" s="792">
        <v>42101</v>
      </c>
      <c r="BEL64" s="775">
        <v>10712.2</v>
      </c>
      <c r="BEM64" s="78">
        <f t="shared" si="158"/>
        <v>-17000</v>
      </c>
      <c r="BEO64" s="1265"/>
      <c r="BEP64" s="1395"/>
      <c r="BEQ64" s="1952"/>
      <c r="BER64" s="2097"/>
      <c r="BFJ64" s="321"/>
      <c r="BFK64" s="302"/>
      <c r="BFL64" s="261"/>
      <c r="BFM64" s="857"/>
      <c r="BFN64" s="390"/>
      <c r="BFO64" s="76">
        <f t="shared" si="162"/>
        <v>0</v>
      </c>
      <c r="BIE64" s="1862"/>
      <c r="BIF64" s="1867"/>
      <c r="BIG64" s="1867"/>
      <c r="BIH64" s="1867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0</v>
      </c>
      <c r="BQZ64" s="311"/>
      <c r="BRA64" s="425"/>
      <c r="BRB64" s="934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6"/>
      <c r="AL65" s="701"/>
      <c r="AM65" s="544"/>
      <c r="AN65" s="701"/>
      <c r="AO65" s="78">
        <f t="shared" si="7"/>
        <v>1390</v>
      </c>
      <c r="AQ65" s="322"/>
      <c r="AR65" s="776"/>
      <c r="AS65" s="701"/>
      <c r="AU65" s="701"/>
      <c r="AV65" s="78">
        <f t="shared" si="8"/>
        <v>317405.71999999997</v>
      </c>
      <c r="BQ65" s="2304"/>
      <c r="BR65" s="2304"/>
      <c r="BS65" s="945"/>
      <c r="BT65" s="1651"/>
      <c r="BU65" s="1651"/>
      <c r="BV65" s="1651"/>
      <c r="BW65" s="1651"/>
      <c r="BX65" s="1651"/>
      <c r="BY65" s="1651"/>
      <c r="BZ65" s="946"/>
      <c r="CA65" s="946"/>
      <c r="CB65" s="1651"/>
      <c r="CC65" s="1651"/>
      <c r="CD65" s="1651"/>
      <c r="CE65" s="1651"/>
      <c r="CF65" s="1651"/>
      <c r="CG65" s="1651"/>
      <c r="CH65" s="946"/>
      <c r="CI65" s="1651"/>
      <c r="CJ65" s="1651"/>
      <c r="CK65" s="1651"/>
      <c r="CL65" s="1651"/>
      <c r="CM65" s="1651"/>
      <c r="CN65" s="1651"/>
      <c r="CO65" s="946"/>
      <c r="CP65" s="1651"/>
      <c r="CQ65" s="1651"/>
      <c r="CR65" s="1651"/>
      <c r="CS65" s="1651"/>
      <c r="CT65" s="1651"/>
      <c r="CU65" s="1651"/>
      <c r="CW65" s="892"/>
      <c r="CX65" s="1894"/>
      <c r="CY65" s="139"/>
      <c r="CZ65" s="482"/>
      <c r="DA65" s="947"/>
      <c r="DB65" s="78">
        <f t="shared" si="16"/>
        <v>633217.30000000005</v>
      </c>
      <c r="DC65" s="1651"/>
      <c r="DD65" s="946"/>
      <c r="DE65" s="948"/>
      <c r="DF65" s="949"/>
      <c r="DG65" s="1651"/>
      <c r="DH65" s="946"/>
      <c r="DI65" s="1875"/>
      <c r="DJ65" s="78">
        <f t="shared" si="17"/>
        <v>633217.30000000005</v>
      </c>
      <c r="DK65" s="1651"/>
      <c r="DL65" s="945"/>
      <c r="DM65" s="1651"/>
      <c r="DN65" s="1651"/>
      <c r="DO65" s="1651"/>
      <c r="DP65" s="1651"/>
      <c r="DQ65" s="1651"/>
      <c r="DR65" s="1651"/>
      <c r="DS65" s="1651"/>
      <c r="DT65" s="1651"/>
      <c r="DU65" s="1651"/>
      <c r="DV65" s="1651"/>
      <c r="DW65" s="1651"/>
      <c r="DX65" s="1651"/>
      <c r="DY65" s="1651"/>
      <c r="DZ65" s="1651"/>
      <c r="EA65" s="1651"/>
      <c r="EB65" s="1651"/>
      <c r="EC65" s="1651"/>
      <c r="ED65" s="1651"/>
      <c r="EE65" s="1651"/>
      <c r="EF65" s="1651"/>
      <c r="EG65" s="945"/>
      <c r="EH65" s="1651"/>
      <c r="EI65" s="1651"/>
      <c r="EJ65" s="1651"/>
      <c r="EK65" s="1651"/>
      <c r="EL65" s="1651"/>
      <c r="EM65" s="1651"/>
      <c r="EN65" s="946"/>
      <c r="EO65" s="1651"/>
      <c r="EP65" s="1651"/>
      <c r="EQ65" s="1651"/>
      <c r="ER65" s="1651"/>
      <c r="ES65" s="1651"/>
      <c r="ET65" s="1651"/>
      <c r="EU65" s="946"/>
      <c r="EV65" s="1651"/>
      <c r="EW65" s="1651"/>
      <c r="EX65" s="1651"/>
      <c r="EY65" s="1651"/>
      <c r="EZ65" s="1651"/>
      <c r="FA65" s="1651"/>
      <c r="FB65" s="1651"/>
      <c r="FC65" s="1651"/>
      <c r="FD65" s="1651"/>
      <c r="FE65" s="1651"/>
      <c r="FF65" s="1651"/>
      <c r="FG65" s="1651"/>
      <c r="FH65" s="1651"/>
      <c r="FI65" s="1651"/>
      <c r="FJ65" s="857"/>
      <c r="FK65" s="244"/>
      <c r="FL65" s="924"/>
      <c r="FM65" s="924"/>
      <c r="FN65" s="924"/>
      <c r="FO65" s="924"/>
      <c r="FP65" s="942">
        <f t="shared" si="25"/>
        <v>1044.8300000000017</v>
      </c>
      <c r="GJ65" s="779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6"/>
      <c r="JQ65" s="701"/>
      <c r="JR65" s="792"/>
      <c r="JS65" s="701"/>
      <c r="JT65" s="78">
        <f t="shared" si="39"/>
        <v>90</v>
      </c>
      <c r="JV65" s="322"/>
      <c r="JW65" s="776"/>
      <c r="JX65" s="701"/>
      <c r="JY65" s="792"/>
      <c r="JZ65" s="701"/>
      <c r="KA65" s="78">
        <f t="shared" si="40"/>
        <v>90</v>
      </c>
      <c r="PH65" s="474"/>
      <c r="PI65" s="950"/>
      <c r="PJ65" s="462"/>
      <c r="PK65" s="1418"/>
      <c r="PL65" s="462"/>
      <c r="PM65" s="890">
        <f t="shared" si="59"/>
        <v>301.5</v>
      </c>
      <c r="PO65" s="395"/>
      <c r="PP65" s="950"/>
      <c r="PQ65" s="462"/>
      <c r="PR65" s="951"/>
      <c r="PS65" s="462"/>
      <c r="PT65" s="890">
        <f t="shared" si="60"/>
        <v>301.5</v>
      </c>
      <c r="RM65" s="405"/>
      <c r="RN65" s="736"/>
      <c r="RO65" s="776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3"/>
      <c r="AJM65" s="701"/>
      <c r="AJN65" s="78">
        <f t="shared" si="123"/>
        <v>3113</v>
      </c>
      <c r="AJU65" s="78">
        <f t="shared" si="124"/>
        <v>0</v>
      </c>
      <c r="AJX65" s="776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50"/>
      <c r="AOB65" s="1851"/>
      <c r="AOC65" s="1851"/>
      <c r="AOD65" s="1396"/>
      <c r="AOE65" s="781"/>
      <c r="AOF65" s="1972"/>
      <c r="AOG65" s="1396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311"/>
      <c r="AXA65" s="775"/>
      <c r="AXB65" s="76"/>
      <c r="AXY65" s="405"/>
      <c r="AXZ65" s="311"/>
      <c r="AYC65" s="775"/>
      <c r="AYD65" s="76"/>
      <c r="AYF65" s="405"/>
      <c r="AYG65" s="311"/>
      <c r="AYJ65" s="775"/>
      <c r="AYK65" s="76"/>
      <c r="AYM65" s="405"/>
      <c r="AYN65" s="311"/>
      <c r="AYQ65" s="775"/>
      <c r="AYR65" s="76"/>
      <c r="AYT65" s="405"/>
      <c r="AYU65" s="311"/>
      <c r="AYX65" s="775"/>
      <c r="AYY65" s="76"/>
      <c r="AZO65" s="322"/>
      <c r="AZP65" s="941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/>
      <c r="BBM65" s="1923"/>
      <c r="BBN65" s="2088"/>
      <c r="BBO65" s="2089"/>
      <c r="BBP65" s="2088"/>
      <c r="BBQ65" s="2089"/>
      <c r="BBR65" s="131">
        <f t="shared" si="148"/>
        <v>653999.12</v>
      </c>
      <c r="BDQ65" s="405"/>
      <c r="BDR65" s="405"/>
      <c r="BDS65" s="311"/>
      <c r="BDV65" s="775"/>
      <c r="BDW65" s="76"/>
      <c r="BDY65" s="311"/>
      <c r="BDZ65" s="311"/>
      <c r="BEA65" s="311"/>
      <c r="BED65" s="775"/>
      <c r="BEE65" s="76"/>
      <c r="BEG65" s="322">
        <v>42100</v>
      </c>
      <c r="BEH65" s="734" t="s">
        <v>2459</v>
      </c>
      <c r="BEI65" s="1337">
        <v>17000</v>
      </c>
      <c r="BEJ65" s="2024">
        <v>5656.68</v>
      </c>
      <c r="BEK65" s="792">
        <v>42104</v>
      </c>
      <c r="BEL65" s="775">
        <v>5656.68</v>
      </c>
      <c r="BEM65" s="78">
        <f t="shared" si="158"/>
        <v>-17000</v>
      </c>
      <c r="BEO65" s="1849"/>
      <c r="BEP65" s="2165"/>
      <c r="BEQ65" s="2090"/>
      <c r="BER65" s="1828"/>
      <c r="BFJ65" s="321"/>
      <c r="BFK65" s="302"/>
      <c r="BFL65" s="261"/>
      <c r="BFM65" s="857"/>
      <c r="BFN65" s="390"/>
      <c r="BFO65" s="76">
        <f t="shared" si="162"/>
        <v>0</v>
      </c>
      <c r="BIE65" s="1862"/>
      <c r="BIF65" s="1867"/>
      <c r="BIG65" s="1867"/>
      <c r="BIH65" s="1867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0</v>
      </c>
      <c r="BQZ65" s="311"/>
      <c r="BRA65" s="425"/>
      <c r="BRB65" s="939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6"/>
      <c r="AL66" s="701"/>
      <c r="AM66" s="1428"/>
      <c r="AN66" s="701"/>
      <c r="AO66" s="78">
        <f t="shared" si="7"/>
        <v>1390</v>
      </c>
      <c r="AQ66" s="322"/>
      <c r="AR66" s="776"/>
      <c r="AS66" s="701"/>
      <c r="AU66" s="701"/>
      <c r="AV66" s="78">
        <f t="shared" si="8"/>
        <v>317405.71999999997</v>
      </c>
      <c r="CW66" s="892"/>
      <c r="CX66" s="1894"/>
      <c r="CY66" s="139"/>
      <c r="CZ66" s="736"/>
      <c r="DA66" s="944"/>
      <c r="DB66" s="78">
        <f t="shared" si="16"/>
        <v>633217.30000000005</v>
      </c>
      <c r="DE66" s="892"/>
      <c r="DF66" s="776"/>
      <c r="DJ66" s="78">
        <f t="shared" si="17"/>
        <v>633217.30000000005</v>
      </c>
      <c r="GJ66" s="779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6"/>
      <c r="JQ66" s="701"/>
      <c r="JR66" s="792"/>
      <c r="JS66" s="701"/>
      <c r="JT66" s="78">
        <f t="shared" si="39"/>
        <v>90</v>
      </c>
      <c r="JV66" s="322"/>
      <c r="JW66" s="776"/>
      <c r="JX66" s="701"/>
      <c r="JY66" s="792"/>
      <c r="JZ66" s="701"/>
      <c r="KA66" s="78">
        <f t="shared" si="40"/>
        <v>90</v>
      </c>
      <c r="RM66" s="405"/>
      <c r="RN66" s="736"/>
      <c r="RO66" s="776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3"/>
      <c r="AJM66" s="701"/>
      <c r="AJN66" s="78">
        <f t="shared" si="123"/>
        <v>3113</v>
      </c>
      <c r="AJU66" s="78">
        <f t="shared" si="124"/>
        <v>0</v>
      </c>
      <c r="AJX66" s="776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50"/>
      <c r="AOB66" s="1851"/>
      <c r="AOC66" s="1851"/>
      <c r="AOD66" s="1396"/>
      <c r="AOE66" s="781"/>
      <c r="AOF66" s="1972"/>
      <c r="AOG66" s="1396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311"/>
      <c r="AXA66" s="775"/>
      <c r="AXB66" s="76"/>
      <c r="AXY66" s="405"/>
      <c r="AXZ66" s="311"/>
      <c r="AYC66" s="775"/>
      <c r="AYD66" s="76"/>
      <c r="AYF66" s="405"/>
      <c r="AYG66" s="311"/>
      <c r="AYJ66" s="775"/>
      <c r="AYK66" s="76"/>
      <c r="AYM66" s="405"/>
      <c r="AYN66" s="311"/>
      <c r="AYQ66" s="775"/>
      <c r="AYR66" s="76"/>
      <c r="AYT66" s="405"/>
      <c r="AYU66" s="311"/>
      <c r="AYX66" s="775"/>
      <c r="AYY66" s="76"/>
      <c r="AZO66" s="322"/>
      <c r="AZP66" s="311"/>
      <c r="AZS66" s="775"/>
      <c r="AZT66" s="76"/>
      <c r="BAD66" s="811"/>
      <c r="BAH66" s="78">
        <f t="shared" si="145"/>
        <v>11550.9</v>
      </c>
      <c r="BAV66" s="78"/>
      <c r="BBL66" s="321"/>
      <c r="BBM66" s="1923"/>
      <c r="BBN66" s="2088"/>
      <c r="BBO66" s="2089"/>
      <c r="BBP66" s="1923"/>
      <c r="BBQ66" s="2089"/>
      <c r="BBR66" s="131">
        <f t="shared" si="148"/>
        <v>653999.12</v>
      </c>
      <c r="BDQ66" s="405"/>
      <c r="BDR66" s="405"/>
      <c r="BDS66" s="311"/>
      <c r="BDV66" s="775"/>
      <c r="BDW66" s="76"/>
      <c r="BDY66" s="311"/>
      <c r="BDZ66" s="311"/>
      <c r="BEA66" s="311"/>
      <c r="BED66" s="775"/>
      <c r="BEE66" s="76"/>
      <c r="BEG66" s="322">
        <v>42107</v>
      </c>
      <c r="BEH66" s="734" t="s">
        <v>2458</v>
      </c>
      <c r="BEI66" s="1337">
        <v>17766</v>
      </c>
      <c r="BEJ66" s="2024">
        <v>10564.76</v>
      </c>
      <c r="BEK66" s="792">
        <v>42118</v>
      </c>
      <c r="BEL66" s="775">
        <v>10564.76</v>
      </c>
      <c r="BEM66" s="78">
        <f t="shared" si="158"/>
        <v>-17000</v>
      </c>
      <c r="BFJ66" s="321"/>
      <c r="BFK66" s="302"/>
      <c r="BFL66" s="261"/>
      <c r="BFM66" s="857"/>
      <c r="BFN66" s="390"/>
      <c r="BFO66" s="76">
        <f t="shared" si="162"/>
        <v>0</v>
      </c>
      <c r="BIE66" s="1862"/>
      <c r="BIF66" s="1867"/>
      <c r="BIG66" s="1867"/>
      <c r="BIH66" s="1867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0</v>
      </c>
      <c r="BQZ66" s="311"/>
      <c r="BRB66" s="811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776"/>
      <c r="AS67" s="701"/>
      <c r="AU67" s="701"/>
      <c r="AV67" s="78">
        <f t="shared" si="8"/>
        <v>317405.71999999997</v>
      </c>
      <c r="CW67" s="892"/>
      <c r="CX67" s="1894"/>
      <c r="CY67" s="139"/>
      <c r="CZ67" s="425"/>
      <c r="DA67" s="139"/>
      <c r="DB67" s="78">
        <f t="shared" si="16"/>
        <v>633217.30000000005</v>
      </c>
      <c r="DE67" s="892"/>
      <c r="DF67" s="776"/>
      <c r="DJ67" s="78">
        <f t="shared" si="17"/>
        <v>633217.30000000005</v>
      </c>
      <c r="GJ67" s="779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6"/>
      <c r="JQ67" s="701"/>
      <c r="JR67" s="792"/>
      <c r="JS67" s="701"/>
      <c r="JT67" s="78">
        <f t="shared" si="39"/>
        <v>90</v>
      </c>
      <c r="JV67" s="322"/>
      <c r="JW67" s="776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3"/>
      <c r="AJM67" s="701"/>
      <c r="AJN67" s="78">
        <f t="shared" si="123"/>
        <v>3113</v>
      </c>
      <c r="AJU67" s="78">
        <f t="shared" si="124"/>
        <v>0</v>
      </c>
      <c r="AJX67" s="776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50"/>
      <c r="AOB67" s="1851"/>
      <c r="AOC67" s="1851"/>
      <c r="AOD67" s="1396"/>
      <c r="AOE67" s="781"/>
      <c r="AOF67" s="1972"/>
      <c r="AOG67" s="1396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311"/>
      <c r="AXA67" s="775"/>
      <c r="AXB67" s="76"/>
      <c r="AXY67" s="405"/>
      <c r="AXZ67" s="311"/>
      <c r="AYC67" s="775"/>
      <c r="AYD67" s="76"/>
      <c r="AYF67" s="405"/>
      <c r="AYG67" s="311"/>
      <c r="AYJ67" s="775"/>
      <c r="AYK67" s="76"/>
      <c r="AYM67" s="405"/>
      <c r="AYN67" s="311"/>
      <c r="AYQ67" s="775"/>
      <c r="AYR67" s="76"/>
      <c r="AYT67" s="405"/>
      <c r="AYU67" s="311"/>
      <c r="AYX67" s="775"/>
      <c r="AYY67" s="76"/>
      <c r="AZO67" s="322"/>
      <c r="AZP67" s="311"/>
      <c r="AZS67" s="775"/>
      <c r="AZT67" s="76"/>
      <c r="BAD67" s="811"/>
      <c r="BAH67" s="78">
        <f t="shared" si="145"/>
        <v>11550.9</v>
      </c>
      <c r="BAV67" s="78"/>
      <c r="BBL67" s="321"/>
      <c r="BBM67" s="1923"/>
      <c r="BBN67" s="1923"/>
      <c r="BBO67" s="2089"/>
      <c r="BBP67" s="1923"/>
      <c r="BBQ67" s="2089"/>
      <c r="BBR67" s="131">
        <f t="shared" si="148"/>
        <v>653999.12</v>
      </c>
      <c r="BDQ67" s="405"/>
      <c r="BDR67" s="405"/>
      <c r="BDS67" s="311"/>
      <c r="BDV67" s="775"/>
      <c r="BDW67" s="76"/>
      <c r="BDY67" s="311"/>
      <c r="BDZ67" s="311"/>
      <c r="BEA67" s="311"/>
      <c r="BED67" s="775"/>
      <c r="BEE67" s="76"/>
      <c r="BEG67" s="322">
        <v>42114</v>
      </c>
      <c r="BEH67" s="734" t="s">
        <v>2460</v>
      </c>
      <c r="BEI67" s="1337">
        <v>18490</v>
      </c>
      <c r="BEJ67" s="2024">
        <v>8424.6</v>
      </c>
      <c r="BEK67" s="792">
        <v>42118</v>
      </c>
      <c r="BEL67" s="775">
        <v>8424.6</v>
      </c>
      <c r="BEM67" s="78">
        <f t="shared" si="158"/>
        <v>-17000</v>
      </c>
      <c r="BFJ67" s="321"/>
      <c r="BFK67" s="302"/>
      <c r="BFL67" s="261"/>
      <c r="BFM67" s="857"/>
      <c r="BFN67" s="390"/>
      <c r="BFO67" s="76">
        <f t="shared" si="162"/>
        <v>0</v>
      </c>
      <c r="BIE67" s="1862"/>
      <c r="BIF67" s="1867"/>
      <c r="BIG67" s="1867"/>
      <c r="BIH67" s="1867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0</v>
      </c>
      <c r="BQZ67" s="311"/>
      <c r="BRB67" s="811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776"/>
      <c r="AS68" s="701"/>
      <c r="AU68" s="701"/>
      <c r="AV68" s="78">
        <f t="shared" si="8"/>
        <v>317405.71999999997</v>
      </c>
      <c r="CW68" s="892"/>
      <c r="CX68" s="776"/>
      <c r="CY68" s="139"/>
      <c r="CZ68" s="482"/>
      <c r="DA68" s="389"/>
      <c r="DB68" s="78">
        <f t="shared" si="16"/>
        <v>633217.30000000005</v>
      </c>
      <c r="DE68" s="892"/>
      <c r="DF68" s="776"/>
      <c r="DJ68" s="78">
        <f t="shared" si="17"/>
        <v>633217.30000000005</v>
      </c>
      <c r="GJ68" s="779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6"/>
      <c r="JQ68" s="701"/>
      <c r="JR68" s="792"/>
      <c r="JS68" s="701"/>
      <c r="JT68" s="78">
        <f t="shared" si="39"/>
        <v>90</v>
      </c>
      <c r="JV68" s="322"/>
      <c r="JW68" s="776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776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3"/>
      <c r="AJM68" s="701"/>
      <c r="AJN68" s="78">
        <f t="shared" si="123"/>
        <v>3113</v>
      </c>
      <c r="AJU68" s="78">
        <f t="shared" si="124"/>
        <v>0</v>
      </c>
      <c r="AJX68" s="776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50"/>
      <c r="AOB68" s="1851"/>
      <c r="AOC68" s="1851"/>
      <c r="AOD68" s="1396"/>
      <c r="AOE68" s="781"/>
      <c r="AOF68" s="1972"/>
      <c r="AOG68" s="1396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311"/>
      <c r="AXA68" s="775"/>
      <c r="AXB68" s="76"/>
      <c r="AXY68" s="405"/>
      <c r="AXZ68" s="311"/>
      <c r="AYC68" s="775"/>
      <c r="AYD68" s="76"/>
      <c r="AYF68" s="405"/>
      <c r="AYG68" s="311"/>
      <c r="AYJ68" s="775"/>
      <c r="AYK68" s="76"/>
      <c r="AYM68" s="405"/>
      <c r="AYN68" s="311"/>
      <c r="AYQ68" s="775"/>
      <c r="AYR68" s="76"/>
      <c r="AYT68" s="405"/>
      <c r="AYU68" s="311"/>
      <c r="AYX68" s="775"/>
      <c r="AYY68" s="76"/>
      <c r="AZO68" s="322"/>
      <c r="AZP68" s="311"/>
      <c r="AZS68" s="775"/>
      <c r="AZT68" s="76"/>
      <c r="BAD68" s="811"/>
      <c r="BAH68" s="78">
        <f t="shared" si="145"/>
        <v>11550.9</v>
      </c>
      <c r="BBL68" s="321"/>
      <c r="BBM68" s="321"/>
      <c r="BBN68" s="2005"/>
      <c r="BBO68" s="1931"/>
      <c r="BBP68" s="321"/>
      <c r="BBQ68" s="2025"/>
      <c r="BBR68" s="131">
        <f t="shared" si="148"/>
        <v>653999.12</v>
      </c>
      <c r="BDQ68" s="405"/>
      <c r="BDR68" s="405"/>
      <c r="BDS68" s="311"/>
      <c r="BDV68" s="775"/>
      <c r="BDW68" s="76"/>
      <c r="BDY68" s="311"/>
      <c r="BDZ68" s="311"/>
      <c r="BEA68" s="311"/>
      <c r="BED68" s="775"/>
      <c r="BEE68" s="76"/>
      <c r="BEG68" s="322">
        <v>2904</v>
      </c>
      <c r="BEH68" s="734" t="s">
        <v>3534</v>
      </c>
      <c r="BEI68" s="1337">
        <v>19415</v>
      </c>
      <c r="BEJ68" s="2024">
        <v>411.32</v>
      </c>
      <c r="BEK68" s="792">
        <v>42136</v>
      </c>
      <c r="BEL68" s="775">
        <v>411.32</v>
      </c>
      <c r="BEM68" s="78">
        <f t="shared" si="158"/>
        <v>-17000</v>
      </c>
      <c r="BFJ68" s="321"/>
      <c r="BFK68" s="302"/>
      <c r="BFL68" s="261"/>
      <c r="BFM68" s="857"/>
      <c r="BFN68" s="390"/>
      <c r="BFO68" s="76">
        <f t="shared" si="162"/>
        <v>0</v>
      </c>
      <c r="BIE68" s="1862"/>
      <c r="BIF68" s="1867"/>
      <c r="BIG68" s="1867"/>
      <c r="BIH68" s="1867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0</v>
      </c>
      <c r="BRB68" s="811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776"/>
      <c r="AS69" s="701"/>
      <c r="AU69" s="701"/>
      <c r="AV69" s="78">
        <f t="shared" si="8"/>
        <v>317405.71999999997</v>
      </c>
      <c r="CW69" s="892"/>
      <c r="CX69" s="776"/>
      <c r="CY69" s="139"/>
      <c r="CZ69" s="482"/>
      <c r="DA69" s="389"/>
      <c r="DB69" s="78">
        <f t="shared" si="16"/>
        <v>633217.30000000005</v>
      </c>
      <c r="DE69" s="892"/>
      <c r="DF69" s="776"/>
      <c r="DJ69" s="78">
        <f t="shared" si="17"/>
        <v>633217.30000000005</v>
      </c>
      <c r="GJ69" s="779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6"/>
      <c r="JQ69" s="701"/>
      <c r="JR69" s="792"/>
      <c r="JS69" s="390"/>
      <c r="JT69" s="78">
        <f t="shared" si="39"/>
        <v>90</v>
      </c>
      <c r="JV69" s="322"/>
      <c r="JW69" s="776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776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3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50"/>
      <c r="AOB69" s="1851"/>
      <c r="AOC69" s="1851"/>
      <c r="AOD69" s="1396"/>
      <c r="AOE69" s="781"/>
      <c r="AOF69" s="1972"/>
      <c r="AOG69" s="1396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321"/>
      <c r="BBM69" s="780"/>
      <c r="BBN69" s="2006"/>
      <c r="BBO69" s="2090"/>
      <c r="BBP69" s="321"/>
      <c r="BBQ69" s="2025"/>
      <c r="BBR69" s="131">
        <f t="shared" si="148"/>
        <v>653999.12</v>
      </c>
      <c r="BDV69" s="775"/>
      <c r="BDW69" s="76"/>
      <c r="BED69" s="775"/>
      <c r="BEE69" s="76"/>
      <c r="BEG69" s="322">
        <v>42121</v>
      </c>
      <c r="BEH69" s="734"/>
      <c r="BEI69" s="1337">
        <v>19229</v>
      </c>
      <c r="BEJ69" s="2024">
        <v>9196.76</v>
      </c>
      <c r="BEL69" s="775"/>
      <c r="BEM69" s="78">
        <f t="shared" si="158"/>
        <v>-7803.24</v>
      </c>
      <c r="BFJ69" s="321"/>
      <c r="BFK69" s="302"/>
      <c r="BFL69" s="261"/>
      <c r="BFM69" s="857"/>
      <c r="BFN69" s="390"/>
      <c r="BFO69" s="76">
        <f t="shared" si="162"/>
        <v>0</v>
      </c>
      <c r="BIE69" s="1862"/>
      <c r="BIF69" s="1867"/>
      <c r="BIG69" s="1867"/>
      <c r="BIH69" s="1867"/>
      <c r="BIN69" s="811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1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776"/>
      <c r="CY70" s="139"/>
      <c r="CZ70" s="482"/>
      <c r="DA70" s="431"/>
      <c r="DB70" s="78">
        <f t="shared" si="16"/>
        <v>633217.30000000005</v>
      </c>
      <c r="DE70" s="892"/>
      <c r="DF70" s="776"/>
      <c r="DJ70" s="78">
        <f t="shared" si="17"/>
        <v>633217.30000000005</v>
      </c>
      <c r="GJ70" s="953"/>
      <c r="GK70" s="924"/>
      <c r="GL70" s="924"/>
      <c r="GM70" s="890">
        <f t="shared" si="27"/>
        <v>0</v>
      </c>
      <c r="JH70" s="322"/>
      <c r="JI70" s="941"/>
      <c r="JJ70" s="926"/>
      <c r="JK70" s="895"/>
      <c r="JL70" s="926"/>
      <c r="JM70" s="890">
        <f t="shared" si="38"/>
        <v>90</v>
      </c>
      <c r="JO70" s="322"/>
      <c r="JP70" s="941"/>
      <c r="JQ70" s="926"/>
      <c r="JR70" s="895"/>
      <c r="JS70" s="926"/>
      <c r="JT70" s="890">
        <f t="shared" si="39"/>
        <v>90</v>
      </c>
      <c r="JV70" s="322"/>
      <c r="JW70" s="941"/>
      <c r="JX70" s="926"/>
      <c r="JY70" s="895"/>
      <c r="JZ70" s="926"/>
      <c r="KA70" s="890">
        <f t="shared" si="40"/>
        <v>90</v>
      </c>
      <c r="RN70" s="954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1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321"/>
      <c r="BBM70" s="321"/>
      <c r="BBN70" s="2006"/>
      <c r="BBO70" s="2073"/>
      <c r="BBP70" s="1565"/>
      <c r="BBQ70" s="2096"/>
      <c r="BBR70" s="131">
        <f t="shared" si="148"/>
        <v>653999.12</v>
      </c>
      <c r="BDW70" s="76"/>
      <c r="BEE70" s="76"/>
      <c r="BEG70" s="792">
        <v>42128</v>
      </c>
      <c r="BEH70" s="734" t="s">
        <v>3671</v>
      </c>
      <c r="BEI70" s="1337">
        <v>19982</v>
      </c>
      <c r="BEJ70" s="2024">
        <v>9881.52</v>
      </c>
      <c r="BEK70" s="792">
        <v>42138</v>
      </c>
      <c r="BEL70" s="32">
        <v>9881.52</v>
      </c>
      <c r="BEM70" s="78">
        <f t="shared" si="158"/>
        <v>-7803.24</v>
      </c>
      <c r="BFJ70" s="393"/>
      <c r="BFK70" s="1330"/>
      <c r="BFL70" s="139"/>
      <c r="BFM70" s="724"/>
      <c r="BFN70" s="350"/>
      <c r="BFO70" s="76">
        <f t="shared" si="162"/>
        <v>0</v>
      </c>
      <c r="BIE70" s="1862"/>
      <c r="BIF70" s="1867"/>
      <c r="BIG70" s="1867"/>
      <c r="BIH70" s="1867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1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5"/>
      <c r="CW71" s="1388"/>
      <c r="CX71" s="43"/>
      <c r="CY71" s="905"/>
      <c r="CZ71" s="1393"/>
      <c r="DA71" s="1394"/>
      <c r="DB71" s="890">
        <f t="shared" si="16"/>
        <v>633217.30000000005</v>
      </c>
      <c r="DE71" s="892"/>
      <c r="DF71" s="941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6"/>
      <c r="AJE71" s="956"/>
      <c r="AJF71" s="956"/>
      <c r="AJG71" s="957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1970"/>
      <c r="BBM71" s="1815"/>
      <c r="BBN71" s="2018"/>
      <c r="BBO71" s="2097"/>
      <c r="BBP71" s="393"/>
      <c r="BBQ71" s="139"/>
      <c r="BBR71" s="131">
        <f t="shared" si="148"/>
        <v>653999.12</v>
      </c>
      <c r="BEG71" s="792">
        <v>42135</v>
      </c>
      <c r="BEH71" s="734" t="s">
        <v>3673</v>
      </c>
      <c r="BEI71" s="1337">
        <v>20769</v>
      </c>
      <c r="BEJ71" s="2024">
        <v>14197.56</v>
      </c>
      <c r="BEK71" s="792">
        <v>42138</v>
      </c>
      <c r="BEL71" s="32">
        <v>14197.56</v>
      </c>
      <c r="BEM71" s="78">
        <f t="shared" si="158"/>
        <v>-7803.24</v>
      </c>
      <c r="BFJ71" s="321"/>
      <c r="BFK71" s="229"/>
      <c r="BFL71" s="390"/>
      <c r="BFM71" s="857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1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92">AO71+AL72-AN72</f>
        <v>1390</v>
      </c>
      <c r="AU72" s="139"/>
      <c r="AV72" s="244"/>
      <c r="BL72" s="736">
        <v>2</v>
      </c>
      <c r="BM72" s="32" t="s">
        <v>940</v>
      </c>
      <c r="AJW72" s="400"/>
      <c r="AJX72" s="302"/>
      <c r="AJY72" s="390"/>
      <c r="AJZ72" s="321"/>
      <c r="AKA72" s="390"/>
      <c r="AKB72" s="76">
        <f t="shared" ref="AKB72:AKB80" si="293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311"/>
      <c r="APZ72" s="863"/>
      <c r="AQC72" s="701"/>
      <c r="AQF72" s="311"/>
      <c r="AQG72" s="863"/>
      <c r="AQJ72" s="701"/>
      <c r="AQM72" s="311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1837"/>
      <c r="BBM72" s="1814"/>
      <c r="BBN72" s="1655"/>
      <c r="BBO72" s="2098"/>
      <c r="BBP72" s="97"/>
      <c r="BBQ72" s="390"/>
      <c r="BBR72" s="131">
        <f t="shared" ref="BBR72:BBR90" si="294">BBR71+BBO72-BBQ72</f>
        <v>653999.12</v>
      </c>
      <c r="BEG72" s="792">
        <v>42149</v>
      </c>
      <c r="BEH72" s="912"/>
      <c r="BEI72" s="1337">
        <v>22220</v>
      </c>
      <c r="BEJ72" s="2024">
        <v>9994.76</v>
      </c>
      <c r="BEM72" s="78">
        <f t="shared" ref="BEM72:BEM81" si="295">BEM71+BEJ72-BEL72</f>
        <v>2191.5200000000004</v>
      </c>
      <c r="BFJ72" s="321"/>
      <c r="BFK72" s="229"/>
      <c r="BFL72" s="390"/>
      <c r="BFM72" s="857"/>
      <c r="BFN72" s="390"/>
      <c r="BFO72" s="76">
        <f t="shared" ref="BFO72:BFO80" si="296">BFO71+BFL72-BFN72</f>
        <v>0</v>
      </c>
      <c r="BQT72" s="321"/>
      <c r="BQU72" s="879"/>
      <c r="BQV72" s="104"/>
      <c r="BQW72" s="425"/>
      <c r="BQX72" s="139"/>
      <c r="BQY72" s="78">
        <f t="shared" ref="BQY72:BQY80" si="297">BQY71+BQV72-BQX72</f>
        <v>0</v>
      </c>
      <c r="BRB72" s="811"/>
      <c r="BRC72" s="701"/>
      <c r="BRD72" s="405"/>
      <c r="BRE72" s="701"/>
      <c r="BRF72" s="139">
        <f t="shared" ref="BRF72:BRF80" si="298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92"/>
        <v>1390</v>
      </c>
      <c r="AU73" s="104"/>
      <c r="AV73" s="244"/>
      <c r="BL73" s="736">
        <v>3</v>
      </c>
      <c r="BM73" s="32" t="s">
        <v>24</v>
      </c>
      <c r="AJX73" s="776"/>
      <c r="AJY73" s="701"/>
      <c r="AKA73" s="701"/>
      <c r="AKB73" s="76">
        <f t="shared" si="293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1837"/>
      <c r="BBM73" s="1814"/>
      <c r="BBN73" s="1804"/>
      <c r="BBO73" s="2077"/>
      <c r="BBP73" s="97"/>
      <c r="BBQ73" s="701"/>
      <c r="BBR73" s="131">
        <f t="shared" si="294"/>
        <v>653999.12</v>
      </c>
      <c r="BEG73" s="792">
        <v>42150</v>
      </c>
      <c r="BEH73" s="912"/>
      <c r="BEI73" s="1337">
        <v>22250</v>
      </c>
      <c r="BEJ73" s="2024">
        <v>83729.5</v>
      </c>
      <c r="BEM73" s="78">
        <f t="shared" si="295"/>
        <v>85921.02</v>
      </c>
      <c r="BFJ73" s="321"/>
      <c r="BFK73" s="229"/>
      <c r="BFL73" s="390"/>
      <c r="BFM73" s="857"/>
      <c r="BFN73" s="390"/>
      <c r="BFO73" s="76">
        <f t="shared" si="296"/>
        <v>0</v>
      </c>
      <c r="BQT73" s="321"/>
      <c r="BQU73" s="229"/>
      <c r="BQV73" s="104"/>
      <c r="BQW73" s="425"/>
      <c r="BQX73" s="139"/>
      <c r="BQY73" s="78">
        <f t="shared" si="297"/>
        <v>0</v>
      </c>
      <c r="BRB73" s="811"/>
      <c r="BRC73" s="701"/>
      <c r="BRD73" s="405"/>
      <c r="BRE73" s="701"/>
      <c r="BRF73" s="139">
        <f t="shared" si="298"/>
        <v>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92"/>
        <v>1390</v>
      </c>
      <c r="AU74" s="261"/>
      <c r="AV74" s="244"/>
      <c r="BL74" s="736">
        <v>4</v>
      </c>
      <c r="BM74" s="32" t="s">
        <v>167</v>
      </c>
      <c r="DD74" s="714"/>
      <c r="DE74" s="1845"/>
      <c r="DF74" s="1926"/>
      <c r="DG74" s="1841"/>
      <c r="DH74" s="1396"/>
      <c r="DI74" s="781"/>
      <c r="DJ74" s="139"/>
      <c r="DK74" s="459">
        <f t="shared" ref="DK74:DK81" si="299">DH74-DJ74</f>
        <v>0</v>
      </c>
      <c r="AJX74" s="776"/>
      <c r="AJY74" s="701"/>
      <c r="AKA74" s="701"/>
      <c r="AKB74" s="76">
        <f t="shared" si="293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1837"/>
      <c r="BBM74" s="1814"/>
      <c r="BBN74" s="1804"/>
      <c r="BBO74" s="2077"/>
      <c r="BBP74" s="450"/>
      <c r="BBQ74" s="139"/>
      <c r="BBR74" s="131">
        <f t="shared" si="294"/>
        <v>653999.12</v>
      </c>
      <c r="BEG74" s="792">
        <v>42150</v>
      </c>
      <c r="BEH74" s="912"/>
      <c r="BEI74" s="1363">
        <v>22324</v>
      </c>
      <c r="BEJ74" s="2024">
        <v>134822</v>
      </c>
      <c r="BEM74" s="78">
        <f t="shared" si="295"/>
        <v>220743.02000000002</v>
      </c>
      <c r="BFJ74" s="321"/>
      <c r="BFK74" s="229"/>
      <c r="BFL74" s="390"/>
      <c r="BFM74" s="857"/>
      <c r="BFN74" s="390"/>
      <c r="BFO74" s="76">
        <f t="shared" si="296"/>
        <v>0</v>
      </c>
      <c r="BQT74" s="342"/>
      <c r="BQU74" s="229"/>
      <c r="BQV74" s="104"/>
      <c r="BQW74" s="425"/>
      <c r="BQX74" s="139"/>
      <c r="BQY74" s="78">
        <f t="shared" si="297"/>
        <v>0</v>
      </c>
      <c r="BRB74" s="952"/>
      <c r="BRC74" s="701"/>
      <c r="BRD74" s="405"/>
      <c r="BRE74" s="319"/>
      <c r="BRF74" s="139">
        <f t="shared" si="298"/>
        <v>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92"/>
        <v>1390</v>
      </c>
      <c r="AU75" s="244"/>
      <c r="AV75" s="244"/>
      <c r="BL75" s="736">
        <v>5</v>
      </c>
      <c r="BM75" s="32" t="s">
        <v>45</v>
      </c>
      <c r="DD75" s="714"/>
      <c r="DE75" s="1849"/>
      <c r="DF75" s="1847"/>
      <c r="DG75" s="1841"/>
      <c r="DH75" s="1396"/>
      <c r="DI75" s="724"/>
      <c r="DJ75" s="1396"/>
      <c r="DK75" s="1267">
        <f t="shared" si="299"/>
        <v>0</v>
      </c>
      <c r="AJX75" s="776"/>
      <c r="AJY75" s="701"/>
      <c r="AKA75" s="701"/>
      <c r="AKB75" s="76">
        <f t="shared" si="293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321"/>
      <c r="BBM75" s="321"/>
      <c r="BBN75" s="302"/>
      <c r="BBO75" s="2073"/>
      <c r="BBQ75" s="701"/>
      <c r="BBR75" s="131">
        <f t="shared" si="294"/>
        <v>653999.12</v>
      </c>
      <c r="BEH75" s="912"/>
      <c r="BEI75" s="1363"/>
      <c r="BEM75" s="78">
        <f t="shared" si="295"/>
        <v>220743.02000000002</v>
      </c>
      <c r="BFJ75" s="321"/>
      <c r="BFK75" s="229"/>
      <c r="BFL75" s="390"/>
      <c r="BFM75" s="857"/>
      <c r="BFN75" s="390"/>
      <c r="BFO75" s="76">
        <f t="shared" si="296"/>
        <v>0</v>
      </c>
      <c r="BQT75" s="321"/>
      <c r="BQU75" s="229"/>
      <c r="BQV75" s="104"/>
      <c r="BQW75" s="714"/>
      <c r="BQX75" s="139"/>
      <c r="BQY75" s="78">
        <f t="shared" si="297"/>
        <v>0</v>
      </c>
      <c r="BRB75" s="811"/>
      <c r="BRC75" s="701"/>
      <c r="BRD75" s="405"/>
      <c r="BRE75" s="701"/>
      <c r="BRF75" s="139">
        <f t="shared" si="298"/>
        <v>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92"/>
        <v>1390</v>
      </c>
      <c r="BL76" s="736">
        <v>6</v>
      </c>
      <c r="BM76" s="32" t="s">
        <v>752</v>
      </c>
      <c r="DD76" s="714"/>
      <c r="DE76" s="1845"/>
      <c r="DF76" s="1926"/>
      <c r="DG76" s="1841"/>
      <c r="DH76" s="1396"/>
      <c r="DI76" s="724"/>
      <c r="DJ76" s="1396"/>
      <c r="DK76" s="1267">
        <f t="shared" si="299"/>
        <v>0</v>
      </c>
      <c r="AJX76" s="776"/>
      <c r="AJY76" s="701"/>
      <c r="AKA76" s="701"/>
      <c r="AKB76" s="76">
        <f t="shared" si="293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321"/>
      <c r="BBM76" s="321"/>
      <c r="BBN76" s="302"/>
      <c r="BBO76" s="2073"/>
      <c r="BBP76" s="393"/>
      <c r="BBQ76" s="350"/>
      <c r="BBR76" s="131">
        <f t="shared" si="294"/>
        <v>653999.12</v>
      </c>
      <c r="BEH76" s="912"/>
      <c r="BEI76" s="1363"/>
      <c r="BEM76" s="78">
        <f t="shared" si="295"/>
        <v>220743.02000000002</v>
      </c>
      <c r="BFJ76" s="322"/>
      <c r="BFK76" s="311"/>
      <c r="BFL76" s="701"/>
      <c r="BFN76" s="701"/>
      <c r="BFO76" s="76">
        <f t="shared" si="296"/>
        <v>0</v>
      </c>
      <c r="BQT76" s="321"/>
      <c r="BQU76" s="229"/>
      <c r="BQV76" s="958"/>
      <c r="BQW76" s="714"/>
      <c r="BQX76" s="139"/>
      <c r="BQY76" s="78">
        <f t="shared" si="297"/>
        <v>0</v>
      </c>
      <c r="BRB76" s="952"/>
      <c r="BRC76" s="701"/>
      <c r="BRD76" s="405"/>
      <c r="BRE76" s="701"/>
      <c r="BRF76" s="139">
        <f t="shared" si="298"/>
        <v>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92"/>
        <v>1390</v>
      </c>
      <c r="BL77" s="736">
        <v>7</v>
      </c>
      <c r="BM77" s="32" t="s">
        <v>1145</v>
      </c>
      <c r="DD77" s="714"/>
      <c r="DE77" s="1845"/>
      <c r="DF77" s="1926"/>
      <c r="DG77" s="1841"/>
      <c r="DH77" s="1396"/>
      <c r="DI77" s="1978"/>
      <c r="DJ77" s="1396"/>
      <c r="DK77" s="1267">
        <f t="shared" si="299"/>
        <v>0</v>
      </c>
      <c r="AJX77" s="776"/>
      <c r="AJY77" s="701"/>
      <c r="AKA77" s="701"/>
      <c r="AKB77" s="76">
        <f t="shared" si="293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321"/>
      <c r="BBM77" s="321"/>
      <c r="BBN77" s="302"/>
      <c r="BBO77" s="2073"/>
      <c r="BBP77" s="393"/>
      <c r="BBQ77" s="139"/>
      <c r="BBR77" s="131">
        <f t="shared" si="294"/>
        <v>653999.12</v>
      </c>
      <c r="BEH77" s="912"/>
      <c r="BEI77" s="1363"/>
      <c r="BEM77" s="78">
        <f t="shared" si="295"/>
        <v>220743.02000000002</v>
      </c>
      <c r="BFJ77" s="322"/>
      <c r="BFK77" s="311"/>
      <c r="BFL77" s="701"/>
      <c r="BFN77" s="701"/>
      <c r="BFO77" s="76">
        <f t="shared" si="296"/>
        <v>0</v>
      </c>
      <c r="BQT77" s="321"/>
      <c r="BQU77" s="229"/>
      <c r="BQV77" s="695"/>
      <c r="BQW77" s="714"/>
      <c r="BQX77" s="139"/>
      <c r="BQY77" s="78">
        <f t="shared" si="297"/>
        <v>0</v>
      </c>
      <c r="BRB77" s="811"/>
      <c r="BRC77" s="701"/>
      <c r="BRD77" s="405"/>
      <c r="BRE77" s="701"/>
      <c r="BRF77" s="139">
        <f t="shared" si="298"/>
        <v>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92"/>
        <v>1390</v>
      </c>
      <c r="BL78" s="736">
        <v>8</v>
      </c>
      <c r="BM78" s="32" t="s">
        <v>1146</v>
      </c>
      <c r="DD78" s="714"/>
      <c r="DE78" s="1845"/>
      <c r="DF78" s="1926"/>
      <c r="DG78" s="1841"/>
      <c r="DH78" s="1396"/>
      <c r="DI78" s="724"/>
      <c r="DJ78" s="1396"/>
      <c r="DK78" s="1267">
        <f t="shared" si="299"/>
        <v>0</v>
      </c>
      <c r="AJX78" s="776"/>
      <c r="AJY78" s="701"/>
      <c r="AKA78" s="701"/>
      <c r="AKB78" s="76">
        <f t="shared" si="293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321"/>
      <c r="BBM78" s="321"/>
      <c r="BBN78" s="302"/>
      <c r="BBO78" s="2073"/>
      <c r="BBP78" s="393"/>
      <c r="BBQ78" s="390"/>
      <c r="BBR78" s="131">
        <f t="shared" si="294"/>
        <v>653999.12</v>
      </c>
      <c r="BEH78" s="912"/>
      <c r="BEI78" s="1363"/>
      <c r="BEM78" s="78">
        <f t="shared" si="295"/>
        <v>220743.02000000002</v>
      </c>
      <c r="BFJ78" s="322"/>
      <c r="BFK78" s="311"/>
      <c r="BFL78" s="701"/>
      <c r="BFN78" s="701"/>
      <c r="BFO78" s="76">
        <f t="shared" si="296"/>
        <v>0</v>
      </c>
      <c r="BQT78" s="321"/>
      <c r="BQU78" s="229"/>
      <c r="BQV78" s="695"/>
      <c r="BQW78" s="714"/>
      <c r="BQX78" s="139"/>
      <c r="BQY78" s="78">
        <f t="shared" si="297"/>
        <v>0</v>
      </c>
      <c r="BRB78" s="811"/>
      <c r="BRC78" s="701"/>
      <c r="BRD78" s="405"/>
      <c r="BRE78" s="701"/>
      <c r="BRF78" s="139">
        <f t="shared" si="298"/>
        <v>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92"/>
        <v>1390</v>
      </c>
      <c r="BL79" s="736">
        <v>9</v>
      </c>
      <c r="BM79" s="32" t="s">
        <v>1147</v>
      </c>
      <c r="DD79" s="714"/>
      <c r="DE79" s="1845"/>
      <c r="DF79" s="1926"/>
      <c r="DG79" s="1841"/>
      <c r="DH79" s="1396"/>
      <c r="DI79" s="724"/>
      <c r="DJ79" s="1396"/>
      <c r="DK79" s="1267">
        <f t="shared" si="299"/>
        <v>0</v>
      </c>
      <c r="AJX79" s="776"/>
      <c r="AJY79" s="701"/>
      <c r="AKA79" s="701"/>
      <c r="AKB79" s="76">
        <f t="shared" si="293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N79" s="776"/>
      <c r="BBO79" s="701"/>
      <c r="BBP79" s="393"/>
      <c r="BBQ79" s="350"/>
      <c r="BBR79" s="131">
        <f t="shared" si="294"/>
        <v>653999.12</v>
      </c>
      <c r="BEH79" s="912"/>
      <c r="BEI79" s="1363"/>
      <c r="BEM79" s="78">
        <f t="shared" si="295"/>
        <v>220743.02000000002</v>
      </c>
      <c r="BFJ79" s="322"/>
      <c r="BFK79" s="311"/>
      <c r="BFL79" s="701"/>
      <c r="BFN79" s="701"/>
      <c r="BFO79" s="76">
        <f t="shared" si="296"/>
        <v>0</v>
      </c>
      <c r="BQT79" s="322"/>
      <c r="BQU79" s="776"/>
      <c r="BQV79" s="789"/>
      <c r="BQW79" s="806"/>
      <c r="BQX79" s="76"/>
      <c r="BQY79" s="78">
        <f t="shared" si="297"/>
        <v>0</v>
      </c>
      <c r="BRB79" s="811"/>
      <c r="BRC79" s="701"/>
      <c r="BRD79" s="405"/>
      <c r="BRE79" s="701"/>
      <c r="BRF79" s="139">
        <f t="shared" si="298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92"/>
        <v>1390</v>
      </c>
      <c r="BL80" s="736">
        <v>10</v>
      </c>
      <c r="BM80" s="32" t="s">
        <v>992</v>
      </c>
      <c r="DD80" s="714"/>
      <c r="DE80" s="1845"/>
      <c r="DF80" s="1926"/>
      <c r="DG80" s="1841"/>
      <c r="DH80" s="1396"/>
      <c r="DI80" s="724"/>
      <c r="DJ80" s="1396"/>
      <c r="DK80" s="1267">
        <f t="shared" si="299"/>
        <v>0</v>
      </c>
      <c r="AJW80" s="900"/>
      <c r="AJX80" s="960"/>
      <c r="AJY80" s="961"/>
      <c r="AJZ80" s="1252"/>
      <c r="AKA80" s="961"/>
      <c r="AKB80" s="898">
        <f t="shared" si="293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N80" s="776"/>
      <c r="BBO80" s="701"/>
      <c r="BBP80" s="393"/>
      <c r="BBQ80" s="350"/>
      <c r="BBR80" s="131">
        <f t="shared" si="294"/>
        <v>653999.12</v>
      </c>
      <c r="BEH80" s="912"/>
      <c r="BEI80" s="1363"/>
      <c r="BEM80" s="78">
        <f t="shared" si="295"/>
        <v>220743.02000000002</v>
      </c>
      <c r="BFJ80" s="395"/>
      <c r="BFK80" s="4"/>
      <c r="BFL80" s="926"/>
      <c r="BFM80" s="893"/>
      <c r="BFN80" s="924"/>
      <c r="BFO80" s="889">
        <f t="shared" si="296"/>
        <v>0</v>
      </c>
      <c r="BQT80" s="900"/>
      <c r="BQU80" s="962"/>
      <c r="BQV80" s="956"/>
      <c r="BQW80" s="963"/>
      <c r="BQX80" s="956"/>
      <c r="BQY80" s="957">
        <f t="shared" si="297"/>
        <v>0</v>
      </c>
      <c r="BRA80" s="715"/>
      <c r="BRB80" s="927"/>
      <c r="BRC80" s="926"/>
      <c r="BRD80" s="715"/>
      <c r="BRE80" s="924"/>
      <c r="BRF80" s="462">
        <f t="shared" si="298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1148</v>
      </c>
      <c r="DD81" s="714"/>
      <c r="DE81" s="1845"/>
      <c r="DF81" s="1926"/>
      <c r="DG81" s="1841"/>
      <c r="DH81" s="1396"/>
      <c r="DI81" s="781"/>
      <c r="DJ81" s="1396"/>
      <c r="DK81" s="1267">
        <f t="shared" si="299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N81" s="776"/>
      <c r="BBO81" s="701"/>
      <c r="BBP81" s="1324"/>
      <c r="BBQ81" s="828"/>
      <c r="BBR81" s="131">
        <f t="shared" si="294"/>
        <v>653999.12</v>
      </c>
      <c r="BEG81" s="894"/>
      <c r="BEH81" s="2177"/>
      <c r="BEI81" s="1363"/>
      <c r="BEJ81" s="2076"/>
      <c r="BEK81" s="894"/>
      <c r="BEL81" s="352"/>
      <c r="BEM81" s="78">
        <f t="shared" si="295"/>
        <v>220743.02000000002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1149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N82" s="776"/>
      <c r="BBO82" s="701"/>
      <c r="BBP82" s="1324"/>
      <c r="BBQ82" s="828"/>
      <c r="BBR82" s="78">
        <f t="shared" si="294"/>
        <v>653999.12</v>
      </c>
      <c r="BEG82" s="895"/>
      <c r="BEH82" s="924"/>
      <c r="BEI82" s="2062"/>
      <c r="BEJ82" s="2026"/>
      <c r="BEK82" s="895"/>
      <c r="BEL82" s="924"/>
      <c r="BEM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1150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N83" s="776"/>
      <c r="BBO83" s="701"/>
      <c r="BBP83" s="1324"/>
      <c r="BBQ83" s="828"/>
      <c r="BBR83" s="78">
        <f t="shared" si="294"/>
        <v>653999.12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1151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N84" s="776"/>
      <c r="BBO84" s="701"/>
      <c r="BBP84" s="1324"/>
      <c r="BBQ84" s="828"/>
      <c r="BBR84" s="78">
        <f t="shared" si="294"/>
        <v>653999.12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1152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N85" s="811"/>
      <c r="BBO85" s="701"/>
      <c r="BBP85" s="1565">
        <v>41547</v>
      </c>
      <c r="BBQ85" s="918">
        <v>20289.5</v>
      </c>
      <c r="BBR85" s="78">
        <f t="shared" si="294"/>
        <v>633709.62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N86" s="811"/>
      <c r="BBO86" s="701"/>
      <c r="BBP86" s="938">
        <v>41185</v>
      </c>
      <c r="BBQ86" s="205">
        <v>18530</v>
      </c>
      <c r="BBR86" s="78">
        <f t="shared" si="294"/>
        <v>615179.62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1153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811"/>
      <c r="BBO87" s="701"/>
      <c r="BBP87" s="808">
        <v>41304</v>
      </c>
      <c r="BBQ87" s="840">
        <v>13654</v>
      </c>
      <c r="BBR87" s="78">
        <f t="shared" si="294"/>
        <v>601525.62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229" t="s">
        <v>2283</v>
      </c>
      <c r="BBO88" s="104"/>
      <c r="BBP88" s="1823">
        <v>41830</v>
      </c>
      <c r="BBQ88" s="1824">
        <v>6826.6</v>
      </c>
      <c r="BBR88" s="78">
        <f t="shared" si="294"/>
        <v>594699.02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1004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811"/>
      <c r="BBO89" s="701"/>
      <c r="BBQ89" s="701"/>
      <c r="BBR89" s="78">
        <f t="shared" si="294"/>
        <v>594699.02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4"/>
        <v>594699.02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1154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1155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4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4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1156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4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1157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4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003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4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1006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003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4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746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003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4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1158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003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4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1005</v>
      </c>
      <c r="BO101" s="32" t="s">
        <v>1159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003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4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1160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003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4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003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4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003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943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003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1161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003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1008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003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1162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003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003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1163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003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1164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003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944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003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1165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003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1166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003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1167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003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830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003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828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003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1168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003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1169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003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1170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003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1171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003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1172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003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945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003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003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745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003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1173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003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003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1174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003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003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003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1175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003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982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003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1176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003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985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003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003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1144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003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947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003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841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003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1018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003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993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003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1177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003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1178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003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1179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003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1180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003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1181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003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1182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003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003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838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003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1183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003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1184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003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948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003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003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1185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003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003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1186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003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1187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003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003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003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744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003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003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949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003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003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1188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003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1189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003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999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003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1190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003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1191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003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003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003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968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003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003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003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951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003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1192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003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1193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003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003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1194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003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1195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003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003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003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952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003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003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003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1196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003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003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998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003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003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1197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003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1198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003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969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003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003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1199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003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003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1199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003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1200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003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1201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003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1202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003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003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978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003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1203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003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1204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003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003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1205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003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003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1206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003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1207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003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1208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003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1209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003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1210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003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1211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003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1212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003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1213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003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1029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003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003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1030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003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003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1214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003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1215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003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1216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003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1217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003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003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9">
    <mergeCell ref="BCB15:BCE16"/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abSelected="1" topLeftCell="A462" workbookViewId="0">
      <selection activeCell="C477" sqref="C477"/>
    </sheetView>
  </sheetViews>
  <sheetFormatPr baseColWidth="10" defaultRowHeight="15" x14ac:dyDescent="0.25"/>
  <cols>
    <col min="1" max="1" width="18.7109375" style="322" bestFit="1" customWidth="1"/>
    <col min="2" max="2" width="7.5703125" style="2176" customWidth="1"/>
    <col min="3" max="3" width="6" style="2124" customWidth="1"/>
    <col min="4" max="4" width="45.7109375" style="32" customWidth="1"/>
    <col min="5" max="5" width="19.42578125" style="2024" bestFit="1" customWidth="1"/>
    <col min="6" max="6" width="11.42578125" style="792"/>
    <col min="7" max="7" width="19.28515625" style="701" customWidth="1"/>
    <col min="8" max="8" width="19.5703125" style="2025" bestFit="1" customWidth="1"/>
    <col min="9" max="9" width="2" style="32" customWidth="1"/>
    <col min="10" max="10" width="11.42578125" style="1658"/>
    <col min="11" max="11" width="5.7109375" style="244" customWidth="1"/>
    <col min="12" max="12" width="4.42578125" style="244" customWidth="1"/>
    <col min="13" max="13" width="26.140625" style="2092" customWidth="1"/>
    <col min="14" max="16384" width="11.42578125" style="32"/>
  </cols>
  <sheetData>
    <row r="1" spans="1:13" ht="18.75" x14ac:dyDescent="0.3">
      <c r="B1" s="2237" t="s">
        <v>2465</v>
      </c>
      <c r="C1" s="2237"/>
      <c r="D1" s="2237"/>
      <c r="E1" s="2237"/>
      <c r="F1" s="2237"/>
      <c r="G1" s="2237"/>
      <c r="H1" s="2125"/>
      <c r="I1" s="453"/>
    </row>
    <row r="2" spans="1:13" ht="16.5" thickBot="1" x14ac:dyDescent="0.3">
      <c r="A2" s="1433"/>
      <c r="B2" s="2238"/>
      <c r="C2" s="2238"/>
      <c r="D2" s="2238"/>
      <c r="E2" s="2022"/>
      <c r="F2" s="1922"/>
      <c r="G2" s="1475"/>
      <c r="H2" s="2126"/>
      <c r="I2" s="453"/>
    </row>
    <row r="3" spans="1:13" ht="32.25" thickBot="1" x14ac:dyDescent="0.4">
      <c r="A3" s="2185" t="s">
        <v>0</v>
      </c>
      <c r="B3" s="1556" t="s">
        <v>110</v>
      </c>
      <c r="C3" s="1556" t="s">
        <v>2261</v>
      </c>
      <c r="D3" s="1557" t="s">
        <v>1630</v>
      </c>
      <c r="E3" s="2023" t="s">
        <v>2</v>
      </c>
      <c r="F3" s="1581" t="s">
        <v>6</v>
      </c>
      <c r="G3" s="1476" t="s">
        <v>7</v>
      </c>
      <c r="H3" s="2127" t="s">
        <v>8</v>
      </c>
      <c r="I3" s="453"/>
      <c r="J3" s="1477"/>
      <c r="K3" s="2392"/>
      <c r="L3" s="2393"/>
      <c r="M3" s="2093" t="s">
        <v>2143</v>
      </c>
    </row>
    <row r="4" spans="1:13" s="244" customFormat="1" ht="17.25" customHeight="1" thickTop="1" x14ac:dyDescent="0.35">
      <c r="A4" s="32" t="s">
        <v>2466</v>
      </c>
      <c r="B4" s="2183" t="s">
        <v>2467</v>
      </c>
      <c r="C4" s="32" t="s">
        <v>66</v>
      </c>
      <c r="D4" s="32" t="s">
        <v>2352</v>
      </c>
      <c r="E4" s="2024" t="s">
        <v>2468</v>
      </c>
      <c r="F4" s="2138"/>
      <c r="G4" s="2139"/>
      <c r="H4" s="2107">
        <f t="shared" ref="H4:H16" si="0">E4-G4</f>
        <v>1836</v>
      </c>
      <c r="J4" s="2140"/>
      <c r="K4" s="2141"/>
      <c r="L4" s="2142"/>
      <c r="M4" s="2168"/>
    </row>
    <row r="5" spans="1:13" s="244" customFormat="1" ht="17.25" customHeight="1" x14ac:dyDescent="0.35">
      <c r="A5" s="32" t="s">
        <v>2469</v>
      </c>
      <c r="B5" s="2183" t="s">
        <v>2470</v>
      </c>
      <c r="C5" s="32" t="s">
        <v>66</v>
      </c>
      <c r="D5" s="32" t="s">
        <v>2352</v>
      </c>
      <c r="E5" s="2024" t="s">
        <v>2461</v>
      </c>
      <c r="F5" s="2138"/>
      <c r="G5" s="2139"/>
      <c r="H5" s="2107">
        <f t="shared" si="0"/>
        <v>1938.3</v>
      </c>
      <c r="J5" s="2140"/>
      <c r="K5" s="2141"/>
      <c r="L5" s="2142"/>
      <c r="M5" s="2168"/>
    </row>
    <row r="6" spans="1:13" s="244" customFormat="1" ht="17.25" customHeight="1" x14ac:dyDescent="0.35">
      <c r="A6" s="32" t="s">
        <v>2471</v>
      </c>
      <c r="B6" s="2183" t="s">
        <v>2472</v>
      </c>
      <c r="C6" s="32" t="s">
        <v>66</v>
      </c>
      <c r="D6" s="32" t="s">
        <v>2384</v>
      </c>
      <c r="E6" s="2024" t="s">
        <v>2473</v>
      </c>
      <c r="F6" s="2138"/>
      <c r="G6" s="2139"/>
      <c r="H6" s="2107">
        <f t="shared" si="0"/>
        <v>1357.2</v>
      </c>
      <c r="J6" s="2140"/>
      <c r="K6" s="2141"/>
      <c r="L6" s="2142"/>
      <c r="M6" s="2168"/>
    </row>
    <row r="7" spans="1:13" s="244" customFormat="1" ht="17.25" customHeight="1" x14ac:dyDescent="0.35">
      <c r="A7" s="32" t="s">
        <v>2474</v>
      </c>
      <c r="B7" s="2183" t="s">
        <v>2475</v>
      </c>
      <c r="C7" s="32" t="s">
        <v>66</v>
      </c>
      <c r="D7" s="32" t="s">
        <v>2404</v>
      </c>
      <c r="E7" s="2024" t="s">
        <v>2476</v>
      </c>
      <c r="F7" s="2138"/>
      <c r="G7" s="2139"/>
      <c r="H7" s="2107">
        <f t="shared" si="0"/>
        <v>1870</v>
      </c>
      <c r="J7" s="2140"/>
      <c r="K7" s="2141"/>
      <c r="L7" s="2142"/>
      <c r="M7" s="2168"/>
    </row>
    <row r="8" spans="1:13" s="244" customFormat="1" ht="17.25" customHeight="1" x14ac:dyDescent="0.35">
      <c r="A8" s="32" t="s">
        <v>2477</v>
      </c>
      <c r="B8" s="2183" t="s">
        <v>2478</v>
      </c>
      <c r="C8" s="32" t="s">
        <v>66</v>
      </c>
      <c r="D8" s="32" t="s">
        <v>2266</v>
      </c>
      <c r="E8" s="2024">
        <v>36288.6</v>
      </c>
      <c r="F8" s="2138">
        <v>42146</v>
      </c>
      <c r="G8" s="2139">
        <v>36288.6</v>
      </c>
      <c r="H8" s="2107">
        <f t="shared" si="0"/>
        <v>0</v>
      </c>
      <c r="J8" s="2140"/>
      <c r="K8" s="2141"/>
      <c r="L8" s="2142"/>
      <c r="M8" s="2168" t="s">
        <v>3638</v>
      </c>
    </row>
    <row r="9" spans="1:13" s="244" customFormat="1" ht="17.25" customHeight="1" x14ac:dyDescent="0.35">
      <c r="A9" s="32" t="s">
        <v>2479</v>
      </c>
      <c r="B9" s="2183" t="s">
        <v>2480</v>
      </c>
      <c r="C9" s="32" t="s">
        <v>66</v>
      </c>
      <c r="D9" s="32" t="s">
        <v>2265</v>
      </c>
      <c r="E9" s="2024">
        <v>32468.400000000001</v>
      </c>
      <c r="F9" s="2138">
        <v>42139</v>
      </c>
      <c r="G9" s="2139">
        <v>32468.400000000001</v>
      </c>
      <c r="H9" s="2107">
        <f t="shared" si="0"/>
        <v>0</v>
      </c>
      <c r="J9" s="2140"/>
      <c r="K9" s="2141"/>
      <c r="L9" s="2142"/>
      <c r="M9" s="2168" t="s">
        <v>3571</v>
      </c>
    </row>
    <row r="10" spans="1:13" s="244" customFormat="1" ht="17.25" customHeight="1" x14ac:dyDescent="0.35">
      <c r="A10" s="32" t="s">
        <v>2481</v>
      </c>
      <c r="B10" s="2183" t="s">
        <v>2482</v>
      </c>
      <c r="C10" s="32" t="s">
        <v>66</v>
      </c>
      <c r="D10" s="32" t="s">
        <v>2374</v>
      </c>
      <c r="E10" s="2024" t="s">
        <v>2483</v>
      </c>
      <c r="F10" s="2138"/>
      <c r="G10" s="2139"/>
      <c r="H10" s="2107">
        <f t="shared" si="0"/>
        <v>1313.55</v>
      </c>
      <c r="J10" s="2140"/>
      <c r="K10" s="2141"/>
      <c r="L10" s="2142"/>
      <c r="M10" s="2168"/>
    </row>
    <row r="11" spans="1:13" s="244" customFormat="1" ht="17.25" customHeight="1" x14ac:dyDescent="0.35">
      <c r="A11" s="32" t="s">
        <v>2484</v>
      </c>
      <c r="B11" s="2183" t="s">
        <v>2485</v>
      </c>
      <c r="C11" s="32" t="s">
        <v>66</v>
      </c>
      <c r="D11" s="32" t="s">
        <v>2374</v>
      </c>
      <c r="E11" s="2024" t="s">
        <v>2486</v>
      </c>
      <c r="F11" s="2138"/>
      <c r="G11" s="2139"/>
      <c r="H11" s="2107">
        <f t="shared" si="0"/>
        <v>1425</v>
      </c>
      <c r="J11" s="2140"/>
      <c r="K11" s="2141"/>
      <c r="L11" s="2142"/>
      <c r="M11" s="2168"/>
    </row>
    <row r="12" spans="1:13" s="244" customFormat="1" ht="17.25" customHeight="1" x14ac:dyDescent="0.35">
      <c r="A12" s="32" t="s">
        <v>2487</v>
      </c>
      <c r="B12" s="2183" t="s">
        <v>2488</v>
      </c>
      <c r="C12" s="32" t="s">
        <v>66</v>
      </c>
      <c r="D12" s="32" t="s">
        <v>2374</v>
      </c>
      <c r="E12" s="2024" t="s">
        <v>2489</v>
      </c>
      <c r="F12" s="2138"/>
      <c r="G12" s="2139"/>
      <c r="H12" s="2107">
        <f t="shared" si="0"/>
        <v>1779.4</v>
      </c>
      <c r="J12" s="2140"/>
      <c r="K12" s="2141"/>
      <c r="L12" s="2142"/>
      <c r="M12" s="2168"/>
    </row>
    <row r="13" spans="1:13" s="244" customFormat="1" ht="17.25" customHeight="1" x14ac:dyDescent="0.35">
      <c r="A13" s="32" t="s">
        <v>2490</v>
      </c>
      <c r="B13" s="2183" t="s">
        <v>2491</v>
      </c>
      <c r="C13" s="32" t="s">
        <v>66</v>
      </c>
      <c r="D13" s="32" t="s">
        <v>2292</v>
      </c>
      <c r="E13" s="2024" t="s">
        <v>2492</v>
      </c>
      <c r="F13" s="2138"/>
      <c r="G13" s="2139"/>
      <c r="H13" s="2107">
        <f t="shared" si="0"/>
        <v>1849.92</v>
      </c>
      <c r="J13" s="2140"/>
      <c r="K13" s="2141"/>
      <c r="L13" s="2142"/>
      <c r="M13" s="2168"/>
    </row>
    <row r="14" spans="1:13" s="244" customFormat="1" ht="17.25" customHeight="1" x14ac:dyDescent="0.35">
      <c r="A14" s="32" t="s">
        <v>2493</v>
      </c>
      <c r="B14" s="2183" t="s">
        <v>2494</v>
      </c>
      <c r="C14" s="32" t="s">
        <v>66</v>
      </c>
      <c r="D14" s="32" t="s">
        <v>2292</v>
      </c>
      <c r="E14" s="2024" t="s">
        <v>2492</v>
      </c>
      <c r="F14" s="2138"/>
      <c r="G14" s="2139"/>
      <c r="H14" s="2107">
        <f t="shared" si="0"/>
        <v>1849.92</v>
      </c>
      <c r="J14" s="2140"/>
      <c r="K14" s="2141"/>
      <c r="L14" s="2142"/>
      <c r="M14" s="2168"/>
    </row>
    <row r="15" spans="1:13" s="244" customFormat="1" ht="17.25" customHeight="1" x14ac:dyDescent="0.35">
      <c r="A15" s="32" t="s">
        <v>2495</v>
      </c>
      <c r="B15" s="2183" t="s">
        <v>2496</v>
      </c>
      <c r="C15" s="32" t="s">
        <v>66</v>
      </c>
      <c r="D15" s="32" t="s">
        <v>2292</v>
      </c>
      <c r="E15" s="2024" t="s">
        <v>2492</v>
      </c>
      <c r="F15" s="2138"/>
      <c r="G15" s="2139"/>
      <c r="H15" s="2107">
        <f t="shared" si="0"/>
        <v>1849.92</v>
      </c>
      <c r="J15" s="2140"/>
      <c r="K15" s="2141"/>
      <c r="L15" s="2142"/>
      <c r="M15" s="2168"/>
    </row>
    <row r="16" spans="1:13" s="244" customFormat="1" ht="17.25" customHeight="1" x14ac:dyDescent="0.35">
      <c r="A16" s="32" t="s">
        <v>2497</v>
      </c>
      <c r="B16" s="2183" t="s">
        <v>2498</v>
      </c>
      <c r="C16" s="32" t="s">
        <v>66</v>
      </c>
      <c r="D16" s="32" t="s">
        <v>2292</v>
      </c>
      <c r="E16" s="2024" t="s">
        <v>2492</v>
      </c>
      <c r="F16" s="2138"/>
      <c r="G16" s="2139"/>
      <c r="H16" s="2107">
        <f t="shared" si="0"/>
        <v>1849.92</v>
      </c>
      <c r="J16" s="2140"/>
      <c r="K16" s="2141"/>
      <c r="L16" s="2142"/>
      <c r="M16" s="2168"/>
    </row>
    <row r="17" spans="1:13" x14ac:dyDescent="0.25">
      <c r="A17" s="32" t="s">
        <v>2499</v>
      </c>
      <c r="B17" s="2183" t="s">
        <v>2500</v>
      </c>
      <c r="C17" s="32" t="s">
        <v>66</v>
      </c>
      <c r="D17" s="32" t="s">
        <v>2292</v>
      </c>
      <c r="E17" s="2024" t="s">
        <v>2492</v>
      </c>
      <c r="F17" s="400"/>
      <c r="G17" s="390"/>
      <c r="H17" s="2107">
        <f t="shared" ref="H17:H865" si="1">E17-G17</f>
        <v>1849.92</v>
      </c>
      <c r="I17" s="244"/>
      <c r="J17" s="1330"/>
      <c r="K17" s="1330"/>
      <c r="L17" s="519"/>
      <c r="M17" s="2168"/>
    </row>
    <row r="18" spans="1:13" x14ac:dyDescent="0.25">
      <c r="A18" s="32" t="s">
        <v>2501</v>
      </c>
      <c r="B18" s="2183" t="s">
        <v>2502</v>
      </c>
      <c r="C18" s="32" t="s">
        <v>66</v>
      </c>
      <c r="D18" s="32" t="s">
        <v>2292</v>
      </c>
      <c r="E18" s="2024" t="s">
        <v>2492</v>
      </c>
      <c r="F18" s="400"/>
      <c r="G18" s="390"/>
      <c r="H18" s="2107">
        <f t="shared" si="1"/>
        <v>1849.92</v>
      </c>
      <c r="I18" s="244"/>
      <c r="J18" s="1330"/>
      <c r="K18" s="1330"/>
      <c r="L18" s="519"/>
      <c r="M18" s="2168"/>
    </row>
    <row r="19" spans="1:13" x14ac:dyDescent="0.25">
      <c r="A19" s="32" t="s">
        <v>2503</v>
      </c>
      <c r="B19" s="2183" t="s">
        <v>2504</v>
      </c>
      <c r="C19" s="32" t="s">
        <v>66</v>
      </c>
      <c r="D19" s="32" t="s">
        <v>2287</v>
      </c>
      <c r="E19" s="2024">
        <v>18297.2</v>
      </c>
      <c r="F19" s="400">
        <v>42154</v>
      </c>
      <c r="G19" s="390">
        <v>18297.2</v>
      </c>
      <c r="H19" s="2107">
        <f t="shared" si="1"/>
        <v>0</v>
      </c>
      <c r="I19" s="244"/>
      <c r="J19" s="1330"/>
      <c r="K19" s="1330"/>
      <c r="L19" s="519"/>
      <c r="M19" s="2168" t="s">
        <v>3709</v>
      </c>
    </row>
    <row r="20" spans="1:13" x14ac:dyDescent="0.25">
      <c r="A20" s="32" t="s">
        <v>2505</v>
      </c>
      <c r="B20" s="2183" t="s">
        <v>2506</v>
      </c>
      <c r="C20" s="32" t="s">
        <v>66</v>
      </c>
      <c r="D20" s="32" t="s">
        <v>2355</v>
      </c>
      <c r="E20" s="2024">
        <v>4644.3999999999996</v>
      </c>
      <c r="F20" s="400">
        <v>42133</v>
      </c>
      <c r="G20" s="390">
        <v>4644.3999999999996</v>
      </c>
      <c r="H20" s="2107">
        <f t="shared" si="1"/>
        <v>0</v>
      </c>
      <c r="I20" s="244"/>
      <c r="J20" s="1330"/>
      <c r="K20" s="1330"/>
      <c r="L20" s="519"/>
      <c r="M20" s="2168" t="s">
        <v>2985</v>
      </c>
    </row>
    <row r="21" spans="1:13" x14ac:dyDescent="0.25">
      <c r="A21" s="32" t="s">
        <v>2507</v>
      </c>
      <c r="B21" s="2183" t="s">
        <v>2508</v>
      </c>
      <c r="C21" s="32" t="s">
        <v>66</v>
      </c>
      <c r="D21" s="32" t="s">
        <v>2268</v>
      </c>
      <c r="E21" s="2024" t="s">
        <v>2509</v>
      </c>
      <c r="F21" s="400"/>
      <c r="G21" s="390"/>
      <c r="H21" s="2107">
        <f t="shared" si="1"/>
        <v>113035.35</v>
      </c>
      <c r="I21" s="244"/>
      <c r="J21" s="1330"/>
      <c r="K21" s="1330"/>
      <c r="L21" s="519"/>
      <c r="M21" s="2168"/>
    </row>
    <row r="22" spans="1:13" x14ac:dyDescent="0.25">
      <c r="A22" s="32" t="s">
        <v>2510</v>
      </c>
      <c r="B22" s="2183" t="s">
        <v>2511</v>
      </c>
      <c r="C22" s="32" t="s">
        <v>66</v>
      </c>
      <c r="D22" s="32" t="s">
        <v>2268</v>
      </c>
      <c r="E22" s="2024" t="s">
        <v>2512</v>
      </c>
      <c r="F22" s="400"/>
      <c r="G22" s="390"/>
      <c r="H22" s="2107">
        <f t="shared" si="1"/>
        <v>4791.6000000000004</v>
      </c>
      <c r="I22" s="244"/>
      <c r="J22" s="1330"/>
      <c r="K22" s="1330"/>
      <c r="L22" s="519"/>
      <c r="M22" s="2168"/>
    </row>
    <row r="23" spans="1:13" x14ac:dyDescent="0.25">
      <c r="A23" s="32" t="s">
        <v>2513</v>
      </c>
      <c r="B23" s="2183" t="s">
        <v>2514</v>
      </c>
      <c r="C23" s="32" t="s">
        <v>66</v>
      </c>
      <c r="D23" s="32" t="s">
        <v>2395</v>
      </c>
      <c r="E23" s="2024" t="s">
        <v>2515</v>
      </c>
      <c r="F23" s="400"/>
      <c r="G23" s="390"/>
      <c r="H23" s="2107">
        <f t="shared" si="1"/>
        <v>30649.99</v>
      </c>
      <c r="I23" s="244"/>
      <c r="J23" s="1330"/>
      <c r="K23" s="1330"/>
      <c r="L23" s="519"/>
      <c r="M23" s="2168"/>
    </row>
    <row r="24" spans="1:13" x14ac:dyDescent="0.25">
      <c r="A24" s="32" t="s">
        <v>2516</v>
      </c>
      <c r="B24" s="2183" t="s">
        <v>2517</v>
      </c>
      <c r="C24" s="32" t="s">
        <v>66</v>
      </c>
      <c r="D24" s="32" t="s">
        <v>2352</v>
      </c>
      <c r="E24" s="2024" t="s">
        <v>2456</v>
      </c>
      <c r="F24" s="400"/>
      <c r="G24" s="390"/>
      <c r="H24" s="2107">
        <f t="shared" si="1"/>
        <v>1890</v>
      </c>
      <c r="I24" s="244"/>
      <c r="J24" s="1330"/>
      <c r="K24" s="1330"/>
      <c r="L24" s="519"/>
      <c r="M24" s="2168"/>
    </row>
    <row r="25" spans="1:13" x14ac:dyDescent="0.25">
      <c r="A25" s="32" t="s">
        <v>2518</v>
      </c>
      <c r="B25" s="2183" t="s">
        <v>2519</v>
      </c>
      <c r="C25" s="32" t="s">
        <v>66</v>
      </c>
      <c r="D25" s="32" t="s">
        <v>2292</v>
      </c>
      <c r="E25" s="2024" t="s">
        <v>2520</v>
      </c>
      <c r="F25" s="400"/>
      <c r="G25" s="390"/>
      <c r="H25" s="2107">
        <f t="shared" si="1"/>
        <v>1156</v>
      </c>
      <c r="I25" s="244"/>
      <c r="J25" s="1330"/>
      <c r="K25" s="1330"/>
      <c r="L25" s="519"/>
      <c r="M25" s="2168"/>
    </row>
    <row r="26" spans="1:13" x14ac:dyDescent="0.25">
      <c r="A26" s="32" t="s">
        <v>2521</v>
      </c>
      <c r="B26" s="2183" t="s">
        <v>2522</v>
      </c>
      <c r="C26" s="32" t="s">
        <v>66</v>
      </c>
      <c r="D26" s="32" t="s">
        <v>2292</v>
      </c>
      <c r="E26" s="2024" t="s">
        <v>2523</v>
      </c>
      <c r="F26" s="400"/>
      <c r="G26" s="390"/>
      <c r="H26" s="2107">
        <f t="shared" si="1"/>
        <v>1140</v>
      </c>
      <c r="I26" s="244"/>
      <c r="J26" s="1330"/>
      <c r="K26" s="1330"/>
      <c r="L26" s="519"/>
      <c r="M26" s="2168"/>
    </row>
    <row r="27" spans="1:13" x14ac:dyDescent="0.25">
      <c r="A27" s="32" t="s">
        <v>2524</v>
      </c>
      <c r="B27" s="2183" t="s">
        <v>2525</v>
      </c>
      <c r="C27" s="32" t="s">
        <v>66</v>
      </c>
      <c r="D27" s="32" t="s">
        <v>2264</v>
      </c>
      <c r="E27" s="2024" t="s">
        <v>2526</v>
      </c>
      <c r="F27" s="400"/>
      <c r="G27" s="390"/>
      <c r="H27" s="2107">
        <f t="shared" si="1"/>
        <v>29074.05</v>
      </c>
      <c r="I27" s="244"/>
      <c r="J27" s="1330"/>
      <c r="K27" s="1330"/>
      <c r="L27" s="519"/>
      <c r="M27" s="2168"/>
    </row>
    <row r="28" spans="1:13" x14ac:dyDescent="0.25">
      <c r="A28" s="32" t="s">
        <v>2527</v>
      </c>
      <c r="B28" s="2183" t="s">
        <v>2528</v>
      </c>
      <c r="C28" s="32" t="s">
        <v>66</v>
      </c>
      <c r="D28" s="32" t="s">
        <v>2374</v>
      </c>
      <c r="E28" s="2024" t="s">
        <v>2529</v>
      </c>
      <c r="F28" s="400"/>
      <c r="G28" s="390"/>
      <c r="H28" s="2107">
        <f t="shared" si="1"/>
        <v>1454.25</v>
      </c>
      <c r="I28" s="244"/>
      <c r="J28" s="1330"/>
      <c r="K28" s="1330"/>
      <c r="L28" s="519"/>
      <c r="M28" s="2168"/>
    </row>
    <row r="29" spans="1:13" x14ac:dyDescent="0.25">
      <c r="A29" s="32" t="s">
        <v>2530</v>
      </c>
      <c r="B29" s="2183" t="s">
        <v>2531</v>
      </c>
      <c r="C29" s="32" t="s">
        <v>66</v>
      </c>
      <c r="D29" s="32" t="s">
        <v>2317</v>
      </c>
      <c r="E29" s="2024" t="s">
        <v>2532</v>
      </c>
      <c r="F29" s="400"/>
      <c r="G29" s="390"/>
      <c r="H29" s="2107">
        <f t="shared" si="1"/>
        <v>1820</v>
      </c>
      <c r="I29" s="244"/>
      <c r="J29" s="1330"/>
      <c r="K29" s="1330"/>
      <c r="L29" s="519"/>
      <c r="M29" s="2168"/>
    </row>
    <row r="30" spans="1:13" x14ac:dyDescent="0.25">
      <c r="A30" s="32" t="s">
        <v>2533</v>
      </c>
      <c r="B30" s="2183" t="s">
        <v>2534</v>
      </c>
      <c r="C30" s="32" t="s">
        <v>66</v>
      </c>
      <c r="D30" s="32" t="s">
        <v>2317</v>
      </c>
      <c r="E30" s="2024" t="s">
        <v>2535</v>
      </c>
      <c r="F30" s="400"/>
      <c r="G30" s="390"/>
      <c r="H30" s="2107">
        <f t="shared" si="1"/>
        <v>1731.6</v>
      </c>
      <c r="I30" s="244"/>
      <c r="J30" s="1330"/>
      <c r="K30" s="1330"/>
      <c r="L30" s="519"/>
      <c r="M30" s="2168"/>
    </row>
    <row r="31" spans="1:13" x14ac:dyDescent="0.25">
      <c r="A31" s="32" t="s">
        <v>2536</v>
      </c>
      <c r="B31" s="2183" t="s">
        <v>2537</v>
      </c>
      <c r="C31" s="32" t="s">
        <v>66</v>
      </c>
      <c r="D31" s="32" t="s">
        <v>2317</v>
      </c>
      <c r="E31" s="2024" t="s">
        <v>2538</v>
      </c>
      <c r="F31" s="400"/>
      <c r="G31" s="390"/>
      <c r="H31" s="2107">
        <f t="shared" si="1"/>
        <v>1996</v>
      </c>
      <c r="I31" s="244"/>
      <c r="J31" s="1330"/>
      <c r="K31" s="1330"/>
      <c r="L31" s="519"/>
      <c r="M31" s="2168"/>
    </row>
    <row r="32" spans="1:13" x14ac:dyDescent="0.25">
      <c r="A32" s="32" t="s">
        <v>2539</v>
      </c>
      <c r="B32" s="2183" t="s">
        <v>2540</v>
      </c>
      <c r="C32" s="32" t="s">
        <v>66</v>
      </c>
      <c r="D32" s="32" t="s">
        <v>2317</v>
      </c>
      <c r="E32" s="2024" t="s">
        <v>2541</v>
      </c>
      <c r="F32" s="400"/>
      <c r="G32" s="390"/>
      <c r="H32" s="2107">
        <f t="shared" si="1"/>
        <v>1858.5</v>
      </c>
      <c r="I32" s="244"/>
      <c r="J32" s="1330"/>
      <c r="K32" s="1330"/>
      <c r="L32" s="519"/>
      <c r="M32" s="2168"/>
    </row>
    <row r="33" spans="1:13" x14ac:dyDescent="0.25">
      <c r="A33" s="32" t="s">
        <v>2542</v>
      </c>
      <c r="B33" s="2183" t="s">
        <v>2543</v>
      </c>
      <c r="C33" s="32" t="s">
        <v>66</v>
      </c>
      <c r="D33" s="32" t="s">
        <v>2317</v>
      </c>
      <c r="E33" s="2024" t="s">
        <v>2544</v>
      </c>
      <c r="F33" s="400"/>
      <c r="G33" s="390"/>
      <c r="H33" s="2107">
        <f t="shared" si="1"/>
        <v>1862</v>
      </c>
      <c r="I33" s="244"/>
      <c r="J33" s="1330"/>
      <c r="K33" s="1330"/>
      <c r="L33" s="519"/>
      <c r="M33" s="2168"/>
    </row>
    <row r="34" spans="1:13" x14ac:dyDescent="0.25">
      <c r="A34" s="32" t="s">
        <v>2545</v>
      </c>
      <c r="B34" s="2183" t="s">
        <v>2546</v>
      </c>
      <c r="C34" s="32" t="s">
        <v>66</v>
      </c>
      <c r="D34" s="32" t="s">
        <v>2317</v>
      </c>
      <c r="E34" s="2024" t="s">
        <v>2547</v>
      </c>
      <c r="F34" s="400"/>
      <c r="G34" s="390"/>
      <c r="H34" s="2107">
        <f t="shared" si="1"/>
        <v>1865.5</v>
      </c>
      <c r="I34" s="244"/>
      <c r="J34" s="1330"/>
      <c r="K34" s="1330"/>
      <c r="L34" s="519"/>
      <c r="M34" s="2168"/>
    </row>
    <row r="35" spans="1:13" x14ac:dyDescent="0.25">
      <c r="A35" s="32" t="s">
        <v>2548</v>
      </c>
      <c r="B35" s="2183" t="s">
        <v>2549</v>
      </c>
      <c r="C35" s="32" t="s">
        <v>66</v>
      </c>
      <c r="D35" s="32" t="s">
        <v>2317</v>
      </c>
      <c r="E35" s="2024" t="s">
        <v>2439</v>
      </c>
      <c r="F35" s="400"/>
      <c r="G35" s="390"/>
      <c r="H35" s="2107">
        <f t="shared" si="1"/>
        <v>1876</v>
      </c>
      <c r="I35" s="244"/>
      <c r="J35" s="1330"/>
      <c r="K35" s="1330"/>
      <c r="L35" s="519"/>
      <c r="M35" s="2168"/>
    </row>
    <row r="36" spans="1:13" x14ac:dyDescent="0.25">
      <c r="A36" s="32" t="s">
        <v>2550</v>
      </c>
      <c r="B36" s="2183" t="s">
        <v>2551</v>
      </c>
      <c r="C36" s="32" t="s">
        <v>66</v>
      </c>
      <c r="D36" s="32" t="s">
        <v>2317</v>
      </c>
      <c r="E36" s="2024" t="s">
        <v>2552</v>
      </c>
      <c r="F36" s="400"/>
      <c r="G36" s="390"/>
      <c r="H36" s="2107">
        <f t="shared" si="1"/>
        <v>1972.63</v>
      </c>
      <c r="I36" s="244"/>
      <c r="J36" s="1330"/>
      <c r="K36" s="1330"/>
      <c r="L36" s="519"/>
      <c r="M36" s="2168"/>
    </row>
    <row r="37" spans="1:13" x14ac:dyDescent="0.25">
      <c r="A37" s="32" t="s">
        <v>2553</v>
      </c>
      <c r="B37" s="2183" t="s">
        <v>2554</v>
      </c>
      <c r="C37" s="32" t="s">
        <v>66</v>
      </c>
      <c r="D37" s="32" t="s">
        <v>2317</v>
      </c>
      <c r="E37" s="2024" t="s">
        <v>2552</v>
      </c>
      <c r="F37" s="400"/>
      <c r="G37" s="390"/>
      <c r="H37" s="2107">
        <f t="shared" si="1"/>
        <v>1972.63</v>
      </c>
      <c r="I37" s="244"/>
      <c r="J37" s="1330"/>
      <c r="K37" s="1330"/>
      <c r="L37" s="519"/>
      <c r="M37" s="2168"/>
    </row>
    <row r="38" spans="1:13" x14ac:dyDescent="0.25">
      <c r="A38" s="32" t="s">
        <v>2555</v>
      </c>
      <c r="B38" s="2183" t="s">
        <v>2556</v>
      </c>
      <c r="C38" s="32" t="s">
        <v>66</v>
      </c>
      <c r="D38" s="32" t="s">
        <v>2317</v>
      </c>
      <c r="E38" s="2024" t="s">
        <v>2552</v>
      </c>
      <c r="F38" s="400"/>
      <c r="G38" s="390"/>
      <c r="H38" s="2107">
        <f t="shared" si="1"/>
        <v>1972.63</v>
      </c>
      <c r="I38" s="244"/>
      <c r="J38" s="1330"/>
      <c r="K38" s="1330"/>
      <c r="L38" s="519"/>
      <c r="M38" s="2168"/>
    </row>
    <row r="39" spans="1:13" x14ac:dyDescent="0.25">
      <c r="A39" s="32" t="s">
        <v>2557</v>
      </c>
      <c r="B39" s="2183" t="s">
        <v>2558</v>
      </c>
      <c r="C39" s="32" t="s">
        <v>66</v>
      </c>
      <c r="D39" s="32" t="s">
        <v>2317</v>
      </c>
      <c r="E39" s="2024" t="s">
        <v>2423</v>
      </c>
      <c r="F39" s="400"/>
      <c r="G39" s="390"/>
      <c r="H39" s="2107">
        <f t="shared" si="1"/>
        <v>1980</v>
      </c>
      <c r="I39" s="244"/>
      <c r="J39" s="1330"/>
      <c r="K39" s="1330"/>
      <c r="L39" s="519"/>
      <c r="M39" s="2168"/>
    </row>
    <row r="40" spans="1:13" x14ac:dyDescent="0.25">
      <c r="A40" s="32" t="s">
        <v>2559</v>
      </c>
      <c r="B40" s="2183" t="s">
        <v>2560</v>
      </c>
      <c r="C40" s="32" t="s">
        <v>66</v>
      </c>
      <c r="D40" s="32" t="s">
        <v>2317</v>
      </c>
      <c r="E40" s="2024" t="s">
        <v>2423</v>
      </c>
      <c r="F40" s="400"/>
      <c r="G40" s="390"/>
      <c r="H40" s="2107">
        <f t="shared" si="1"/>
        <v>1980</v>
      </c>
      <c r="I40" s="244"/>
      <c r="J40" s="1330"/>
      <c r="K40" s="1330"/>
      <c r="L40" s="519"/>
      <c r="M40" s="2168"/>
    </row>
    <row r="41" spans="1:13" x14ac:dyDescent="0.25">
      <c r="A41" s="32" t="s">
        <v>2561</v>
      </c>
      <c r="B41" s="2183" t="s">
        <v>2562</v>
      </c>
      <c r="C41" s="32" t="s">
        <v>66</v>
      </c>
      <c r="D41" s="32" t="s">
        <v>2424</v>
      </c>
      <c r="E41" s="2024" t="s">
        <v>2563</v>
      </c>
      <c r="F41" s="400"/>
      <c r="G41" s="390"/>
      <c r="H41" s="2107">
        <f t="shared" si="1"/>
        <v>1435</v>
      </c>
      <c r="I41" s="244"/>
      <c r="J41" s="1330"/>
      <c r="K41" s="1330"/>
      <c r="L41" s="519"/>
      <c r="M41" s="2168"/>
    </row>
    <row r="42" spans="1:13" x14ac:dyDescent="0.25">
      <c r="A42" s="32" t="s">
        <v>2564</v>
      </c>
      <c r="B42" s="2183" t="s">
        <v>2565</v>
      </c>
      <c r="C42" s="32" t="s">
        <v>66</v>
      </c>
      <c r="D42" s="32" t="s">
        <v>2424</v>
      </c>
      <c r="E42" s="2024" t="s">
        <v>2563</v>
      </c>
      <c r="F42" s="400"/>
      <c r="G42" s="390"/>
      <c r="H42" s="2107">
        <f t="shared" si="1"/>
        <v>1435</v>
      </c>
      <c r="I42" s="244"/>
      <c r="J42" s="1330"/>
      <c r="K42" s="1330"/>
      <c r="L42" s="519"/>
      <c r="M42" s="2168"/>
    </row>
    <row r="43" spans="1:13" x14ac:dyDescent="0.25">
      <c r="A43" s="32" t="s">
        <v>2566</v>
      </c>
      <c r="B43" s="2183" t="s">
        <v>2567</v>
      </c>
      <c r="C43" s="32" t="s">
        <v>66</v>
      </c>
      <c r="D43" s="32" t="s">
        <v>2424</v>
      </c>
      <c r="E43" s="2024" t="s">
        <v>2563</v>
      </c>
      <c r="F43" s="400"/>
      <c r="G43" s="390"/>
      <c r="H43" s="2107">
        <f t="shared" si="1"/>
        <v>1435</v>
      </c>
      <c r="I43" s="244"/>
      <c r="J43" s="1330"/>
      <c r="K43" s="1330"/>
      <c r="L43" s="519"/>
      <c r="M43" s="2168"/>
    </row>
    <row r="44" spans="1:13" x14ac:dyDescent="0.25">
      <c r="A44" s="32" t="s">
        <v>2568</v>
      </c>
      <c r="B44" s="2183" t="s">
        <v>2569</v>
      </c>
      <c r="C44" s="32" t="s">
        <v>66</v>
      </c>
      <c r="D44" s="32" t="s">
        <v>2292</v>
      </c>
      <c r="E44" s="2024" t="s">
        <v>2570</v>
      </c>
      <c r="F44" s="400"/>
      <c r="G44" s="390"/>
      <c r="H44" s="2107">
        <f t="shared" si="1"/>
        <v>992</v>
      </c>
      <c r="I44" s="244"/>
      <c r="J44" s="1330"/>
      <c r="K44" s="1330"/>
      <c r="L44" s="519"/>
      <c r="M44" s="2168"/>
    </row>
    <row r="45" spans="1:13" x14ac:dyDescent="0.25">
      <c r="A45" s="32" t="s">
        <v>2571</v>
      </c>
      <c r="B45" s="2183" t="s">
        <v>2572</v>
      </c>
      <c r="C45" s="32" t="s">
        <v>66</v>
      </c>
      <c r="D45" s="32" t="s">
        <v>2356</v>
      </c>
      <c r="E45" s="2024" t="s">
        <v>2573</v>
      </c>
      <c r="F45" s="400"/>
      <c r="G45" s="390"/>
      <c r="H45" s="2107">
        <f t="shared" si="1"/>
        <v>1691.2</v>
      </c>
      <c r="I45" s="244"/>
      <c r="J45" s="1330"/>
      <c r="K45" s="1330"/>
      <c r="L45" s="519"/>
      <c r="M45" s="2168"/>
    </row>
    <row r="46" spans="1:13" x14ac:dyDescent="0.25">
      <c r="A46" s="32" t="s">
        <v>2574</v>
      </c>
      <c r="B46" s="2183" t="s">
        <v>2575</v>
      </c>
      <c r="C46" s="32" t="s">
        <v>66</v>
      </c>
      <c r="D46" s="32" t="s">
        <v>2576</v>
      </c>
      <c r="E46" s="2024" t="s">
        <v>2577</v>
      </c>
      <c r="F46" s="400"/>
      <c r="G46" s="390"/>
      <c r="H46" s="2107">
        <f t="shared" si="1"/>
        <v>1872</v>
      </c>
      <c r="I46" s="244"/>
      <c r="J46" s="1330"/>
      <c r="K46" s="1330"/>
      <c r="L46" s="519"/>
      <c r="M46" s="2168"/>
    </row>
    <row r="47" spans="1:13" x14ac:dyDescent="0.25">
      <c r="A47" s="32" t="s">
        <v>2578</v>
      </c>
      <c r="B47" s="2183" t="s">
        <v>2579</v>
      </c>
      <c r="C47" s="32" t="s">
        <v>66</v>
      </c>
      <c r="D47" s="32" t="s">
        <v>2291</v>
      </c>
      <c r="E47" s="2024" t="s">
        <v>2580</v>
      </c>
      <c r="F47" s="400"/>
      <c r="G47" s="390"/>
      <c r="H47" s="2107">
        <f t="shared" si="1"/>
        <v>782</v>
      </c>
      <c r="I47" s="244"/>
      <c r="J47" s="1330"/>
      <c r="K47" s="1330"/>
      <c r="L47" s="519"/>
      <c r="M47" s="2168"/>
    </row>
    <row r="48" spans="1:13" x14ac:dyDescent="0.25">
      <c r="A48" s="32" t="s">
        <v>2581</v>
      </c>
      <c r="B48" s="2183" t="s">
        <v>2582</v>
      </c>
      <c r="C48" s="32" t="s">
        <v>66</v>
      </c>
      <c r="D48" s="32" t="s">
        <v>2384</v>
      </c>
      <c r="E48" s="2024" t="s">
        <v>2583</v>
      </c>
      <c r="F48" s="400"/>
      <c r="G48" s="390"/>
      <c r="H48" s="2107">
        <f t="shared" si="1"/>
        <v>1485.9</v>
      </c>
      <c r="I48" s="244"/>
      <c r="J48" s="1330"/>
      <c r="K48" s="1330"/>
      <c r="L48" s="519"/>
      <c r="M48" s="2168"/>
    </row>
    <row r="49" spans="1:13" x14ac:dyDescent="0.25">
      <c r="A49" s="32" t="s">
        <v>2584</v>
      </c>
      <c r="B49" s="2183" t="s">
        <v>2585</v>
      </c>
      <c r="C49" s="32" t="s">
        <v>66</v>
      </c>
      <c r="D49" s="32" t="s">
        <v>2267</v>
      </c>
      <c r="E49" s="2024" t="s">
        <v>2586</v>
      </c>
      <c r="F49" s="400"/>
      <c r="G49" s="390"/>
      <c r="H49" s="2107">
        <f t="shared" si="1"/>
        <v>278316</v>
      </c>
      <c r="I49" s="244"/>
      <c r="J49" s="1330"/>
      <c r="K49" s="1330"/>
      <c r="L49" s="519"/>
      <c r="M49" s="2168"/>
    </row>
    <row r="50" spans="1:13" x14ac:dyDescent="0.25">
      <c r="A50" s="32" t="s">
        <v>2587</v>
      </c>
      <c r="B50" s="2183" t="s">
        <v>2588</v>
      </c>
      <c r="C50" s="32" t="s">
        <v>66</v>
      </c>
      <c r="D50" s="32" t="s">
        <v>2355</v>
      </c>
      <c r="E50" s="2024">
        <v>10485.33</v>
      </c>
      <c r="F50" s="400">
        <v>42139</v>
      </c>
      <c r="G50" s="390">
        <v>10485.33</v>
      </c>
      <c r="H50" s="2107">
        <f t="shared" si="1"/>
        <v>0</v>
      </c>
      <c r="I50" s="244"/>
      <c r="J50" s="1330"/>
      <c r="K50" s="1330"/>
      <c r="L50" s="519"/>
      <c r="M50" s="2168" t="s">
        <v>3575</v>
      </c>
    </row>
    <row r="51" spans="1:13" x14ac:dyDescent="0.25">
      <c r="A51" s="32" t="s">
        <v>2589</v>
      </c>
      <c r="B51" s="2183" t="s">
        <v>2590</v>
      </c>
      <c r="C51" s="32" t="s">
        <v>66</v>
      </c>
      <c r="D51" s="32" t="s">
        <v>2351</v>
      </c>
      <c r="E51" s="2024" t="s">
        <v>2391</v>
      </c>
      <c r="F51" s="400"/>
      <c r="G51" s="390"/>
      <c r="H51" s="2107">
        <f t="shared" si="1"/>
        <v>2250</v>
      </c>
      <c r="I51" s="244"/>
      <c r="J51" s="1330"/>
      <c r="K51" s="1330"/>
      <c r="L51" s="519"/>
      <c r="M51" s="2168"/>
    </row>
    <row r="52" spans="1:13" x14ac:dyDescent="0.25">
      <c r="A52" s="32" t="s">
        <v>2591</v>
      </c>
      <c r="B52" s="2183" t="s">
        <v>2592</v>
      </c>
      <c r="C52" s="32" t="s">
        <v>66</v>
      </c>
      <c r="D52" s="32" t="s">
        <v>2287</v>
      </c>
      <c r="E52" s="2024">
        <v>16167.8</v>
      </c>
      <c r="F52" s="400">
        <v>42154</v>
      </c>
      <c r="G52" s="390">
        <v>16167.8</v>
      </c>
      <c r="H52" s="2107">
        <f t="shared" si="1"/>
        <v>0</v>
      </c>
      <c r="I52" s="244"/>
      <c r="J52" s="1330"/>
      <c r="K52" s="1330"/>
      <c r="L52" s="519"/>
      <c r="M52" s="2168" t="s">
        <v>3711</v>
      </c>
    </row>
    <row r="53" spans="1:13" x14ac:dyDescent="0.25">
      <c r="A53" s="32" t="s">
        <v>2593</v>
      </c>
      <c r="B53" s="2183" t="s">
        <v>2594</v>
      </c>
      <c r="C53" s="32" t="s">
        <v>66</v>
      </c>
      <c r="D53" s="32" t="s">
        <v>2440</v>
      </c>
      <c r="E53" s="2024" t="s">
        <v>2595</v>
      </c>
      <c r="F53" s="400"/>
      <c r="G53" s="390"/>
      <c r="H53" s="2107">
        <f t="shared" si="1"/>
        <v>1855</v>
      </c>
      <c r="I53" s="244"/>
      <c r="J53" s="1330"/>
      <c r="K53" s="1330"/>
      <c r="L53" s="519"/>
      <c r="M53" s="2168"/>
    </row>
    <row r="54" spans="1:13" x14ac:dyDescent="0.25">
      <c r="A54" s="32" t="s">
        <v>2596</v>
      </c>
      <c r="B54" s="2183" t="s">
        <v>2597</v>
      </c>
      <c r="C54" s="32" t="s">
        <v>66</v>
      </c>
      <c r="D54" s="32" t="s">
        <v>2265</v>
      </c>
      <c r="E54" s="2024">
        <v>35823.550000000003</v>
      </c>
      <c r="F54" s="400">
        <v>42139</v>
      </c>
      <c r="G54" s="390">
        <v>35823.550000000003</v>
      </c>
      <c r="H54" s="2107">
        <f t="shared" si="1"/>
        <v>0</v>
      </c>
      <c r="I54" s="244"/>
      <c r="J54" s="1330"/>
      <c r="K54" s="1330"/>
      <c r="L54" s="519"/>
      <c r="M54" s="2168" t="s">
        <v>3573</v>
      </c>
    </row>
    <row r="55" spans="1:13" x14ac:dyDescent="0.25">
      <c r="A55" s="32" t="s">
        <v>2598</v>
      </c>
      <c r="B55" s="2183" t="s">
        <v>2599</v>
      </c>
      <c r="C55" s="32" t="s">
        <v>66</v>
      </c>
      <c r="D55" s="32" t="s">
        <v>2266</v>
      </c>
      <c r="E55" s="2024">
        <v>15864.25</v>
      </c>
      <c r="F55" s="400">
        <v>42146</v>
      </c>
      <c r="G55" s="390">
        <v>15864.25</v>
      </c>
      <c r="H55" s="2107">
        <f t="shared" si="1"/>
        <v>0</v>
      </c>
      <c r="I55" s="244"/>
      <c r="J55" s="1330"/>
      <c r="K55" s="1330"/>
      <c r="L55" s="519"/>
      <c r="M55" s="2168" t="s">
        <v>3640</v>
      </c>
    </row>
    <row r="56" spans="1:13" x14ac:dyDescent="0.25">
      <c r="A56" s="32" t="s">
        <v>2600</v>
      </c>
      <c r="B56" s="2183" t="s">
        <v>2601</v>
      </c>
      <c r="C56" s="32" t="s">
        <v>66</v>
      </c>
      <c r="D56" s="32" t="s">
        <v>2264</v>
      </c>
      <c r="E56" s="2024" t="s">
        <v>2602</v>
      </c>
      <c r="F56" s="400"/>
      <c r="G56" s="390"/>
      <c r="H56" s="2107">
        <f t="shared" si="1"/>
        <v>25073.5</v>
      </c>
      <c r="I56" s="244"/>
      <c r="J56" s="1330"/>
      <c r="K56" s="1330"/>
      <c r="L56" s="519"/>
      <c r="M56" s="2168"/>
    </row>
    <row r="57" spans="1:13" x14ac:dyDescent="0.25">
      <c r="A57" s="32" t="s">
        <v>2603</v>
      </c>
      <c r="B57" s="2183" t="s">
        <v>2604</v>
      </c>
      <c r="C57" s="32" t="s">
        <v>66</v>
      </c>
      <c r="D57" s="32" t="s">
        <v>2280</v>
      </c>
      <c r="E57" s="2024">
        <v>9881.52</v>
      </c>
      <c r="F57" s="400">
        <v>42138</v>
      </c>
      <c r="G57" s="390">
        <v>9881.52</v>
      </c>
      <c r="H57" s="2107">
        <f t="shared" si="1"/>
        <v>0</v>
      </c>
      <c r="I57" s="244"/>
      <c r="J57" s="1330"/>
      <c r="K57" s="1330"/>
      <c r="L57" s="519"/>
      <c r="M57" s="2168" t="s">
        <v>3548</v>
      </c>
    </row>
    <row r="58" spans="1:13" x14ac:dyDescent="0.25">
      <c r="A58" s="32" t="s">
        <v>2605</v>
      </c>
      <c r="B58" s="2183" t="s">
        <v>2606</v>
      </c>
      <c r="C58" s="32" t="s">
        <v>66</v>
      </c>
      <c r="D58" s="32" t="s">
        <v>2445</v>
      </c>
      <c r="E58" s="2024">
        <v>31984.35</v>
      </c>
      <c r="F58" s="400">
        <v>42133</v>
      </c>
      <c r="G58" s="390">
        <v>31984.35</v>
      </c>
      <c r="H58" s="2107">
        <f t="shared" si="1"/>
        <v>0</v>
      </c>
      <c r="I58" s="244"/>
      <c r="J58" s="1330"/>
      <c r="K58" s="1330"/>
      <c r="L58" s="519"/>
      <c r="M58" s="2168" t="s">
        <v>2984</v>
      </c>
    </row>
    <row r="59" spans="1:13" x14ac:dyDescent="0.25">
      <c r="A59" s="32" t="s">
        <v>2607</v>
      </c>
      <c r="B59" s="2183" t="s">
        <v>2608</v>
      </c>
      <c r="C59" s="32" t="s">
        <v>66</v>
      </c>
      <c r="D59" s="32" t="s">
        <v>2445</v>
      </c>
      <c r="E59" s="2024" t="s">
        <v>2609</v>
      </c>
      <c r="F59" s="400"/>
      <c r="G59" s="390"/>
      <c r="H59" s="2107">
        <f t="shared" si="1"/>
        <v>6776</v>
      </c>
      <c r="I59" s="244"/>
      <c r="J59" s="1330"/>
      <c r="K59" s="1330"/>
      <c r="L59" s="519"/>
      <c r="M59" s="2168"/>
    </row>
    <row r="60" spans="1:13" x14ac:dyDescent="0.25">
      <c r="A60" s="32" t="s">
        <v>2610</v>
      </c>
      <c r="B60" s="2183" t="s">
        <v>2611</v>
      </c>
      <c r="C60" s="32" t="s">
        <v>66</v>
      </c>
      <c r="D60" s="32" t="s">
        <v>2267</v>
      </c>
      <c r="E60" s="2024" t="s">
        <v>2586</v>
      </c>
      <c r="F60" s="400"/>
      <c r="G60" s="390"/>
      <c r="H60" s="2107">
        <f t="shared" si="1"/>
        <v>278316</v>
      </c>
      <c r="I60" s="244"/>
      <c r="J60" s="1330"/>
      <c r="K60" s="1330"/>
      <c r="L60" s="519"/>
      <c r="M60" s="2168"/>
    </row>
    <row r="61" spans="1:13" x14ac:dyDescent="0.25">
      <c r="A61" s="32" t="s">
        <v>2612</v>
      </c>
      <c r="B61" s="2183" t="s">
        <v>2613</v>
      </c>
      <c r="C61" s="32" t="s">
        <v>66</v>
      </c>
      <c r="D61" s="32" t="s">
        <v>2267</v>
      </c>
      <c r="E61" s="2024" t="s">
        <v>2614</v>
      </c>
      <c r="F61" s="400"/>
      <c r="G61" s="390"/>
      <c r="H61" s="2107">
        <f t="shared" si="1"/>
        <v>329269.8</v>
      </c>
      <c r="I61" s="244"/>
      <c r="J61" s="1330"/>
      <c r="K61" s="1330"/>
      <c r="L61" s="519"/>
      <c r="M61" s="2168"/>
    </row>
    <row r="62" spans="1:13" x14ac:dyDescent="0.25">
      <c r="A62" s="32" t="s">
        <v>2615</v>
      </c>
      <c r="B62" s="2183" t="s">
        <v>2616</v>
      </c>
      <c r="C62" s="32" t="s">
        <v>66</v>
      </c>
      <c r="D62" s="32" t="s">
        <v>2267</v>
      </c>
      <c r="E62" s="2024" t="s">
        <v>2617</v>
      </c>
      <c r="F62" s="400"/>
      <c r="G62" s="390"/>
      <c r="H62" s="2107">
        <f t="shared" si="1"/>
        <v>297999.90000000002</v>
      </c>
      <c r="I62" s="244"/>
      <c r="J62" s="1330"/>
      <c r="K62" s="1330"/>
      <c r="L62" s="519"/>
      <c r="M62" s="2168"/>
    </row>
    <row r="63" spans="1:13" x14ac:dyDescent="0.25">
      <c r="A63" s="32" t="s">
        <v>2618</v>
      </c>
      <c r="B63" s="2183" t="s">
        <v>2619</v>
      </c>
      <c r="C63" s="32" t="s">
        <v>66</v>
      </c>
      <c r="D63" s="32" t="s">
        <v>2356</v>
      </c>
      <c r="E63" s="2024" t="s">
        <v>2620</v>
      </c>
      <c r="F63" s="400"/>
      <c r="G63" s="390"/>
      <c r="H63" s="2107">
        <f t="shared" si="1"/>
        <v>1966.2</v>
      </c>
      <c r="I63" s="244"/>
      <c r="J63" s="1330"/>
      <c r="K63" s="1330"/>
      <c r="L63" s="519"/>
      <c r="M63" s="2168"/>
    </row>
    <row r="64" spans="1:13" x14ac:dyDescent="0.25">
      <c r="A64" s="32" t="s">
        <v>2621</v>
      </c>
      <c r="B64" s="2183" t="s">
        <v>2622</v>
      </c>
      <c r="C64" s="32" t="s">
        <v>66</v>
      </c>
      <c r="D64" s="32" t="s">
        <v>2267</v>
      </c>
      <c r="E64" s="2024" t="s">
        <v>2623</v>
      </c>
      <c r="F64" s="400"/>
      <c r="G64" s="390"/>
      <c r="H64" s="2107">
        <f t="shared" si="1"/>
        <v>344047.8</v>
      </c>
      <c r="I64" s="244"/>
      <c r="J64" s="1330"/>
      <c r="K64" s="1330"/>
      <c r="L64" s="519"/>
      <c r="M64" s="2168"/>
    </row>
    <row r="65" spans="1:13" x14ac:dyDescent="0.25">
      <c r="A65" s="32" t="s">
        <v>2624</v>
      </c>
      <c r="B65" s="2183" t="s">
        <v>2625</v>
      </c>
      <c r="C65" s="32" t="s">
        <v>66</v>
      </c>
      <c r="D65" s="32" t="s">
        <v>2395</v>
      </c>
      <c r="E65" s="2024" t="s">
        <v>2626</v>
      </c>
      <c r="F65" s="400"/>
      <c r="G65" s="390"/>
      <c r="H65" s="2107">
        <f t="shared" si="1"/>
        <v>35127.81</v>
      </c>
      <c r="I65" s="244"/>
      <c r="J65" s="1330"/>
      <c r="K65" s="1330"/>
      <c r="L65" s="519"/>
      <c r="M65" s="2168"/>
    </row>
    <row r="66" spans="1:13" x14ac:dyDescent="0.25">
      <c r="A66" s="32" t="s">
        <v>2627</v>
      </c>
      <c r="B66" s="2183" t="s">
        <v>2628</v>
      </c>
      <c r="C66" s="32" t="s">
        <v>66</v>
      </c>
      <c r="D66" s="32" t="s">
        <v>2401</v>
      </c>
      <c r="E66" s="2024" t="s">
        <v>2629</v>
      </c>
      <c r="F66" s="400"/>
      <c r="G66" s="390"/>
      <c r="H66" s="2107">
        <f t="shared" si="1"/>
        <v>872.9</v>
      </c>
      <c r="I66" s="244"/>
      <c r="J66" s="1330"/>
      <c r="K66" s="1330"/>
      <c r="L66" s="519"/>
      <c r="M66" s="2168"/>
    </row>
    <row r="67" spans="1:13" x14ac:dyDescent="0.25">
      <c r="A67" s="32" t="s">
        <v>2630</v>
      </c>
      <c r="B67" s="2183" t="s">
        <v>2631</v>
      </c>
      <c r="C67" s="32" t="s">
        <v>66</v>
      </c>
      <c r="D67" s="32" t="s">
        <v>2397</v>
      </c>
      <c r="E67" s="2024" t="s">
        <v>2447</v>
      </c>
      <c r="F67" s="400"/>
      <c r="G67" s="390"/>
      <c r="H67" s="2107">
        <f t="shared" si="1"/>
        <v>1298.5999999999999</v>
      </c>
      <c r="I67" s="244"/>
      <c r="J67" s="1330"/>
      <c r="K67" s="1330"/>
      <c r="L67" s="519"/>
      <c r="M67" s="2168"/>
    </row>
    <row r="68" spans="1:13" x14ac:dyDescent="0.25">
      <c r="A68" s="32" t="s">
        <v>2632</v>
      </c>
      <c r="B68" s="2183" t="s">
        <v>2633</v>
      </c>
      <c r="C68" s="32" t="s">
        <v>66</v>
      </c>
      <c r="D68" s="32" t="s">
        <v>2402</v>
      </c>
      <c r="E68" s="2024" t="s">
        <v>2448</v>
      </c>
      <c r="F68" s="400"/>
      <c r="G68" s="390"/>
      <c r="H68" s="2107">
        <f t="shared" si="1"/>
        <v>1728.6</v>
      </c>
      <c r="I68" s="244"/>
      <c r="J68" s="1330"/>
      <c r="K68" s="1330"/>
      <c r="L68" s="519"/>
      <c r="M68" s="2168"/>
    </row>
    <row r="69" spans="1:13" x14ac:dyDescent="0.25">
      <c r="A69" s="32" t="s">
        <v>2634</v>
      </c>
      <c r="B69" s="2183" t="s">
        <v>2635</v>
      </c>
      <c r="C69" s="32" t="s">
        <v>66</v>
      </c>
      <c r="D69" s="32" t="s">
        <v>2403</v>
      </c>
      <c r="E69" s="2024" t="s">
        <v>2457</v>
      </c>
      <c r="F69" s="400"/>
      <c r="G69" s="390"/>
      <c r="H69" s="2107">
        <f t="shared" si="1"/>
        <v>1642.6</v>
      </c>
      <c r="I69" s="244"/>
      <c r="J69" s="1330"/>
      <c r="K69" s="1330"/>
      <c r="L69" s="519"/>
      <c r="M69" s="2168"/>
    </row>
    <row r="70" spans="1:13" x14ac:dyDescent="0.25">
      <c r="A70" s="32" t="s">
        <v>2636</v>
      </c>
      <c r="B70" s="2183" t="s">
        <v>2637</v>
      </c>
      <c r="C70" s="32" t="s">
        <v>66</v>
      </c>
      <c r="D70" s="32" t="s">
        <v>2411</v>
      </c>
      <c r="E70" s="2024" t="s">
        <v>2433</v>
      </c>
      <c r="F70" s="400"/>
      <c r="G70" s="390"/>
      <c r="H70" s="2107">
        <f t="shared" si="1"/>
        <v>1513.6</v>
      </c>
      <c r="I70" s="244"/>
      <c r="J70" s="1330"/>
      <c r="K70" s="1330"/>
      <c r="L70" s="519"/>
      <c r="M70" s="2168"/>
    </row>
    <row r="71" spans="1:13" x14ac:dyDescent="0.25">
      <c r="A71" s="32" t="s">
        <v>2638</v>
      </c>
      <c r="B71" s="2183" t="s">
        <v>2639</v>
      </c>
      <c r="C71" s="32" t="s">
        <v>66</v>
      </c>
      <c r="D71" s="32" t="s">
        <v>2450</v>
      </c>
      <c r="E71" s="2024" t="s">
        <v>2447</v>
      </c>
      <c r="F71" s="400"/>
      <c r="G71" s="390"/>
      <c r="H71" s="2107">
        <f t="shared" si="1"/>
        <v>1298.5999999999999</v>
      </c>
      <c r="I71" s="244"/>
      <c r="J71" s="1330"/>
      <c r="K71" s="1330"/>
      <c r="L71" s="519"/>
      <c r="M71" s="2168"/>
    </row>
    <row r="72" spans="1:13" x14ac:dyDescent="0.25">
      <c r="A72" s="32" t="s">
        <v>2640</v>
      </c>
      <c r="B72" s="2183" t="s">
        <v>2641</v>
      </c>
      <c r="C72" s="32" t="s">
        <v>66</v>
      </c>
      <c r="D72" s="32" t="s">
        <v>2422</v>
      </c>
      <c r="E72" s="2024" t="s">
        <v>2642</v>
      </c>
      <c r="F72" s="400"/>
      <c r="G72" s="390"/>
      <c r="H72" s="2107">
        <f t="shared" si="1"/>
        <v>1778.2</v>
      </c>
      <c r="I72" s="244"/>
      <c r="J72" s="1330"/>
      <c r="K72" s="1330"/>
      <c r="L72" s="519"/>
      <c r="M72" s="2168"/>
    </row>
    <row r="73" spans="1:13" x14ac:dyDescent="0.25">
      <c r="A73" s="32" t="s">
        <v>2643</v>
      </c>
      <c r="B73" s="2183" t="s">
        <v>2644</v>
      </c>
      <c r="C73" s="32" t="s">
        <v>66</v>
      </c>
      <c r="D73" s="32" t="s">
        <v>2422</v>
      </c>
      <c r="E73" s="2024" t="s">
        <v>2645</v>
      </c>
      <c r="F73" s="400"/>
      <c r="G73" s="390"/>
      <c r="H73" s="2107">
        <f t="shared" si="1"/>
        <v>1910.8</v>
      </c>
      <c r="I73" s="244"/>
      <c r="J73" s="1330"/>
      <c r="K73" s="1330"/>
      <c r="L73" s="519"/>
      <c r="M73" s="2168"/>
    </row>
    <row r="74" spans="1:13" x14ac:dyDescent="0.25">
      <c r="A74" s="32" t="s">
        <v>2646</v>
      </c>
      <c r="B74" s="2183" t="s">
        <v>2647</v>
      </c>
      <c r="C74" s="32" t="s">
        <v>66</v>
      </c>
      <c r="D74" s="32" t="s">
        <v>2405</v>
      </c>
      <c r="E74" s="2024" t="s">
        <v>2648</v>
      </c>
      <c r="F74" s="400"/>
      <c r="G74" s="390"/>
      <c r="H74" s="2107">
        <f t="shared" si="1"/>
        <v>1910</v>
      </c>
      <c r="I74" s="244"/>
      <c r="J74" s="1330"/>
      <c r="K74" s="1330"/>
      <c r="L74" s="519"/>
      <c r="M74" s="2168"/>
    </row>
    <row r="75" spans="1:13" x14ac:dyDescent="0.25">
      <c r="A75" s="32" t="s">
        <v>2649</v>
      </c>
      <c r="B75" s="2183" t="s">
        <v>2650</v>
      </c>
      <c r="C75" s="32" t="s">
        <v>66</v>
      </c>
      <c r="D75" s="32" t="s">
        <v>2406</v>
      </c>
      <c r="E75" s="2024" t="s">
        <v>2651</v>
      </c>
      <c r="F75" s="400"/>
      <c r="G75" s="390"/>
      <c r="H75" s="2107">
        <f t="shared" si="1"/>
        <v>1835</v>
      </c>
      <c r="I75" s="244"/>
      <c r="J75" s="1330"/>
      <c r="K75" s="1330"/>
      <c r="L75" s="519"/>
      <c r="M75" s="2168"/>
    </row>
    <row r="76" spans="1:13" x14ac:dyDescent="0.25">
      <c r="A76" s="32" t="s">
        <v>2652</v>
      </c>
      <c r="B76" s="2183" t="s">
        <v>2653</v>
      </c>
      <c r="C76" s="32" t="s">
        <v>66</v>
      </c>
      <c r="D76" s="32" t="s">
        <v>2453</v>
      </c>
      <c r="E76" s="2024" t="s">
        <v>2654</v>
      </c>
      <c r="F76" s="2169"/>
      <c r="G76" s="406"/>
      <c r="H76" s="2107">
        <f t="shared" si="1"/>
        <v>1265</v>
      </c>
      <c r="I76" s="244"/>
      <c r="J76" s="1330"/>
      <c r="K76" s="1330"/>
      <c r="L76" s="519"/>
      <c r="M76" s="2168"/>
    </row>
    <row r="77" spans="1:13" x14ac:dyDescent="0.25">
      <c r="A77" s="32" t="s">
        <v>2655</v>
      </c>
      <c r="B77" s="2183" t="s">
        <v>2656</v>
      </c>
      <c r="C77" s="32" t="s">
        <v>66</v>
      </c>
      <c r="D77" s="32" t="s">
        <v>2449</v>
      </c>
      <c r="E77" s="2024" t="s">
        <v>2657</v>
      </c>
      <c r="F77" s="400"/>
      <c r="G77" s="390"/>
      <c r="H77" s="2107">
        <f t="shared" si="1"/>
        <v>1925</v>
      </c>
      <c r="I77" s="244"/>
      <c r="J77" s="1330"/>
      <c r="K77" s="1330"/>
      <c r="L77" s="519"/>
      <c r="M77" s="2168"/>
    </row>
    <row r="78" spans="1:13" x14ac:dyDescent="0.25">
      <c r="A78" s="32" t="s">
        <v>2658</v>
      </c>
      <c r="B78" s="2183" t="s">
        <v>2659</v>
      </c>
      <c r="C78" s="32" t="s">
        <v>66</v>
      </c>
      <c r="D78" s="32" t="s">
        <v>2455</v>
      </c>
      <c r="E78" s="2024" t="s">
        <v>2660</v>
      </c>
      <c r="F78" s="400"/>
      <c r="G78" s="390"/>
      <c r="H78" s="2107">
        <f t="shared" si="1"/>
        <v>1988.25</v>
      </c>
      <c r="I78" s="244"/>
      <c r="J78" s="1330"/>
      <c r="K78" s="1330"/>
      <c r="L78" s="519"/>
      <c r="M78" s="2168"/>
    </row>
    <row r="79" spans="1:13" x14ac:dyDescent="0.25">
      <c r="A79" s="32" t="s">
        <v>2661</v>
      </c>
      <c r="B79" s="2183" t="s">
        <v>2662</v>
      </c>
      <c r="C79" s="32" t="s">
        <v>66</v>
      </c>
      <c r="D79" s="32" t="s">
        <v>2385</v>
      </c>
      <c r="E79" s="2024" t="s">
        <v>2663</v>
      </c>
      <c r="F79" s="400"/>
      <c r="G79" s="390"/>
      <c r="H79" s="2107">
        <f t="shared" si="1"/>
        <v>1996.5</v>
      </c>
      <c r="I79" s="244"/>
      <c r="J79" s="1330"/>
      <c r="K79" s="1330"/>
      <c r="L79" s="519"/>
      <c r="M79" s="2168"/>
    </row>
    <row r="80" spans="1:13" x14ac:dyDescent="0.25">
      <c r="A80" s="32" t="s">
        <v>2664</v>
      </c>
      <c r="B80" s="2183" t="s">
        <v>2665</v>
      </c>
      <c r="C80" s="32" t="s">
        <v>66</v>
      </c>
      <c r="D80" s="32" t="s">
        <v>2394</v>
      </c>
      <c r="E80" s="2024" t="s">
        <v>2666</v>
      </c>
      <c r="F80" s="400"/>
      <c r="G80" s="390"/>
      <c r="H80" s="2107">
        <f t="shared" si="1"/>
        <v>1974.5</v>
      </c>
      <c r="I80" s="244"/>
      <c r="J80" s="1330"/>
      <c r="K80" s="1330"/>
      <c r="L80" s="519"/>
      <c r="M80" s="2168"/>
    </row>
    <row r="81" spans="1:13" x14ac:dyDescent="0.25">
      <c r="A81" s="32" t="s">
        <v>2667</v>
      </c>
      <c r="B81" s="2183" t="s">
        <v>2668</v>
      </c>
      <c r="C81" s="32" t="s">
        <v>66</v>
      </c>
      <c r="D81" s="32" t="s">
        <v>2396</v>
      </c>
      <c r="E81" s="2024" t="s">
        <v>2444</v>
      </c>
      <c r="F81" s="400"/>
      <c r="G81" s="390"/>
      <c r="H81" s="2107">
        <f t="shared" si="1"/>
        <v>1190</v>
      </c>
      <c r="I81" s="244"/>
      <c r="J81" s="1330"/>
      <c r="K81" s="1330"/>
      <c r="L81" s="519"/>
      <c r="M81" s="2168"/>
    </row>
    <row r="82" spans="1:13" x14ac:dyDescent="0.25">
      <c r="A82" s="32" t="s">
        <v>2669</v>
      </c>
      <c r="B82" s="2183" t="s">
        <v>2670</v>
      </c>
      <c r="C82" s="32" t="s">
        <v>66</v>
      </c>
      <c r="D82" s="32" t="s">
        <v>2267</v>
      </c>
      <c r="E82" s="2024" t="s">
        <v>2671</v>
      </c>
      <c r="F82" s="400"/>
      <c r="G82" s="390"/>
      <c r="H82" s="2107">
        <f t="shared" si="1"/>
        <v>347620.8</v>
      </c>
      <c r="I82" s="244"/>
      <c r="J82" s="1330"/>
      <c r="K82" s="1330"/>
      <c r="L82" s="519"/>
      <c r="M82" s="2168"/>
    </row>
    <row r="83" spans="1:13" x14ac:dyDescent="0.25">
      <c r="A83" s="32" t="s">
        <v>2672</v>
      </c>
      <c r="B83" s="2183" t="s">
        <v>2673</v>
      </c>
      <c r="C83" s="32" t="s">
        <v>66</v>
      </c>
      <c r="D83" s="32" t="s">
        <v>2267</v>
      </c>
      <c r="E83" s="2024" t="s">
        <v>2674</v>
      </c>
      <c r="F83" s="400"/>
      <c r="G83" s="390"/>
      <c r="H83" s="2107">
        <f t="shared" si="1"/>
        <v>236736</v>
      </c>
      <c r="I83" s="244"/>
      <c r="J83" s="1330"/>
      <c r="K83" s="1330"/>
      <c r="L83" s="519"/>
      <c r="M83" s="2168"/>
    </row>
    <row r="84" spans="1:13" x14ac:dyDescent="0.25">
      <c r="A84" s="32" t="s">
        <v>2675</v>
      </c>
      <c r="B84" s="2183" t="s">
        <v>2676</v>
      </c>
      <c r="C84" s="32" t="s">
        <v>66</v>
      </c>
      <c r="D84" s="32" t="s">
        <v>2267</v>
      </c>
      <c r="E84" s="2024" t="s">
        <v>2677</v>
      </c>
      <c r="F84" s="400"/>
      <c r="G84" s="390"/>
      <c r="H84" s="2107">
        <f t="shared" si="1"/>
        <v>277890</v>
      </c>
      <c r="I84" s="244"/>
      <c r="J84" s="1330"/>
      <c r="K84" s="1330"/>
      <c r="L84" s="519"/>
      <c r="M84" s="2168"/>
    </row>
    <row r="85" spans="1:13" x14ac:dyDescent="0.25">
      <c r="A85" s="32" t="s">
        <v>2678</v>
      </c>
      <c r="B85" s="2183" t="s">
        <v>2679</v>
      </c>
      <c r="C85" s="32" t="s">
        <v>66</v>
      </c>
      <c r="D85" s="32" t="s">
        <v>2317</v>
      </c>
      <c r="E85" s="2024" t="s">
        <v>2680</v>
      </c>
      <c r="F85" s="400"/>
      <c r="G85" s="390"/>
      <c r="H85" s="2107">
        <f t="shared" si="1"/>
        <v>21251.599999999999</v>
      </c>
      <c r="I85" s="244"/>
      <c r="J85" s="1330"/>
      <c r="K85" s="1330"/>
      <c r="L85" s="519"/>
      <c r="M85" s="2168"/>
    </row>
    <row r="86" spans="1:13" x14ac:dyDescent="0.25">
      <c r="A86" s="32" t="s">
        <v>2681</v>
      </c>
      <c r="B86" s="2183" t="s">
        <v>2682</v>
      </c>
      <c r="C86" s="32" t="s">
        <v>66</v>
      </c>
      <c r="D86" s="32" t="s">
        <v>2266</v>
      </c>
      <c r="E86" s="2024">
        <v>25837.65</v>
      </c>
      <c r="F86" s="400">
        <v>42146</v>
      </c>
      <c r="G86" s="390">
        <v>25837.65</v>
      </c>
      <c r="H86" s="2107">
        <f t="shared" si="1"/>
        <v>0</v>
      </c>
      <c r="I86" s="244"/>
      <c r="J86" s="1330"/>
      <c r="K86" s="1330"/>
      <c r="L86" s="519"/>
      <c r="M86" s="2168" t="s">
        <v>3642</v>
      </c>
    </row>
    <row r="87" spans="1:13" x14ac:dyDescent="0.25">
      <c r="A87" s="32" t="s">
        <v>2683</v>
      </c>
      <c r="B87" s="2183" t="s">
        <v>2684</v>
      </c>
      <c r="C87" s="32" t="s">
        <v>66</v>
      </c>
      <c r="D87" s="32" t="s">
        <v>2264</v>
      </c>
      <c r="E87" s="2024" t="s">
        <v>2685</v>
      </c>
      <c r="F87" s="400"/>
      <c r="G87" s="390"/>
      <c r="H87" s="2107">
        <f t="shared" si="1"/>
        <v>11829.9</v>
      </c>
      <c r="I87" s="244"/>
      <c r="J87" s="1330"/>
      <c r="K87" s="1330"/>
      <c r="L87" s="519"/>
      <c r="M87" s="2168"/>
    </row>
    <row r="88" spans="1:13" x14ac:dyDescent="0.25">
      <c r="A88" s="32" t="s">
        <v>2686</v>
      </c>
      <c r="B88" s="2183" t="s">
        <v>2687</v>
      </c>
      <c r="C88" s="32" t="s">
        <v>66</v>
      </c>
      <c r="D88" s="32" t="s">
        <v>2382</v>
      </c>
      <c r="E88" s="2024" t="s">
        <v>2432</v>
      </c>
      <c r="F88" s="400"/>
      <c r="G88" s="390"/>
      <c r="H88" s="2107">
        <f t="shared" si="1"/>
        <v>4228</v>
      </c>
      <c r="I88" s="244"/>
      <c r="J88" s="1330"/>
      <c r="K88" s="1330"/>
      <c r="L88" s="519"/>
      <c r="M88" s="2168"/>
    </row>
    <row r="89" spans="1:13" x14ac:dyDescent="0.25">
      <c r="A89" s="32" t="s">
        <v>2688</v>
      </c>
      <c r="B89" s="2183" t="s">
        <v>2689</v>
      </c>
      <c r="C89" s="32" t="s">
        <v>66</v>
      </c>
      <c r="D89" s="32" t="s">
        <v>2382</v>
      </c>
      <c r="E89" s="2024" t="s">
        <v>2690</v>
      </c>
      <c r="F89" s="400"/>
      <c r="G89" s="390"/>
      <c r="H89" s="2107">
        <f t="shared" si="1"/>
        <v>3645.6</v>
      </c>
      <c r="I89" s="244"/>
      <c r="J89" s="1330"/>
      <c r="K89" s="1330"/>
      <c r="L89" s="519"/>
      <c r="M89" s="2168"/>
    </row>
    <row r="90" spans="1:13" x14ac:dyDescent="0.25">
      <c r="A90" s="32" t="s">
        <v>2691</v>
      </c>
      <c r="B90" s="2183" t="s">
        <v>2692</v>
      </c>
      <c r="C90" s="32" t="s">
        <v>66</v>
      </c>
      <c r="D90" s="32" t="s">
        <v>2382</v>
      </c>
      <c r="E90" s="2024" t="s">
        <v>2693</v>
      </c>
      <c r="F90" s="400"/>
      <c r="G90" s="390"/>
      <c r="H90" s="2107">
        <f t="shared" si="1"/>
        <v>2041.2</v>
      </c>
      <c r="I90" s="244"/>
      <c r="J90" s="1330"/>
      <c r="K90" s="1330"/>
      <c r="L90" s="519"/>
      <c r="M90" s="2168"/>
    </row>
    <row r="91" spans="1:13" x14ac:dyDescent="0.25">
      <c r="A91" s="32" t="s">
        <v>2694</v>
      </c>
      <c r="B91" s="2183" t="s">
        <v>2695</v>
      </c>
      <c r="C91" s="32" t="s">
        <v>66</v>
      </c>
      <c r="D91" s="32" t="s">
        <v>2382</v>
      </c>
      <c r="E91" s="2024" t="s">
        <v>2696</v>
      </c>
      <c r="F91" s="400"/>
      <c r="G91" s="390"/>
      <c r="H91" s="2107">
        <f t="shared" si="1"/>
        <v>13672</v>
      </c>
      <c r="I91" s="244"/>
      <c r="J91" s="1330"/>
      <c r="K91" s="1330"/>
      <c r="L91" s="519"/>
      <c r="M91" s="2168"/>
    </row>
    <row r="92" spans="1:13" x14ac:dyDescent="0.25">
      <c r="A92" s="32" t="s">
        <v>2697</v>
      </c>
      <c r="B92" s="2183" t="s">
        <v>2698</v>
      </c>
      <c r="C92" s="32" t="s">
        <v>66</v>
      </c>
      <c r="D92" s="32" t="s">
        <v>2292</v>
      </c>
      <c r="E92" s="2024" t="s">
        <v>2699</v>
      </c>
      <c r="F92" s="400"/>
      <c r="G92" s="390"/>
      <c r="H92" s="2107">
        <f t="shared" si="1"/>
        <v>1596</v>
      </c>
      <c r="I92" s="244"/>
      <c r="J92" s="1330"/>
      <c r="K92" s="1330"/>
      <c r="L92" s="519"/>
      <c r="M92" s="2168"/>
    </row>
    <row r="93" spans="1:13" x14ac:dyDescent="0.25">
      <c r="A93" s="32" t="s">
        <v>2700</v>
      </c>
      <c r="B93" s="2183" t="s">
        <v>2701</v>
      </c>
      <c r="C93" s="32" t="s">
        <v>66</v>
      </c>
      <c r="D93" s="32" t="s">
        <v>2292</v>
      </c>
      <c r="E93" s="2024" t="s">
        <v>2454</v>
      </c>
      <c r="F93" s="400"/>
      <c r="G93" s="390"/>
      <c r="H93" s="2107">
        <f t="shared" si="1"/>
        <v>1995</v>
      </c>
      <c r="I93" s="244"/>
      <c r="J93" s="1330"/>
      <c r="K93" s="1330"/>
      <c r="L93" s="519"/>
      <c r="M93" s="2168"/>
    </row>
    <row r="94" spans="1:13" x14ac:dyDescent="0.25">
      <c r="A94" s="32" t="s">
        <v>2702</v>
      </c>
      <c r="B94" s="2183" t="s">
        <v>2703</v>
      </c>
      <c r="C94" s="32" t="s">
        <v>66</v>
      </c>
      <c r="D94" s="32" t="s">
        <v>2292</v>
      </c>
      <c r="E94" s="2024" t="s">
        <v>2454</v>
      </c>
      <c r="F94" s="400"/>
      <c r="G94" s="390"/>
      <c r="H94" s="2107">
        <f t="shared" si="1"/>
        <v>1995</v>
      </c>
      <c r="I94" s="244"/>
      <c r="J94" s="1330"/>
      <c r="K94" s="1330"/>
      <c r="L94" s="519"/>
      <c r="M94" s="2168"/>
    </row>
    <row r="95" spans="1:13" x14ac:dyDescent="0.25">
      <c r="A95" s="32" t="s">
        <v>2704</v>
      </c>
      <c r="B95" s="2183" t="s">
        <v>2705</v>
      </c>
      <c r="C95" s="32" t="s">
        <v>66</v>
      </c>
      <c r="D95" s="32" t="s">
        <v>2292</v>
      </c>
      <c r="E95" s="2024" t="s">
        <v>2454</v>
      </c>
      <c r="F95" s="400"/>
      <c r="G95" s="390"/>
      <c r="H95" s="2107">
        <f t="shared" si="1"/>
        <v>1995</v>
      </c>
      <c r="I95" s="244"/>
      <c r="J95" s="1330"/>
      <c r="K95" s="1330"/>
      <c r="L95" s="519"/>
      <c r="M95" s="2168"/>
    </row>
    <row r="96" spans="1:13" x14ac:dyDescent="0.25">
      <c r="A96" s="32" t="s">
        <v>2706</v>
      </c>
      <c r="B96" s="2183" t="s">
        <v>2707</v>
      </c>
      <c r="C96" s="32" t="s">
        <v>66</v>
      </c>
      <c r="D96" s="32" t="s">
        <v>2269</v>
      </c>
      <c r="E96" s="2024">
        <v>1790.88</v>
      </c>
      <c r="F96" s="400">
        <v>42136</v>
      </c>
      <c r="G96" s="390">
        <v>1790.88</v>
      </c>
      <c r="H96" s="2107">
        <f t="shared" si="1"/>
        <v>0</v>
      </c>
      <c r="I96" s="244"/>
      <c r="J96" s="1330"/>
      <c r="K96" s="1330"/>
      <c r="L96" s="519"/>
      <c r="M96" s="2168" t="s">
        <v>3536</v>
      </c>
    </row>
    <row r="97" spans="1:13" x14ac:dyDescent="0.25">
      <c r="A97" s="32" t="s">
        <v>2708</v>
      </c>
      <c r="B97" s="2183" t="s">
        <v>2709</v>
      </c>
      <c r="C97" s="32" t="s">
        <v>66</v>
      </c>
      <c r="D97" s="32" t="s">
        <v>2292</v>
      </c>
      <c r="E97" s="2024" t="s">
        <v>2454</v>
      </c>
      <c r="F97" s="400"/>
      <c r="G97" s="390"/>
      <c r="H97" s="2107">
        <f t="shared" si="1"/>
        <v>1995</v>
      </c>
      <c r="I97" s="244"/>
      <c r="J97" s="1330"/>
      <c r="K97" s="1330"/>
      <c r="L97" s="519"/>
      <c r="M97" s="2168"/>
    </row>
    <row r="98" spans="1:13" x14ac:dyDescent="0.25">
      <c r="A98" s="32" t="s">
        <v>2710</v>
      </c>
      <c r="B98" s="2183" t="s">
        <v>2711</v>
      </c>
      <c r="C98" s="32" t="s">
        <v>66</v>
      </c>
      <c r="D98" s="32" t="s">
        <v>2292</v>
      </c>
      <c r="E98" s="2024" t="s">
        <v>2454</v>
      </c>
      <c r="F98" s="400"/>
      <c r="G98" s="390"/>
      <c r="H98" s="2107">
        <f t="shared" si="1"/>
        <v>1995</v>
      </c>
      <c r="I98" s="244"/>
      <c r="J98" s="1330"/>
      <c r="K98" s="1330"/>
      <c r="L98" s="519"/>
      <c r="M98" s="2168"/>
    </row>
    <row r="99" spans="1:13" x14ac:dyDescent="0.25">
      <c r="A99" s="32" t="s">
        <v>2712</v>
      </c>
      <c r="B99" s="2183" t="s">
        <v>2713</v>
      </c>
      <c r="C99" s="32" t="s">
        <v>66</v>
      </c>
      <c r="D99" s="32" t="s">
        <v>2292</v>
      </c>
      <c r="E99" s="2024" t="s">
        <v>2454</v>
      </c>
      <c r="F99" s="400"/>
      <c r="G99" s="390"/>
      <c r="H99" s="2107">
        <f t="shared" si="1"/>
        <v>1995</v>
      </c>
      <c r="I99" s="244"/>
      <c r="J99" s="1330"/>
      <c r="K99" s="1330"/>
      <c r="L99" s="519"/>
      <c r="M99" s="2168"/>
    </row>
    <row r="100" spans="1:13" x14ac:dyDescent="0.25">
      <c r="A100" s="32" t="s">
        <v>2714</v>
      </c>
      <c r="B100" s="2183" t="s">
        <v>2715</v>
      </c>
      <c r="C100" s="32" t="s">
        <v>66</v>
      </c>
      <c r="D100" s="32" t="s">
        <v>2292</v>
      </c>
      <c r="E100" s="2024" t="s">
        <v>2716</v>
      </c>
      <c r="F100" s="400"/>
      <c r="G100" s="390"/>
      <c r="H100" s="2107">
        <f t="shared" si="1"/>
        <v>1110</v>
      </c>
      <c r="I100" s="244"/>
      <c r="J100" s="1330"/>
      <c r="K100" s="1330"/>
      <c r="L100" s="519"/>
      <c r="M100" s="2168"/>
    </row>
    <row r="101" spans="1:13" x14ac:dyDescent="0.25">
      <c r="A101" s="32" t="s">
        <v>2717</v>
      </c>
      <c r="B101" s="2183" t="s">
        <v>2718</v>
      </c>
      <c r="C101" s="32" t="s">
        <v>66</v>
      </c>
      <c r="D101" s="32" t="s">
        <v>2292</v>
      </c>
      <c r="E101" s="2024" t="s">
        <v>2719</v>
      </c>
      <c r="F101" s="400"/>
      <c r="G101" s="390"/>
      <c r="H101" s="2107">
        <f t="shared" si="1"/>
        <v>925</v>
      </c>
      <c r="I101" s="244"/>
      <c r="J101" s="1330"/>
      <c r="K101" s="1330"/>
      <c r="L101" s="519"/>
      <c r="M101" s="2168"/>
    </row>
    <row r="102" spans="1:13" x14ac:dyDescent="0.25">
      <c r="A102" s="32" t="s">
        <v>2720</v>
      </c>
      <c r="B102" s="2183" t="s">
        <v>2721</v>
      </c>
      <c r="C102" s="32" t="s">
        <v>66</v>
      </c>
      <c r="D102" s="32" t="s">
        <v>2352</v>
      </c>
      <c r="E102" s="2024" t="s">
        <v>2393</v>
      </c>
      <c r="F102" s="400"/>
      <c r="G102" s="390"/>
      <c r="H102" s="2107">
        <f t="shared" si="1"/>
        <v>1960</v>
      </c>
      <c r="I102" s="244"/>
      <c r="J102" s="1330"/>
      <c r="K102" s="1330"/>
      <c r="L102" s="519"/>
      <c r="M102" s="2168"/>
    </row>
    <row r="103" spans="1:13" x14ac:dyDescent="0.25">
      <c r="A103" s="32" t="s">
        <v>2722</v>
      </c>
      <c r="B103" s="2183" t="s">
        <v>2723</v>
      </c>
      <c r="C103" s="32" t="s">
        <v>66</v>
      </c>
      <c r="D103" s="32" t="s">
        <v>2352</v>
      </c>
      <c r="E103" s="2024" t="s">
        <v>2724</v>
      </c>
      <c r="F103" s="400"/>
      <c r="G103" s="390"/>
      <c r="H103" s="2107">
        <f t="shared" si="1"/>
        <v>1988</v>
      </c>
      <c r="I103" s="244"/>
      <c r="J103" s="1330"/>
      <c r="K103" s="1330"/>
      <c r="L103" s="519"/>
      <c r="M103" s="2168"/>
    </row>
    <row r="104" spans="1:13" x14ac:dyDescent="0.25">
      <c r="A104" s="32" t="s">
        <v>2725</v>
      </c>
      <c r="B104" s="2183" t="s">
        <v>2726</v>
      </c>
      <c r="C104" s="32" t="s">
        <v>66</v>
      </c>
      <c r="D104" s="32" t="s">
        <v>2267</v>
      </c>
      <c r="E104" s="2024" t="s">
        <v>2434</v>
      </c>
      <c r="F104" s="400"/>
      <c r="G104" s="390"/>
      <c r="H104" s="2107">
        <f t="shared" si="1"/>
        <v>286999.8</v>
      </c>
      <c r="I104" s="244"/>
      <c r="J104" s="1330"/>
      <c r="K104" s="1330"/>
      <c r="L104" s="519"/>
      <c r="M104" s="2168"/>
    </row>
    <row r="105" spans="1:13" x14ac:dyDescent="0.25">
      <c r="A105" s="32" t="s">
        <v>2727</v>
      </c>
      <c r="B105" s="2183" t="s">
        <v>2728</v>
      </c>
      <c r="C105" s="32" t="s">
        <v>66</v>
      </c>
      <c r="D105" s="32" t="s">
        <v>2267</v>
      </c>
      <c r="E105" s="2024" t="s">
        <v>2452</v>
      </c>
      <c r="F105" s="400"/>
      <c r="G105" s="390"/>
      <c r="H105" s="2107">
        <f t="shared" si="1"/>
        <v>264999.90000000002</v>
      </c>
      <c r="I105" s="244"/>
      <c r="J105" s="1330"/>
      <c r="K105" s="1330"/>
      <c r="L105" s="519"/>
      <c r="M105" s="2168"/>
    </row>
    <row r="106" spans="1:13" x14ac:dyDescent="0.25">
      <c r="A106" s="32" t="s">
        <v>2729</v>
      </c>
      <c r="B106" s="2183" t="s">
        <v>2730</v>
      </c>
      <c r="C106" s="32" t="s">
        <v>66</v>
      </c>
      <c r="D106" s="32" t="s">
        <v>2355</v>
      </c>
      <c r="E106" s="2024">
        <v>6900.2</v>
      </c>
      <c r="F106" s="400">
        <v>42139</v>
      </c>
      <c r="G106" s="390">
        <v>6900.2</v>
      </c>
      <c r="H106" s="2107">
        <f t="shared" si="1"/>
        <v>0</v>
      </c>
      <c r="I106" s="244"/>
      <c r="J106" s="1330"/>
      <c r="K106" s="1330"/>
      <c r="L106" s="519"/>
      <c r="M106" s="2168" t="s">
        <v>3581</v>
      </c>
    </row>
    <row r="107" spans="1:13" x14ac:dyDescent="0.25">
      <c r="A107" s="32" t="s">
        <v>2731</v>
      </c>
      <c r="B107" s="2183" t="s">
        <v>2732</v>
      </c>
      <c r="C107" s="32" t="s">
        <v>66</v>
      </c>
      <c r="D107" s="32" t="s">
        <v>2287</v>
      </c>
      <c r="E107" s="2024">
        <v>17360</v>
      </c>
      <c r="F107" s="400">
        <v>42154</v>
      </c>
      <c r="G107" s="390">
        <v>17360</v>
      </c>
      <c r="H107" s="2107">
        <f t="shared" si="1"/>
        <v>0</v>
      </c>
      <c r="I107" s="244"/>
      <c r="J107" s="1330"/>
      <c r="K107" s="1330"/>
      <c r="L107" s="519"/>
      <c r="M107" s="2168" t="s">
        <v>3717</v>
      </c>
    </row>
    <row r="108" spans="1:13" x14ac:dyDescent="0.25">
      <c r="A108" s="32" t="s">
        <v>2733</v>
      </c>
      <c r="B108" s="2183" t="s">
        <v>2734</v>
      </c>
      <c r="C108" s="32" t="s">
        <v>66</v>
      </c>
      <c r="D108" s="32" t="s">
        <v>2266</v>
      </c>
      <c r="E108" s="2024">
        <v>34908.050000000003</v>
      </c>
      <c r="F108" s="400">
        <v>42146</v>
      </c>
      <c r="G108" s="390">
        <v>34908.050000000003</v>
      </c>
      <c r="H108" s="2107">
        <f t="shared" si="1"/>
        <v>0</v>
      </c>
      <c r="I108" s="244"/>
      <c r="J108" s="1330"/>
      <c r="K108" s="1330"/>
      <c r="L108" s="519"/>
      <c r="M108" s="2168" t="s">
        <v>3644</v>
      </c>
    </row>
    <row r="109" spans="1:13" x14ac:dyDescent="0.25">
      <c r="A109" s="32" t="s">
        <v>2735</v>
      </c>
      <c r="B109" s="2183" t="s">
        <v>2736</v>
      </c>
      <c r="C109" s="32" t="s">
        <v>66</v>
      </c>
      <c r="D109" s="32" t="s">
        <v>2265</v>
      </c>
      <c r="E109" s="2024">
        <v>40463.599999999999</v>
      </c>
      <c r="F109" s="400">
        <v>42139</v>
      </c>
      <c r="G109" s="390">
        <v>40463.599999999999</v>
      </c>
      <c r="H109" s="2107">
        <f t="shared" si="1"/>
        <v>0</v>
      </c>
      <c r="I109" s="244"/>
      <c r="J109" s="1330"/>
      <c r="K109" s="1330"/>
      <c r="L109" s="519"/>
      <c r="M109" s="2168" t="s">
        <v>3577</v>
      </c>
    </row>
    <row r="110" spans="1:13" x14ac:dyDescent="0.25">
      <c r="A110" s="32" t="s">
        <v>2737</v>
      </c>
      <c r="B110" s="2183" t="s">
        <v>2738</v>
      </c>
      <c r="C110" s="32" t="s">
        <v>66</v>
      </c>
      <c r="D110" s="32" t="s">
        <v>2265</v>
      </c>
      <c r="E110" s="2024">
        <v>35930.5</v>
      </c>
      <c r="F110" s="400">
        <v>42139</v>
      </c>
      <c r="G110" s="390">
        <v>35930.5</v>
      </c>
      <c r="H110" s="2107">
        <f t="shared" si="1"/>
        <v>0</v>
      </c>
      <c r="I110" s="244"/>
      <c r="J110" s="1330"/>
      <c r="K110" s="1330"/>
      <c r="L110" s="519"/>
      <c r="M110" s="2168" t="s">
        <v>3579</v>
      </c>
    </row>
    <row r="111" spans="1:13" x14ac:dyDescent="0.25">
      <c r="A111" s="32" t="s">
        <v>2739</v>
      </c>
      <c r="B111" s="2183" t="s">
        <v>2740</v>
      </c>
      <c r="C111" s="32" t="s">
        <v>66</v>
      </c>
      <c r="D111" s="32" t="s">
        <v>2266</v>
      </c>
      <c r="E111" s="2024">
        <v>43856.4</v>
      </c>
      <c r="F111" s="400">
        <v>42154</v>
      </c>
      <c r="G111" s="390">
        <v>43856.4</v>
      </c>
      <c r="H111" s="2107">
        <f t="shared" si="1"/>
        <v>0</v>
      </c>
      <c r="I111" s="244"/>
      <c r="J111" s="1330"/>
      <c r="K111" s="1330"/>
      <c r="L111" s="519"/>
      <c r="M111" s="2168" t="s">
        <v>3713</v>
      </c>
    </row>
    <row r="112" spans="1:13" x14ac:dyDescent="0.25">
      <c r="A112" s="32" t="s">
        <v>2741</v>
      </c>
      <c r="B112" s="2183" t="s">
        <v>2742</v>
      </c>
      <c r="C112" s="32" t="s">
        <v>66</v>
      </c>
      <c r="D112" s="32" t="s">
        <v>2287</v>
      </c>
      <c r="E112" s="2024">
        <v>6265.2</v>
      </c>
      <c r="F112" s="400">
        <v>42154</v>
      </c>
      <c r="G112" s="390">
        <v>6265.2</v>
      </c>
      <c r="H112" s="2107">
        <f t="shared" si="1"/>
        <v>0</v>
      </c>
      <c r="I112" s="244"/>
      <c r="J112" s="1330"/>
      <c r="K112" s="1330"/>
      <c r="L112" s="519"/>
      <c r="M112" s="2168" t="s">
        <v>3715</v>
      </c>
    </row>
    <row r="113" spans="1:13" x14ac:dyDescent="0.25">
      <c r="A113" s="32" t="s">
        <v>2743</v>
      </c>
      <c r="B113" s="2183" t="s">
        <v>2744</v>
      </c>
      <c r="C113" s="32" t="s">
        <v>66</v>
      </c>
      <c r="D113" s="32" t="s">
        <v>2265</v>
      </c>
      <c r="E113" s="2024">
        <v>15036.48</v>
      </c>
      <c r="F113" s="400">
        <v>42139</v>
      </c>
      <c r="G113" s="390">
        <v>15036.48</v>
      </c>
      <c r="H113" s="2107">
        <f t="shared" si="1"/>
        <v>0</v>
      </c>
      <c r="I113" s="244"/>
      <c r="J113" s="1330"/>
      <c r="K113" s="1330"/>
      <c r="L113" s="519"/>
      <c r="M113" s="2168" t="s">
        <v>3583</v>
      </c>
    </row>
    <row r="114" spans="1:13" x14ac:dyDescent="0.25">
      <c r="A114" s="32" t="s">
        <v>2745</v>
      </c>
      <c r="B114" s="2183" t="s">
        <v>2746</v>
      </c>
      <c r="C114" s="32" t="s">
        <v>66</v>
      </c>
      <c r="D114" s="32" t="s">
        <v>2268</v>
      </c>
      <c r="E114" s="2024">
        <v>142071.06</v>
      </c>
      <c r="F114" s="400">
        <v>42133</v>
      </c>
      <c r="G114" s="390">
        <v>142071.06</v>
      </c>
      <c r="H114" s="2107">
        <f t="shared" si="1"/>
        <v>0</v>
      </c>
      <c r="I114" s="244"/>
      <c r="J114" s="1330"/>
      <c r="K114" s="1330"/>
      <c r="L114" s="519"/>
      <c r="M114" s="2168" t="s">
        <v>2987</v>
      </c>
    </row>
    <row r="115" spans="1:13" x14ac:dyDescent="0.25">
      <c r="A115" s="32" t="s">
        <v>2747</v>
      </c>
      <c r="B115" s="2183" t="s">
        <v>2748</v>
      </c>
      <c r="C115" s="32" t="s">
        <v>66</v>
      </c>
      <c r="D115" s="32" t="s">
        <v>2268</v>
      </c>
      <c r="E115" s="2024">
        <v>132913.39000000001</v>
      </c>
      <c r="F115" s="400">
        <v>42133</v>
      </c>
      <c r="G115" s="390">
        <v>132913.39000000001</v>
      </c>
      <c r="H115" s="2107">
        <f t="shared" si="1"/>
        <v>0</v>
      </c>
      <c r="I115" s="244"/>
      <c r="J115" s="1330"/>
      <c r="K115" s="1330"/>
      <c r="L115" s="519"/>
      <c r="M115" s="2168" t="s">
        <v>3560</v>
      </c>
    </row>
    <row r="116" spans="1:13" x14ac:dyDescent="0.25">
      <c r="A116" s="32" t="s">
        <v>2749</v>
      </c>
      <c r="B116" s="2183" t="s">
        <v>2750</v>
      </c>
      <c r="C116" s="32" t="s">
        <v>66</v>
      </c>
      <c r="D116" s="32" t="s">
        <v>2383</v>
      </c>
      <c r="E116" s="2024" t="s">
        <v>2451</v>
      </c>
      <c r="F116" s="400"/>
      <c r="G116" s="390"/>
      <c r="H116" s="2107">
        <f t="shared" si="1"/>
        <v>24353.5</v>
      </c>
      <c r="I116" s="244"/>
      <c r="J116" s="1330"/>
      <c r="K116" s="1330"/>
      <c r="L116" s="519"/>
      <c r="M116" s="2168"/>
    </row>
    <row r="117" spans="1:13" x14ac:dyDescent="0.25">
      <c r="A117" s="32" t="s">
        <v>2751</v>
      </c>
      <c r="B117" s="2183" t="s">
        <v>2752</v>
      </c>
      <c r="C117" s="32" t="s">
        <v>66</v>
      </c>
      <c r="D117" s="32" t="s">
        <v>2383</v>
      </c>
      <c r="E117" s="2024" t="s">
        <v>2753</v>
      </c>
      <c r="F117" s="400"/>
      <c r="G117" s="390"/>
      <c r="H117" s="2107">
        <f t="shared" si="1"/>
        <v>40390.400000000001</v>
      </c>
      <c r="I117" s="244"/>
      <c r="J117" s="1330"/>
      <c r="K117" s="1330"/>
      <c r="L117" s="519"/>
      <c r="M117" s="2168"/>
    </row>
    <row r="118" spans="1:13" x14ac:dyDescent="0.25">
      <c r="A118" s="32" t="s">
        <v>2754</v>
      </c>
      <c r="B118" s="2183" t="s">
        <v>2755</v>
      </c>
      <c r="C118" s="32" t="s">
        <v>66</v>
      </c>
      <c r="D118" s="32" t="s">
        <v>2383</v>
      </c>
      <c r="E118" s="2024" t="s">
        <v>2756</v>
      </c>
      <c r="F118" s="400"/>
      <c r="G118" s="390"/>
      <c r="H118" s="2107">
        <f t="shared" si="1"/>
        <v>3553.2</v>
      </c>
      <c r="I118" s="244"/>
      <c r="J118" s="1330"/>
      <c r="K118" s="1330"/>
      <c r="L118" s="519"/>
      <c r="M118" s="2168"/>
    </row>
    <row r="119" spans="1:13" x14ac:dyDescent="0.25">
      <c r="A119" s="32" t="s">
        <v>2757</v>
      </c>
      <c r="B119" s="2183" t="s">
        <v>2758</v>
      </c>
      <c r="C119" s="32" t="s">
        <v>66</v>
      </c>
      <c r="D119" s="32" t="s">
        <v>2366</v>
      </c>
      <c r="E119" s="2024" t="s">
        <v>2759</v>
      </c>
      <c r="F119" s="400"/>
      <c r="G119" s="390"/>
      <c r="H119" s="2107">
        <f t="shared" si="1"/>
        <v>6726.6</v>
      </c>
      <c r="I119" s="244"/>
      <c r="J119" s="1330"/>
      <c r="K119" s="1330"/>
      <c r="L119" s="519"/>
      <c r="M119" s="2168"/>
    </row>
    <row r="120" spans="1:13" x14ac:dyDescent="0.25">
      <c r="A120" s="32" t="s">
        <v>2760</v>
      </c>
      <c r="B120" s="2183" t="s">
        <v>2761</v>
      </c>
      <c r="C120" s="32" t="s">
        <v>66</v>
      </c>
      <c r="D120" s="32" t="s">
        <v>2317</v>
      </c>
      <c r="E120" s="2024" t="s">
        <v>2762</v>
      </c>
      <c r="F120" s="400"/>
      <c r="G120" s="390"/>
      <c r="H120" s="2107">
        <f t="shared" si="1"/>
        <v>1612.3</v>
      </c>
      <c r="I120" s="244"/>
      <c r="J120" s="1330"/>
      <c r="K120" s="1330"/>
      <c r="L120" s="519"/>
      <c r="M120" s="2168"/>
    </row>
    <row r="121" spans="1:13" x14ac:dyDescent="0.25">
      <c r="A121" s="32" t="s">
        <v>2763</v>
      </c>
      <c r="B121" s="2183" t="s">
        <v>2764</v>
      </c>
      <c r="C121" s="32" t="s">
        <v>66</v>
      </c>
      <c r="D121" s="32" t="s">
        <v>2317</v>
      </c>
      <c r="E121" s="2024" t="s">
        <v>2765</v>
      </c>
      <c r="F121" s="400"/>
      <c r="G121" s="390"/>
      <c r="H121" s="2107">
        <f t="shared" si="1"/>
        <v>1535.86</v>
      </c>
      <c r="I121" s="244"/>
      <c r="J121" s="1330"/>
      <c r="K121" s="1330"/>
      <c r="L121" s="519"/>
      <c r="M121" s="2168"/>
    </row>
    <row r="122" spans="1:13" x14ac:dyDescent="0.25">
      <c r="A122" s="32" t="s">
        <v>2766</v>
      </c>
      <c r="B122" s="2183" t="s">
        <v>2767</v>
      </c>
      <c r="C122" s="32" t="s">
        <v>66</v>
      </c>
      <c r="D122" s="32" t="s">
        <v>2317</v>
      </c>
      <c r="E122" s="2024" t="s">
        <v>2765</v>
      </c>
      <c r="F122" s="400"/>
      <c r="G122" s="390"/>
      <c r="H122" s="2107">
        <f t="shared" si="1"/>
        <v>1535.86</v>
      </c>
      <c r="I122" s="244"/>
      <c r="J122" s="1330"/>
      <c r="K122" s="1330"/>
      <c r="L122" s="519"/>
      <c r="M122" s="2168"/>
    </row>
    <row r="123" spans="1:13" x14ac:dyDescent="0.25">
      <c r="A123" s="32" t="s">
        <v>2768</v>
      </c>
      <c r="B123" s="2183" t="s">
        <v>2769</v>
      </c>
      <c r="C123" s="32" t="s">
        <v>66</v>
      </c>
      <c r="D123" s="32" t="s">
        <v>2317</v>
      </c>
      <c r="E123" s="2024" t="s">
        <v>2765</v>
      </c>
      <c r="F123" s="400"/>
      <c r="G123" s="390"/>
      <c r="H123" s="2107">
        <f t="shared" si="1"/>
        <v>1535.86</v>
      </c>
      <c r="I123" s="244"/>
      <c r="J123" s="1330"/>
      <c r="K123" s="1330"/>
      <c r="L123" s="519"/>
      <c r="M123" s="2168"/>
    </row>
    <row r="124" spans="1:13" x14ac:dyDescent="0.25">
      <c r="A124" s="32" t="s">
        <v>2770</v>
      </c>
      <c r="B124" s="2183" t="s">
        <v>2771</v>
      </c>
      <c r="C124" s="32" t="s">
        <v>66</v>
      </c>
      <c r="D124" s="32" t="s">
        <v>2317</v>
      </c>
      <c r="E124" s="2024" t="s">
        <v>2772</v>
      </c>
      <c r="F124" s="400"/>
      <c r="G124" s="390"/>
      <c r="H124" s="2107">
        <f t="shared" si="1"/>
        <v>1797.6</v>
      </c>
      <c r="I124" s="244"/>
      <c r="J124" s="1330"/>
      <c r="K124" s="1330"/>
      <c r="L124" s="519"/>
      <c r="M124" s="2168"/>
    </row>
    <row r="125" spans="1:13" x14ac:dyDescent="0.25">
      <c r="A125" s="32" t="s">
        <v>2773</v>
      </c>
      <c r="B125" s="2183" t="s">
        <v>2774</v>
      </c>
      <c r="C125" s="32" t="s">
        <v>66</v>
      </c>
      <c r="D125" s="32" t="s">
        <v>2317</v>
      </c>
      <c r="E125" s="2024" t="s">
        <v>2772</v>
      </c>
      <c r="F125" s="400"/>
      <c r="G125" s="390"/>
      <c r="H125" s="2107">
        <f t="shared" si="1"/>
        <v>1797.6</v>
      </c>
      <c r="I125" s="244"/>
      <c r="J125" s="1330"/>
      <c r="K125" s="1330"/>
      <c r="L125" s="519"/>
      <c r="M125" s="2168"/>
    </row>
    <row r="126" spans="1:13" x14ac:dyDescent="0.25">
      <c r="A126" s="32" t="s">
        <v>3007</v>
      </c>
      <c r="B126" s="2195" t="s">
        <v>3008</v>
      </c>
      <c r="C126" s="32" t="s">
        <v>66</v>
      </c>
      <c r="D126" s="32" t="s">
        <v>2356</v>
      </c>
      <c r="E126" s="2024" t="s">
        <v>3009</v>
      </c>
      <c r="F126" s="400"/>
      <c r="G126" s="390"/>
      <c r="H126" s="2107">
        <f t="shared" si="1"/>
        <v>1740.6</v>
      </c>
      <c r="I126" s="244"/>
      <c r="J126" s="1330"/>
      <c r="K126" s="1330"/>
      <c r="L126" s="519"/>
      <c r="M126" s="2168"/>
    </row>
    <row r="127" spans="1:13" x14ac:dyDescent="0.25">
      <c r="A127" s="32" t="s">
        <v>3010</v>
      </c>
      <c r="B127" s="2195" t="s">
        <v>3011</v>
      </c>
      <c r="C127" s="32" t="s">
        <v>66</v>
      </c>
      <c r="D127" s="32" t="s">
        <v>2291</v>
      </c>
      <c r="E127" s="2024" t="s">
        <v>2580</v>
      </c>
      <c r="F127" s="400"/>
      <c r="G127" s="390"/>
      <c r="H127" s="2107">
        <f t="shared" si="1"/>
        <v>782</v>
      </c>
      <c r="I127" s="244"/>
      <c r="J127" s="1330"/>
      <c r="K127" s="1330"/>
      <c r="L127" s="519"/>
      <c r="M127" s="2168"/>
    </row>
    <row r="128" spans="1:13" x14ac:dyDescent="0.25">
      <c r="A128" s="32" t="s">
        <v>3012</v>
      </c>
      <c r="B128" s="2195" t="s">
        <v>3013</v>
      </c>
      <c r="C128" s="32" t="s">
        <v>66</v>
      </c>
      <c r="D128" s="32" t="s">
        <v>3014</v>
      </c>
      <c r="E128" s="2024" t="s">
        <v>3015</v>
      </c>
      <c r="F128" s="400"/>
      <c r="G128" s="390"/>
      <c r="H128" s="2107">
        <f t="shared" si="1"/>
        <v>60000.22</v>
      </c>
      <c r="I128" s="244"/>
      <c r="J128" s="1330"/>
      <c r="K128" s="1330"/>
      <c r="L128" s="519"/>
      <c r="M128" s="2168"/>
    </row>
    <row r="129" spans="1:13" x14ac:dyDescent="0.25">
      <c r="A129" s="32" t="s">
        <v>3016</v>
      </c>
      <c r="B129" s="2195" t="s">
        <v>3017</v>
      </c>
      <c r="C129" s="32" t="s">
        <v>66</v>
      </c>
      <c r="D129" s="32" t="s">
        <v>2404</v>
      </c>
      <c r="E129" s="2024" t="s">
        <v>3018</v>
      </c>
      <c r="F129" s="400"/>
      <c r="G129" s="390"/>
      <c r="H129" s="2107">
        <f t="shared" si="1"/>
        <v>1972</v>
      </c>
      <c r="I129" s="244"/>
      <c r="J129" s="1330"/>
      <c r="K129" s="1330"/>
      <c r="L129" s="519"/>
      <c r="M129" s="2168"/>
    </row>
    <row r="130" spans="1:13" x14ac:dyDescent="0.25">
      <c r="A130" s="32" t="s">
        <v>3019</v>
      </c>
      <c r="B130" s="2195" t="s">
        <v>3020</v>
      </c>
      <c r="C130" s="32" t="s">
        <v>66</v>
      </c>
      <c r="D130" s="32" t="s">
        <v>2267</v>
      </c>
      <c r="E130" s="2024" t="s">
        <v>3021</v>
      </c>
      <c r="F130" s="400"/>
      <c r="G130" s="390"/>
      <c r="H130" s="2107">
        <f t="shared" si="1"/>
        <v>30</v>
      </c>
      <c r="I130" s="244"/>
      <c r="J130" s="1330"/>
      <c r="K130" s="1330"/>
      <c r="L130" s="519"/>
      <c r="M130" s="2168"/>
    </row>
    <row r="131" spans="1:13" x14ac:dyDescent="0.25">
      <c r="A131" s="32" t="s">
        <v>3022</v>
      </c>
      <c r="B131" s="2195" t="s">
        <v>3023</v>
      </c>
      <c r="C131" s="32" t="s">
        <v>66</v>
      </c>
      <c r="D131" s="32" t="s">
        <v>2267</v>
      </c>
      <c r="E131" s="2024" t="s">
        <v>3024</v>
      </c>
      <c r="F131" s="400"/>
      <c r="G131" s="390"/>
      <c r="H131" s="2107">
        <f t="shared" si="1"/>
        <v>208986.9</v>
      </c>
      <c r="I131" s="244"/>
      <c r="J131" s="1330"/>
      <c r="K131" s="1330"/>
      <c r="L131" s="519"/>
      <c r="M131" s="2168"/>
    </row>
    <row r="132" spans="1:13" x14ac:dyDescent="0.25">
      <c r="A132" s="32" t="s">
        <v>3025</v>
      </c>
      <c r="B132" s="2195" t="s">
        <v>3026</v>
      </c>
      <c r="C132" s="32" t="s">
        <v>66</v>
      </c>
      <c r="D132" s="32" t="s">
        <v>2267</v>
      </c>
      <c r="E132" s="2024" t="s">
        <v>3027</v>
      </c>
      <c r="F132" s="400"/>
      <c r="G132" s="390"/>
      <c r="H132" s="2107">
        <f t="shared" si="1"/>
        <v>306492</v>
      </c>
      <c r="I132" s="244"/>
      <c r="J132" s="1330"/>
      <c r="K132" s="1330"/>
      <c r="L132" s="519"/>
      <c r="M132" s="2168"/>
    </row>
    <row r="133" spans="1:13" x14ac:dyDescent="0.25">
      <c r="A133" s="32" t="s">
        <v>3028</v>
      </c>
      <c r="B133" s="2195" t="s">
        <v>3029</v>
      </c>
      <c r="C133" s="32" t="s">
        <v>66</v>
      </c>
      <c r="D133" s="32" t="s">
        <v>2355</v>
      </c>
      <c r="E133" s="2024">
        <v>11739.6</v>
      </c>
      <c r="F133" s="400">
        <v>42146</v>
      </c>
      <c r="G133" s="390">
        <v>11739.6</v>
      </c>
      <c r="H133" s="2107">
        <f t="shared" si="1"/>
        <v>0</v>
      </c>
      <c r="I133" s="244"/>
      <c r="J133" s="1330"/>
      <c r="K133" s="1330"/>
      <c r="L133" s="519"/>
      <c r="M133" s="2168" t="s">
        <v>3646</v>
      </c>
    </row>
    <row r="134" spans="1:13" x14ac:dyDescent="0.25">
      <c r="A134" s="32" t="s">
        <v>3030</v>
      </c>
      <c r="B134" s="2195" t="s">
        <v>3031</v>
      </c>
      <c r="C134" s="32" t="s">
        <v>66</v>
      </c>
      <c r="D134" s="32" t="s">
        <v>3032</v>
      </c>
      <c r="E134" s="2024" t="s">
        <v>3033</v>
      </c>
      <c r="F134" s="400"/>
      <c r="G134" s="390"/>
      <c r="H134" s="2107">
        <f t="shared" si="1"/>
        <v>1653</v>
      </c>
      <c r="I134" s="244"/>
      <c r="J134" s="1330"/>
      <c r="K134" s="1330"/>
      <c r="L134" s="519"/>
      <c r="M134" s="2168"/>
    </row>
    <row r="135" spans="1:13" x14ac:dyDescent="0.25">
      <c r="A135" s="32" t="s">
        <v>3034</v>
      </c>
      <c r="B135" s="2195" t="s">
        <v>3035</v>
      </c>
      <c r="C135" s="32" t="s">
        <v>66</v>
      </c>
      <c r="D135" s="32" t="s">
        <v>2287</v>
      </c>
      <c r="E135" s="2024">
        <v>20777.2</v>
      </c>
      <c r="F135" s="400">
        <v>42154</v>
      </c>
      <c r="G135" s="390">
        <v>20777.2</v>
      </c>
      <c r="H135" s="2107">
        <f t="shared" si="1"/>
        <v>0</v>
      </c>
      <c r="I135" s="244"/>
      <c r="J135" s="1330"/>
      <c r="K135" s="1330"/>
      <c r="L135" s="519"/>
      <c r="M135" s="2168" t="s">
        <v>3725</v>
      </c>
    </row>
    <row r="136" spans="1:13" x14ac:dyDescent="0.25">
      <c r="A136" s="32" t="s">
        <v>3036</v>
      </c>
      <c r="B136" s="2195" t="s">
        <v>3037</v>
      </c>
      <c r="C136" s="32" t="s">
        <v>66</v>
      </c>
      <c r="D136" s="32" t="s">
        <v>2265</v>
      </c>
      <c r="E136" s="2024">
        <v>41147.550000000003</v>
      </c>
      <c r="F136" s="400">
        <v>42154</v>
      </c>
      <c r="G136" s="390">
        <v>41147.550000000003</v>
      </c>
      <c r="H136" s="2107">
        <f t="shared" si="1"/>
        <v>0</v>
      </c>
      <c r="I136" s="244"/>
      <c r="J136" s="1330"/>
      <c r="K136" s="1330"/>
      <c r="L136" s="519"/>
      <c r="M136" s="2168" t="s">
        <v>3719</v>
      </c>
    </row>
    <row r="137" spans="1:13" x14ac:dyDescent="0.25">
      <c r="A137" s="32" t="s">
        <v>3038</v>
      </c>
      <c r="B137" s="2195" t="s">
        <v>3039</v>
      </c>
      <c r="C137" s="32" t="s">
        <v>66</v>
      </c>
      <c r="D137" s="32" t="s">
        <v>2266</v>
      </c>
      <c r="E137" s="2024">
        <v>10149</v>
      </c>
      <c r="F137" s="400">
        <v>42154</v>
      </c>
      <c r="G137" s="390">
        <v>10149</v>
      </c>
      <c r="H137" s="2107">
        <f t="shared" si="1"/>
        <v>0</v>
      </c>
      <c r="I137" s="244"/>
      <c r="J137" s="1330"/>
      <c r="K137" s="1330"/>
      <c r="L137" s="519"/>
      <c r="M137" s="2168" t="s">
        <v>3723</v>
      </c>
    </row>
    <row r="138" spans="1:13" x14ac:dyDescent="0.25">
      <c r="A138" s="32" t="s">
        <v>3040</v>
      </c>
      <c r="B138" s="2195" t="s">
        <v>3041</v>
      </c>
      <c r="C138" s="32" t="s">
        <v>66</v>
      </c>
      <c r="D138" s="32" t="s">
        <v>2265</v>
      </c>
      <c r="E138" s="2024">
        <v>10334.4</v>
      </c>
      <c r="F138" s="400">
        <v>42154</v>
      </c>
      <c r="G138" s="390">
        <v>10334.4</v>
      </c>
      <c r="H138" s="2107">
        <f t="shared" si="1"/>
        <v>0</v>
      </c>
      <c r="I138" s="244"/>
      <c r="J138" s="1330"/>
      <c r="K138" s="1330"/>
      <c r="L138" s="519"/>
      <c r="M138" s="2168" t="s">
        <v>3721</v>
      </c>
    </row>
    <row r="139" spans="1:13" x14ac:dyDescent="0.25">
      <c r="A139" s="32" t="s">
        <v>3042</v>
      </c>
      <c r="B139" s="2195" t="s">
        <v>3043</v>
      </c>
      <c r="C139" s="32" t="s">
        <v>66</v>
      </c>
      <c r="D139" s="32" t="s">
        <v>2351</v>
      </c>
      <c r="E139" s="2024" t="s">
        <v>2391</v>
      </c>
      <c r="F139" s="400"/>
      <c r="G139" s="390"/>
      <c r="H139" s="2107">
        <f t="shared" si="1"/>
        <v>2250</v>
      </c>
      <c r="I139" s="244"/>
      <c r="J139" s="1330"/>
      <c r="K139" s="1330"/>
      <c r="L139" s="519"/>
      <c r="M139" s="2168"/>
    </row>
    <row r="140" spans="1:13" x14ac:dyDescent="0.25">
      <c r="A140" s="32" t="s">
        <v>3044</v>
      </c>
      <c r="B140" s="2195" t="s">
        <v>3045</v>
      </c>
      <c r="C140" s="32" t="s">
        <v>66</v>
      </c>
      <c r="D140" s="32" t="s">
        <v>2440</v>
      </c>
      <c r="E140" s="2024" t="s">
        <v>3046</v>
      </c>
      <c r="F140" s="400"/>
      <c r="G140" s="390"/>
      <c r="H140" s="2107">
        <f t="shared" si="1"/>
        <v>1800</v>
      </c>
      <c r="I140" s="244"/>
      <c r="J140" s="1330"/>
      <c r="K140" s="1330"/>
      <c r="L140" s="519"/>
      <c r="M140" s="2168"/>
    </row>
    <row r="141" spans="1:13" x14ac:dyDescent="0.25">
      <c r="A141" s="32" t="s">
        <v>3047</v>
      </c>
      <c r="B141" s="2195" t="s">
        <v>3048</v>
      </c>
      <c r="C141" s="32" t="s">
        <v>66</v>
      </c>
      <c r="D141" s="32" t="s">
        <v>2266</v>
      </c>
      <c r="E141" s="2024">
        <v>30014.240000000002</v>
      </c>
      <c r="F141" s="2169">
        <v>42175</v>
      </c>
      <c r="G141" s="406">
        <v>30014.240000000002</v>
      </c>
      <c r="H141" s="2107">
        <f t="shared" si="1"/>
        <v>0</v>
      </c>
      <c r="I141" s="244"/>
      <c r="J141" s="1330"/>
      <c r="K141" s="1330"/>
      <c r="L141" s="519"/>
      <c r="M141" s="2168" t="s">
        <v>4429</v>
      </c>
    </row>
    <row r="142" spans="1:13" x14ac:dyDescent="0.25">
      <c r="A142" s="32" t="s">
        <v>3049</v>
      </c>
      <c r="B142" s="2195" t="s">
        <v>3050</v>
      </c>
      <c r="C142" s="32" t="s">
        <v>66</v>
      </c>
      <c r="D142" s="32" t="s">
        <v>3051</v>
      </c>
      <c r="E142" s="2024" t="s">
        <v>3052</v>
      </c>
      <c r="F142" s="400"/>
      <c r="G142" s="390"/>
      <c r="H142" s="2107">
        <f t="shared" si="1"/>
        <v>1900</v>
      </c>
      <c r="I142" s="244"/>
      <c r="J142" s="1330"/>
      <c r="K142" s="1330"/>
      <c r="L142" s="519"/>
      <c r="M142" s="2168"/>
    </row>
    <row r="143" spans="1:13" x14ac:dyDescent="0.25">
      <c r="A143" s="32" t="s">
        <v>3053</v>
      </c>
      <c r="B143" s="2195" t="s">
        <v>3054</v>
      </c>
      <c r="C143" s="32" t="s">
        <v>66</v>
      </c>
      <c r="D143" s="32" t="s">
        <v>3051</v>
      </c>
      <c r="E143" s="2024" t="s">
        <v>2456</v>
      </c>
      <c r="F143" s="400"/>
      <c r="G143" s="390"/>
      <c r="H143" s="2107">
        <f t="shared" si="1"/>
        <v>1890</v>
      </c>
      <c r="I143" s="244"/>
      <c r="J143" s="1330"/>
      <c r="K143" s="1330"/>
      <c r="L143" s="519"/>
      <c r="M143" s="2168"/>
    </row>
    <row r="144" spans="1:13" x14ac:dyDescent="0.25">
      <c r="A144" s="32" t="s">
        <v>3055</v>
      </c>
      <c r="B144" s="2195" t="s">
        <v>3056</v>
      </c>
      <c r="C144" s="32" t="s">
        <v>66</v>
      </c>
      <c r="D144" s="32" t="s">
        <v>3051</v>
      </c>
      <c r="E144" s="2024" t="s">
        <v>3057</v>
      </c>
      <c r="F144" s="400"/>
      <c r="G144" s="390"/>
      <c r="H144" s="2107">
        <f t="shared" si="1"/>
        <v>1810</v>
      </c>
      <c r="I144" s="244"/>
      <c r="J144" s="1330"/>
      <c r="K144" s="1330"/>
      <c r="L144" s="519"/>
      <c r="M144" s="2168"/>
    </row>
    <row r="145" spans="1:13" x14ac:dyDescent="0.25">
      <c r="A145" s="32" t="s">
        <v>3058</v>
      </c>
      <c r="B145" s="2195" t="s">
        <v>3059</v>
      </c>
      <c r="C145" s="32" t="s">
        <v>66</v>
      </c>
      <c r="D145" s="32" t="s">
        <v>3051</v>
      </c>
      <c r="E145" s="2024" t="s">
        <v>3060</v>
      </c>
      <c r="F145" s="400"/>
      <c r="G145" s="390"/>
      <c r="H145" s="2107">
        <f t="shared" si="1"/>
        <v>1850</v>
      </c>
      <c r="I145" s="244"/>
      <c r="J145" s="1330"/>
      <c r="K145" s="1330"/>
      <c r="L145" s="519"/>
      <c r="M145" s="2168"/>
    </row>
    <row r="146" spans="1:13" x14ac:dyDescent="0.25">
      <c r="A146" s="32" t="s">
        <v>3061</v>
      </c>
      <c r="B146" s="2195" t="s">
        <v>3062</v>
      </c>
      <c r="C146" s="32" t="s">
        <v>66</v>
      </c>
      <c r="D146" s="32" t="s">
        <v>3051</v>
      </c>
      <c r="E146" s="2024" t="s">
        <v>3063</v>
      </c>
      <c r="F146" s="400"/>
      <c r="G146" s="390"/>
      <c r="H146" s="2107">
        <f t="shared" si="1"/>
        <v>1830</v>
      </c>
      <c r="I146" s="244"/>
      <c r="J146" s="1330"/>
      <c r="K146" s="1330"/>
      <c r="L146" s="519"/>
      <c r="M146" s="2168"/>
    </row>
    <row r="147" spans="1:13" x14ac:dyDescent="0.25">
      <c r="A147" s="32" t="s">
        <v>3064</v>
      </c>
      <c r="B147" s="2195" t="s">
        <v>3065</v>
      </c>
      <c r="C147" s="32" t="s">
        <v>66</v>
      </c>
      <c r="D147" s="32" t="s">
        <v>3051</v>
      </c>
      <c r="E147" s="2024" t="s">
        <v>2456</v>
      </c>
      <c r="F147" s="400"/>
      <c r="G147" s="390"/>
      <c r="H147" s="2107">
        <f t="shared" si="1"/>
        <v>1890</v>
      </c>
      <c r="I147" s="244"/>
      <c r="J147" s="1330"/>
      <c r="K147" s="1330"/>
      <c r="L147" s="519"/>
      <c r="M147" s="2168"/>
    </row>
    <row r="148" spans="1:13" x14ac:dyDescent="0.25">
      <c r="A148" s="32" t="s">
        <v>3066</v>
      </c>
      <c r="B148" s="2195" t="s">
        <v>3067</v>
      </c>
      <c r="C148" s="32" t="s">
        <v>66</v>
      </c>
      <c r="D148" s="32" t="s">
        <v>2265</v>
      </c>
      <c r="E148" s="2024">
        <v>25060.799999999999</v>
      </c>
      <c r="F148" s="400">
        <v>42154</v>
      </c>
      <c r="G148" s="390">
        <v>25060.799999999999</v>
      </c>
      <c r="H148" s="2107">
        <f t="shared" si="1"/>
        <v>0</v>
      </c>
      <c r="I148" s="244"/>
      <c r="J148" s="1330"/>
      <c r="K148" s="1330"/>
      <c r="L148" s="519"/>
      <c r="M148" s="2168" t="s">
        <v>3727</v>
      </c>
    </row>
    <row r="149" spans="1:13" x14ac:dyDescent="0.25">
      <c r="A149" s="32" t="s">
        <v>3068</v>
      </c>
      <c r="B149" s="2195" t="s">
        <v>3069</v>
      </c>
      <c r="C149" s="32" t="s">
        <v>66</v>
      </c>
      <c r="D149" s="32" t="s">
        <v>2352</v>
      </c>
      <c r="E149" s="2024" t="s">
        <v>2454</v>
      </c>
      <c r="F149" s="400"/>
      <c r="G149" s="390"/>
      <c r="H149" s="2107">
        <f t="shared" si="1"/>
        <v>1995</v>
      </c>
      <c r="I149" s="244"/>
      <c r="J149" s="1330"/>
      <c r="K149" s="1330"/>
      <c r="L149" s="519"/>
      <c r="M149" s="2168"/>
    </row>
    <row r="150" spans="1:13" x14ac:dyDescent="0.25">
      <c r="A150" s="32" t="s">
        <v>3070</v>
      </c>
      <c r="B150" s="2195" t="s">
        <v>3071</v>
      </c>
      <c r="C150" s="32" t="s">
        <v>66</v>
      </c>
      <c r="D150" s="32" t="s">
        <v>2352</v>
      </c>
      <c r="E150" s="2024" t="s">
        <v>3072</v>
      </c>
      <c r="F150" s="400"/>
      <c r="G150" s="390"/>
      <c r="H150" s="2107">
        <f t="shared" si="1"/>
        <v>1988.1</v>
      </c>
      <c r="I150" s="244"/>
      <c r="J150" s="1330"/>
      <c r="K150" s="1330"/>
      <c r="L150" s="519"/>
      <c r="M150" s="2168"/>
    </row>
    <row r="151" spans="1:13" x14ac:dyDescent="0.25">
      <c r="A151" s="32" t="s">
        <v>3073</v>
      </c>
      <c r="B151" s="2195" t="s">
        <v>3074</v>
      </c>
      <c r="C151" s="32" t="s">
        <v>66</v>
      </c>
      <c r="D151" s="32" t="s">
        <v>3075</v>
      </c>
      <c r="E151" s="2024" t="s">
        <v>3076</v>
      </c>
      <c r="F151" s="400"/>
      <c r="G151" s="390"/>
      <c r="H151" s="2107">
        <f t="shared" si="1"/>
        <v>13286.7</v>
      </c>
      <c r="I151" s="244"/>
      <c r="J151" s="1330"/>
      <c r="K151" s="1330"/>
      <c r="L151" s="519"/>
      <c r="M151" s="2168"/>
    </row>
    <row r="152" spans="1:13" x14ac:dyDescent="0.25">
      <c r="A152" s="32" t="s">
        <v>3077</v>
      </c>
      <c r="B152" s="2195" t="s">
        <v>3078</v>
      </c>
      <c r="C152" s="32" t="s">
        <v>66</v>
      </c>
      <c r="D152" s="32" t="s">
        <v>2401</v>
      </c>
      <c r="E152" s="2024" t="s">
        <v>2629</v>
      </c>
      <c r="F152" s="400"/>
      <c r="G152" s="390"/>
      <c r="H152" s="2107">
        <f t="shared" si="1"/>
        <v>872.9</v>
      </c>
      <c r="I152" s="244"/>
      <c r="J152" s="1330"/>
      <c r="K152" s="1330"/>
      <c r="L152" s="519"/>
      <c r="M152" s="2168"/>
    </row>
    <row r="153" spans="1:13" x14ac:dyDescent="0.25">
      <c r="A153" s="32" t="s">
        <v>3079</v>
      </c>
      <c r="B153" s="2195" t="s">
        <v>3080</v>
      </c>
      <c r="C153" s="32" t="s">
        <v>66</v>
      </c>
      <c r="D153" s="32" t="s">
        <v>2397</v>
      </c>
      <c r="E153" s="2024" t="s">
        <v>3081</v>
      </c>
      <c r="F153" s="400"/>
      <c r="G153" s="390"/>
      <c r="H153" s="2107">
        <f t="shared" si="1"/>
        <v>1732.9</v>
      </c>
      <c r="I153" s="244"/>
      <c r="J153" s="1330"/>
      <c r="K153" s="1330"/>
      <c r="L153" s="519"/>
      <c r="M153" s="2168"/>
    </row>
    <row r="154" spans="1:13" x14ac:dyDescent="0.25">
      <c r="A154" s="32" t="s">
        <v>3082</v>
      </c>
      <c r="B154" s="2195" t="s">
        <v>3083</v>
      </c>
      <c r="C154" s="32" t="s">
        <v>66</v>
      </c>
      <c r="D154" s="32" t="s">
        <v>2264</v>
      </c>
      <c r="E154" s="2024" t="s">
        <v>3084</v>
      </c>
      <c r="F154" s="400"/>
      <c r="G154" s="390"/>
      <c r="H154" s="2107">
        <f t="shared" si="1"/>
        <v>41191.550000000003</v>
      </c>
      <c r="I154" s="244"/>
      <c r="J154" s="1330"/>
      <c r="K154" s="1330"/>
      <c r="L154" s="519"/>
      <c r="M154" s="2168"/>
    </row>
    <row r="155" spans="1:13" x14ac:dyDescent="0.25">
      <c r="A155" s="32" t="s">
        <v>3085</v>
      </c>
      <c r="B155" s="2195" t="s">
        <v>3086</v>
      </c>
      <c r="C155" s="32" t="s">
        <v>66</v>
      </c>
      <c r="D155" s="32" t="s">
        <v>3087</v>
      </c>
      <c r="E155" s="2024" t="s">
        <v>3088</v>
      </c>
      <c r="F155" s="400"/>
      <c r="G155" s="390"/>
      <c r="H155" s="2107">
        <f t="shared" si="1"/>
        <v>31635.11</v>
      </c>
      <c r="I155" s="244"/>
      <c r="J155" s="1330"/>
      <c r="K155" s="1330"/>
      <c r="L155" s="519"/>
      <c r="M155" s="2168"/>
    </row>
    <row r="156" spans="1:13" x14ac:dyDescent="0.25">
      <c r="A156" s="32" t="s">
        <v>3089</v>
      </c>
      <c r="B156" s="2195" t="s">
        <v>3090</v>
      </c>
      <c r="C156" s="32" t="s">
        <v>66</v>
      </c>
      <c r="D156" s="32" t="s">
        <v>2402</v>
      </c>
      <c r="E156" s="2024" t="s">
        <v>3081</v>
      </c>
      <c r="F156" s="400"/>
      <c r="G156" s="390"/>
      <c r="H156" s="2107">
        <f t="shared" si="1"/>
        <v>1732.9</v>
      </c>
      <c r="I156" s="244"/>
      <c r="J156" s="1330"/>
      <c r="K156" s="1330"/>
      <c r="L156" s="519"/>
      <c r="M156" s="2168"/>
    </row>
    <row r="157" spans="1:13" x14ac:dyDescent="0.25">
      <c r="A157" s="32" t="s">
        <v>3091</v>
      </c>
      <c r="B157" s="2195" t="s">
        <v>3092</v>
      </c>
      <c r="C157" s="32" t="s">
        <v>66</v>
      </c>
      <c r="D157" s="32" t="s">
        <v>2403</v>
      </c>
      <c r="E157" s="2024" t="s">
        <v>3093</v>
      </c>
      <c r="F157" s="400"/>
      <c r="G157" s="390"/>
      <c r="H157" s="2107">
        <f t="shared" si="1"/>
        <v>1646.9</v>
      </c>
      <c r="I157" s="244"/>
      <c r="J157" s="1330"/>
      <c r="K157" s="1330"/>
      <c r="L157" s="519"/>
      <c r="M157" s="2168"/>
    </row>
    <row r="158" spans="1:13" x14ac:dyDescent="0.25">
      <c r="A158" s="32" t="s">
        <v>3094</v>
      </c>
      <c r="B158" s="2195" t="s">
        <v>3095</v>
      </c>
      <c r="C158" s="32" t="s">
        <v>66</v>
      </c>
      <c r="D158" s="32" t="s">
        <v>2411</v>
      </c>
      <c r="E158" s="2024" t="s">
        <v>3096</v>
      </c>
      <c r="F158" s="400"/>
      <c r="G158" s="390"/>
      <c r="H158" s="2107">
        <f t="shared" si="1"/>
        <v>1517.9</v>
      </c>
      <c r="I158" s="244"/>
      <c r="J158" s="1330"/>
      <c r="K158" s="1330"/>
      <c r="L158" s="519"/>
      <c r="M158" s="2168"/>
    </row>
    <row r="159" spans="1:13" x14ac:dyDescent="0.25">
      <c r="A159" s="32" t="s">
        <v>3097</v>
      </c>
      <c r="B159" s="2195" t="s">
        <v>3098</v>
      </c>
      <c r="C159" s="32" t="s">
        <v>66</v>
      </c>
      <c r="D159" s="32" t="s">
        <v>2422</v>
      </c>
      <c r="E159" s="2024" t="s">
        <v>2476</v>
      </c>
      <c r="F159" s="400"/>
      <c r="G159" s="390"/>
      <c r="H159" s="2107">
        <f t="shared" si="1"/>
        <v>1870</v>
      </c>
      <c r="I159" s="244"/>
      <c r="J159" s="1330"/>
      <c r="K159" s="1330"/>
      <c r="L159" s="519"/>
      <c r="M159" s="2168"/>
    </row>
    <row r="160" spans="1:13" x14ac:dyDescent="0.25">
      <c r="A160" s="32" t="s">
        <v>3099</v>
      </c>
      <c r="B160" s="2195" t="s">
        <v>3100</v>
      </c>
      <c r="C160" s="32" t="s">
        <v>66</v>
      </c>
      <c r="D160" s="32" t="s">
        <v>2267</v>
      </c>
      <c r="E160" s="2024" t="s">
        <v>3101</v>
      </c>
      <c r="F160" s="400"/>
      <c r="G160" s="390"/>
      <c r="H160" s="2107">
        <f t="shared" si="1"/>
        <v>311239.8</v>
      </c>
      <c r="I160" s="244"/>
      <c r="J160" s="1330"/>
      <c r="K160" s="1330"/>
      <c r="L160" s="519"/>
      <c r="M160" s="2168"/>
    </row>
    <row r="161" spans="1:13" x14ac:dyDescent="0.25">
      <c r="A161" s="32" t="s">
        <v>3102</v>
      </c>
      <c r="B161" s="2195" t="s">
        <v>3103</v>
      </c>
      <c r="C161" s="32" t="s">
        <v>66</v>
      </c>
      <c r="D161" s="32" t="s">
        <v>2267</v>
      </c>
      <c r="E161" s="2024" t="s">
        <v>3104</v>
      </c>
      <c r="F161" s="400"/>
      <c r="G161" s="390"/>
      <c r="H161" s="2107">
        <f t="shared" si="1"/>
        <v>318000</v>
      </c>
      <c r="I161" s="244"/>
      <c r="J161" s="1330"/>
      <c r="K161" s="1330"/>
      <c r="L161" s="519"/>
      <c r="M161" s="2168"/>
    </row>
    <row r="162" spans="1:13" x14ac:dyDescent="0.25">
      <c r="A162" s="32" t="s">
        <v>3105</v>
      </c>
      <c r="B162" s="2195" t="s">
        <v>3106</v>
      </c>
      <c r="C162" s="32" t="s">
        <v>66</v>
      </c>
      <c r="D162" s="32" t="s">
        <v>2267</v>
      </c>
      <c r="E162" s="2024" t="s">
        <v>3107</v>
      </c>
      <c r="F162" s="400"/>
      <c r="G162" s="390"/>
      <c r="H162" s="2107">
        <f t="shared" si="1"/>
        <v>312000</v>
      </c>
      <c r="I162" s="244"/>
      <c r="J162" s="1330"/>
      <c r="K162" s="1330"/>
      <c r="L162" s="519"/>
      <c r="M162" s="2168"/>
    </row>
    <row r="163" spans="1:13" x14ac:dyDescent="0.25">
      <c r="A163" s="32" t="s">
        <v>3108</v>
      </c>
      <c r="B163" s="2195" t="s">
        <v>3109</v>
      </c>
      <c r="C163" s="32" t="s">
        <v>66</v>
      </c>
      <c r="D163" s="32" t="s">
        <v>2267</v>
      </c>
      <c r="E163" s="2024" t="s">
        <v>3110</v>
      </c>
      <c r="F163" s="400"/>
      <c r="G163" s="390"/>
      <c r="H163" s="2107">
        <f t="shared" si="1"/>
        <v>333076.8</v>
      </c>
      <c r="I163" s="244"/>
      <c r="J163" s="1330"/>
      <c r="K163" s="1330"/>
      <c r="L163" s="519"/>
      <c r="M163" s="2168"/>
    </row>
    <row r="164" spans="1:13" x14ac:dyDescent="0.25">
      <c r="A164" s="32" t="s">
        <v>3111</v>
      </c>
      <c r="B164" s="2195" t="s">
        <v>3112</v>
      </c>
      <c r="C164" s="32" t="s">
        <v>66</v>
      </c>
      <c r="D164" s="32" t="s">
        <v>2422</v>
      </c>
      <c r="E164" s="2024" t="s">
        <v>2468</v>
      </c>
      <c r="F164" s="400"/>
      <c r="G164" s="390"/>
      <c r="H164" s="2107">
        <f t="shared" si="1"/>
        <v>1836</v>
      </c>
      <c r="I164" s="244"/>
      <c r="J164" s="1330"/>
      <c r="K164" s="1330"/>
      <c r="L164" s="519"/>
      <c r="M164" s="2168"/>
    </row>
    <row r="165" spans="1:13" x14ac:dyDescent="0.25">
      <c r="A165" s="32" t="s">
        <v>3113</v>
      </c>
      <c r="B165" s="2195" t="s">
        <v>3114</v>
      </c>
      <c r="C165" s="32" t="s">
        <v>66</v>
      </c>
      <c r="D165" s="32" t="s">
        <v>2405</v>
      </c>
      <c r="E165" s="2024" t="s">
        <v>3046</v>
      </c>
      <c r="F165" s="400"/>
      <c r="G165" s="390"/>
      <c r="H165" s="2107">
        <f t="shared" si="1"/>
        <v>1800</v>
      </c>
      <c r="I165" s="244"/>
      <c r="J165" s="1330"/>
      <c r="K165" s="1330"/>
      <c r="L165" s="519"/>
      <c r="M165" s="2168"/>
    </row>
    <row r="166" spans="1:13" x14ac:dyDescent="0.25">
      <c r="A166" s="32" t="s">
        <v>3115</v>
      </c>
      <c r="B166" s="2195" t="s">
        <v>3116</v>
      </c>
      <c r="C166" s="32" t="s">
        <v>66</v>
      </c>
      <c r="D166" s="32" t="s">
        <v>2449</v>
      </c>
      <c r="E166" s="2024" t="s">
        <v>2456</v>
      </c>
      <c r="F166" s="400"/>
      <c r="G166" s="390"/>
      <c r="H166" s="2107">
        <f t="shared" si="1"/>
        <v>1890</v>
      </c>
      <c r="I166" s="244"/>
      <c r="J166" s="1330"/>
      <c r="K166" s="1330"/>
      <c r="L166" s="519"/>
      <c r="M166" s="2168"/>
    </row>
    <row r="167" spans="1:13" x14ac:dyDescent="0.25">
      <c r="A167" s="32" t="s">
        <v>3117</v>
      </c>
      <c r="B167" s="2195" t="s">
        <v>3118</v>
      </c>
      <c r="C167" s="32" t="s">
        <v>66</v>
      </c>
      <c r="D167" s="32" t="s">
        <v>2453</v>
      </c>
      <c r="E167" s="2024" t="s">
        <v>2454</v>
      </c>
      <c r="F167" s="400"/>
      <c r="G167" s="390"/>
      <c r="H167" s="2107">
        <f t="shared" si="1"/>
        <v>1995</v>
      </c>
      <c r="I167" s="244"/>
      <c r="J167" s="1330"/>
      <c r="K167" s="1330"/>
      <c r="L167" s="519"/>
      <c r="M167" s="2168"/>
    </row>
    <row r="168" spans="1:13" x14ac:dyDescent="0.25">
      <c r="A168" s="32" t="s">
        <v>3119</v>
      </c>
      <c r="B168" s="2195" t="s">
        <v>3120</v>
      </c>
      <c r="C168" s="32" t="s">
        <v>66</v>
      </c>
      <c r="D168" s="32" t="s">
        <v>2455</v>
      </c>
      <c r="E168" s="2024" t="s">
        <v>2486</v>
      </c>
      <c r="F168" s="400"/>
      <c r="G168" s="390"/>
      <c r="H168" s="2107">
        <f t="shared" si="1"/>
        <v>1425</v>
      </c>
      <c r="I168" s="244"/>
      <c r="J168" s="1330"/>
      <c r="K168" s="1330"/>
      <c r="L168" s="519"/>
      <c r="M168" s="2168"/>
    </row>
    <row r="169" spans="1:13" x14ac:dyDescent="0.25">
      <c r="A169" s="32" t="s">
        <v>3121</v>
      </c>
      <c r="B169" s="2195" t="s">
        <v>3122</v>
      </c>
      <c r="C169" s="32" t="s">
        <v>66</v>
      </c>
      <c r="D169" s="32" t="s">
        <v>2385</v>
      </c>
      <c r="E169" s="2024" t="s">
        <v>2454</v>
      </c>
      <c r="F169" s="400"/>
      <c r="G169" s="390"/>
      <c r="H169" s="2107">
        <f t="shared" si="1"/>
        <v>1995</v>
      </c>
      <c r="I169" s="244"/>
      <c r="J169" s="1330"/>
      <c r="K169" s="1330"/>
      <c r="L169" s="519"/>
      <c r="M169" s="2168"/>
    </row>
    <row r="170" spans="1:13" x14ac:dyDescent="0.25">
      <c r="A170" s="32" t="s">
        <v>3123</v>
      </c>
      <c r="B170" s="2195" t="s">
        <v>3124</v>
      </c>
      <c r="C170" s="32" t="s">
        <v>66</v>
      </c>
      <c r="D170" s="32" t="s">
        <v>2394</v>
      </c>
      <c r="E170" s="2024" t="s">
        <v>3125</v>
      </c>
      <c r="F170" s="400"/>
      <c r="G170" s="390"/>
      <c r="H170" s="2107">
        <f t="shared" si="1"/>
        <v>1966.5</v>
      </c>
      <c r="I170" s="244"/>
      <c r="J170" s="1330"/>
      <c r="K170" s="1330"/>
      <c r="L170" s="519"/>
      <c r="M170" s="2168"/>
    </row>
    <row r="171" spans="1:13" x14ac:dyDescent="0.25">
      <c r="A171" s="32" t="s">
        <v>3126</v>
      </c>
      <c r="B171" s="2195" t="s">
        <v>3127</v>
      </c>
      <c r="C171" s="32" t="s">
        <v>66</v>
      </c>
      <c r="D171" s="32" t="s">
        <v>2396</v>
      </c>
      <c r="E171" s="2024" t="s">
        <v>2444</v>
      </c>
      <c r="F171" s="400"/>
      <c r="G171" s="390"/>
      <c r="H171" s="2107">
        <f t="shared" si="1"/>
        <v>1190</v>
      </c>
      <c r="I171" s="244"/>
      <c r="J171" s="1330"/>
      <c r="K171" s="1330"/>
      <c r="L171" s="519"/>
      <c r="M171" s="2168"/>
    </row>
    <row r="172" spans="1:13" x14ac:dyDescent="0.25">
      <c r="A172" s="32" t="s">
        <v>3128</v>
      </c>
      <c r="B172" s="2195" t="s">
        <v>3129</v>
      </c>
      <c r="C172" s="32" t="s">
        <v>66</v>
      </c>
      <c r="D172" s="32" t="s">
        <v>3130</v>
      </c>
      <c r="E172" s="2024" t="s">
        <v>3131</v>
      </c>
      <c r="F172" s="400"/>
      <c r="G172" s="390"/>
      <c r="H172" s="2107">
        <f t="shared" si="1"/>
        <v>7503.45</v>
      </c>
      <c r="I172" s="244"/>
      <c r="J172" s="1330"/>
      <c r="K172" s="1330"/>
      <c r="L172" s="519"/>
      <c r="M172" s="2168"/>
    </row>
    <row r="173" spans="1:13" x14ac:dyDescent="0.25">
      <c r="A173" s="32" t="s">
        <v>3132</v>
      </c>
      <c r="B173" s="2195" t="s">
        <v>3133</v>
      </c>
      <c r="C173" s="32" t="s">
        <v>66</v>
      </c>
      <c r="D173" s="32" t="s">
        <v>2382</v>
      </c>
      <c r="E173" s="2024" t="s">
        <v>3134</v>
      </c>
      <c r="F173" s="400"/>
      <c r="G173" s="390"/>
      <c r="H173" s="2107">
        <f t="shared" si="1"/>
        <v>18504</v>
      </c>
      <c r="I173" s="244"/>
      <c r="J173" s="1330"/>
      <c r="K173" s="1330"/>
      <c r="L173" s="519"/>
      <c r="M173" s="2168"/>
    </row>
    <row r="174" spans="1:13" x14ac:dyDescent="0.25">
      <c r="A174" s="32" t="s">
        <v>3135</v>
      </c>
      <c r="B174" s="2195" t="s">
        <v>3136</v>
      </c>
      <c r="C174" s="32" t="s">
        <v>66</v>
      </c>
      <c r="D174" s="32" t="s">
        <v>2317</v>
      </c>
      <c r="E174" s="2024" t="s">
        <v>3137</v>
      </c>
      <c r="F174" s="400"/>
      <c r="G174" s="390"/>
      <c r="H174" s="2107">
        <f t="shared" si="1"/>
        <v>23584.7</v>
      </c>
      <c r="I174" s="244"/>
      <c r="J174" s="1330"/>
      <c r="K174" s="1330"/>
      <c r="L174" s="519"/>
      <c r="M174" s="2168"/>
    </row>
    <row r="175" spans="1:13" x14ac:dyDescent="0.25">
      <c r="A175" s="32" t="s">
        <v>3138</v>
      </c>
      <c r="B175" s="2195" t="s">
        <v>3139</v>
      </c>
      <c r="C175" s="32" t="s">
        <v>66</v>
      </c>
      <c r="D175" s="32" t="s">
        <v>2317</v>
      </c>
      <c r="E175" s="2024" t="s">
        <v>2680</v>
      </c>
      <c r="F175" s="400"/>
      <c r="G175" s="390"/>
      <c r="H175" s="2107">
        <f t="shared" si="1"/>
        <v>21251.599999999999</v>
      </c>
      <c r="I175" s="244"/>
      <c r="J175" s="1330"/>
      <c r="K175" s="1330"/>
      <c r="L175" s="519"/>
      <c r="M175" s="2168"/>
    </row>
    <row r="176" spans="1:13" x14ac:dyDescent="0.25">
      <c r="A176" s="32" t="s">
        <v>3140</v>
      </c>
      <c r="B176" s="2195" t="s">
        <v>3141</v>
      </c>
      <c r="C176" s="32" t="s">
        <v>66</v>
      </c>
      <c r="D176" s="32" t="s">
        <v>2280</v>
      </c>
      <c r="E176" s="2024">
        <v>14197.56</v>
      </c>
      <c r="F176" s="400">
        <v>42138</v>
      </c>
      <c r="G176" s="390">
        <v>14197.56</v>
      </c>
      <c r="H176" s="2107">
        <f t="shared" si="1"/>
        <v>0</v>
      </c>
      <c r="I176" s="244"/>
      <c r="J176" s="1330"/>
      <c r="K176" s="1330"/>
      <c r="L176" s="519"/>
      <c r="M176" s="2168" t="s">
        <v>3672</v>
      </c>
    </row>
    <row r="177" spans="1:13" x14ac:dyDescent="0.25">
      <c r="A177" s="32" t="s">
        <v>3142</v>
      </c>
      <c r="B177" s="2195" t="s">
        <v>3143</v>
      </c>
      <c r="C177" s="32" t="s">
        <v>66</v>
      </c>
      <c r="D177" s="32" t="s">
        <v>3144</v>
      </c>
      <c r="E177" s="2024" t="s">
        <v>3145</v>
      </c>
      <c r="F177" s="400"/>
      <c r="G177" s="390"/>
      <c r="H177" s="2107">
        <f t="shared" si="1"/>
        <v>9309.6</v>
      </c>
      <c r="I177" s="244"/>
      <c r="J177" s="1330"/>
      <c r="K177" s="1330"/>
      <c r="L177" s="519"/>
      <c r="M177" s="2168"/>
    </row>
    <row r="178" spans="1:13" x14ac:dyDescent="0.25">
      <c r="A178" s="32" t="s">
        <v>3146</v>
      </c>
      <c r="B178" s="2195" t="s">
        <v>3147</v>
      </c>
      <c r="C178" s="32" t="s">
        <v>66</v>
      </c>
      <c r="D178" s="32" t="s">
        <v>2268</v>
      </c>
      <c r="E178" s="2024">
        <v>158680.98000000001</v>
      </c>
      <c r="F178" s="400">
        <v>42137</v>
      </c>
      <c r="G178" s="390">
        <v>158680.98000000001</v>
      </c>
      <c r="H178" s="2107">
        <f t="shared" si="1"/>
        <v>0</v>
      </c>
      <c r="I178" s="244"/>
      <c r="J178" s="1330"/>
      <c r="K178" s="1330"/>
      <c r="L178" s="519"/>
      <c r="M178" s="2168" t="s">
        <v>3562</v>
      </c>
    </row>
    <row r="179" spans="1:13" x14ac:dyDescent="0.25">
      <c r="A179" s="32" t="s">
        <v>3148</v>
      </c>
      <c r="B179" s="2195" t="s">
        <v>3149</v>
      </c>
      <c r="C179" s="32" t="s">
        <v>66</v>
      </c>
      <c r="D179" s="32" t="s">
        <v>2356</v>
      </c>
      <c r="E179" s="2024" t="s">
        <v>3150</v>
      </c>
      <c r="F179" s="400"/>
      <c r="G179" s="390"/>
      <c r="H179" s="2107">
        <f t="shared" si="1"/>
        <v>1415.6</v>
      </c>
      <c r="I179" s="244"/>
      <c r="J179" s="1330"/>
      <c r="K179" s="1330"/>
      <c r="L179" s="519"/>
      <c r="M179" s="2168"/>
    </row>
    <row r="180" spans="1:13" x14ac:dyDescent="0.25">
      <c r="A180" s="32" t="s">
        <v>3151</v>
      </c>
      <c r="B180" s="2195" t="s">
        <v>3152</v>
      </c>
      <c r="C180" s="32" t="s">
        <v>66</v>
      </c>
      <c r="D180" s="32" t="s">
        <v>2292</v>
      </c>
      <c r="E180" s="2024" t="s">
        <v>3153</v>
      </c>
      <c r="F180" s="400"/>
      <c r="G180" s="390"/>
      <c r="H180" s="2107">
        <f t="shared" si="1"/>
        <v>1192</v>
      </c>
      <c r="I180" s="244"/>
      <c r="J180" s="1330"/>
      <c r="K180" s="1330"/>
      <c r="L180" s="519"/>
      <c r="M180" s="2168"/>
    </row>
    <row r="181" spans="1:13" x14ac:dyDescent="0.25">
      <c r="A181" s="32" t="s">
        <v>3154</v>
      </c>
      <c r="B181" s="2195" t="s">
        <v>3155</v>
      </c>
      <c r="C181" s="32" t="s">
        <v>66</v>
      </c>
      <c r="D181" s="32" t="s">
        <v>2374</v>
      </c>
      <c r="E181" s="2024" t="s">
        <v>3156</v>
      </c>
      <c r="F181" s="400"/>
      <c r="G181" s="390"/>
      <c r="H181" s="2107">
        <f t="shared" si="1"/>
        <v>1750</v>
      </c>
      <c r="I181" s="244"/>
      <c r="J181" s="1330"/>
      <c r="K181" s="1330"/>
      <c r="L181" s="519"/>
      <c r="M181" s="2168"/>
    </row>
    <row r="182" spans="1:13" x14ac:dyDescent="0.25">
      <c r="A182" s="32" t="s">
        <v>3157</v>
      </c>
      <c r="B182" s="2195" t="s">
        <v>3158</v>
      </c>
      <c r="C182" s="32" t="s">
        <v>66</v>
      </c>
      <c r="D182" s="32" t="s">
        <v>2374</v>
      </c>
      <c r="E182" s="2024" t="s">
        <v>3159</v>
      </c>
      <c r="F182" s="400"/>
      <c r="G182" s="390"/>
      <c r="H182" s="2107">
        <f t="shared" si="1"/>
        <v>1785</v>
      </c>
      <c r="I182" s="244"/>
      <c r="J182" s="1330"/>
      <c r="K182" s="1330"/>
      <c r="L182" s="519"/>
      <c r="M182" s="2168"/>
    </row>
    <row r="183" spans="1:13" x14ac:dyDescent="0.25">
      <c r="A183" s="32" t="s">
        <v>3160</v>
      </c>
      <c r="B183" s="2195" t="s">
        <v>3161</v>
      </c>
      <c r="C183" s="32" t="s">
        <v>66</v>
      </c>
      <c r="D183" s="32" t="s">
        <v>2374</v>
      </c>
      <c r="E183" s="2024" t="s">
        <v>3162</v>
      </c>
      <c r="F183" s="400"/>
      <c r="G183" s="390"/>
      <c r="H183" s="2107">
        <f t="shared" si="1"/>
        <v>1767.5</v>
      </c>
      <c r="I183" s="244"/>
      <c r="J183" s="1330"/>
      <c r="K183" s="1330"/>
      <c r="L183" s="519"/>
      <c r="M183" s="2168"/>
    </row>
    <row r="184" spans="1:13" x14ac:dyDescent="0.25">
      <c r="A184" s="32" t="s">
        <v>3163</v>
      </c>
      <c r="B184" s="2195" t="s">
        <v>3164</v>
      </c>
      <c r="C184" s="32" t="s">
        <v>66</v>
      </c>
      <c r="D184" s="32" t="s">
        <v>2374</v>
      </c>
      <c r="E184" s="2024" t="s">
        <v>3165</v>
      </c>
      <c r="F184" s="400"/>
      <c r="G184" s="390"/>
      <c r="H184" s="2107">
        <f t="shared" si="1"/>
        <v>1802.5</v>
      </c>
      <c r="I184" s="244"/>
      <c r="J184" s="1330"/>
      <c r="K184" s="1330"/>
      <c r="L184" s="519"/>
      <c r="M184" s="2168"/>
    </row>
    <row r="185" spans="1:13" x14ac:dyDescent="0.25">
      <c r="A185" s="32" t="s">
        <v>3166</v>
      </c>
      <c r="B185" s="2195" t="s">
        <v>3167</v>
      </c>
      <c r="C185" s="32" t="s">
        <v>66</v>
      </c>
      <c r="D185" s="32" t="s">
        <v>2374</v>
      </c>
      <c r="E185" s="2024" t="s">
        <v>2532</v>
      </c>
      <c r="F185" s="400"/>
      <c r="G185" s="390"/>
      <c r="H185" s="2107">
        <f t="shared" si="1"/>
        <v>1820</v>
      </c>
      <c r="I185" s="244"/>
      <c r="J185" s="1330"/>
      <c r="K185" s="1330"/>
      <c r="L185" s="519"/>
      <c r="M185" s="2168"/>
    </row>
    <row r="186" spans="1:13" x14ac:dyDescent="0.25">
      <c r="A186" s="32" t="s">
        <v>3168</v>
      </c>
      <c r="B186" s="2195" t="s">
        <v>3169</v>
      </c>
      <c r="C186" s="32" t="s">
        <v>66</v>
      </c>
      <c r="D186" s="32" t="s">
        <v>2374</v>
      </c>
      <c r="E186" s="2024" t="s">
        <v>3170</v>
      </c>
      <c r="F186" s="400"/>
      <c r="G186" s="390"/>
      <c r="H186" s="2107">
        <f t="shared" si="1"/>
        <v>1837.5</v>
      </c>
      <c r="I186" s="244"/>
      <c r="J186" s="1330"/>
      <c r="K186" s="1330"/>
      <c r="L186" s="519"/>
      <c r="M186" s="2168"/>
    </row>
    <row r="187" spans="1:13" x14ac:dyDescent="0.25">
      <c r="A187" s="32" t="s">
        <v>3171</v>
      </c>
      <c r="B187" s="2195" t="s">
        <v>3172</v>
      </c>
      <c r="C187" s="32" t="s">
        <v>66</v>
      </c>
      <c r="D187" s="32" t="s">
        <v>2445</v>
      </c>
      <c r="E187" s="2024" t="s">
        <v>3173</v>
      </c>
      <c r="F187" s="400"/>
      <c r="G187" s="390"/>
      <c r="H187" s="2107">
        <f t="shared" si="1"/>
        <v>56294.36</v>
      </c>
      <c r="I187" s="244"/>
      <c r="J187" s="1330"/>
      <c r="K187" s="1330"/>
      <c r="L187" s="519"/>
      <c r="M187" s="2168"/>
    </row>
    <row r="188" spans="1:13" x14ac:dyDescent="0.25">
      <c r="A188" s="32" t="s">
        <v>3174</v>
      </c>
      <c r="B188" s="2195" t="s">
        <v>3175</v>
      </c>
      <c r="C188" s="32" t="s">
        <v>66</v>
      </c>
      <c r="D188" s="32" t="s">
        <v>2395</v>
      </c>
      <c r="E188" s="2024" t="s">
        <v>3176</v>
      </c>
      <c r="F188" s="400"/>
      <c r="G188" s="390"/>
      <c r="H188" s="2107">
        <f t="shared" si="1"/>
        <v>21229.88</v>
      </c>
      <c r="I188" s="244"/>
      <c r="J188" s="1330"/>
      <c r="K188" s="1330"/>
      <c r="L188" s="519"/>
      <c r="M188" s="2168"/>
    </row>
    <row r="189" spans="1:13" x14ac:dyDescent="0.25">
      <c r="A189" s="32" t="s">
        <v>3177</v>
      </c>
      <c r="B189" s="2195" t="s">
        <v>3178</v>
      </c>
      <c r="C189" s="32" t="s">
        <v>66</v>
      </c>
      <c r="D189" s="32" t="s">
        <v>3179</v>
      </c>
      <c r="E189" s="2024" t="s">
        <v>3180</v>
      </c>
      <c r="F189" s="400"/>
      <c r="G189" s="390"/>
      <c r="H189" s="2107">
        <f t="shared" si="1"/>
        <v>1856</v>
      </c>
      <c r="I189" s="244"/>
      <c r="J189" s="1330"/>
      <c r="K189" s="1330"/>
      <c r="L189" s="519"/>
      <c r="M189" s="2168"/>
    </row>
    <row r="190" spans="1:13" x14ac:dyDescent="0.25">
      <c r="A190" s="32" t="s">
        <v>3181</v>
      </c>
      <c r="B190" s="2195" t="s">
        <v>3182</v>
      </c>
      <c r="C190" s="32" t="s">
        <v>66</v>
      </c>
      <c r="D190" s="32" t="s">
        <v>3179</v>
      </c>
      <c r="E190" s="2024" t="s">
        <v>3183</v>
      </c>
      <c r="F190" s="400"/>
      <c r="G190" s="390"/>
      <c r="H190" s="2107">
        <f t="shared" si="1"/>
        <v>1832</v>
      </c>
      <c r="I190" s="244"/>
      <c r="J190" s="1330"/>
      <c r="K190" s="1330"/>
      <c r="L190" s="519"/>
      <c r="M190" s="2168"/>
    </row>
    <row r="191" spans="1:13" x14ac:dyDescent="0.25">
      <c r="A191" s="32" t="s">
        <v>3184</v>
      </c>
      <c r="B191" s="2195" t="s">
        <v>3185</v>
      </c>
      <c r="C191" s="32" t="s">
        <v>66</v>
      </c>
      <c r="D191" s="32" t="s">
        <v>3179</v>
      </c>
      <c r="E191" s="2024" t="s">
        <v>2657</v>
      </c>
      <c r="F191" s="400"/>
      <c r="G191" s="390"/>
      <c r="H191" s="2107">
        <f t="shared" si="1"/>
        <v>1925</v>
      </c>
      <c r="I191" s="244"/>
      <c r="J191" s="1330"/>
      <c r="K191" s="1330"/>
      <c r="L191" s="519"/>
      <c r="M191" s="2168"/>
    </row>
    <row r="192" spans="1:13" x14ac:dyDescent="0.25">
      <c r="A192" s="32" t="s">
        <v>3186</v>
      </c>
      <c r="B192" s="2195" t="s">
        <v>3187</v>
      </c>
      <c r="C192" s="32" t="s">
        <v>66</v>
      </c>
      <c r="D192" s="32" t="s">
        <v>3179</v>
      </c>
      <c r="E192" s="2024" t="s">
        <v>3188</v>
      </c>
      <c r="F192" s="400"/>
      <c r="G192" s="390"/>
      <c r="H192" s="2107">
        <f t="shared" si="1"/>
        <v>1911.25</v>
      </c>
      <c r="I192" s="244"/>
      <c r="J192" s="1330"/>
      <c r="K192" s="1330"/>
      <c r="L192" s="519"/>
      <c r="M192" s="2168"/>
    </row>
    <row r="193" spans="1:13" x14ac:dyDescent="0.25">
      <c r="A193" s="32" t="s">
        <v>3189</v>
      </c>
      <c r="B193" s="2195" t="s">
        <v>3190</v>
      </c>
      <c r="C193" s="32" t="s">
        <v>66</v>
      </c>
      <c r="D193" s="32" t="s">
        <v>3179</v>
      </c>
      <c r="E193" s="2024" t="s">
        <v>3191</v>
      </c>
      <c r="F193" s="400"/>
      <c r="G193" s="390"/>
      <c r="H193" s="2107">
        <f t="shared" si="1"/>
        <v>1889.25</v>
      </c>
      <c r="I193" s="244"/>
      <c r="J193" s="1330"/>
      <c r="K193" s="1330"/>
      <c r="L193" s="519"/>
      <c r="M193" s="2168"/>
    </row>
    <row r="194" spans="1:13" x14ac:dyDescent="0.25">
      <c r="A194" s="32" t="s">
        <v>3192</v>
      </c>
      <c r="B194" s="2195" t="s">
        <v>3193</v>
      </c>
      <c r="C194" s="32" t="s">
        <v>66</v>
      </c>
      <c r="D194" s="32" t="s">
        <v>2267</v>
      </c>
      <c r="E194" s="2024" t="s">
        <v>3194</v>
      </c>
      <c r="F194" s="400"/>
      <c r="G194" s="390"/>
      <c r="H194" s="2107">
        <f t="shared" si="1"/>
        <v>272706</v>
      </c>
      <c r="I194" s="244"/>
      <c r="J194" s="1330"/>
      <c r="K194" s="1330"/>
      <c r="L194" s="519"/>
      <c r="M194" s="2168"/>
    </row>
    <row r="195" spans="1:13" x14ac:dyDescent="0.25">
      <c r="A195" s="32" t="s">
        <v>3195</v>
      </c>
      <c r="B195" s="2195" t="s">
        <v>3196</v>
      </c>
      <c r="C195" s="32" t="s">
        <v>66</v>
      </c>
      <c r="D195" s="32" t="s">
        <v>2267</v>
      </c>
      <c r="E195" s="2024" t="s">
        <v>3197</v>
      </c>
      <c r="F195" s="400"/>
      <c r="G195" s="390"/>
      <c r="H195" s="2107">
        <f t="shared" si="1"/>
        <v>354969.9</v>
      </c>
      <c r="I195" s="244"/>
      <c r="J195" s="1330"/>
      <c r="K195" s="1330"/>
      <c r="L195" s="519"/>
      <c r="M195" s="2168"/>
    </row>
    <row r="196" spans="1:13" x14ac:dyDescent="0.25">
      <c r="A196" s="32" t="s">
        <v>3198</v>
      </c>
      <c r="B196" s="2195" t="s">
        <v>3199</v>
      </c>
      <c r="C196" s="32" t="s">
        <v>66</v>
      </c>
      <c r="D196" s="32" t="s">
        <v>2267</v>
      </c>
      <c r="E196" s="2024" t="s">
        <v>3200</v>
      </c>
      <c r="F196" s="400"/>
      <c r="G196" s="390"/>
      <c r="H196" s="2107">
        <f t="shared" ref="H196:H259" si="2">E196-G196</f>
        <v>336499.8</v>
      </c>
      <c r="I196" s="244"/>
      <c r="J196" s="1330"/>
      <c r="K196" s="1330"/>
      <c r="L196" s="519"/>
      <c r="M196" s="2168"/>
    </row>
    <row r="197" spans="1:13" x14ac:dyDescent="0.25">
      <c r="A197" s="32" t="s">
        <v>3201</v>
      </c>
      <c r="B197" s="2195" t="s">
        <v>3202</v>
      </c>
      <c r="C197" s="32" t="s">
        <v>66</v>
      </c>
      <c r="D197" s="32" t="s">
        <v>2267</v>
      </c>
      <c r="E197" s="2024" t="s">
        <v>3203</v>
      </c>
      <c r="F197" s="400"/>
      <c r="G197" s="390"/>
      <c r="H197" s="2107">
        <f t="shared" si="2"/>
        <v>318999.90000000002</v>
      </c>
      <c r="I197" s="244"/>
      <c r="J197" s="1330"/>
      <c r="K197" s="1330"/>
      <c r="L197" s="519"/>
      <c r="M197" s="2168"/>
    </row>
    <row r="198" spans="1:13" x14ac:dyDescent="0.25">
      <c r="A198" s="32" t="s">
        <v>3204</v>
      </c>
      <c r="B198" s="2195" t="s">
        <v>3205</v>
      </c>
      <c r="C198" s="32" t="s">
        <v>66</v>
      </c>
      <c r="D198" s="32" t="s">
        <v>2269</v>
      </c>
      <c r="E198" s="2024" t="s">
        <v>3206</v>
      </c>
      <c r="F198" s="400"/>
      <c r="G198" s="390"/>
      <c r="H198" s="2107">
        <f t="shared" si="2"/>
        <v>1255.8</v>
      </c>
      <c r="I198" s="244"/>
      <c r="J198" s="1330"/>
      <c r="K198" s="1330"/>
      <c r="L198" s="519"/>
      <c r="M198" s="2168"/>
    </row>
    <row r="199" spans="1:13" x14ac:dyDescent="0.25">
      <c r="A199" s="32" t="s">
        <v>3207</v>
      </c>
      <c r="B199" s="2195" t="s">
        <v>3208</v>
      </c>
      <c r="C199" s="32" t="s">
        <v>66</v>
      </c>
      <c r="D199" s="32" t="s">
        <v>3144</v>
      </c>
      <c r="E199" s="2024">
        <v>3449.6</v>
      </c>
      <c r="F199" s="400">
        <v>42149</v>
      </c>
      <c r="G199" s="390">
        <v>3449.6</v>
      </c>
      <c r="H199" s="2107">
        <f t="shared" si="2"/>
        <v>0</v>
      </c>
      <c r="I199" s="244"/>
      <c r="J199" s="1330"/>
      <c r="K199" s="1330"/>
      <c r="L199" s="519"/>
      <c r="M199" s="2168" t="s">
        <v>3665</v>
      </c>
    </row>
    <row r="200" spans="1:13" x14ac:dyDescent="0.25">
      <c r="A200" s="32" t="s">
        <v>3209</v>
      </c>
      <c r="B200" s="2195" t="s">
        <v>3210</v>
      </c>
      <c r="C200" s="32" t="s">
        <v>66</v>
      </c>
      <c r="D200" s="32" t="s">
        <v>3144</v>
      </c>
      <c r="E200" s="2024" t="s">
        <v>3211</v>
      </c>
      <c r="F200" s="400"/>
      <c r="G200" s="390"/>
      <c r="H200" s="2107">
        <f t="shared" si="2"/>
        <v>9090</v>
      </c>
      <c r="I200" s="244"/>
      <c r="J200" s="1330"/>
      <c r="K200" s="1330"/>
      <c r="L200" s="519"/>
      <c r="M200" s="2168"/>
    </row>
    <row r="201" spans="1:13" x14ac:dyDescent="0.25">
      <c r="A201" s="32" t="s">
        <v>3212</v>
      </c>
      <c r="B201" s="2195" t="s">
        <v>3213</v>
      </c>
      <c r="C201" s="32" t="s">
        <v>66</v>
      </c>
      <c r="D201" s="32" t="s">
        <v>3214</v>
      </c>
      <c r="E201" s="2024" t="s">
        <v>3215</v>
      </c>
      <c r="F201" s="400"/>
      <c r="G201" s="390"/>
      <c r="H201" s="2107">
        <f t="shared" si="2"/>
        <v>31969.200000000001</v>
      </c>
      <c r="I201" s="244"/>
      <c r="J201" s="1330"/>
      <c r="K201" s="1330"/>
      <c r="L201" s="519"/>
      <c r="M201" s="2168"/>
    </row>
    <row r="202" spans="1:13" x14ac:dyDescent="0.25">
      <c r="A202" s="32" t="s">
        <v>3216</v>
      </c>
      <c r="B202" s="2195" t="s">
        <v>3217</v>
      </c>
      <c r="C202" s="32" t="s">
        <v>66</v>
      </c>
      <c r="D202" s="32" t="s">
        <v>2317</v>
      </c>
      <c r="E202" s="2024" t="s">
        <v>3218</v>
      </c>
      <c r="F202" s="400"/>
      <c r="G202" s="390"/>
      <c r="H202" s="2107">
        <f t="shared" si="2"/>
        <v>21383.599999999999</v>
      </c>
      <c r="I202" s="244"/>
      <c r="J202" s="1330"/>
      <c r="K202" s="1330"/>
      <c r="L202" s="519"/>
      <c r="M202" s="2168"/>
    </row>
    <row r="203" spans="1:13" x14ac:dyDescent="0.25">
      <c r="A203" s="32" t="s">
        <v>3219</v>
      </c>
      <c r="B203" s="2195" t="s">
        <v>3220</v>
      </c>
      <c r="C203" s="32" t="s">
        <v>66</v>
      </c>
      <c r="D203" s="32" t="s">
        <v>3221</v>
      </c>
      <c r="E203" s="2024" t="s">
        <v>3222</v>
      </c>
      <c r="F203" s="400"/>
      <c r="G203" s="390"/>
      <c r="H203" s="2107">
        <f t="shared" si="2"/>
        <v>1963.8</v>
      </c>
      <c r="I203" s="244"/>
      <c r="J203" s="1330"/>
      <c r="K203" s="1330"/>
      <c r="L203" s="519"/>
      <c r="M203" s="2168"/>
    </row>
    <row r="204" spans="1:13" x14ac:dyDescent="0.25">
      <c r="A204" s="32" t="s">
        <v>3223</v>
      </c>
      <c r="B204" s="2195" t="s">
        <v>3224</v>
      </c>
      <c r="C204" s="32" t="s">
        <v>66</v>
      </c>
      <c r="D204" s="32" t="s">
        <v>3221</v>
      </c>
      <c r="E204" s="2024" t="s">
        <v>3222</v>
      </c>
      <c r="F204" s="400"/>
      <c r="G204" s="390"/>
      <c r="H204" s="2107">
        <f t="shared" si="2"/>
        <v>1963.8</v>
      </c>
      <c r="I204" s="244"/>
      <c r="J204" s="1330"/>
      <c r="K204" s="1330"/>
      <c r="L204" s="519"/>
      <c r="M204" s="2168"/>
    </row>
    <row r="205" spans="1:13" x14ac:dyDescent="0.25">
      <c r="A205" s="32" t="s">
        <v>3225</v>
      </c>
      <c r="B205" s="2195" t="s">
        <v>3226</v>
      </c>
      <c r="C205" s="32" t="s">
        <v>66</v>
      </c>
      <c r="D205" s="32" t="s">
        <v>3221</v>
      </c>
      <c r="E205" s="2024" t="s">
        <v>3222</v>
      </c>
      <c r="F205" s="400"/>
      <c r="G205" s="390"/>
      <c r="H205" s="2107">
        <f t="shared" si="2"/>
        <v>1963.8</v>
      </c>
      <c r="I205" s="244"/>
      <c r="J205" s="1330"/>
      <c r="K205" s="1330"/>
      <c r="L205" s="519"/>
      <c r="M205" s="2168"/>
    </row>
    <row r="206" spans="1:13" x14ac:dyDescent="0.25">
      <c r="A206" s="32" t="s">
        <v>3227</v>
      </c>
      <c r="B206" s="2195" t="s">
        <v>3228</v>
      </c>
      <c r="C206" s="32" t="s">
        <v>66</v>
      </c>
      <c r="D206" s="32" t="s">
        <v>3221</v>
      </c>
      <c r="E206" s="2024" t="s">
        <v>3222</v>
      </c>
      <c r="F206" s="400"/>
      <c r="G206" s="390"/>
      <c r="H206" s="2107">
        <f t="shared" si="2"/>
        <v>1963.8</v>
      </c>
      <c r="I206" s="244"/>
      <c r="J206" s="1330"/>
      <c r="K206" s="1330"/>
      <c r="L206" s="519"/>
      <c r="M206" s="2168"/>
    </row>
    <row r="207" spans="1:13" x14ac:dyDescent="0.25">
      <c r="A207" s="32" t="s">
        <v>3229</v>
      </c>
      <c r="B207" s="2195" t="s">
        <v>3230</v>
      </c>
      <c r="C207" s="32" t="s">
        <v>66</v>
      </c>
      <c r="D207" s="32" t="s">
        <v>3221</v>
      </c>
      <c r="E207" s="2024" t="s">
        <v>3222</v>
      </c>
      <c r="F207" s="400"/>
      <c r="G207" s="390"/>
      <c r="H207" s="2107">
        <f t="shared" si="2"/>
        <v>1963.8</v>
      </c>
      <c r="I207" s="244"/>
      <c r="J207" s="1330"/>
      <c r="K207" s="1330"/>
      <c r="L207" s="519"/>
      <c r="M207" s="2168"/>
    </row>
    <row r="208" spans="1:13" x14ac:dyDescent="0.25">
      <c r="A208" s="32" t="s">
        <v>3231</v>
      </c>
      <c r="B208" s="2195" t="s">
        <v>3232</v>
      </c>
      <c r="C208" s="32" t="s">
        <v>66</v>
      </c>
      <c r="D208" s="32" t="s">
        <v>3221</v>
      </c>
      <c r="E208" s="2024" t="s">
        <v>3222</v>
      </c>
      <c r="F208" s="400"/>
      <c r="G208" s="390"/>
      <c r="H208" s="2107">
        <f t="shared" si="2"/>
        <v>1963.8</v>
      </c>
      <c r="I208" s="244"/>
      <c r="J208" s="1330"/>
      <c r="K208" s="1330"/>
      <c r="L208" s="519"/>
      <c r="M208" s="2168"/>
    </row>
    <row r="209" spans="1:13" x14ac:dyDescent="0.25">
      <c r="A209" s="32" t="s">
        <v>3233</v>
      </c>
      <c r="B209" s="2195" t="s">
        <v>3234</v>
      </c>
      <c r="C209" s="32" t="s">
        <v>66</v>
      </c>
      <c r="D209" s="32" t="s">
        <v>3221</v>
      </c>
      <c r="E209" s="2024" t="s">
        <v>3222</v>
      </c>
      <c r="F209" s="400"/>
      <c r="G209" s="390"/>
      <c r="H209" s="2107">
        <f t="shared" si="2"/>
        <v>1963.8</v>
      </c>
      <c r="I209" s="244"/>
      <c r="J209" s="1330"/>
      <c r="K209" s="1330"/>
      <c r="L209" s="519"/>
      <c r="M209" s="2168"/>
    </row>
    <row r="210" spans="1:13" x14ac:dyDescent="0.25">
      <c r="A210" s="32" t="s">
        <v>3235</v>
      </c>
      <c r="B210" s="2195" t="s">
        <v>3236</v>
      </c>
      <c r="C210" s="32" t="s">
        <v>66</v>
      </c>
      <c r="D210" s="32" t="s">
        <v>3221</v>
      </c>
      <c r="E210" s="2024" t="s">
        <v>3222</v>
      </c>
      <c r="F210" s="400"/>
      <c r="G210" s="390"/>
      <c r="H210" s="2107">
        <f t="shared" si="2"/>
        <v>1963.8</v>
      </c>
      <c r="I210" s="244"/>
      <c r="J210" s="1330"/>
      <c r="K210" s="1330"/>
      <c r="L210" s="519"/>
      <c r="M210" s="2168"/>
    </row>
    <row r="211" spans="1:13" x14ac:dyDescent="0.25">
      <c r="A211" s="32" t="s">
        <v>3237</v>
      </c>
      <c r="B211" s="2195" t="s">
        <v>3238</v>
      </c>
      <c r="C211" s="32" t="s">
        <v>66</v>
      </c>
      <c r="D211" s="32" t="s">
        <v>3221</v>
      </c>
      <c r="E211" s="2024" t="s">
        <v>3222</v>
      </c>
      <c r="F211" s="400"/>
      <c r="G211" s="390"/>
      <c r="H211" s="2107">
        <f t="shared" si="2"/>
        <v>1963.8</v>
      </c>
      <c r="I211" s="244"/>
      <c r="J211" s="1330"/>
      <c r="K211" s="1330"/>
      <c r="L211" s="519"/>
      <c r="M211" s="2168"/>
    </row>
    <row r="212" spans="1:13" x14ac:dyDescent="0.25">
      <c r="A212" s="32" t="s">
        <v>3239</v>
      </c>
      <c r="B212" s="2195" t="s">
        <v>3240</v>
      </c>
      <c r="C212" s="32" t="s">
        <v>66</v>
      </c>
      <c r="D212" s="32" t="s">
        <v>3221</v>
      </c>
      <c r="E212" s="2024" t="s">
        <v>3222</v>
      </c>
      <c r="F212" s="400"/>
      <c r="G212" s="390"/>
      <c r="H212" s="2107">
        <f t="shared" si="2"/>
        <v>1963.8</v>
      </c>
      <c r="I212" s="244"/>
      <c r="J212" s="1330"/>
      <c r="K212" s="1330"/>
      <c r="L212" s="519"/>
      <c r="M212" s="2168"/>
    </row>
    <row r="213" spans="1:13" x14ac:dyDescent="0.25">
      <c r="A213" s="32" t="s">
        <v>3241</v>
      </c>
      <c r="B213" s="2195" t="s">
        <v>3242</v>
      </c>
      <c r="C213" s="32" t="s">
        <v>66</v>
      </c>
      <c r="D213" s="32" t="s">
        <v>3221</v>
      </c>
      <c r="E213" s="2024" t="s">
        <v>3222</v>
      </c>
      <c r="F213" s="400"/>
      <c r="G213" s="390"/>
      <c r="H213" s="2107">
        <f t="shared" si="2"/>
        <v>1963.8</v>
      </c>
      <c r="I213" s="244"/>
      <c r="J213" s="1330"/>
      <c r="K213" s="1330"/>
      <c r="L213" s="519"/>
      <c r="M213" s="2168"/>
    </row>
    <row r="214" spans="1:13" x14ac:dyDescent="0.25">
      <c r="A214" s="32" t="s">
        <v>3243</v>
      </c>
      <c r="B214" s="2195" t="s">
        <v>3244</v>
      </c>
      <c r="C214" s="32" t="s">
        <v>66</v>
      </c>
      <c r="D214" s="32" t="s">
        <v>2382</v>
      </c>
      <c r="E214" s="2024" t="s">
        <v>3245</v>
      </c>
      <c r="F214" s="400"/>
      <c r="G214" s="390"/>
      <c r="H214" s="2107">
        <f t="shared" si="2"/>
        <v>6380</v>
      </c>
      <c r="I214" s="244"/>
      <c r="J214" s="1330"/>
      <c r="K214" s="1330"/>
      <c r="L214" s="519"/>
      <c r="M214" s="2168"/>
    </row>
    <row r="215" spans="1:13" x14ac:dyDescent="0.25">
      <c r="A215" s="32" t="s">
        <v>3246</v>
      </c>
      <c r="B215" s="2195" t="s">
        <v>3247</v>
      </c>
      <c r="C215" s="32" t="s">
        <v>66</v>
      </c>
      <c r="D215" s="32" t="s">
        <v>2382</v>
      </c>
      <c r="E215" s="2024" t="s">
        <v>3248</v>
      </c>
      <c r="F215" s="400"/>
      <c r="G215" s="390"/>
      <c r="H215" s="2107">
        <f t="shared" si="2"/>
        <v>564</v>
      </c>
      <c r="I215" s="244"/>
      <c r="J215" s="1330"/>
      <c r="K215" s="1330"/>
      <c r="L215" s="519"/>
      <c r="M215" s="2168"/>
    </row>
    <row r="216" spans="1:13" x14ac:dyDescent="0.25">
      <c r="A216" s="32" t="s">
        <v>3249</v>
      </c>
      <c r="B216" s="2195" t="s">
        <v>3250</v>
      </c>
      <c r="C216" s="32" t="s">
        <v>66</v>
      </c>
      <c r="D216" s="32" t="s">
        <v>2382</v>
      </c>
      <c r="E216" s="2024" t="s">
        <v>3251</v>
      </c>
      <c r="F216" s="400"/>
      <c r="G216" s="390"/>
      <c r="H216" s="2107">
        <f t="shared" si="2"/>
        <v>6182.6</v>
      </c>
      <c r="I216" s="244"/>
      <c r="J216" s="1330"/>
      <c r="K216" s="1330"/>
      <c r="L216" s="519"/>
      <c r="M216" s="2168"/>
    </row>
    <row r="217" spans="1:13" x14ac:dyDescent="0.25">
      <c r="A217" s="32" t="s">
        <v>3252</v>
      </c>
      <c r="B217" s="2195" t="s">
        <v>3253</v>
      </c>
      <c r="C217" s="32" t="s">
        <v>66</v>
      </c>
      <c r="D217" s="32" t="s">
        <v>2382</v>
      </c>
      <c r="E217" s="2024" t="s">
        <v>3254</v>
      </c>
      <c r="F217" s="400"/>
      <c r="G217" s="390"/>
      <c r="H217" s="2107">
        <f t="shared" si="2"/>
        <v>2578.4</v>
      </c>
      <c r="I217" s="244"/>
      <c r="J217" s="1330"/>
      <c r="K217" s="1330"/>
      <c r="L217" s="519"/>
      <c r="M217" s="2168"/>
    </row>
    <row r="218" spans="1:13" x14ac:dyDescent="0.25">
      <c r="A218" s="32" t="s">
        <v>3255</v>
      </c>
      <c r="B218" s="2195" t="s">
        <v>3256</v>
      </c>
      <c r="C218" s="32" t="s">
        <v>66</v>
      </c>
      <c r="D218" s="32" t="s">
        <v>2383</v>
      </c>
      <c r="E218" s="2024" t="s">
        <v>3257</v>
      </c>
      <c r="F218" s="400"/>
      <c r="G218" s="390"/>
      <c r="H218" s="2107">
        <f t="shared" si="2"/>
        <v>26958.799999999999</v>
      </c>
      <c r="I218" s="244"/>
      <c r="J218" s="1330"/>
      <c r="K218" s="1330"/>
      <c r="L218" s="519"/>
      <c r="M218" s="2168"/>
    </row>
    <row r="219" spans="1:13" x14ac:dyDescent="0.25">
      <c r="A219" s="32" t="s">
        <v>3258</v>
      </c>
      <c r="B219" s="2195" t="s">
        <v>3259</v>
      </c>
      <c r="C219" s="32" t="s">
        <v>66</v>
      </c>
      <c r="D219" s="32" t="s">
        <v>3260</v>
      </c>
      <c r="E219" s="2024" t="s">
        <v>2724</v>
      </c>
      <c r="F219" s="400"/>
      <c r="G219" s="390"/>
      <c r="H219" s="2107">
        <f t="shared" si="2"/>
        <v>1988</v>
      </c>
      <c r="I219" s="244"/>
      <c r="J219" s="1330"/>
      <c r="K219" s="1330"/>
      <c r="L219" s="519"/>
      <c r="M219" s="2168"/>
    </row>
    <row r="220" spans="1:13" x14ac:dyDescent="0.25">
      <c r="A220" s="32" t="s">
        <v>3261</v>
      </c>
      <c r="B220" s="2195" t="s">
        <v>3262</v>
      </c>
      <c r="C220" s="32" t="s">
        <v>66</v>
      </c>
      <c r="D220" s="32" t="s">
        <v>3260</v>
      </c>
      <c r="E220" s="2024" t="s">
        <v>2724</v>
      </c>
      <c r="F220" s="400"/>
      <c r="G220" s="390"/>
      <c r="H220" s="2107">
        <f t="shared" si="2"/>
        <v>1988</v>
      </c>
      <c r="I220" s="244"/>
      <c r="J220" s="1330"/>
      <c r="K220" s="1330"/>
      <c r="L220" s="519"/>
      <c r="M220" s="2168"/>
    </row>
    <row r="221" spans="1:13" x14ac:dyDescent="0.25">
      <c r="A221" s="32" t="s">
        <v>3263</v>
      </c>
      <c r="B221" s="2195" t="s">
        <v>3264</v>
      </c>
      <c r="C221" s="32" t="s">
        <v>66</v>
      </c>
      <c r="D221" s="32" t="s">
        <v>3260</v>
      </c>
      <c r="E221" s="2024" t="s">
        <v>2724</v>
      </c>
      <c r="F221" s="400"/>
      <c r="G221" s="390"/>
      <c r="H221" s="2107">
        <f t="shared" si="2"/>
        <v>1988</v>
      </c>
      <c r="I221" s="244"/>
      <c r="J221" s="1330"/>
      <c r="K221" s="1330"/>
      <c r="L221" s="519"/>
      <c r="M221" s="2168"/>
    </row>
    <row r="222" spans="1:13" x14ac:dyDescent="0.25">
      <c r="A222" s="32" t="s">
        <v>3265</v>
      </c>
      <c r="B222" s="2195" t="s">
        <v>3266</v>
      </c>
      <c r="C222" s="32" t="s">
        <v>66</v>
      </c>
      <c r="D222" s="32" t="s">
        <v>3260</v>
      </c>
      <c r="E222" s="2024" t="s">
        <v>2724</v>
      </c>
      <c r="F222" s="400"/>
      <c r="G222" s="390"/>
      <c r="H222" s="2107">
        <f t="shared" si="2"/>
        <v>1988</v>
      </c>
      <c r="I222" s="244"/>
      <c r="J222" s="1330"/>
      <c r="K222" s="1330"/>
      <c r="L222" s="519"/>
      <c r="M222" s="2168"/>
    </row>
    <row r="223" spans="1:13" x14ac:dyDescent="0.25">
      <c r="A223" s="32" t="s">
        <v>3267</v>
      </c>
      <c r="B223" s="2195" t="s">
        <v>3268</v>
      </c>
      <c r="C223" s="32" t="s">
        <v>66</v>
      </c>
      <c r="D223" s="32" t="s">
        <v>3260</v>
      </c>
      <c r="E223" s="2024" t="s">
        <v>2724</v>
      </c>
      <c r="F223" s="400"/>
      <c r="G223" s="390"/>
      <c r="H223" s="2107">
        <f t="shared" si="2"/>
        <v>1988</v>
      </c>
      <c r="I223" s="244"/>
      <c r="J223" s="1330"/>
      <c r="K223" s="1330"/>
      <c r="L223" s="519"/>
      <c r="M223" s="2168"/>
    </row>
    <row r="224" spans="1:13" x14ac:dyDescent="0.25">
      <c r="A224" s="32" t="s">
        <v>3269</v>
      </c>
      <c r="B224" s="2195" t="s">
        <v>3270</v>
      </c>
      <c r="C224" s="32" t="s">
        <v>66</v>
      </c>
      <c r="D224" s="32" t="s">
        <v>3260</v>
      </c>
      <c r="E224" s="2024" t="s">
        <v>2724</v>
      </c>
      <c r="F224" s="400"/>
      <c r="G224" s="390"/>
      <c r="H224" s="2107">
        <f t="shared" si="2"/>
        <v>1988</v>
      </c>
      <c r="I224" s="244"/>
      <c r="J224" s="1330"/>
      <c r="K224" s="1330"/>
      <c r="L224" s="519"/>
      <c r="M224" s="2168"/>
    </row>
    <row r="225" spans="1:13" x14ac:dyDescent="0.25">
      <c r="A225" s="32" t="s">
        <v>3271</v>
      </c>
      <c r="B225" s="2195" t="s">
        <v>3272</v>
      </c>
      <c r="C225" s="32" t="s">
        <v>66</v>
      </c>
      <c r="D225" s="32" t="s">
        <v>2292</v>
      </c>
      <c r="E225" s="2024" t="s">
        <v>2523</v>
      </c>
      <c r="F225" s="400"/>
      <c r="G225" s="390"/>
      <c r="H225" s="2107">
        <f t="shared" si="2"/>
        <v>1140</v>
      </c>
      <c r="I225" s="244"/>
      <c r="J225" s="1330"/>
      <c r="K225" s="1330"/>
      <c r="L225" s="519"/>
      <c r="M225" s="2168"/>
    </row>
    <row r="226" spans="1:13" x14ac:dyDescent="0.25">
      <c r="A226" s="32" t="s">
        <v>3273</v>
      </c>
      <c r="B226" s="2195" t="s">
        <v>3274</v>
      </c>
      <c r="C226" s="32" t="s">
        <v>66</v>
      </c>
      <c r="D226" s="32" t="s">
        <v>2292</v>
      </c>
      <c r="E226" s="2024" t="s">
        <v>3275</v>
      </c>
      <c r="F226" s="400"/>
      <c r="G226" s="390"/>
      <c r="H226" s="2107">
        <f t="shared" si="2"/>
        <v>1745.8</v>
      </c>
      <c r="I226" s="244"/>
      <c r="J226" s="1330"/>
      <c r="K226" s="1330"/>
      <c r="L226" s="519"/>
      <c r="M226" s="2168"/>
    </row>
    <row r="227" spans="1:13" x14ac:dyDescent="0.25">
      <c r="A227" s="32" t="s">
        <v>3276</v>
      </c>
      <c r="B227" s="2195" t="s">
        <v>3277</v>
      </c>
      <c r="C227" s="32" t="s">
        <v>66</v>
      </c>
      <c r="D227" s="32" t="s">
        <v>2292</v>
      </c>
      <c r="E227" s="2024" t="s">
        <v>3275</v>
      </c>
      <c r="F227" s="400"/>
      <c r="G227" s="390"/>
      <c r="H227" s="2107">
        <f t="shared" si="2"/>
        <v>1745.8</v>
      </c>
      <c r="I227" s="244"/>
      <c r="J227" s="1330"/>
      <c r="K227" s="1330"/>
      <c r="L227" s="519"/>
      <c r="M227" s="2168"/>
    </row>
    <row r="228" spans="1:13" x14ac:dyDescent="0.25">
      <c r="A228" s="32" t="s">
        <v>3278</v>
      </c>
      <c r="B228" s="2195" t="s">
        <v>3279</v>
      </c>
      <c r="C228" s="32" t="s">
        <v>66</v>
      </c>
      <c r="D228" s="32" t="s">
        <v>2292</v>
      </c>
      <c r="E228" s="2024" t="s">
        <v>3275</v>
      </c>
      <c r="F228" s="400"/>
      <c r="G228" s="390"/>
      <c r="H228" s="2107">
        <f t="shared" si="2"/>
        <v>1745.8</v>
      </c>
      <c r="I228" s="244"/>
      <c r="J228" s="1330"/>
      <c r="K228" s="1330"/>
      <c r="L228" s="519"/>
      <c r="M228" s="2168"/>
    </row>
    <row r="229" spans="1:13" x14ac:dyDescent="0.25">
      <c r="A229" s="32" t="s">
        <v>3280</v>
      </c>
      <c r="B229" s="2195" t="s">
        <v>3281</v>
      </c>
      <c r="C229" s="32" t="s">
        <v>66</v>
      </c>
      <c r="D229" s="32" t="s">
        <v>2292</v>
      </c>
      <c r="E229" s="2024" t="s">
        <v>3275</v>
      </c>
      <c r="F229" s="400"/>
      <c r="G229" s="390"/>
      <c r="H229" s="2107">
        <f t="shared" si="2"/>
        <v>1745.8</v>
      </c>
      <c r="I229" s="244"/>
      <c r="J229" s="1330"/>
      <c r="K229" s="1330"/>
      <c r="L229" s="519"/>
      <c r="M229" s="2168"/>
    </row>
    <row r="230" spans="1:13" x14ac:dyDescent="0.25">
      <c r="A230" s="32" t="s">
        <v>3282</v>
      </c>
      <c r="B230" s="2195" t="s">
        <v>3283</v>
      </c>
      <c r="C230" s="32" t="s">
        <v>66</v>
      </c>
      <c r="D230" s="32" t="s">
        <v>2292</v>
      </c>
      <c r="E230" s="2024" t="s">
        <v>3275</v>
      </c>
      <c r="F230" s="400"/>
      <c r="G230" s="390"/>
      <c r="H230" s="2107">
        <f t="shared" si="2"/>
        <v>1745.8</v>
      </c>
      <c r="I230" s="244"/>
      <c r="J230" s="1330"/>
      <c r="K230" s="1330"/>
      <c r="L230" s="519"/>
      <c r="M230" s="2168"/>
    </row>
    <row r="231" spans="1:13" x14ac:dyDescent="0.25">
      <c r="A231" s="32" t="s">
        <v>3284</v>
      </c>
      <c r="B231" s="2195" t="s">
        <v>3285</v>
      </c>
      <c r="C231" s="32" t="s">
        <v>66</v>
      </c>
      <c r="D231" s="32" t="s">
        <v>2292</v>
      </c>
      <c r="E231" s="2024" t="s">
        <v>3275</v>
      </c>
      <c r="F231" s="400"/>
      <c r="G231" s="390"/>
      <c r="H231" s="2107">
        <f t="shared" si="2"/>
        <v>1745.8</v>
      </c>
      <c r="I231" s="244"/>
      <c r="J231" s="1330"/>
      <c r="K231" s="1330"/>
      <c r="L231" s="519"/>
      <c r="M231" s="2168"/>
    </row>
    <row r="232" spans="1:13" x14ac:dyDescent="0.25">
      <c r="A232" s="32" t="s">
        <v>3286</v>
      </c>
      <c r="B232" s="2195" t="s">
        <v>3287</v>
      </c>
      <c r="C232" s="32" t="s">
        <v>66</v>
      </c>
      <c r="D232" s="32" t="s">
        <v>2292</v>
      </c>
      <c r="E232" s="2024" t="s">
        <v>3288</v>
      </c>
      <c r="F232" s="400"/>
      <c r="G232" s="390"/>
      <c r="H232" s="2107">
        <f t="shared" si="2"/>
        <v>1342</v>
      </c>
      <c r="I232" s="244"/>
      <c r="J232" s="1330"/>
      <c r="K232" s="1330"/>
      <c r="L232" s="519"/>
      <c r="M232" s="2168"/>
    </row>
    <row r="233" spans="1:13" x14ac:dyDescent="0.25">
      <c r="A233" s="32" t="s">
        <v>3289</v>
      </c>
      <c r="B233" s="2195" t="s">
        <v>3290</v>
      </c>
      <c r="C233" s="32" t="s">
        <v>66</v>
      </c>
      <c r="D233" s="32" t="s">
        <v>2267</v>
      </c>
      <c r="E233" s="2024" t="s">
        <v>3291</v>
      </c>
      <c r="F233" s="400"/>
      <c r="G233" s="390"/>
      <c r="H233" s="2107">
        <f t="shared" si="2"/>
        <v>390000</v>
      </c>
      <c r="I233" s="244"/>
      <c r="J233" s="1330"/>
      <c r="K233" s="1330"/>
      <c r="L233" s="519"/>
      <c r="M233" s="2168"/>
    </row>
    <row r="234" spans="1:13" x14ac:dyDescent="0.25">
      <c r="A234" s="32" t="s">
        <v>3292</v>
      </c>
      <c r="B234" s="2195" t="s">
        <v>3293</v>
      </c>
      <c r="C234" s="32" t="s">
        <v>66</v>
      </c>
      <c r="D234" s="32" t="s">
        <v>2266</v>
      </c>
      <c r="E234" s="2024">
        <v>39717.599999999999</v>
      </c>
      <c r="F234" s="400">
        <v>42154</v>
      </c>
      <c r="G234" s="390">
        <v>39717.599999999999</v>
      </c>
      <c r="H234" s="2107">
        <f t="shared" si="2"/>
        <v>0</v>
      </c>
      <c r="I234" s="244"/>
      <c r="J234" s="1330"/>
      <c r="K234" s="1330"/>
      <c r="L234" s="519"/>
      <c r="M234" s="2168" t="s">
        <v>3731</v>
      </c>
    </row>
    <row r="235" spans="1:13" x14ac:dyDescent="0.25">
      <c r="A235" s="32" t="s">
        <v>3294</v>
      </c>
      <c r="B235" s="2195" t="s">
        <v>3295</v>
      </c>
      <c r="C235" s="32" t="s">
        <v>66</v>
      </c>
      <c r="D235" s="32" t="s">
        <v>2265</v>
      </c>
      <c r="E235" s="2024">
        <v>58957.1</v>
      </c>
      <c r="F235" s="400">
        <v>42154</v>
      </c>
      <c r="G235" s="390">
        <v>58957.1</v>
      </c>
      <c r="H235" s="2107">
        <f t="shared" si="2"/>
        <v>0</v>
      </c>
      <c r="I235" s="244"/>
      <c r="J235" s="1330"/>
      <c r="K235" s="1330"/>
      <c r="L235" s="519"/>
      <c r="M235" s="2168" t="s">
        <v>3733</v>
      </c>
    </row>
    <row r="236" spans="1:13" x14ac:dyDescent="0.25">
      <c r="A236" s="32" t="s">
        <v>3296</v>
      </c>
      <c r="B236" s="2195" t="s">
        <v>3297</v>
      </c>
      <c r="C236" s="32" t="s">
        <v>66</v>
      </c>
      <c r="D236" s="32" t="s">
        <v>2355</v>
      </c>
      <c r="E236" s="2024">
        <v>7089</v>
      </c>
      <c r="F236" s="400">
        <v>42146</v>
      </c>
      <c r="G236" s="390">
        <v>7089</v>
      </c>
      <c r="H236" s="2107">
        <f t="shared" si="2"/>
        <v>0</v>
      </c>
      <c r="I236" s="244"/>
      <c r="J236" s="1330"/>
      <c r="K236" s="1330"/>
      <c r="L236" s="519"/>
      <c r="M236" s="2168" t="s">
        <v>3648</v>
      </c>
    </row>
    <row r="237" spans="1:13" x14ac:dyDescent="0.25">
      <c r="A237" s="32" t="s">
        <v>3298</v>
      </c>
      <c r="B237" s="2195" t="s">
        <v>3299</v>
      </c>
      <c r="C237" s="32" t="s">
        <v>66</v>
      </c>
      <c r="D237" s="32" t="s">
        <v>2287</v>
      </c>
      <c r="E237" s="2024" t="s">
        <v>3300</v>
      </c>
      <c r="F237" s="400"/>
      <c r="G237" s="390"/>
      <c r="H237" s="2107">
        <f t="shared" si="2"/>
        <v>18351.599999999999</v>
      </c>
      <c r="I237" s="244"/>
      <c r="J237" s="1330"/>
      <c r="K237" s="1330"/>
      <c r="L237" s="519"/>
      <c r="M237" s="2168"/>
    </row>
    <row r="238" spans="1:13" x14ac:dyDescent="0.25">
      <c r="A238" s="32" t="s">
        <v>3301</v>
      </c>
      <c r="B238" s="2195" t="s">
        <v>3302</v>
      </c>
      <c r="C238" s="32" t="s">
        <v>66</v>
      </c>
      <c r="D238" s="32" t="s">
        <v>2266</v>
      </c>
      <c r="E238" s="2024">
        <v>20113</v>
      </c>
      <c r="F238" s="400">
        <v>42182</v>
      </c>
      <c r="G238" s="390">
        <v>20113</v>
      </c>
      <c r="H238" s="2107">
        <f t="shared" si="2"/>
        <v>0</v>
      </c>
      <c r="I238" s="244"/>
      <c r="J238" s="1330"/>
      <c r="K238" s="1330"/>
      <c r="L238" s="519"/>
      <c r="M238" s="2168" t="s">
        <v>4431</v>
      </c>
    </row>
    <row r="239" spans="1:13" x14ac:dyDescent="0.25">
      <c r="A239" s="32" t="s">
        <v>3303</v>
      </c>
      <c r="B239" s="2195" t="s">
        <v>3304</v>
      </c>
      <c r="C239" s="32" t="s">
        <v>66</v>
      </c>
      <c r="D239" s="32" t="s">
        <v>2265</v>
      </c>
      <c r="E239" s="2024">
        <v>13517.4</v>
      </c>
      <c r="F239" s="400">
        <v>42154</v>
      </c>
      <c r="G239" s="390">
        <v>13517.4</v>
      </c>
      <c r="H239" s="2107">
        <f t="shared" si="2"/>
        <v>0</v>
      </c>
      <c r="I239" s="244"/>
      <c r="J239" s="1330"/>
      <c r="K239" s="1330"/>
      <c r="L239" s="519"/>
      <c r="M239" s="2168" t="s">
        <v>3729</v>
      </c>
    </row>
    <row r="240" spans="1:13" x14ac:dyDescent="0.25">
      <c r="A240" s="32" t="s">
        <v>3305</v>
      </c>
      <c r="B240" s="2195" t="s">
        <v>3306</v>
      </c>
      <c r="C240" s="32" t="s">
        <v>66</v>
      </c>
      <c r="D240" s="32" t="s">
        <v>3307</v>
      </c>
      <c r="E240" s="2024" t="s">
        <v>2724</v>
      </c>
      <c r="F240" s="400"/>
      <c r="G240" s="390"/>
      <c r="H240" s="2107">
        <f t="shared" si="2"/>
        <v>1988</v>
      </c>
      <c r="I240" s="244"/>
      <c r="J240" s="1330"/>
      <c r="K240" s="1330"/>
      <c r="L240" s="519"/>
      <c r="M240" s="2168"/>
    </row>
    <row r="241" spans="1:13" x14ac:dyDescent="0.25">
      <c r="A241" s="32" t="s">
        <v>3308</v>
      </c>
      <c r="B241" s="2195" t="s">
        <v>3309</v>
      </c>
      <c r="C241" s="32" t="s">
        <v>66</v>
      </c>
      <c r="D241" s="32" t="s">
        <v>3307</v>
      </c>
      <c r="E241" s="2024" t="s">
        <v>3310</v>
      </c>
      <c r="F241" s="400"/>
      <c r="G241" s="390"/>
      <c r="H241" s="2107">
        <f t="shared" si="2"/>
        <v>1995.1</v>
      </c>
      <c r="I241" s="244"/>
      <c r="J241" s="1330"/>
      <c r="K241" s="1330"/>
      <c r="L241" s="519"/>
      <c r="M241" s="2168"/>
    </row>
    <row r="242" spans="1:13" x14ac:dyDescent="0.25">
      <c r="A242" s="32" t="s">
        <v>3311</v>
      </c>
      <c r="B242" s="2195" t="s">
        <v>3312</v>
      </c>
      <c r="C242" s="32" t="s">
        <v>66</v>
      </c>
      <c r="D242" s="32" t="s">
        <v>3307</v>
      </c>
      <c r="E242" s="2024" t="s">
        <v>3313</v>
      </c>
      <c r="F242" s="400"/>
      <c r="G242" s="390"/>
      <c r="H242" s="2107">
        <f t="shared" si="2"/>
        <v>1959.6</v>
      </c>
      <c r="I242" s="244"/>
      <c r="J242" s="1330"/>
      <c r="K242" s="1330"/>
      <c r="L242" s="519"/>
      <c r="M242" s="2168"/>
    </row>
    <row r="243" spans="1:13" x14ac:dyDescent="0.25">
      <c r="A243" s="32" t="s">
        <v>3314</v>
      </c>
      <c r="B243" s="2195" t="s">
        <v>3315</v>
      </c>
      <c r="C243" s="32" t="s">
        <v>66</v>
      </c>
      <c r="D243" s="32" t="s">
        <v>3307</v>
      </c>
      <c r="E243" s="2024" t="s">
        <v>3316</v>
      </c>
      <c r="F243" s="400"/>
      <c r="G243" s="390"/>
      <c r="H243" s="2107">
        <f t="shared" si="2"/>
        <v>1980.9</v>
      </c>
      <c r="I243" s="244"/>
      <c r="J243" s="1330"/>
      <c r="K243" s="1330"/>
      <c r="L243" s="519"/>
      <c r="M243" s="2168"/>
    </row>
    <row r="244" spans="1:13" x14ac:dyDescent="0.25">
      <c r="A244" s="32" t="s">
        <v>3317</v>
      </c>
      <c r="B244" s="2195" t="s">
        <v>3318</v>
      </c>
      <c r="C244" s="32" t="s">
        <v>66</v>
      </c>
      <c r="D244" s="32" t="s">
        <v>2268</v>
      </c>
      <c r="E244" s="2024">
        <v>137904.16</v>
      </c>
      <c r="F244" s="400">
        <v>42140</v>
      </c>
      <c r="G244" s="390">
        <v>137904.16</v>
      </c>
      <c r="H244" s="2107">
        <f t="shared" si="2"/>
        <v>0</v>
      </c>
      <c r="I244" s="244"/>
      <c r="J244" s="1330"/>
      <c r="K244" s="1330"/>
      <c r="L244" s="519"/>
      <c r="M244" s="2168" t="s">
        <v>3599</v>
      </c>
    </row>
    <row r="245" spans="1:13" x14ac:dyDescent="0.25">
      <c r="A245" s="32" t="s">
        <v>3319</v>
      </c>
      <c r="B245" s="2195" t="s">
        <v>3320</v>
      </c>
      <c r="C245" s="32" t="s">
        <v>66</v>
      </c>
      <c r="D245" s="32" t="s">
        <v>3321</v>
      </c>
      <c r="E245" s="2024" t="s">
        <v>3322</v>
      </c>
      <c r="F245" s="400"/>
      <c r="G245" s="390"/>
      <c r="H245" s="2107">
        <f t="shared" si="2"/>
        <v>3517.3</v>
      </c>
      <c r="I245" s="244"/>
      <c r="J245" s="1330"/>
      <c r="K245" s="1330"/>
      <c r="L245" s="519"/>
      <c r="M245" s="2168"/>
    </row>
    <row r="246" spans="1:13" x14ac:dyDescent="0.25">
      <c r="A246" s="32" t="s">
        <v>3323</v>
      </c>
      <c r="B246" s="2195" t="s">
        <v>3324</v>
      </c>
      <c r="C246" s="32" t="s">
        <v>66</v>
      </c>
      <c r="D246" s="32" t="s">
        <v>2384</v>
      </c>
      <c r="E246" s="2024" t="s">
        <v>3325</v>
      </c>
      <c r="F246" s="400"/>
      <c r="G246" s="390"/>
      <c r="H246" s="2107">
        <f t="shared" si="2"/>
        <v>1288</v>
      </c>
      <c r="I246" s="244"/>
      <c r="J246" s="1330"/>
      <c r="K246" s="1330"/>
      <c r="L246" s="519"/>
      <c r="M246" s="2168"/>
    </row>
    <row r="247" spans="1:13" x14ac:dyDescent="0.25">
      <c r="A247" s="32" t="s">
        <v>3326</v>
      </c>
      <c r="B247" s="2195" t="s">
        <v>3327</v>
      </c>
      <c r="C247" s="32" t="s">
        <v>66</v>
      </c>
      <c r="D247" s="32" t="s">
        <v>3144</v>
      </c>
      <c r="E247" s="2024" t="s">
        <v>3328</v>
      </c>
      <c r="F247" s="400"/>
      <c r="G247" s="390"/>
      <c r="H247" s="2107">
        <f t="shared" si="2"/>
        <v>6121.8</v>
      </c>
      <c r="I247" s="244"/>
      <c r="J247" s="1330"/>
      <c r="K247" s="1330"/>
      <c r="L247" s="519"/>
      <c r="M247" s="2168"/>
    </row>
    <row r="248" spans="1:13" x14ac:dyDescent="0.25">
      <c r="A248" s="32" t="s">
        <v>3329</v>
      </c>
      <c r="B248" s="2195" t="s">
        <v>3330</v>
      </c>
      <c r="C248" s="32" t="s">
        <v>66</v>
      </c>
      <c r="D248" s="32" t="s">
        <v>3144</v>
      </c>
      <c r="E248" s="2024" t="s">
        <v>3331</v>
      </c>
      <c r="F248" s="400"/>
      <c r="G248" s="390"/>
      <c r="H248" s="2107">
        <f t="shared" si="2"/>
        <v>7831.8</v>
      </c>
      <c r="I248" s="244"/>
      <c r="J248" s="1330"/>
      <c r="K248" s="1330"/>
      <c r="L248" s="519"/>
      <c r="M248" s="2168"/>
    </row>
    <row r="249" spans="1:13" x14ac:dyDescent="0.25">
      <c r="A249" s="32" t="s">
        <v>3332</v>
      </c>
      <c r="B249" s="2195" t="s">
        <v>3333</v>
      </c>
      <c r="C249" s="32" t="s">
        <v>66</v>
      </c>
      <c r="D249" s="32" t="s">
        <v>2264</v>
      </c>
      <c r="E249" s="2024" t="s">
        <v>3334</v>
      </c>
      <c r="F249" s="400"/>
      <c r="G249" s="390"/>
      <c r="H249" s="2107">
        <f t="shared" si="2"/>
        <v>35234.199999999997</v>
      </c>
      <c r="I249" s="244"/>
      <c r="J249" s="1330"/>
      <c r="K249" s="1330"/>
      <c r="L249" s="519"/>
      <c r="M249" s="2168"/>
    </row>
    <row r="250" spans="1:13" x14ac:dyDescent="0.25">
      <c r="A250" s="32" t="s">
        <v>3335</v>
      </c>
      <c r="B250" s="2195" t="s">
        <v>3336</v>
      </c>
      <c r="C250" s="32" t="s">
        <v>66</v>
      </c>
      <c r="D250" s="32" t="s">
        <v>2374</v>
      </c>
      <c r="E250" s="2024" t="s">
        <v>3156</v>
      </c>
      <c r="F250" s="400"/>
      <c r="G250" s="390"/>
      <c r="H250" s="2107">
        <f t="shared" si="2"/>
        <v>1750</v>
      </c>
      <c r="I250" s="244"/>
      <c r="J250" s="1330"/>
      <c r="K250" s="1330"/>
      <c r="L250" s="519"/>
      <c r="M250" s="2168"/>
    </row>
    <row r="251" spans="1:13" x14ac:dyDescent="0.25">
      <c r="A251" s="32" t="s">
        <v>3337</v>
      </c>
      <c r="B251" s="2195" t="s">
        <v>3338</v>
      </c>
      <c r="C251" s="32" t="s">
        <v>66</v>
      </c>
      <c r="D251" s="32" t="s">
        <v>2374</v>
      </c>
      <c r="E251" s="2024" t="s">
        <v>3159</v>
      </c>
      <c r="F251" s="400"/>
      <c r="G251" s="390"/>
      <c r="H251" s="2107">
        <f t="shared" si="2"/>
        <v>1785</v>
      </c>
      <c r="I251" s="244"/>
      <c r="J251" s="1330"/>
      <c r="K251" s="1330"/>
      <c r="L251" s="519"/>
      <c r="M251" s="2168"/>
    </row>
    <row r="252" spans="1:13" x14ac:dyDescent="0.25">
      <c r="A252" s="32" t="s">
        <v>3339</v>
      </c>
      <c r="B252" s="2195" t="s">
        <v>3340</v>
      </c>
      <c r="C252" s="32" t="s">
        <v>66</v>
      </c>
      <c r="D252" s="32" t="s">
        <v>2374</v>
      </c>
      <c r="E252" s="2024" t="s">
        <v>2532</v>
      </c>
      <c r="F252" s="400"/>
      <c r="G252" s="390"/>
      <c r="H252" s="2107">
        <f t="shared" si="2"/>
        <v>1820</v>
      </c>
      <c r="I252" s="244"/>
      <c r="J252" s="1330"/>
      <c r="K252" s="1330"/>
      <c r="L252" s="519"/>
      <c r="M252" s="2168"/>
    </row>
    <row r="253" spans="1:13" x14ac:dyDescent="0.25">
      <c r="A253" s="32" t="s">
        <v>3341</v>
      </c>
      <c r="B253" s="2195" t="s">
        <v>3342</v>
      </c>
      <c r="C253" s="32" t="s">
        <v>66</v>
      </c>
      <c r="D253" s="32" t="s">
        <v>2374</v>
      </c>
      <c r="E253" s="2024" t="s">
        <v>2456</v>
      </c>
      <c r="F253" s="400"/>
      <c r="G253" s="390"/>
      <c r="H253" s="2107">
        <f t="shared" si="2"/>
        <v>1890</v>
      </c>
      <c r="I253" s="244"/>
      <c r="J253" s="1330"/>
      <c r="K253" s="1330"/>
      <c r="L253" s="519"/>
      <c r="M253" s="2168"/>
    </row>
    <row r="254" spans="1:13" x14ac:dyDescent="0.25">
      <c r="A254" s="32" t="s">
        <v>3343</v>
      </c>
      <c r="B254" s="2195" t="s">
        <v>3344</v>
      </c>
      <c r="C254" s="32" t="s">
        <v>66</v>
      </c>
      <c r="D254" s="32" t="s">
        <v>2374</v>
      </c>
      <c r="E254" s="2024" t="s">
        <v>2657</v>
      </c>
      <c r="F254" s="400"/>
      <c r="G254" s="390"/>
      <c r="H254" s="2107">
        <f t="shared" si="2"/>
        <v>1925</v>
      </c>
      <c r="I254" s="244"/>
      <c r="J254" s="1330"/>
      <c r="K254" s="1330"/>
      <c r="L254" s="519"/>
      <c r="M254" s="2168"/>
    </row>
    <row r="255" spans="1:13" x14ac:dyDescent="0.25">
      <c r="A255" s="32" t="s">
        <v>3345</v>
      </c>
      <c r="B255" s="2195" t="s">
        <v>3346</v>
      </c>
      <c r="C255" s="32" t="s">
        <v>66</v>
      </c>
      <c r="D255" s="32" t="s">
        <v>2374</v>
      </c>
      <c r="E255" s="2024" t="s">
        <v>2393</v>
      </c>
      <c r="F255" s="400"/>
      <c r="G255" s="390"/>
      <c r="H255" s="2107">
        <f t="shared" si="2"/>
        <v>1960</v>
      </c>
      <c r="I255" s="244"/>
      <c r="J255" s="1330"/>
      <c r="K255" s="1330"/>
      <c r="L255" s="519"/>
      <c r="M255" s="2168"/>
    </row>
    <row r="256" spans="1:13" x14ac:dyDescent="0.25">
      <c r="A256" s="32" t="s">
        <v>3347</v>
      </c>
      <c r="B256" s="2195" t="s">
        <v>3348</v>
      </c>
      <c r="C256" s="32" t="s">
        <v>66</v>
      </c>
      <c r="D256" s="32" t="s">
        <v>2374</v>
      </c>
      <c r="E256" s="2024" t="s">
        <v>2454</v>
      </c>
      <c r="F256" s="400"/>
      <c r="G256" s="390"/>
      <c r="H256" s="2107">
        <f t="shared" si="2"/>
        <v>1995</v>
      </c>
      <c r="I256" s="244"/>
      <c r="J256" s="1330"/>
      <c r="K256" s="1330"/>
      <c r="L256" s="519"/>
      <c r="M256" s="2168"/>
    </row>
    <row r="257" spans="1:13" x14ac:dyDescent="0.25">
      <c r="A257" s="32" t="s">
        <v>3349</v>
      </c>
      <c r="B257" s="2195" t="s">
        <v>3350</v>
      </c>
      <c r="C257" s="32" t="s">
        <v>66</v>
      </c>
      <c r="D257" s="32" t="s">
        <v>2374</v>
      </c>
      <c r="E257" s="2024" t="s">
        <v>3018</v>
      </c>
      <c r="F257" s="400"/>
      <c r="G257" s="390"/>
      <c r="H257" s="2107">
        <f t="shared" si="2"/>
        <v>1972</v>
      </c>
      <c r="I257" s="244"/>
      <c r="J257" s="1330"/>
      <c r="K257" s="1330"/>
      <c r="L257" s="519"/>
      <c r="M257" s="2168"/>
    </row>
    <row r="258" spans="1:13" x14ac:dyDescent="0.25">
      <c r="A258" s="32" t="s">
        <v>3351</v>
      </c>
      <c r="B258" s="2195" t="s">
        <v>3352</v>
      </c>
      <c r="C258" s="32" t="s">
        <v>66</v>
      </c>
      <c r="D258" s="32" t="s">
        <v>2374</v>
      </c>
      <c r="E258" s="2024" t="s">
        <v>3353</v>
      </c>
      <c r="F258" s="400"/>
      <c r="G258" s="390"/>
      <c r="H258" s="2107">
        <f t="shared" si="2"/>
        <v>1840</v>
      </c>
      <c r="I258" s="244"/>
      <c r="J258" s="1330"/>
      <c r="K258" s="1330"/>
      <c r="L258" s="519"/>
      <c r="M258" s="2168"/>
    </row>
    <row r="259" spans="1:13" x14ac:dyDescent="0.25">
      <c r="A259" s="32" t="s">
        <v>3354</v>
      </c>
      <c r="B259" s="2195" t="s">
        <v>3355</v>
      </c>
      <c r="C259" s="32" t="s">
        <v>66</v>
      </c>
      <c r="D259" s="32" t="s">
        <v>2374</v>
      </c>
      <c r="E259" s="2024" t="s">
        <v>3356</v>
      </c>
      <c r="F259" s="400"/>
      <c r="G259" s="390"/>
      <c r="H259" s="2107">
        <f t="shared" si="2"/>
        <v>1886</v>
      </c>
      <c r="I259" s="244"/>
      <c r="J259" s="1330"/>
      <c r="K259" s="1330"/>
      <c r="L259" s="519"/>
      <c r="M259" s="2168"/>
    </row>
    <row r="260" spans="1:13" x14ac:dyDescent="0.25">
      <c r="A260" s="32" t="s">
        <v>3357</v>
      </c>
      <c r="B260" s="2195" t="s">
        <v>3358</v>
      </c>
      <c r="C260" s="32" t="s">
        <v>66</v>
      </c>
      <c r="D260" s="32" t="s">
        <v>2374</v>
      </c>
      <c r="E260" s="2024" t="s">
        <v>3359</v>
      </c>
      <c r="F260" s="400"/>
      <c r="G260" s="390"/>
      <c r="H260" s="2107">
        <f t="shared" ref="H260:H266" si="3">E260-G260</f>
        <v>1932</v>
      </c>
      <c r="I260" s="244"/>
      <c r="J260" s="1330"/>
      <c r="K260" s="1330"/>
      <c r="L260" s="519"/>
      <c r="M260" s="2168"/>
    </row>
    <row r="261" spans="1:13" x14ac:dyDescent="0.25">
      <c r="A261" s="32" t="s">
        <v>3360</v>
      </c>
      <c r="B261" s="2195" t="s">
        <v>3361</v>
      </c>
      <c r="C261" s="32" t="s">
        <v>66</v>
      </c>
      <c r="D261" s="32" t="s">
        <v>2374</v>
      </c>
      <c r="E261" s="2024" t="s">
        <v>3362</v>
      </c>
      <c r="F261" s="400"/>
      <c r="G261" s="390"/>
      <c r="H261" s="2107">
        <f t="shared" si="3"/>
        <v>1978</v>
      </c>
      <c r="I261" s="244"/>
      <c r="J261" s="1330"/>
      <c r="K261" s="1330"/>
      <c r="L261" s="519"/>
      <c r="M261" s="2168"/>
    </row>
    <row r="262" spans="1:13" x14ac:dyDescent="0.25">
      <c r="A262" s="32" t="s">
        <v>3363</v>
      </c>
      <c r="B262" s="2195" t="s">
        <v>3364</v>
      </c>
      <c r="C262" s="32" t="s">
        <v>66</v>
      </c>
      <c r="D262" s="32" t="s">
        <v>2374</v>
      </c>
      <c r="E262" s="2024" t="s">
        <v>3365</v>
      </c>
      <c r="F262" s="400"/>
      <c r="G262" s="390"/>
      <c r="H262" s="2107">
        <f t="shared" si="3"/>
        <v>1885</v>
      </c>
      <c r="I262" s="244"/>
      <c r="J262" s="1330"/>
      <c r="K262" s="1330"/>
      <c r="L262" s="519"/>
      <c r="M262" s="2168"/>
    </row>
    <row r="263" spans="1:13" x14ac:dyDescent="0.25">
      <c r="A263" s="32" t="s">
        <v>3366</v>
      </c>
      <c r="B263" s="2195" t="s">
        <v>3367</v>
      </c>
      <c r="C263" s="32" t="s">
        <v>66</v>
      </c>
      <c r="D263" s="32" t="s">
        <v>2267</v>
      </c>
      <c r="E263" s="2024" t="s">
        <v>3368</v>
      </c>
      <c r="F263" s="400"/>
      <c r="G263" s="390"/>
      <c r="H263" s="2107">
        <f t="shared" si="3"/>
        <v>371758.8</v>
      </c>
      <c r="I263" s="244"/>
      <c r="J263" s="1330"/>
      <c r="K263" s="1330"/>
      <c r="L263" s="519"/>
      <c r="M263" s="2168"/>
    </row>
    <row r="264" spans="1:13" x14ac:dyDescent="0.25">
      <c r="A264" s="32" t="s">
        <v>3369</v>
      </c>
      <c r="B264" s="2195" t="s">
        <v>3370</v>
      </c>
      <c r="C264" s="32" t="s">
        <v>66</v>
      </c>
      <c r="D264" s="32" t="s">
        <v>2267</v>
      </c>
      <c r="E264" s="2024" t="s">
        <v>3371</v>
      </c>
      <c r="F264" s="400"/>
      <c r="G264" s="390"/>
      <c r="H264" s="2107">
        <f t="shared" si="3"/>
        <v>352687.8</v>
      </c>
      <c r="I264" s="244"/>
      <c r="J264" s="1330"/>
      <c r="K264" s="1330"/>
      <c r="L264" s="519"/>
      <c r="M264" s="2168"/>
    </row>
    <row r="265" spans="1:13" x14ac:dyDescent="0.25">
      <c r="A265" s="32" t="s">
        <v>3372</v>
      </c>
      <c r="B265" s="2195" t="s">
        <v>3373</v>
      </c>
      <c r="C265" s="32" t="s">
        <v>66</v>
      </c>
      <c r="D265" s="32" t="s">
        <v>2292</v>
      </c>
      <c r="E265" s="2024" t="s">
        <v>3374</v>
      </c>
      <c r="F265" s="400"/>
      <c r="G265" s="390"/>
      <c r="H265" s="2107">
        <f t="shared" si="3"/>
        <v>1408</v>
      </c>
      <c r="I265" s="244"/>
      <c r="J265" s="1330"/>
      <c r="K265" s="1330"/>
      <c r="L265" s="519"/>
      <c r="M265" s="2168"/>
    </row>
    <row r="266" spans="1:13" x14ac:dyDescent="0.25">
      <c r="A266" s="32" t="s">
        <v>3375</v>
      </c>
      <c r="B266" s="2195" t="s">
        <v>3376</v>
      </c>
      <c r="C266" s="32" t="s">
        <v>66</v>
      </c>
      <c r="D266" s="32" t="s">
        <v>2292</v>
      </c>
      <c r="E266" s="2024" t="s">
        <v>3377</v>
      </c>
      <c r="F266" s="400"/>
      <c r="G266" s="390"/>
      <c r="H266" s="2107">
        <f t="shared" si="3"/>
        <v>1983.1</v>
      </c>
      <c r="I266" s="244"/>
      <c r="J266" s="1330"/>
      <c r="K266" s="1330"/>
      <c r="L266" s="519"/>
      <c r="M266" s="2168"/>
    </row>
    <row r="267" spans="1:13" x14ac:dyDescent="0.25">
      <c r="A267" s="32" t="s">
        <v>3378</v>
      </c>
      <c r="B267" s="2195" t="s">
        <v>3379</v>
      </c>
      <c r="C267" s="32" t="s">
        <v>66</v>
      </c>
      <c r="D267" s="32" t="s">
        <v>2453</v>
      </c>
      <c r="E267" s="2024" t="s">
        <v>2716</v>
      </c>
      <c r="F267" s="400"/>
      <c r="G267" s="390"/>
      <c r="H267" s="2107">
        <f t="shared" ref="H267:H298" si="4">E267-G267</f>
        <v>1110</v>
      </c>
      <c r="I267" s="244"/>
      <c r="J267" s="1330"/>
      <c r="K267" s="1330"/>
      <c r="L267" s="519"/>
      <c r="M267" s="2168"/>
    </row>
    <row r="268" spans="1:13" x14ac:dyDescent="0.25">
      <c r="A268" s="32" t="s">
        <v>3380</v>
      </c>
      <c r="B268" s="2195" t="s">
        <v>3381</v>
      </c>
      <c r="C268" s="32" t="s">
        <v>66</v>
      </c>
      <c r="D268" s="32" t="s">
        <v>2292</v>
      </c>
      <c r="E268" s="2024" t="s">
        <v>3377</v>
      </c>
      <c r="F268" s="400"/>
      <c r="G268" s="390"/>
      <c r="H268" s="2107">
        <f t="shared" si="4"/>
        <v>1983.1</v>
      </c>
      <c r="I268" s="244"/>
      <c r="J268" s="1330"/>
      <c r="K268" s="1330"/>
      <c r="L268" s="519"/>
      <c r="M268" s="2168"/>
    </row>
    <row r="269" spans="1:13" x14ac:dyDescent="0.25">
      <c r="A269" s="32" t="s">
        <v>3382</v>
      </c>
      <c r="B269" s="2195" t="s">
        <v>3383</v>
      </c>
      <c r="C269" s="32" t="s">
        <v>66</v>
      </c>
      <c r="D269" s="32" t="s">
        <v>2292</v>
      </c>
      <c r="E269" s="2024" t="s">
        <v>3377</v>
      </c>
      <c r="F269" s="400"/>
      <c r="G269" s="390"/>
      <c r="H269" s="2107">
        <f t="shared" si="4"/>
        <v>1983.1</v>
      </c>
      <c r="I269" s="244"/>
      <c r="J269" s="1330"/>
      <c r="K269" s="1330"/>
      <c r="L269" s="519"/>
      <c r="M269" s="2168"/>
    </row>
    <row r="270" spans="1:13" x14ac:dyDescent="0.25">
      <c r="A270" s="32" t="s">
        <v>3384</v>
      </c>
      <c r="B270" s="2195" t="s">
        <v>3385</v>
      </c>
      <c r="C270" s="32" t="s">
        <v>66</v>
      </c>
      <c r="D270" s="32" t="s">
        <v>2292</v>
      </c>
      <c r="E270" s="2024" t="s">
        <v>3377</v>
      </c>
      <c r="F270" s="400"/>
      <c r="G270" s="390"/>
      <c r="H270" s="2107">
        <f t="shared" si="4"/>
        <v>1983.1</v>
      </c>
      <c r="I270" s="244"/>
      <c r="J270" s="1330"/>
      <c r="K270" s="1330"/>
      <c r="L270" s="519"/>
      <c r="M270" s="2168"/>
    </row>
    <row r="271" spans="1:13" x14ac:dyDescent="0.25">
      <c r="A271" s="32" t="s">
        <v>3386</v>
      </c>
      <c r="B271" s="2195" t="s">
        <v>3387</v>
      </c>
      <c r="C271" s="32" t="s">
        <v>66</v>
      </c>
      <c r="D271" s="32" t="s">
        <v>2292</v>
      </c>
      <c r="E271" s="2024" t="s">
        <v>3377</v>
      </c>
      <c r="F271" s="400"/>
      <c r="G271" s="390"/>
      <c r="H271" s="2107">
        <f t="shared" si="4"/>
        <v>1983.1</v>
      </c>
      <c r="I271" s="244"/>
      <c r="J271" s="1330"/>
      <c r="K271" s="1330"/>
      <c r="L271" s="519"/>
      <c r="M271" s="2168"/>
    </row>
    <row r="272" spans="1:13" x14ac:dyDescent="0.25">
      <c r="A272" s="32" t="s">
        <v>3388</v>
      </c>
      <c r="B272" s="2195" t="s">
        <v>3389</v>
      </c>
      <c r="C272" s="32" t="s">
        <v>66</v>
      </c>
      <c r="D272" s="32" t="s">
        <v>2292</v>
      </c>
      <c r="E272" s="2024" t="s">
        <v>3377</v>
      </c>
      <c r="F272" s="400"/>
      <c r="G272" s="390"/>
      <c r="H272" s="2107">
        <f t="shared" si="4"/>
        <v>1983.1</v>
      </c>
      <c r="I272" s="244"/>
      <c r="J272" s="1330"/>
      <c r="K272" s="1330"/>
      <c r="L272" s="519"/>
      <c r="M272" s="2168"/>
    </row>
    <row r="273" spans="1:13" x14ac:dyDescent="0.25">
      <c r="A273" s="32" t="s">
        <v>3390</v>
      </c>
      <c r="B273" s="2195" t="s">
        <v>3391</v>
      </c>
      <c r="C273" s="32" t="s">
        <v>66</v>
      </c>
      <c r="D273" s="32" t="s">
        <v>2266</v>
      </c>
      <c r="E273" s="2024" t="s">
        <v>3392</v>
      </c>
      <c r="F273" s="400"/>
      <c r="G273" s="390"/>
      <c r="H273" s="2107">
        <f t="shared" si="4"/>
        <v>20554.55</v>
      </c>
      <c r="I273" s="244"/>
      <c r="J273" s="1330"/>
      <c r="K273" s="1330"/>
      <c r="L273" s="519"/>
      <c r="M273" s="2168"/>
    </row>
    <row r="274" spans="1:13" x14ac:dyDescent="0.25">
      <c r="A274" s="32" t="s">
        <v>3393</v>
      </c>
      <c r="B274" s="2195" t="s">
        <v>3394</v>
      </c>
      <c r="C274" s="32" t="s">
        <v>66</v>
      </c>
      <c r="D274" s="32" t="s">
        <v>2287</v>
      </c>
      <c r="E274" s="2024" t="s">
        <v>3395</v>
      </c>
      <c r="F274" s="400"/>
      <c r="G274" s="390"/>
      <c r="H274" s="2107">
        <f t="shared" si="4"/>
        <v>17952.400000000001</v>
      </c>
      <c r="I274" s="244"/>
      <c r="J274" s="1330"/>
      <c r="K274" s="1330"/>
      <c r="L274" s="519"/>
      <c r="M274" s="2168"/>
    </row>
    <row r="275" spans="1:13" x14ac:dyDescent="0.25">
      <c r="A275" s="32" t="s">
        <v>3396</v>
      </c>
      <c r="B275" s="2195" t="s">
        <v>3397</v>
      </c>
      <c r="C275" s="32" t="s">
        <v>66</v>
      </c>
      <c r="D275" s="32" t="s">
        <v>2265</v>
      </c>
      <c r="E275" s="2024">
        <v>49318.7</v>
      </c>
      <c r="F275" s="400">
        <v>42154</v>
      </c>
      <c r="G275" s="390">
        <v>49318.7</v>
      </c>
      <c r="H275" s="2107">
        <f t="shared" si="4"/>
        <v>0</v>
      </c>
      <c r="I275" s="244"/>
      <c r="J275" s="1330"/>
      <c r="K275" s="1330"/>
      <c r="L275" s="519"/>
      <c r="M275" s="2168" t="s">
        <v>3735</v>
      </c>
    </row>
    <row r="276" spans="1:13" x14ac:dyDescent="0.25">
      <c r="A276" s="32" t="s">
        <v>3398</v>
      </c>
      <c r="B276" s="2195" t="s">
        <v>3399</v>
      </c>
      <c r="C276" s="32" t="s">
        <v>66</v>
      </c>
      <c r="D276" s="32" t="s">
        <v>2267</v>
      </c>
      <c r="E276" s="2024" t="s">
        <v>3400</v>
      </c>
      <c r="F276" s="400"/>
      <c r="G276" s="390"/>
      <c r="H276" s="2107">
        <f t="shared" si="4"/>
        <v>354067.8</v>
      </c>
      <c r="I276" s="244"/>
      <c r="J276" s="1330"/>
      <c r="K276" s="1330"/>
      <c r="L276" s="519"/>
      <c r="M276" s="2168"/>
    </row>
    <row r="277" spans="1:13" x14ac:dyDescent="0.25">
      <c r="A277" s="32" t="s">
        <v>3401</v>
      </c>
      <c r="B277" s="2195" t="s">
        <v>3402</v>
      </c>
      <c r="C277" s="32" t="s">
        <v>66</v>
      </c>
      <c r="D277" s="32" t="s">
        <v>2355</v>
      </c>
      <c r="E277" s="2024">
        <v>15488.24</v>
      </c>
      <c r="F277" s="400">
        <v>42154</v>
      </c>
      <c r="G277" s="390">
        <v>15488.24</v>
      </c>
      <c r="H277" s="2107">
        <f t="shared" si="4"/>
        <v>0</v>
      </c>
      <c r="I277" s="244"/>
      <c r="J277" s="1330"/>
      <c r="K277" s="1330"/>
      <c r="L277" s="519"/>
      <c r="M277" s="2168" t="s">
        <v>3737</v>
      </c>
    </row>
    <row r="278" spans="1:13" x14ac:dyDescent="0.25">
      <c r="A278" s="32" t="s">
        <v>3403</v>
      </c>
      <c r="B278" s="2195" t="s">
        <v>3404</v>
      </c>
      <c r="C278" s="32" t="s">
        <v>66</v>
      </c>
      <c r="D278" s="32" t="s">
        <v>2267</v>
      </c>
      <c r="E278" s="2024" t="s">
        <v>3405</v>
      </c>
      <c r="F278" s="400"/>
      <c r="G278" s="390"/>
      <c r="H278" s="2107">
        <f t="shared" si="4"/>
        <v>304143.90000000002</v>
      </c>
      <c r="I278" s="244"/>
      <c r="J278" s="1330"/>
      <c r="K278" s="1330"/>
      <c r="L278" s="519"/>
      <c r="M278" s="2168"/>
    </row>
    <row r="279" spans="1:13" x14ac:dyDescent="0.25">
      <c r="A279" s="32" t="s">
        <v>3406</v>
      </c>
      <c r="B279" s="2195" t="s">
        <v>3407</v>
      </c>
      <c r="C279" s="32" t="s">
        <v>66</v>
      </c>
      <c r="D279" s="32" t="s">
        <v>2440</v>
      </c>
      <c r="E279" s="2024" t="s">
        <v>3408</v>
      </c>
      <c r="F279" s="400"/>
      <c r="G279" s="390"/>
      <c r="H279" s="2107">
        <f t="shared" si="4"/>
        <v>1961</v>
      </c>
      <c r="I279" s="244"/>
      <c r="J279" s="1330"/>
      <c r="K279" s="1330"/>
      <c r="L279" s="519"/>
      <c r="M279" s="2168"/>
    </row>
    <row r="280" spans="1:13" x14ac:dyDescent="0.25">
      <c r="A280" s="32" t="s">
        <v>3409</v>
      </c>
      <c r="B280" s="2195" t="s">
        <v>3410</v>
      </c>
      <c r="C280" s="32" t="s">
        <v>66</v>
      </c>
      <c r="D280" s="32" t="s">
        <v>2351</v>
      </c>
      <c r="E280" s="2024" t="s">
        <v>2391</v>
      </c>
      <c r="F280" s="400"/>
      <c r="G280" s="390"/>
      <c r="H280" s="2107">
        <f t="shared" si="4"/>
        <v>2250</v>
      </c>
      <c r="I280" s="244"/>
      <c r="J280" s="1330"/>
      <c r="K280" s="1330"/>
      <c r="L280" s="519"/>
      <c r="M280" s="2168"/>
    </row>
    <row r="281" spans="1:13" x14ac:dyDescent="0.25">
      <c r="A281" s="32" t="s">
        <v>3411</v>
      </c>
      <c r="B281" s="2195" t="s">
        <v>3412</v>
      </c>
      <c r="C281" s="32" t="s">
        <v>66</v>
      </c>
      <c r="D281" s="32" t="s">
        <v>3413</v>
      </c>
      <c r="E281" s="2024" t="s">
        <v>3414</v>
      </c>
      <c r="F281" s="400"/>
      <c r="G281" s="390"/>
      <c r="H281" s="2107">
        <f t="shared" si="4"/>
        <v>1350</v>
      </c>
      <c r="I281" s="244"/>
      <c r="J281" s="1330"/>
      <c r="K281" s="1330"/>
      <c r="L281" s="519"/>
      <c r="M281" s="2168"/>
    </row>
    <row r="282" spans="1:13" x14ac:dyDescent="0.25">
      <c r="A282" s="32" t="s">
        <v>3415</v>
      </c>
      <c r="B282" s="2195" t="s">
        <v>3416</v>
      </c>
      <c r="C282" s="32" t="s">
        <v>66</v>
      </c>
      <c r="D282" s="32" t="s">
        <v>2445</v>
      </c>
      <c r="E282" s="2024" t="s">
        <v>3417</v>
      </c>
      <c r="F282" s="400"/>
      <c r="G282" s="390"/>
      <c r="H282" s="2107">
        <f t="shared" si="4"/>
        <v>8152</v>
      </c>
      <c r="I282" s="244"/>
      <c r="J282" s="1330"/>
      <c r="K282" s="1330"/>
      <c r="L282" s="519"/>
      <c r="M282" s="2168"/>
    </row>
    <row r="283" spans="1:13" x14ac:dyDescent="0.25">
      <c r="A283" s="32" t="s">
        <v>3418</v>
      </c>
      <c r="B283" s="2195" t="s">
        <v>3419</v>
      </c>
      <c r="C283" s="32" t="s">
        <v>66</v>
      </c>
      <c r="D283" s="32" t="s">
        <v>2445</v>
      </c>
      <c r="E283" s="2024" t="s">
        <v>3420</v>
      </c>
      <c r="F283" s="400"/>
      <c r="G283" s="390"/>
      <c r="H283" s="2107">
        <f t="shared" si="4"/>
        <v>24645.15</v>
      </c>
      <c r="I283" s="244"/>
      <c r="J283" s="1330"/>
      <c r="K283" s="1330"/>
      <c r="L283" s="519"/>
      <c r="M283" s="2168"/>
    </row>
    <row r="284" spans="1:13" x14ac:dyDescent="0.25">
      <c r="A284" s="32" t="s">
        <v>3421</v>
      </c>
      <c r="B284" s="2195" t="s">
        <v>3422</v>
      </c>
      <c r="C284" s="32" t="s">
        <v>66</v>
      </c>
      <c r="D284" s="32" t="s">
        <v>3260</v>
      </c>
      <c r="E284" s="2024" t="s">
        <v>3423</v>
      </c>
      <c r="F284" s="400"/>
      <c r="G284" s="390"/>
      <c r="H284" s="2107">
        <f t="shared" si="4"/>
        <v>1974</v>
      </c>
      <c r="I284" s="244"/>
      <c r="J284" s="1330"/>
      <c r="K284" s="1330"/>
      <c r="L284" s="519"/>
      <c r="M284" s="2168"/>
    </row>
    <row r="285" spans="1:13" x14ac:dyDescent="0.25">
      <c r="A285" s="32" t="s">
        <v>3424</v>
      </c>
      <c r="B285" s="2195" t="s">
        <v>3425</v>
      </c>
      <c r="C285" s="32" t="s">
        <v>66</v>
      </c>
      <c r="D285" s="32" t="s">
        <v>3260</v>
      </c>
      <c r="E285" s="2024" t="s">
        <v>3426</v>
      </c>
      <c r="F285" s="400"/>
      <c r="G285" s="390"/>
      <c r="H285" s="2107">
        <f t="shared" si="4"/>
        <v>1981.05</v>
      </c>
      <c r="I285" s="244"/>
      <c r="J285" s="1330"/>
      <c r="K285" s="1330"/>
      <c r="L285" s="519"/>
      <c r="M285" s="2168"/>
    </row>
    <row r="286" spans="1:13" x14ac:dyDescent="0.25">
      <c r="A286" s="32" t="s">
        <v>3427</v>
      </c>
      <c r="B286" s="2195" t="s">
        <v>3428</v>
      </c>
      <c r="C286" s="32" t="s">
        <v>66</v>
      </c>
      <c r="D286" s="32" t="s">
        <v>3130</v>
      </c>
      <c r="E286" s="2024" t="s">
        <v>3429</v>
      </c>
      <c r="F286" s="400"/>
      <c r="G286" s="390"/>
      <c r="H286" s="2107">
        <f t="shared" si="4"/>
        <v>8291.7999999999993</v>
      </c>
      <c r="I286" s="244"/>
      <c r="J286" s="1330"/>
      <c r="K286" s="1330"/>
      <c r="L286" s="519"/>
      <c r="M286" s="2168"/>
    </row>
    <row r="287" spans="1:13" x14ac:dyDescent="0.25">
      <c r="A287" s="32" t="s">
        <v>3430</v>
      </c>
      <c r="B287" s="2195" t="s">
        <v>3431</v>
      </c>
      <c r="C287" s="32" t="s">
        <v>66</v>
      </c>
      <c r="D287" s="32" t="s">
        <v>3179</v>
      </c>
      <c r="E287" s="2024" t="s">
        <v>3432</v>
      </c>
      <c r="F287" s="400"/>
      <c r="G287" s="390"/>
      <c r="H287" s="2107">
        <f t="shared" si="4"/>
        <v>1797.4</v>
      </c>
      <c r="I287" s="244"/>
      <c r="J287" s="1330"/>
      <c r="K287" s="1330"/>
      <c r="L287" s="519"/>
      <c r="M287" s="2168"/>
    </row>
    <row r="288" spans="1:13" x14ac:dyDescent="0.25">
      <c r="A288" s="32" t="s">
        <v>3433</v>
      </c>
      <c r="B288" s="2195" t="s">
        <v>3434</v>
      </c>
      <c r="C288" s="32" t="s">
        <v>66</v>
      </c>
      <c r="D288" s="32" t="s">
        <v>3179</v>
      </c>
      <c r="E288" s="2024" t="s">
        <v>3432</v>
      </c>
      <c r="F288" s="400"/>
      <c r="G288" s="390"/>
      <c r="H288" s="2107">
        <f t="shared" si="4"/>
        <v>1797.4</v>
      </c>
      <c r="I288" s="244"/>
      <c r="J288" s="1330"/>
      <c r="K288" s="1330"/>
      <c r="L288" s="519"/>
      <c r="M288" s="2168"/>
    </row>
    <row r="289" spans="1:13" x14ac:dyDescent="0.25">
      <c r="A289" s="32" t="s">
        <v>3435</v>
      </c>
      <c r="B289" s="2195" t="s">
        <v>3436</v>
      </c>
      <c r="C289" s="32" t="s">
        <v>66</v>
      </c>
      <c r="D289" s="32" t="s">
        <v>3179</v>
      </c>
      <c r="E289" s="2024" t="s">
        <v>3432</v>
      </c>
      <c r="F289" s="400"/>
      <c r="G289" s="390"/>
      <c r="H289" s="2107">
        <f t="shared" si="4"/>
        <v>1797.4</v>
      </c>
      <c r="I289" s="244"/>
      <c r="J289" s="1330"/>
      <c r="K289" s="1330"/>
      <c r="L289" s="519"/>
      <c r="M289" s="2168"/>
    </row>
    <row r="290" spans="1:13" x14ac:dyDescent="0.25">
      <c r="A290" s="32" t="s">
        <v>3437</v>
      </c>
      <c r="B290" s="2195" t="s">
        <v>3438</v>
      </c>
      <c r="C290" s="32" t="s">
        <v>66</v>
      </c>
      <c r="D290" s="32" t="s">
        <v>3179</v>
      </c>
      <c r="E290" s="2024" t="s">
        <v>3432</v>
      </c>
      <c r="F290" s="400"/>
      <c r="G290" s="390"/>
      <c r="H290" s="2107">
        <f t="shared" si="4"/>
        <v>1797.4</v>
      </c>
      <c r="I290" s="244"/>
      <c r="J290" s="1330"/>
      <c r="K290" s="1330"/>
      <c r="L290" s="519"/>
      <c r="M290" s="2168"/>
    </row>
    <row r="291" spans="1:13" x14ac:dyDescent="0.25">
      <c r="A291" s="32" t="s">
        <v>3439</v>
      </c>
      <c r="B291" s="2195" t="s">
        <v>3440</v>
      </c>
      <c r="C291" s="32" t="s">
        <v>66</v>
      </c>
      <c r="D291" s="32" t="s">
        <v>3179</v>
      </c>
      <c r="E291" s="2024" t="s">
        <v>3441</v>
      </c>
      <c r="F291" s="400"/>
      <c r="G291" s="390"/>
      <c r="H291" s="2107">
        <f t="shared" si="4"/>
        <v>1636.6</v>
      </c>
      <c r="I291" s="244"/>
      <c r="J291" s="1330"/>
      <c r="K291" s="1330"/>
      <c r="L291" s="519"/>
      <c r="M291" s="2168"/>
    </row>
    <row r="292" spans="1:13" x14ac:dyDescent="0.25">
      <c r="A292" s="32" t="s">
        <v>3442</v>
      </c>
      <c r="B292" s="2195" t="s">
        <v>3443</v>
      </c>
      <c r="C292" s="32" t="s">
        <v>66</v>
      </c>
      <c r="D292" s="32" t="s">
        <v>3179</v>
      </c>
      <c r="E292" s="2024" t="s">
        <v>3441</v>
      </c>
      <c r="F292" s="400"/>
      <c r="G292" s="390"/>
      <c r="H292" s="2107">
        <f t="shared" si="4"/>
        <v>1636.6</v>
      </c>
      <c r="I292" s="244"/>
      <c r="J292" s="1330"/>
      <c r="K292" s="1330"/>
      <c r="L292" s="519"/>
      <c r="M292" s="2168"/>
    </row>
    <row r="293" spans="1:13" x14ac:dyDescent="0.25">
      <c r="A293" s="32" t="s">
        <v>3444</v>
      </c>
      <c r="B293" s="2195" t="s">
        <v>3445</v>
      </c>
      <c r="C293" s="32" t="s">
        <v>66</v>
      </c>
      <c r="D293" s="32" t="s">
        <v>3179</v>
      </c>
      <c r="E293" s="2024" t="s">
        <v>3441</v>
      </c>
      <c r="F293" s="400"/>
      <c r="G293" s="390"/>
      <c r="H293" s="2107">
        <f t="shared" si="4"/>
        <v>1636.6</v>
      </c>
      <c r="I293" s="244"/>
      <c r="J293" s="1330"/>
      <c r="K293" s="1330"/>
      <c r="L293" s="519"/>
      <c r="M293" s="2168"/>
    </row>
    <row r="294" spans="1:13" x14ac:dyDescent="0.25">
      <c r="A294" s="32" t="s">
        <v>3446</v>
      </c>
      <c r="B294" s="2195" t="s">
        <v>3447</v>
      </c>
      <c r="C294" s="32" t="s">
        <v>66</v>
      </c>
      <c r="D294" s="32" t="s">
        <v>3179</v>
      </c>
      <c r="E294" s="2024" t="s">
        <v>3441</v>
      </c>
      <c r="F294" s="400"/>
      <c r="G294" s="390"/>
      <c r="H294" s="2107">
        <f t="shared" si="4"/>
        <v>1636.6</v>
      </c>
      <c r="I294" s="244"/>
      <c r="J294" s="1330"/>
      <c r="K294" s="1330"/>
      <c r="L294" s="519"/>
      <c r="M294" s="2168"/>
    </row>
    <row r="295" spans="1:13" x14ac:dyDescent="0.25">
      <c r="A295" s="32" t="s">
        <v>3448</v>
      </c>
      <c r="B295" s="2195" t="s">
        <v>3449</v>
      </c>
      <c r="C295" s="32" t="s">
        <v>66</v>
      </c>
      <c r="D295" s="32" t="s">
        <v>3179</v>
      </c>
      <c r="E295" s="2024" t="s">
        <v>3450</v>
      </c>
      <c r="F295" s="400"/>
      <c r="G295" s="390"/>
      <c r="H295" s="2107">
        <f t="shared" si="4"/>
        <v>1931.16</v>
      </c>
      <c r="I295" s="244"/>
      <c r="J295" s="1330"/>
      <c r="K295" s="1330"/>
      <c r="L295" s="519"/>
      <c r="M295" s="2168"/>
    </row>
    <row r="296" spans="1:13" x14ac:dyDescent="0.25">
      <c r="A296" s="32" t="s">
        <v>3451</v>
      </c>
      <c r="B296" s="2195" t="s">
        <v>3452</v>
      </c>
      <c r="C296" s="32" t="s">
        <v>66</v>
      </c>
      <c r="D296" s="32" t="s">
        <v>3179</v>
      </c>
      <c r="E296" s="2024" t="s">
        <v>3450</v>
      </c>
      <c r="F296" s="400"/>
      <c r="G296" s="390"/>
      <c r="H296" s="2107">
        <f t="shared" si="4"/>
        <v>1931.16</v>
      </c>
      <c r="I296" s="244"/>
      <c r="J296" s="1330"/>
      <c r="K296" s="1330"/>
      <c r="L296" s="519"/>
      <c r="M296" s="2168"/>
    </row>
    <row r="297" spans="1:13" x14ac:dyDescent="0.25">
      <c r="A297" s="32" t="s">
        <v>3453</v>
      </c>
      <c r="B297" s="2195" t="s">
        <v>3454</v>
      </c>
      <c r="C297" s="32" t="s">
        <v>66</v>
      </c>
      <c r="D297" s="32" t="s">
        <v>3179</v>
      </c>
      <c r="E297" s="2024" t="s">
        <v>3450</v>
      </c>
      <c r="F297" s="400"/>
      <c r="G297" s="390"/>
      <c r="H297" s="2107">
        <f t="shared" si="4"/>
        <v>1931.16</v>
      </c>
      <c r="I297" s="244"/>
      <c r="J297" s="1330"/>
      <c r="K297" s="1330"/>
      <c r="L297" s="519"/>
      <c r="M297" s="2168"/>
    </row>
    <row r="298" spans="1:13" x14ac:dyDescent="0.25">
      <c r="A298" s="32" t="s">
        <v>3455</v>
      </c>
      <c r="B298" s="2195" t="s">
        <v>3456</v>
      </c>
      <c r="C298" s="32" t="s">
        <v>66</v>
      </c>
      <c r="D298" s="32" t="s">
        <v>3179</v>
      </c>
      <c r="E298" s="2024" t="s">
        <v>3450</v>
      </c>
      <c r="F298" s="400"/>
      <c r="G298" s="390"/>
      <c r="H298" s="2107">
        <f t="shared" si="4"/>
        <v>1931.16</v>
      </c>
      <c r="I298" s="244"/>
      <c r="J298" s="1330"/>
      <c r="K298" s="1330"/>
      <c r="L298" s="519"/>
      <c r="M298" s="2168"/>
    </row>
    <row r="299" spans="1:13" x14ac:dyDescent="0.25">
      <c r="A299" s="32" t="s">
        <v>3457</v>
      </c>
      <c r="B299" s="2195" t="s">
        <v>3458</v>
      </c>
      <c r="C299" s="32" t="s">
        <v>66</v>
      </c>
      <c r="D299" s="32" t="s">
        <v>3179</v>
      </c>
      <c r="E299" s="2024" t="s">
        <v>3450</v>
      </c>
      <c r="F299" s="400"/>
      <c r="G299" s="390"/>
      <c r="H299" s="2107">
        <f t="shared" ref="H299:H330" si="5">E299-G299</f>
        <v>1931.16</v>
      </c>
      <c r="I299" s="244"/>
      <c r="J299" s="1330"/>
      <c r="K299" s="1330"/>
      <c r="L299" s="519"/>
      <c r="M299" s="2168"/>
    </row>
    <row r="300" spans="1:13" x14ac:dyDescent="0.25">
      <c r="A300" s="32" t="s">
        <v>3459</v>
      </c>
      <c r="B300" s="2195" t="s">
        <v>3460</v>
      </c>
      <c r="C300" s="32" t="s">
        <v>66</v>
      </c>
      <c r="D300" s="32" t="s">
        <v>3179</v>
      </c>
      <c r="E300" s="2024" t="s">
        <v>3450</v>
      </c>
      <c r="F300" s="400"/>
      <c r="G300" s="390"/>
      <c r="H300" s="2107">
        <f t="shared" si="5"/>
        <v>1931.16</v>
      </c>
      <c r="I300" s="244"/>
      <c r="J300" s="1330"/>
      <c r="K300" s="1330"/>
      <c r="L300" s="519"/>
      <c r="M300" s="2168"/>
    </row>
    <row r="301" spans="1:13" x14ac:dyDescent="0.25">
      <c r="A301" s="32" t="s">
        <v>3461</v>
      </c>
      <c r="B301" s="2195" t="s">
        <v>3462</v>
      </c>
      <c r="C301" s="32" t="s">
        <v>66</v>
      </c>
      <c r="D301" s="32" t="s">
        <v>3179</v>
      </c>
      <c r="E301" s="2024" t="s">
        <v>3450</v>
      </c>
      <c r="F301" s="400"/>
      <c r="G301" s="390"/>
      <c r="H301" s="2107">
        <f t="shared" si="5"/>
        <v>1931.16</v>
      </c>
      <c r="I301" s="244"/>
      <c r="J301" s="1330"/>
      <c r="K301" s="1330"/>
      <c r="L301" s="519"/>
      <c r="M301" s="2168"/>
    </row>
    <row r="302" spans="1:13" x14ac:dyDescent="0.25">
      <c r="A302" s="32" t="s">
        <v>3463</v>
      </c>
      <c r="B302" s="2195" t="s">
        <v>3464</v>
      </c>
      <c r="C302" s="32" t="s">
        <v>66</v>
      </c>
      <c r="D302" s="32" t="s">
        <v>3465</v>
      </c>
      <c r="E302" s="2024" t="s">
        <v>3046</v>
      </c>
      <c r="F302" s="400"/>
      <c r="G302" s="390"/>
      <c r="H302" s="2107">
        <f t="shared" si="5"/>
        <v>1800</v>
      </c>
      <c r="I302" s="244"/>
      <c r="J302" s="1330"/>
      <c r="K302" s="1330"/>
      <c r="L302" s="519"/>
      <c r="M302" s="2168"/>
    </row>
    <row r="303" spans="1:13" x14ac:dyDescent="0.25">
      <c r="A303" s="32" t="s">
        <v>3466</v>
      </c>
      <c r="B303" s="2195" t="s">
        <v>3467</v>
      </c>
      <c r="C303" s="32" t="s">
        <v>66</v>
      </c>
      <c r="D303" s="32" t="s">
        <v>3465</v>
      </c>
      <c r="E303" s="2024" t="s">
        <v>3468</v>
      </c>
      <c r="F303" s="400"/>
      <c r="G303" s="390"/>
      <c r="H303" s="2107">
        <f t="shared" si="5"/>
        <v>1860</v>
      </c>
      <c r="I303" s="244"/>
      <c r="J303" s="1330"/>
      <c r="K303" s="1330"/>
      <c r="L303" s="519"/>
      <c r="M303" s="2168"/>
    </row>
    <row r="304" spans="1:13" x14ac:dyDescent="0.25">
      <c r="A304" s="32" t="s">
        <v>3469</v>
      </c>
      <c r="B304" s="2195" t="s">
        <v>3470</v>
      </c>
      <c r="C304" s="32" t="s">
        <v>66</v>
      </c>
      <c r="D304" s="32" t="s">
        <v>3465</v>
      </c>
      <c r="E304" s="2024" t="s">
        <v>2456</v>
      </c>
      <c r="F304" s="400"/>
      <c r="G304" s="390"/>
      <c r="H304" s="2107">
        <f t="shared" si="5"/>
        <v>1890</v>
      </c>
      <c r="I304" s="244"/>
      <c r="J304" s="1330"/>
      <c r="K304" s="1330"/>
      <c r="L304" s="519"/>
      <c r="M304" s="2168"/>
    </row>
    <row r="305" spans="1:13" x14ac:dyDescent="0.25">
      <c r="A305" s="32" t="s">
        <v>3471</v>
      </c>
      <c r="B305" s="2195" t="s">
        <v>3472</v>
      </c>
      <c r="C305" s="32" t="s">
        <v>66</v>
      </c>
      <c r="D305" s="32" t="s">
        <v>3465</v>
      </c>
      <c r="E305" s="2024" t="s">
        <v>3473</v>
      </c>
      <c r="F305" s="400"/>
      <c r="G305" s="390"/>
      <c r="H305" s="2107">
        <f t="shared" si="5"/>
        <v>1920</v>
      </c>
      <c r="I305" s="244"/>
      <c r="J305" s="1330"/>
      <c r="K305" s="1330"/>
      <c r="L305" s="519"/>
      <c r="M305" s="2168"/>
    </row>
    <row r="306" spans="1:13" x14ac:dyDescent="0.25">
      <c r="A306" s="32" t="s">
        <v>3474</v>
      </c>
      <c r="B306" s="2195" t="s">
        <v>3475</v>
      </c>
      <c r="C306" s="32" t="s">
        <v>66</v>
      </c>
      <c r="D306" s="32" t="s">
        <v>2317</v>
      </c>
      <c r="E306" s="2024" t="s">
        <v>3476</v>
      </c>
      <c r="F306" s="400"/>
      <c r="G306" s="390"/>
      <c r="H306" s="2107">
        <f t="shared" si="5"/>
        <v>24645.599999999999</v>
      </c>
      <c r="I306" s="244"/>
      <c r="J306" s="1330"/>
      <c r="K306" s="1330"/>
      <c r="L306" s="519"/>
      <c r="M306" s="2168"/>
    </row>
    <row r="307" spans="1:13" x14ac:dyDescent="0.25">
      <c r="A307" s="32" t="s">
        <v>3477</v>
      </c>
      <c r="B307" s="2195" t="s">
        <v>3478</v>
      </c>
      <c r="C307" s="32" t="s">
        <v>66</v>
      </c>
      <c r="D307" s="32" t="s">
        <v>2396</v>
      </c>
      <c r="E307" s="2024" t="s">
        <v>2444</v>
      </c>
      <c r="F307" s="400"/>
      <c r="G307" s="390"/>
      <c r="H307" s="2107">
        <f t="shared" si="5"/>
        <v>1190</v>
      </c>
      <c r="I307" s="244"/>
      <c r="J307" s="1330"/>
      <c r="K307" s="1330"/>
      <c r="L307" s="519"/>
      <c r="M307" s="2168"/>
    </row>
    <row r="308" spans="1:13" x14ac:dyDescent="0.25">
      <c r="A308" s="32" t="s">
        <v>3479</v>
      </c>
      <c r="B308" s="2195" t="s">
        <v>3480</v>
      </c>
      <c r="C308" s="32" t="s">
        <v>66</v>
      </c>
      <c r="D308" s="32" t="s">
        <v>2356</v>
      </c>
      <c r="E308" s="2024" t="s">
        <v>3481</v>
      </c>
      <c r="F308" s="400"/>
      <c r="G308" s="390"/>
      <c r="H308" s="2107">
        <f t="shared" si="5"/>
        <v>1461.6</v>
      </c>
      <c r="I308" s="244"/>
      <c r="J308" s="1330"/>
      <c r="K308" s="1330"/>
      <c r="L308" s="519"/>
      <c r="M308" s="2168"/>
    </row>
    <row r="309" spans="1:13" x14ac:dyDescent="0.25">
      <c r="A309" s="32" t="s">
        <v>3482</v>
      </c>
      <c r="B309" s="2195" t="s">
        <v>3483</v>
      </c>
      <c r="C309" s="32" t="s">
        <v>66</v>
      </c>
      <c r="D309" s="32" t="s">
        <v>2291</v>
      </c>
      <c r="E309" s="2024" t="s">
        <v>3484</v>
      </c>
      <c r="F309" s="400"/>
      <c r="G309" s="390"/>
      <c r="H309" s="2107">
        <f t="shared" si="5"/>
        <v>792</v>
      </c>
      <c r="I309" s="244"/>
      <c r="J309" s="1330"/>
      <c r="K309" s="1330"/>
      <c r="L309" s="519"/>
      <c r="M309" s="2168"/>
    </row>
    <row r="310" spans="1:13" x14ac:dyDescent="0.25">
      <c r="A310" s="32" t="s">
        <v>3485</v>
      </c>
      <c r="B310" s="2195" t="s">
        <v>3486</v>
      </c>
      <c r="C310" s="32" t="s">
        <v>66</v>
      </c>
      <c r="D310" s="32" t="s">
        <v>2401</v>
      </c>
      <c r="E310" s="2024" t="s">
        <v>3487</v>
      </c>
      <c r="F310" s="400"/>
      <c r="G310" s="390"/>
      <c r="H310" s="2107">
        <f t="shared" si="5"/>
        <v>860</v>
      </c>
      <c r="I310" s="244"/>
      <c r="J310" s="1330"/>
      <c r="K310" s="1330"/>
      <c r="L310" s="519"/>
      <c r="M310" s="2168"/>
    </row>
    <row r="311" spans="1:13" x14ac:dyDescent="0.25">
      <c r="A311" s="32" t="s">
        <v>3488</v>
      </c>
      <c r="B311" s="2195" t="s">
        <v>3489</v>
      </c>
      <c r="C311" s="32" t="s">
        <v>66</v>
      </c>
      <c r="D311" s="32" t="s">
        <v>2402</v>
      </c>
      <c r="E311" s="2024" t="s">
        <v>2448</v>
      </c>
      <c r="F311" s="400"/>
      <c r="G311" s="390"/>
      <c r="H311" s="2107">
        <f t="shared" si="5"/>
        <v>1728.6</v>
      </c>
      <c r="I311" s="244"/>
      <c r="J311" s="1330"/>
      <c r="K311" s="1330"/>
      <c r="L311" s="519"/>
      <c r="M311" s="2168"/>
    </row>
    <row r="312" spans="1:13" x14ac:dyDescent="0.25">
      <c r="A312" s="32" t="s">
        <v>3490</v>
      </c>
      <c r="B312" s="2195" t="s">
        <v>3491</v>
      </c>
      <c r="C312" s="32" t="s">
        <v>66</v>
      </c>
      <c r="D312" s="32" t="s">
        <v>2403</v>
      </c>
      <c r="E312" s="2024" t="s">
        <v>3492</v>
      </c>
      <c r="F312" s="400"/>
      <c r="G312" s="390"/>
      <c r="H312" s="2107">
        <f t="shared" si="5"/>
        <v>1634</v>
      </c>
      <c r="I312" s="244"/>
      <c r="J312" s="1330"/>
      <c r="K312" s="1330"/>
      <c r="L312" s="519"/>
      <c r="M312" s="2168"/>
    </row>
    <row r="313" spans="1:13" x14ac:dyDescent="0.25">
      <c r="A313" s="32" t="s">
        <v>3493</v>
      </c>
      <c r="B313" s="2195" t="s">
        <v>3494</v>
      </c>
      <c r="C313" s="32" t="s">
        <v>66</v>
      </c>
      <c r="D313" s="32" t="s">
        <v>2397</v>
      </c>
      <c r="E313" s="2024" t="s">
        <v>3495</v>
      </c>
      <c r="F313" s="400"/>
      <c r="G313" s="390"/>
      <c r="H313" s="2107">
        <f t="shared" si="5"/>
        <v>1302.9000000000001</v>
      </c>
      <c r="I313" s="244"/>
      <c r="J313" s="1330"/>
      <c r="K313" s="1330"/>
      <c r="L313" s="519"/>
      <c r="M313" s="2168"/>
    </row>
    <row r="314" spans="1:13" x14ac:dyDescent="0.25">
      <c r="A314" s="32" t="s">
        <v>3496</v>
      </c>
      <c r="B314" s="2195" t="s">
        <v>3497</v>
      </c>
      <c r="C314" s="32" t="s">
        <v>66</v>
      </c>
      <c r="D314" s="32" t="s">
        <v>2411</v>
      </c>
      <c r="E314" s="2024" t="s">
        <v>3096</v>
      </c>
      <c r="F314" s="400"/>
      <c r="G314" s="390"/>
      <c r="H314" s="2107">
        <f t="shared" si="5"/>
        <v>1517.9</v>
      </c>
      <c r="I314" s="244"/>
      <c r="J314" s="1330"/>
      <c r="K314" s="1330"/>
      <c r="L314" s="519"/>
      <c r="M314" s="2168"/>
    </row>
    <row r="315" spans="1:13" x14ac:dyDescent="0.25">
      <c r="A315" s="32" t="s">
        <v>3498</v>
      </c>
      <c r="B315" s="2195" t="s">
        <v>3499</v>
      </c>
      <c r="C315" s="32" t="s">
        <v>66</v>
      </c>
      <c r="D315" s="32" t="s">
        <v>2450</v>
      </c>
      <c r="E315" s="2024" t="s">
        <v>3500</v>
      </c>
      <c r="F315" s="400"/>
      <c r="G315" s="390"/>
      <c r="H315" s="2107">
        <f t="shared" si="5"/>
        <v>1204</v>
      </c>
      <c r="I315" s="244"/>
      <c r="J315" s="1330"/>
      <c r="K315" s="1330"/>
      <c r="L315" s="519"/>
      <c r="M315" s="2168"/>
    </row>
    <row r="316" spans="1:13" x14ac:dyDescent="0.25">
      <c r="A316" s="32" t="s">
        <v>3501</v>
      </c>
      <c r="B316" s="2195" t="s">
        <v>3502</v>
      </c>
      <c r="C316" s="32" t="s">
        <v>66</v>
      </c>
      <c r="D316" s="32" t="s">
        <v>2422</v>
      </c>
      <c r="E316" s="2024" t="s">
        <v>2476</v>
      </c>
      <c r="F316" s="400"/>
      <c r="G316" s="390"/>
      <c r="H316" s="2107">
        <f t="shared" si="5"/>
        <v>1870</v>
      </c>
      <c r="I316" s="244"/>
      <c r="J316" s="1330"/>
      <c r="K316" s="1330"/>
      <c r="L316" s="519"/>
      <c r="M316" s="2168"/>
    </row>
    <row r="317" spans="1:13" x14ac:dyDescent="0.25">
      <c r="A317" s="32" t="s">
        <v>3503</v>
      </c>
      <c r="B317" s="2195" t="s">
        <v>3504</v>
      </c>
      <c r="C317" s="32" t="s">
        <v>66</v>
      </c>
      <c r="D317" s="32" t="s">
        <v>2422</v>
      </c>
      <c r="E317" s="2024" t="s">
        <v>3505</v>
      </c>
      <c r="F317" s="400"/>
      <c r="G317" s="390"/>
      <c r="H317" s="2107">
        <f t="shared" si="5"/>
        <v>1904</v>
      </c>
      <c r="I317" s="244"/>
      <c r="J317" s="1330"/>
      <c r="K317" s="1330"/>
      <c r="L317" s="519"/>
      <c r="M317" s="2168"/>
    </row>
    <row r="318" spans="1:13" x14ac:dyDescent="0.25">
      <c r="A318" s="32" t="s">
        <v>3506</v>
      </c>
      <c r="B318" s="2195" t="s">
        <v>3507</v>
      </c>
      <c r="C318" s="32" t="s">
        <v>66</v>
      </c>
      <c r="D318" s="32" t="s">
        <v>2405</v>
      </c>
      <c r="E318" s="2024" t="s">
        <v>2648</v>
      </c>
      <c r="F318" s="400"/>
      <c r="G318" s="390"/>
      <c r="H318" s="2107">
        <f t="shared" si="5"/>
        <v>1910</v>
      </c>
      <c r="I318" s="244"/>
      <c r="J318" s="1330"/>
      <c r="K318" s="1330"/>
      <c r="L318" s="519"/>
      <c r="M318" s="2168"/>
    </row>
    <row r="319" spans="1:13" x14ac:dyDescent="0.25">
      <c r="A319" s="32" t="s">
        <v>3508</v>
      </c>
      <c r="B319" s="2195" t="s">
        <v>3509</v>
      </c>
      <c r="C319" s="32" t="s">
        <v>66</v>
      </c>
      <c r="D319" s="32" t="s">
        <v>2449</v>
      </c>
      <c r="E319" s="2024" t="s">
        <v>3046</v>
      </c>
      <c r="F319" s="400"/>
      <c r="G319" s="390"/>
      <c r="H319" s="2107">
        <f t="shared" si="5"/>
        <v>1800</v>
      </c>
      <c r="I319" s="244"/>
      <c r="J319" s="1330"/>
      <c r="K319" s="1330"/>
      <c r="L319" s="519"/>
      <c r="M319" s="2168"/>
    </row>
    <row r="320" spans="1:13" x14ac:dyDescent="0.25">
      <c r="A320" s="32" t="s">
        <v>3510</v>
      </c>
      <c r="B320" s="2195" t="s">
        <v>3511</v>
      </c>
      <c r="C320" s="32" t="s">
        <v>66</v>
      </c>
      <c r="D320" s="32" t="s">
        <v>2455</v>
      </c>
      <c r="E320" s="2024" t="s">
        <v>3512</v>
      </c>
      <c r="F320" s="400"/>
      <c r="G320" s="390"/>
      <c r="H320" s="2107">
        <f t="shared" si="5"/>
        <v>1475</v>
      </c>
      <c r="I320" s="244"/>
      <c r="J320" s="1330"/>
      <c r="K320" s="1330"/>
      <c r="L320" s="519"/>
      <c r="M320" s="2168"/>
    </row>
    <row r="321" spans="1:13" x14ac:dyDescent="0.25">
      <c r="A321" s="32" t="s">
        <v>3513</v>
      </c>
      <c r="B321" s="2195" t="s">
        <v>3514</v>
      </c>
      <c r="C321" s="32" t="s">
        <v>66</v>
      </c>
      <c r="D321" s="32" t="s">
        <v>2385</v>
      </c>
      <c r="E321" s="2024" t="s">
        <v>3515</v>
      </c>
      <c r="F321" s="400"/>
      <c r="G321" s="390"/>
      <c r="H321" s="2107">
        <f t="shared" si="5"/>
        <v>1950</v>
      </c>
      <c r="I321" s="244"/>
      <c r="J321" s="1330"/>
      <c r="K321" s="1330"/>
      <c r="L321" s="519"/>
      <c r="M321" s="2168"/>
    </row>
    <row r="322" spans="1:13" x14ac:dyDescent="0.25">
      <c r="A322" s="32" t="s">
        <v>3516</v>
      </c>
      <c r="B322" s="2195" t="s">
        <v>3517</v>
      </c>
      <c r="C322" s="32" t="s">
        <v>66</v>
      </c>
      <c r="D322" s="32" t="s">
        <v>2394</v>
      </c>
      <c r="E322" s="2024" t="s">
        <v>3518</v>
      </c>
      <c r="F322" s="400"/>
      <c r="G322" s="390"/>
      <c r="H322" s="2107">
        <f t="shared" si="5"/>
        <v>1956</v>
      </c>
      <c r="I322" s="244"/>
      <c r="J322" s="1330"/>
      <c r="K322" s="1330"/>
      <c r="L322" s="519"/>
      <c r="M322" s="2168"/>
    </row>
    <row r="323" spans="1:13" x14ac:dyDescent="0.25">
      <c r="A323" s="32" t="s">
        <v>3519</v>
      </c>
      <c r="B323" s="2195" t="s">
        <v>3520</v>
      </c>
      <c r="C323" s="32" t="s">
        <v>66</v>
      </c>
      <c r="D323" s="32" t="s">
        <v>2280</v>
      </c>
      <c r="E323" s="2024">
        <v>10634.68</v>
      </c>
      <c r="F323" s="2169">
        <v>42156</v>
      </c>
      <c r="G323" s="406">
        <v>10634.68</v>
      </c>
      <c r="H323" s="2107">
        <f t="shared" si="5"/>
        <v>0</v>
      </c>
      <c r="I323" s="244"/>
      <c r="J323" s="1330"/>
      <c r="K323" s="1330"/>
      <c r="L323" s="519"/>
      <c r="M323" s="2168" t="s">
        <v>4416</v>
      </c>
    </row>
    <row r="324" spans="1:13" x14ac:dyDescent="0.25">
      <c r="A324" s="32" t="s">
        <v>3521</v>
      </c>
      <c r="B324" s="2195" t="s">
        <v>3522</v>
      </c>
      <c r="C324" s="32" t="s">
        <v>66</v>
      </c>
      <c r="D324" s="32" t="s">
        <v>2267</v>
      </c>
      <c r="E324" s="2024" t="s">
        <v>3523</v>
      </c>
      <c r="F324" s="400"/>
      <c r="G324" s="390"/>
      <c r="H324" s="2107">
        <f t="shared" si="5"/>
        <v>331365.90000000002</v>
      </c>
      <c r="I324" s="244"/>
      <c r="J324" s="1330"/>
      <c r="K324" s="1330"/>
      <c r="L324" s="519"/>
      <c r="M324" s="2168"/>
    </row>
    <row r="325" spans="1:13" x14ac:dyDescent="0.25">
      <c r="A325" s="32" t="s">
        <v>3524</v>
      </c>
      <c r="B325" s="2195" t="s">
        <v>3525</v>
      </c>
      <c r="C325" s="32" t="s">
        <v>66</v>
      </c>
      <c r="D325" s="32" t="s">
        <v>2267</v>
      </c>
      <c r="E325" s="2024" t="s">
        <v>3526</v>
      </c>
      <c r="F325" s="400"/>
      <c r="G325" s="390"/>
      <c r="H325" s="2107">
        <f t="shared" si="5"/>
        <v>325071.90000000002</v>
      </c>
      <c r="I325" s="244"/>
      <c r="J325" s="1330"/>
      <c r="K325" s="1330"/>
      <c r="L325" s="519"/>
      <c r="M325" s="2168"/>
    </row>
    <row r="326" spans="1:13" x14ac:dyDescent="0.25">
      <c r="A326" s="32" t="s">
        <v>3527</v>
      </c>
      <c r="B326" s="2195" t="s">
        <v>3528</v>
      </c>
      <c r="C326" s="32" t="s">
        <v>66</v>
      </c>
      <c r="D326" s="32" t="s">
        <v>2267</v>
      </c>
      <c r="E326" s="2024" t="s">
        <v>3529</v>
      </c>
      <c r="F326" s="400"/>
      <c r="G326" s="390"/>
      <c r="H326" s="2107">
        <f t="shared" si="5"/>
        <v>270621</v>
      </c>
      <c r="I326" s="244"/>
      <c r="J326" s="1330"/>
      <c r="K326" s="1330"/>
      <c r="L326" s="519"/>
      <c r="M326" s="2168"/>
    </row>
    <row r="327" spans="1:13" x14ac:dyDescent="0.25">
      <c r="A327" s="32" t="s">
        <v>3740</v>
      </c>
      <c r="B327" s="2209" t="s">
        <v>3741</v>
      </c>
      <c r="C327" s="32" t="s">
        <v>66</v>
      </c>
      <c r="D327" s="32" t="s">
        <v>2267</v>
      </c>
      <c r="E327" s="2024" t="s">
        <v>3742</v>
      </c>
      <c r="F327" s="400"/>
      <c r="G327" s="390"/>
      <c r="H327" s="2107">
        <f t="shared" si="5"/>
        <v>309949.8</v>
      </c>
      <c r="I327" s="244"/>
      <c r="J327" s="1330"/>
      <c r="K327" s="1330"/>
      <c r="L327" s="519"/>
      <c r="M327" s="2168"/>
    </row>
    <row r="328" spans="1:13" x14ac:dyDescent="0.25">
      <c r="A328" s="32" t="s">
        <v>3743</v>
      </c>
      <c r="B328" s="2209" t="s">
        <v>3744</v>
      </c>
      <c r="C328" s="32" t="s">
        <v>66</v>
      </c>
      <c r="D328" s="32" t="s">
        <v>2267</v>
      </c>
      <c r="E328" s="2024" t="s">
        <v>3745</v>
      </c>
      <c r="F328" s="400"/>
      <c r="G328" s="390"/>
      <c r="H328" s="2107">
        <f t="shared" si="5"/>
        <v>301506.90000000002</v>
      </c>
      <c r="I328" s="244"/>
      <c r="J328" s="1330"/>
      <c r="K328" s="1330"/>
      <c r="L328" s="519"/>
      <c r="M328" s="2168"/>
    </row>
    <row r="329" spans="1:13" x14ac:dyDescent="0.25">
      <c r="A329" s="32" t="s">
        <v>3746</v>
      </c>
      <c r="B329" s="2209" t="s">
        <v>3747</v>
      </c>
      <c r="C329" s="32" t="s">
        <v>66</v>
      </c>
      <c r="D329" s="32" t="s">
        <v>2267</v>
      </c>
      <c r="E329" s="2024" t="s">
        <v>3748</v>
      </c>
      <c r="F329" s="400"/>
      <c r="G329" s="390"/>
      <c r="H329" s="2107">
        <f t="shared" si="5"/>
        <v>293941.8</v>
      </c>
      <c r="I329" s="244"/>
      <c r="J329" s="1330"/>
      <c r="K329" s="1330"/>
      <c r="L329" s="519"/>
      <c r="M329" s="2168"/>
    </row>
    <row r="330" spans="1:13" x14ac:dyDescent="0.25">
      <c r="A330" s="32" t="s">
        <v>3749</v>
      </c>
      <c r="B330" s="2209" t="s">
        <v>3750</v>
      </c>
      <c r="C330" s="32" t="s">
        <v>66</v>
      </c>
      <c r="D330" s="32" t="s">
        <v>3751</v>
      </c>
      <c r="E330" s="2024" t="s">
        <v>3752</v>
      </c>
      <c r="F330" s="400"/>
      <c r="G330" s="390"/>
      <c r="H330" s="2107">
        <f t="shared" si="5"/>
        <v>1979.52</v>
      </c>
      <c r="I330" s="244"/>
      <c r="J330" s="1330"/>
      <c r="K330" s="1330"/>
      <c r="L330" s="519"/>
      <c r="M330" s="2168"/>
    </row>
    <row r="331" spans="1:13" x14ac:dyDescent="0.25">
      <c r="A331" s="32" t="s">
        <v>3753</v>
      </c>
      <c r="B331" s="2209" t="s">
        <v>3754</v>
      </c>
      <c r="C331" s="32" t="s">
        <v>66</v>
      </c>
      <c r="D331" s="32" t="s">
        <v>3755</v>
      </c>
      <c r="E331" s="2024" t="s">
        <v>3756</v>
      </c>
      <c r="F331" s="400"/>
      <c r="G331" s="390"/>
      <c r="H331" s="2107">
        <f t="shared" ref="H331:H350" si="6">E331-G331</f>
        <v>8500</v>
      </c>
      <c r="I331" s="244"/>
      <c r="J331" s="1330"/>
      <c r="K331" s="1330"/>
      <c r="L331" s="519"/>
      <c r="M331" s="2168"/>
    </row>
    <row r="332" spans="1:13" x14ac:dyDescent="0.25">
      <c r="A332" s="32" t="s">
        <v>3757</v>
      </c>
      <c r="B332" s="2209" t="s">
        <v>3758</v>
      </c>
      <c r="C332" s="32" t="s">
        <v>66</v>
      </c>
      <c r="D332" s="32" t="s">
        <v>3214</v>
      </c>
      <c r="E332" s="2024" t="s">
        <v>3759</v>
      </c>
      <c r="F332" s="400"/>
      <c r="G332" s="390"/>
      <c r="H332" s="2107">
        <f t="shared" si="6"/>
        <v>31887.200000000001</v>
      </c>
      <c r="I332" s="244"/>
      <c r="J332" s="1330"/>
      <c r="K332" s="1330"/>
      <c r="L332" s="519"/>
      <c r="M332" s="2168"/>
    </row>
    <row r="333" spans="1:13" x14ac:dyDescent="0.25">
      <c r="A333" s="32" t="s">
        <v>3760</v>
      </c>
      <c r="B333" s="2209" t="s">
        <v>3761</v>
      </c>
      <c r="C333" s="32" t="s">
        <v>66</v>
      </c>
      <c r="D333" s="32" t="s">
        <v>2267</v>
      </c>
      <c r="E333" s="2024" t="s">
        <v>3762</v>
      </c>
      <c r="F333" s="400"/>
      <c r="G333" s="390"/>
      <c r="H333" s="2107">
        <f t="shared" si="6"/>
        <v>270948</v>
      </c>
      <c r="I333" s="244"/>
      <c r="J333" s="1330"/>
      <c r="K333" s="1330"/>
      <c r="L333" s="519"/>
      <c r="M333" s="2168"/>
    </row>
    <row r="334" spans="1:13" x14ac:dyDescent="0.25">
      <c r="A334" s="32" t="s">
        <v>3763</v>
      </c>
      <c r="B334" s="2209" t="s">
        <v>3764</v>
      </c>
      <c r="C334" s="32" t="s">
        <v>66</v>
      </c>
      <c r="D334" s="32" t="s">
        <v>3765</v>
      </c>
      <c r="E334" s="2024" t="s">
        <v>3766</v>
      </c>
      <c r="F334" s="400"/>
      <c r="G334" s="390"/>
      <c r="H334" s="2107">
        <f t="shared" si="6"/>
        <v>82922.399999999994</v>
      </c>
      <c r="I334" s="244"/>
      <c r="J334" s="1330"/>
      <c r="K334" s="1330"/>
      <c r="L334" s="519"/>
      <c r="M334" s="2168"/>
    </row>
    <row r="335" spans="1:13" x14ac:dyDescent="0.25">
      <c r="A335" s="32" t="s">
        <v>3767</v>
      </c>
      <c r="B335" s="2209" t="s">
        <v>3768</v>
      </c>
      <c r="C335" s="32" t="s">
        <v>66</v>
      </c>
      <c r="D335" s="32" t="s">
        <v>3765</v>
      </c>
      <c r="E335" s="2024" t="s">
        <v>3769</v>
      </c>
      <c r="F335" s="400"/>
      <c r="G335" s="390"/>
      <c r="H335" s="2107">
        <f t="shared" si="6"/>
        <v>41026.5</v>
      </c>
      <c r="I335" s="244"/>
      <c r="J335" s="1330"/>
      <c r="K335" s="1330"/>
      <c r="L335" s="519"/>
      <c r="M335" s="2168"/>
    </row>
    <row r="336" spans="1:13" x14ac:dyDescent="0.25">
      <c r="A336" s="32" t="s">
        <v>3770</v>
      </c>
      <c r="B336" s="2209" t="s">
        <v>3771</v>
      </c>
      <c r="C336" s="32" t="s">
        <v>66</v>
      </c>
      <c r="D336" s="32" t="s">
        <v>2383</v>
      </c>
      <c r="E336" s="2024" t="s">
        <v>3772</v>
      </c>
      <c r="F336" s="400"/>
      <c r="G336" s="390"/>
      <c r="H336" s="2107">
        <f t="shared" si="6"/>
        <v>25540.47</v>
      </c>
      <c r="I336" s="244"/>
      <c r="J336" s="1330"/>
      <c r="K336" s="1330"/>
      <c r="L336" s="519"/>
      <c r="M336" s="2168"/>
    </row>
    <row r="337" spans="1:13" x14ac:dyDescent="0.25">
      <c r="A337" s="32" t="s">
        <v>3773</v>
      </c>
      <c r="B337" s="2209" t="s">
        <v>3774</v>
      </c>
      <c r="C337" s="32" t="s">
        <v>66</v>
      </c>
      <c r="D337" s="32" t="s">
        <v>2382</v>
      </c>
      <c r="E337" s="2024" t="s">
        <v>3775</v>
      </c>
      <c r="F337" s="400"/>
      <c r="G337" s="390"/>
      <c r="H337" s="2107">
        <f t="shared" si="6"/>
        <v>11050.4</v>
      </c>
      <c r="I337" s="244"/>
      <c r="J337" s="1330"/>
      <c r="K337" s="1330"/>
      <c r="L337" s="519"/>
      <c r="M337" s="2168"/>
    </row>
    <row r="338" spans="1:13" x14ac:dyDescent="0.25">
      <c r="A338" s="32" t="s">
        <v>3776</v>
      </c>
      <c r="B338" s="2209" t="s">
        <v>3777</v>
      </c>
      <c r="C338" s="32" t="s">
        <v>66</v>
      </c>
      <c r="D338" s="32" t="s">
        <v>2382</v>
      </c>
      <c r="E338" s="2024" t="s">
        <v>3778</v>
      </c>
      <c r="F338" s="400"/>
      <c r="G338" s="390"/>
      <c r="H338" s="2107">
        <f t="shared" si="6"/>
        <v>11315.6</v>
      </c>
      <c r="I338" s="244"/>
      <c r="J338" s="1330"/>
      <c r="K338" s="1330"/>
      <c r="L338" s="519"/>
      <c r="M338" s="2168"/>
    </row>
    <row r="339" spans="1:13" x14ac:dyDescent="0.25">
      <c r="A339" s="32" t="s">
        <v>3779</v>
      </c>
      <c r="B339" s="2209" t="s">
        <v>3780</v>
      </c>
      <c r="C339" s="32" t="s">
        <v>66</v>
      </c>
      <c r="D339" s="32" t="s">
        <v>3221</v>
      </c>
      <c r="E339" s="2024" t="s">
        <v>3781</v>
      </c>
      <c r="F339" s="400"/>
      <c r="G339" s="390"/>
      <c r="H339" s="2107">
        <f t="shared" si="6"/>
        <v>1910.64</v>
      </c>
      <c r="I339" s="244"/>
      <c r="J339" s="1330"/>
      <c r="K339" s="1330"/>
      <c r="L339" s="519"/>
      <c r="M339" s="2168"/>
    </row>
    <row r="340" spans="1:13" x14ac:dyDescent="0.25">
      <c r="A340" s="32" t="s">
        <v>3782</v>
      </c>
      <c r="B340" s="2209" t="s">
        <v>3783</v>
      </c>
      <c r="C340" s="32" t="s">
        <v>66</v>
      </c>
      <c r="D340" s="32" t="s">
        <v>3221</v>
      </c>
      <c r="E340" s="2024" t="s">
        <v>3781</v>
      </c>
      <c r="F340" s="400"/>
      <c r="G340" s="390"/>
      <c r="H340" s="2107">
        <f t="shared" si="6"/>
        <v>1910.64</v>
      </c>
      <c r="I340" s="244"/>
      <c r="J340" s="1330"/>
      <c r="K340" s="1330"/>
      <c r="L340" s="519"/>
      <c r="M340" s="2168"/>
    </row>
    <row r="341" spans="1:13" x14ac:dyDescent="0.25">
      <c r="A341" s="32" t="s">
        <v>3784</v>
      </c>
      <c r="B341" s="2209" t="s">
        <v>3785</v>
      </c>
      <c r="C341" s="32" t="s">
        <v>66</v>
      </c>
      <c r="D341" s="32" t="s">
        <v>3221</v>
      </c>
      <c r="E341" s="2024" t="s">
        <v>3781</v>
      </c>
      <c r="F341" s="400"/>
      <c r="G341" s="390"/>
      <c r="H341" s="2107">
        <f t="shared" si="6"/>
        <v>1910.64</v>
      </c>
      <c r="I341" s="244"/>
      <c r="J341" s="1330"/>
      <c r="K341" s="1330"/>
      <c r="L341" s="519"/>
      <c r="M341" s="2168"/>
    </row>
    <row r="342" spans="1:13" x14ac:dyDescent="0.25">
      <c r="A342" s="32" t="s">
        <v>3786</v>
      </c>
      <c r="B342" s="2209" t="s">
        <v>3787</v>
      </c>
      <c r="C342" s="32" t="s">
        <v>66</v>
      </c>
      <c r="D342" s="32" t="s">
        <v>3221</v>
      </c>
      <c r="E342" s="2024" t="s">
        <v>3781</v>
      </c>
      <c r="F342" s="400"/>
      <c r="G342" s="390"/>
      <c r="H342" s="2107">
        <f t="shared" si="6"/>
        <v>1910.64</v>
      </c>
      <c r="I342" s="244"/>
      <c r="J342" s="1330"/>
      <c r="K342" s="1330"/>
      <c r="L342" s="519"/>
      <c r="M342" s="2168"/>
    </row>
    <row r="343" spans="1:13" x14ac:dyDescent="0.25">
      <c r="A343" s="32" t="s">
        <v>3788</v>
      </c>
      <c r="B343" s="2209" t="s">
        <v>3789</v>
      </c>
      <c r="C343" s="32" t="s">
        <v>66</v>
      </c>
      <c r="D343" s="32" t="s">
        <v>3221</v>
      </c>
      <c r="E343" s="2024" t="s">
        <v>3781</v>
      </c>
      <c r="F343" s="400"/>
      <c r="G343" s="390"/>
      <c r="H343" s="2107">
        <f t="shared" si="6"/>
        <v>1910.64</v>
      </c>
      <c r="I343" s="244"/>
      <c r="J343" s="1330"/>
      <c r="K343" s="1330"/>
      <c r="L343" s="519"/>
      <c r="M343" s="2168"/>
    </row>
    <row r="344" spans="1:13" x14ac:dyDescent="0.25">
      <c r="A344" s="32" t="s">
        <v>3790</v>
      </c>
      <c r="B344" s="2209" t="s">
        <v>3791</v>
      </c>
      <c r="C344" s="32" t="s">
        <v>66</v>
      </c>
      <c r="D344" s="32" t="s">
        <v>3221</v>
      </c>
      <c r="E344" s="2024" t="s">
        <v>3781</v>
      </c>
      <c r="F344" s="400"/>
      <c r="G344" s="390"/>
      <c r="H344" s="2107">
        <f t="shared" si="6"/>
        <v>1910.64</v>
      </c>
      <c r="I344" s="244"/>
      <c r="J344" s="1330"/>
      <c r="K344" s="1330"/>
      <c r="L344" s="519"/>
      <c r="M344" s="2168"/>
    </row>
    <row r="345" spans="1:13" x14ac:dyDescent="0.25">
      <c r="A345" s="32" t="s">
        <v>3792</v>
      </c>
      <c r="B345" s="2209" t="s">
        <v>3793</v>
      </c>
      <c r="C345" s="32" t="s">
        <v>66</v>
      </c>
      <c r="D345" s="32" t="s">
        <v>3221</v>
      </c>
      <c r="E345" s="2024" t="s">
        <v>3781</v>
      </c>
      <c r="F345" s="400"/>
      <c r="G345" s="390"/>
      <c r="H345" s="2107">
        <f t="shared" si="6"/>
        <v>1910.64</v>
      </c>
      <c r="I345" s="244"/>
      <c r="J345" s="1330"/>
      <c r="K345" s="1330"/>
      <c r="L345" s="519"/>
      <c r="M345" s="2168"/>
    </row>
    <row r="346" spans="1:13" x14ac:dyDescent="0.25">
      <c r="A346" s="32" t="s">
        <v>3794</v>
      </c>
      <c r="B346" s="2209" t="s">
        <v>3795</v>
      </c>
      <c r="C346" s="32" t="s">
        <v>66</v>
      </c>
      <c r="D346" s="32" t="s">
        <v>3221</v>
      </c>
      <c r="E346" s="2024" t="s">
        <v>3781</v>
      </c>
      <c r="F346" s="400"/>
      <c r="G346" s="390"/>
      <c r="H346" s="2107">
        <f t="shared" si="6"/>
        <v>1910.64</v>
      </c>
      <c r="I346" s="244"/>
      <c r="J346" s="1330"/>
      <c r="K346" s="1330"/>
      <c r="L346" s="519"/>
      <c r="M346" s="2168"/>
    </row>
    <row r="347" spans="1:13" x14ac:dyDescent="0.25">
      <c r="A347" s="32" t="s">
        <v>3796</v>
      </c>
      <c r="B347" s="2209" t="s">
        <v>3797</v>
      </c>
      <c r="C347" s="32" t="s">
        <v>66</v>
      </c>
      <c r="D347" s="32" t="s">
        <v>3221</v>
      </c>
      <c r="E347" s="2024" t="s">
        <v>3781</v>
      </c>
      <c r="F347" s="400"/>
      <c r="G347" s="390"/>
      <c r="H347" s="2107">
        <f t="shared" si="6"/>
        <v>1910.64</v>
      </c>
      <c r="I347" s="244"/>
      <c r="J347" s="1330"/>
      <c r="K347" s="1330"/>
      <c r="L347" s="519"/>
      <c r="M347" s="2168"/>
    </row>
    <row r="348" spans="1:13" x14ac:dyDescent="0.25">
      <c r="A348" s="32" t="s">
        <v>3798</v>
      </c>
      <c r="B348" s="2209" t="s">
        <v>3799</v>
      </c>
      <c r="C348" s="32" t="s">
        <v>66</v>
      </c>
      <c r="D348" s="32" t="s">
        <v>3221</v>
      </c>
      <c r="E348" s="2024" t="s">
        <v>3781</v>
      </c>
      <c r="F348" s="400"/>
      <c r="G348" s="390"/>
      <c r="H348" s="2107">
        <f t="shared" si="6"/>
        <v>1910.64</v>
      </c>
      <c r="I348" s="244"/>
      <c r="J348" s="1330"/>
      <c r="K348" s="1330"/>
      <c r="L348" s="519"/>
      <c r="M348" s="2168"/>
    </row>
    <row r="349" spans="1:13" x14ac:dyDescent="0.25">
      <c r="A349" s="32" t="s">
        <v>3800</v>
      </c>
      <c r="B349" s="2209" t="s">
        <v>3801</v>
      </c>
      <c r="C349" s="32" t="s">
        <v>66</v>
      </c>
      <c r="D349" s="32" t="s">
        <v>3802</v>
      </c>
      <c r="E349" s="2024" t="s">
        <v>3803</v>
      </c>
      <c r="F349" s="400"/>
      <c r="G349" s="390"/>
      <c r="H349" s="2107">
        <f t="shared" si="6"/>
        <v>1536</v>
      </c>
      <c r="I349" s="244"/>
      <c r="J349" s="1330"/>
      <c r="K349" s="1330"/>
      <c r="L349" s="519"/>
      <c r="M349" s="2168"/>
    </row>
    <row r="350" spans="1:13" x14ac:dyDescent="0.25">
      <c r="A350" s="32" t="s">
        <v>3804</v>
      </c>
      <c r="B350" s="2209" t="s">
        <v>3805</v>
      </c>
      <c r="C350" s="32" t="s">
        <v>66</v>
      </c>
      <c r="D350" s="32" t="s">
        <v>2268</v>
      </c>
      <c r="E350" s="2024" t="s">
        <v>3806</v>
      </c>
      <c r="F350" s="400"/>
      <c r="G350" s="390"/>
      <c r="H350" s="2107">
        <f t="shared" si="6"/>
        <v>158276.14000000001</v>
      </c>
      <c r="I350" s="244"/>
      <c r="J350" s="1330"/>
      <c r="K350" s="1330"/>
      <c r="L350" s="519"/>
      <c r="M350" s="2168"/>
    </row>
    <row r="351" spans="1:13" x14ac:dyDescent="0.25">
      <c r="A351" s="32" t="s">
        <v>3807</v>
      </c>
      <c r="B351" s="2209" t="s">
        <v>3808</v>
      </c>
      <c r="C351" s="32" t="s">
        <v>66</v>
      </c>
      <c r="D351" s="32" t="s">
        <v>2317</v>
      </c>
      <c r="E351" s="2024" t="s">
        <v>3809</v>
      </c>
      <c r="F351" s="400"/>
      <c r="G351" s="390"/>
      <c r="H351" s="2107">
        <f t="shared" ref="H351:H387" si="7">E351-G351</f>
        <v>24919</v>
      </c>
      <c r="I351" s="244"/>
      <c r="J351" s="1330"/>
      <c r="K351" s="1330"/>
      <c r="L351" s="519"/>
      <c r="M351" s="2168"/>
    </row>
    <row r="352" spans="1:13" x14ac:dyDescent="0.25">
      <c r="A352" s="32" t="s">
        <v>3810</v>
      </c>
      <c r="B352" s="2209" t="s">
        <v>3811</v>
      </c>
      <c r="C352" s="32" t="s">
        <v>66</v>
      </c>
      <c r="D352" s="32" t="s">
        <v>2395</v>
      </c>
      <c r="E352" s="2024" t="s">
        <v>3812</v>
      </c>
      <c r="F352" s="400"/>
      <c r="G352" s="390"/>
      <c r="H352" s="2107">
        <f t="shared" si="7"/>
        <v>70828.73</v>
      </c>
      <c r="I352" s="244"/>
      <c r="J352" s="1330"/>
      <c r="K352" s="1330"/>
      <c r="L352" s="519"/>
      <c r="M352" s="2168"/>
    </row>
    <row r="353" spans="1:13" x14ac:dyDescent="0.25">
      <c r="A353" s="32" t="s">
        <v>3813</v>
      </c>
      <c r="B353" s="2209" t="s">
        <v>3814</v>
      </c>
      <c r="C353" s="32" t="s">
        <v>66</v>
      </c>
      <c r="D353" s="32" t="s">
        <v>2395</v>
      </c>
      <c r="E353" s="2024" t="s">
        <v>3815</v>
      </c>
      <c r="F353" s="400"/>
      <c r="G353" s="390"/>
      <c r="H353" s="2107">
        <f t="shared" si="7"/>
        <v>21641.83</v>
      </c>
      <c r="I353" s="244"/>
      <c r="J353" s="1330"/>
      <c r="K353" s="1330"/>
      <c r="L353" s="519"/>
      <c r="M353" s="2168"/>
    </row>
    <row r="354" spans="1:13" x14ac:dyDescent="0.25">
      <c r="A354" s="32" t="s">
        <v>3816</v>
      </c>
      <c r="B354" s="2209" t="s">
        <v>3817</v>
      </c>
      <c r="C354" s="32" t="s">
        <v>66</v>
      </c>
      <c r="D354" s="32" t="s">
        <v>3802</v>
      </c>
      <c r="E354" s="2024" t="s">
        <v>3818</v>
      </c>
      <c r="F354" s="400"/>
      <c r="G354" s="390"/>
      <c r="H354" s="2107">
        <f t="shared" si="7"/>
        <v>655.20000000000005</v>
      </c>
      <c r="I354" s="244"/>
      <c r="J354" s="1330"/>
      <c r="K354" s="1330"/>
      <c r="L354" s="519"/>
      <c r="M354" s="2168"/>
    </row>
    <row r="355" spans="1:13" x14ac:dyDescent="0.25">
      <c r="A355" s="32" t="s">
        <v>3819</v>
      </c>
      <c r="B355" s="2209" t="s">
        <v>3820</v>
      </c>
      <c r="C355" s="32" t="s">
        <v>66</v>
      </c>
      <c r="D355" s="32" t="s">
        <v>2383</v>
      </c>
      <c r="E355" s="2024" t="s">
        <v>3821</v>
      </c>
      <c r="F355" s="400"/>
      <c r="G355" s="390"/>
      <c r="H355" s="2107">
        <f t="shared" si="7"/>
        <v>22882.54</v>
      </c>
      <c r="I355" s="244"/>
      <c r="J355" s="1330"/>
      <c r="K355" s="1330"/>
      <c r="L355" s="519"/>
      <c r="M355" s="2168"/>
    </row>
    <row r="356" spans="1:13" x14ac:dyDescent="0.25">
      <c r="A356" s="32" t="s">
        <v>3822</v>
      </c>
      <c r="B356" s="2209" t="s">
        <v>3823</v>
      </c>
      <c r="C356" s="32" t="s">
        <v>66</v>
      </c>
      <c r="D356" s="32" t="s">
        <v>2383</v>
      </c>
      <c r="E356" s="2024" t="s">
        <v>3824</v>
      </c>
      <c r="F356" s="400"/>
      <c r="G356" s="390"/>
      <c r="H356" s="2107">
        <f t="shared" si="7"/>
        <v>30330.62</v>
      </c>
      <c r="I356" s="244"/>
      <c r="J356" s="1330"/>
      <c r="K356" s="1330"/>
      <c r="L356" s="519"/>
      <c r="M356" s="2168"/>
    </row>
    <row r="357" spans="1:13" x14ac:dyDescent="0.25">
      <c r="A357" s="32" t="s">
        <v>3825</v>
      </c>
      <c r="B357" s="2209" t="s">
        <v>3826</v>
      </c>
      <c r="C357" s="32" t="s">
        <v>66</v>
      </c>
      <c r="D357" s="32" t="s">
        <v>2292</v>
      </c>
      <c r="E357" s="2024" t="s">
        <v>3515</v>
      </c>
      <c r="F357" s="400"/>
      <c r="G357" s="390"/>
      <c r="H357" s="2107">
        <f t="shared" si="7"/>
        <v>1950</v>
      </c>
      <c r="I357" s="244"/>
      <c r="J357" s="1330"/>
      <c r="K357" s="1330"/>
      <c r="L357" s="519"/>
      <c r="M357" s="2168"/>
    </row>
    <row r="358" spans="1:13" x14ac:dyDescent="0.25">
      <c r="A358" s="32" t="s">
        <v>3827</v>
      </c>
      <c r="B358" s="2209" t="s">
        <v>3828</v>
      </c>
      <c r="C358" s="32" t="s">
        <v>66</v>
      </c>
      <c r="D358" s="32" t="s">
        <v>2292</v>
      </c>
      <c r="E358" s="2024" t="s">
        <v>3515</v>
      </c>
      <c r="F358" s="400"/>
      <c r="G358" s="390"/>
      <c r="H358" s="2107">
        <f t="shared" si="7"/>
        <v>1950</v>
      </c>
      <c r="I358" s="244"/>
      <c r="J358" s="1330"/>
      <c r="K358" s="1330"/>
      <c r="L358" s="519"/>
      <c r="M358" s="2168"/>
    </row>
    <row r="359" spans="1:13" x14ac:dyDescent="0.25">
      <c r="A359" s="32" t="s">
        <v>3829</v>
      </c>
      <c r="B359" s="2209" t="s">
        <v>3830</v>
      </c>
      <c r="C359" s="32" t="s">
        <v>66</v>
      </c>
      <c r="D359" s="32" t="s">
        <v>2292</v>
      </c>
      <c r="E359" s="2024" t="s">
        <v>3831</v>
      </c>
      <c r="F359" s="400"/>
      <c r="G359" s="390"/>
      <c r="H359" s="2107">
        <f t="shared" si="7"/>
        <v>1982.5</v>
      </c>
      <c r="I359" s="244"/>
      <c r="J359" s="1330"/>
      <c r="K359" s="1330"/>
      <c r="L359" s="519"/>
      <c r="M359" s="2168"/>
    </row>
    <row r="360" spans="1:13" x14ac:dyDescent="0.25">
      <c r="A360" s="32" t="s">
        <v>3832</v>
      </c>
      <c r="B360" s="2209" t="s">
        <v>3833</v>
      </c>
      <c r="C360" s="32" t="s">
        <v>66</v>
      </c>
      <c r="D360" s="32" t="s">
        <v>2292</v>
      </c>
      <c r="E360" s="2024" t="s">
        <v>3831</v>
      </c>
      <c r="F360" s="400"/>
      <c r="G360" s="390"/>
      <c r="H360" s="2107">
        <f t="shared" si="7"/>
        <v>1982.5</v>
      </c>
      <c r="I360" s="244"/>
      <c r="J360" s="1330"/>
      <c r="K360" s="1330"/>
      <c r="L360" s="519"/>
      <c r="M360" s="2168"/>
    </row>
    <row r="361" spans="1:13" x14ac:dyDescent="0.25">
      <c r="A361" s="32" t="s">
        <v>3834</v>
      </c>
      <c r="B361" s="2209" t="s">
        <v>3835</v>
      </c>
      <c r="C361" s="32" t="s">
        <v>66</v>
      </c>
      <c r="D361" s="32" t="s">
        <v>2292</v>
      </c>
      <c r="E361" s="2024" t="s">
        <v>3836</v>
      </c>
      <c r="F361" s="400"/>
      <c r="G361" s="390"/>
      <c r="H361" s="2107">
        <f t="shared" si="7"/>
        <v>1214.4000000000001</v>
      </c>
      <c r="I361" s="244"/>
      <c r="J361" s="1330"/>
      <c r="K361" s="1330"/>
      <c r="L361" s="519"/>
      <c r="M361" s="2168"/>
    </row>
    <row r="362" spans="1:13" x14ac:dyDescent="0.25">
      <c r="A362" s="32" t="s">
        <v>3837</v>
      </c>
      <c r="B362" s="2209" t="s">
        <v>3838</v>
      </c>
      <c r="C362" s="32" t="s">
        <v>66</v>
      </c>
      <c r="D362" s="32" t="s">
        <v>2292</v>
      </c>
      <c r="E362" s="2024" t="s">
        <v>3839</v>
      </c>
      <c r="F362" s="400"/>
      <c r="G362" s="390"/>
      <c r="H362" s="2107">
        <f t="shared" si="7"/>
        <v>1248</v>
      </c>
      <c r="I362" s="244"/>
      <c r="J362" s="1330"/>
      <c r="K362" s="1330"/>
      <c r="L362" s="519"/>
      <c r="M362" s="2168"/>
    </row>
    <row r="363" spans="1:13" x14ac:dyDescent="0.25">
      <c r="A363" s="32" t="s">
        <v>3840</v>
      </c>
      <c r="B363" s="2209" t="s">
        <v>3841</v>
      </c>
      <c r="C363" s="32" t="s">
        <v>66</v>
      </c>
      <c r="D363" s="32" t="s">
        <v>2269</v>
      </c>
      <c r="E363" s="2024" t="s">
        <v>3842</v>
      </c>
      <c r="F363" s="400"/>
      <c r="G363" s="390"/>
      <c r="H363" s="2107">
        <f t="shared" si="7"/>
        <v>3543.15</v>
      </c>
      <c r="I363" s="244"/>
      <c r="J363" s="1330"/>
      <c r="K363" s="1330"/>
      <c r="L363" s="519"/>
      <c r="M363" s="2168"/>
    </row>
    <row r="364" spans="1:13" x14ac:dyDescent="0.25">
      <c r="A364" s="32" t="s">
        <v>3843</v>
      </c>
      <c r="B364" s="2209" t="s">
        <v>3844</v>
      </c>
      <c r="C364" s="32" t="s">
        <v>66</v>
      </c>
      <c r="D364" s="32" t="s">
        <v>3845</v>
      </c>
      <c r="E364" s="2024" t="s">
        <v>3846</v>
      </c>
      <c r="F364" s="400"/>
      <c r="G364" s="390"/>
      <c r="H364" s="2107">
        <f t="shared" si="7"/>
        <v>1914</v>
      </c>
      <c r="I364" s="244"/>
      <c r="J364" s="1330"/>
      <c r="K364" s="1330"/>
      <c r="L364" s="519"/>
      <c r="M364" s="2168"/>
    </row>
    <row r="365" spans="1:13" x14ac:dyDescent="0.25">
      <c r="A365" s="32" t="s">
        <v>3847</v>
      </c>
      <c r="B365" s="2209" t="s">
        <v>3848</v>
      </c>
      <c r="C365" s="32" t="s">
        <v>66</v>
      </c>
      <c r="D365" s="32" t="s">
        <v>3849</v>
      </c>
      <c r="E365" s="2024" t="s">
        <v>3850</v>
      </c>
      <c r="F365" s="400"/>
      <c r="G365" s="390"/>
      <c r="H365" s="2107">
        <f t="shared" si="7"/>
        <v>19950</v>
      </c>
      <c r="I365" s="244"/>
      <c r="J365" s="1330"/>
      <c r="K365" s="1330"/>
      <c r="L365" s="519"/>
      <c r="M365" s="2168"/>
    </row>
    <row r="366" spans="1:13" x14ac:dyDescent="0.25">
      <c r="A366" s="32" t="s">
        <v>3851</v>
      </c>
      <c r="B366" s="2209" t="s">
        <v>3852</v>
      </c>
      <c r="C366" s="32" t="s">
        <v>66</v>
      </c>
      <c r="D366" s="32" t="s">
        <v>2404</v>
      </c>
      <c r="E366" s="2024" t="s">
        <v>3853</v>
      </c>
      <c r="F366" s="400"/>
      <c r="G366" s="390"/>
      <c r="H366" s="2107">
        <f t="shared" si="7"/>
        <v>1944</v>
      </c>
      <c r="I366" s="244"/>
      <c r="J366" s="1330"/>
      <c r="K366" s="1330"/>
      <c r="L366" s="519"/>
      <c r="M366" s="2168"/>
    </row>
    <row r="367" spans="1:13" x14ac:dyDescent="0.25">
      <c r="A367" s="32" t="s">
        <v>3854</v>
      </c>
      <c r="B367" s="2209" t="s">
        <v>3855</v>
      </c>
      <c r="C367" s="32" t="s">
        <v>66</v>
      </c>
      <c r="D367" s="32" t="s">
        <v>2266</v>
      </c>
      <c r="E367" s="2024">
        <v>18872</v>
      </c>
      <c r="F367" s="2169">
        <v>42175</v>
      </c>
      <c r="G367" s="406">
        <v>18872</v>
      </c>
      <c r="H367" s="2107">
        <f t="shared" si="7"/>
        <v>0</v>
      </c>
      <c r="I367" s="244"/>
      <c r="J367" s="1330"/>
      <c r="K367" s="1330"/>
      <c r="L367" s="519"/>
      <c r="M367" s="2168" t="s">
        <v>4430</v>
      </c>
    </row>
    <row r="368" spans="1:13" x14ac:dyDescent="0.25">
      <c r="A368" s="32" t="s">
        <v>3856</v>
      </c>
      <c r="B368" s="2209" t="s">
        <v>3857</v>
      </c>
      <c r="C368" s="32" t="s">
        <v>66</v>
      </c>
      <c r="D368" s="32" t="s">
        <v>2265</v>
      </c>
      <c r="E368" s="2024">
        <v>21289</v>
      </c>
      <c r="F368" s="400">
        <v>42154</v>
      </c>
      <c r="G368" s="390">
        <v>21289</v>
      </c>
      <c r="H368" s="2107">
        <f t="shared" si="7"/>
        <v>0</v>
      </c>
      <c r="I368" s="244"/>
      <c r="J368" s="1330"/>
      <c r="K368" s="1330"/>
      <c r="L368" s="519"/>
      <c r="M368" s="2168" t="s">
        <v>4400</v>
      </c>
    </row>
    <row r="369" spans="1:13" x14ac:dyDescent="0.25">
      <c r="A369" s="32" t="s">
        <v>3858</v>
      </c>
      <c r="B369" s="2209" t="s">
        <v>3859</v>
      </c>
      <c r="C369" s="32" t="s">
        <v>66</v>
      </c>
      <c r="D369" s="32" t="s">
        <v>3144</v>
      </c>
      <c r="E369" s="2024" t="s">
        <v>3860</v>
      </c>
      <c r="F369" s="400"/>
      <c r="G369" s="390"/>
      <c r="H369" s="2107">
        <f t="shared" si="7"/>
        <v>9028.7999999999993</v>
      </c>
      <c r="I369" s="244"/>
      <c r="J369" s="1330"/>
      <c r="K369" s="1330"/>
      <c r="L369" s="519"/>
      <c r="M369" s="2168"/>
    </row>
    <row r="370" spans="1:13" x14ac:dyDescent="0.25">
      <c r="A370" s="32" t="s">
        <v>3861</v>
      </c>
      <c r="B370" s="2209" t="s">
        <v>3862</v>
      </c>
      <c r="C370" s="32" t="s">
        <v>66</v>
      </c>
      <c r="D370" s="32" t="s">
        <v>3144</v>
      </c>
      <c r="E370" s="2024" t="s">
        <v>3863</v>
      </c>
      <c r="F370" s="400"/>
      <c r="G370" s="390"/>
      <c r="H370" s="2107">
        <f t="shared" si="7"/>
        <v>7038</v>
      </c>
      <c r="I370" s="244"/>
      <c r="J370" s="1330"/>
      <c r="K370" s="1330"/>
      <c r="L370" s="519"/>
      <c r="M370" s="2168"/>
    </row>
    <row r="371" spans="1:13" x14ac:dyDescent="0.25">
      <c r="A371" s="32" t="s">
        <v>3864</v>
      </c>
      <c r="B371" s="2209" t="s">
        <v>3865</v>
      </c>
      <c r="C371" s="32" t="s">
        <v>66</v>
      </c>
      <c r="D371" s="32" t="s">
        <v>3866</v>
      </c>
      <c r="E371" s="2024" t="s">
        <v>3867</v>
      </c>
      <c r="F371" s="400"/>
      <c r="G371" s="390"/>
      <c r="H371" s="2107">
        <f t="shared" si="7"/>
        <v>36090.9</v>
      </c>
      <c r="I371" s="244"/>
      <c r="J371" s="1330"/>
      <c r="K371" s="1330"/>
      <c r="L371" s="519"/>
      <c r="M371" s="2168"/>
    </row>
    <row r="372" spans="1:13" x14ac:dyDescent="0.25">
      <c r="A372" s="32" t="s">
        <v>3868</v>
      </c>
      <c r="B372" s="2209" t="s">
        <v>3869</v>
      </c>
      <c r="C372" s="32" t="s">
        <v>66</v>
      </c>
      <c r="D372" s="32" t="s">
        <v>2264</v>
      </c>
      <c r="E372" s="2024" t="s">
        <v>3870</v>
      </c>
      <c r="F372" s="400"/>
      <c r="G372" s="390"/>
      <c r="H372" s="2107">
        <f t="shared" si="7"/>
        <v>25848.29</v>
      </c>
      <c r="I372" s="244"/>
      <c r="J372" s="1330"/>
      <c r="K372" s="1330"/>
      <c r="L372" s="519"/>
      <c r="M372" s="2168"/>
    </row>
    <row r="373" spans="1:13" x14ac:dyDescent="0.25">
      <c r="A373" s="32" t="s">
        <v>3871</v>
      </c>
      <c r="B373" s="2209" t="s">
        <v>3872</v>
      </c>
      <c r="C373" s="32" t="s">
        <v>66</v>
      </c>
      <c r="D373" s="32" t="s">
        <v>2267</v>
      </c>
      <c r="E373" s="2024" t="s">
        <v>3873</v>
      </c>
      <c r="F373" s="400"/>
      <c r="G373" s="390"/>
      <c r="H373" s="2107">
        <f t="shared" si="7"/>
        <v>272556</v>
      </c>
      <c r="I373" s="244"/>
      <c r="J373" s="1330"/>
      <c r="K373" s="1330"/>
      <c r="L373" s="519"/>
      <c r="M373" s="2168"/>
    </row>
    <row r="374" spans="1:13" x14ac:dyDescent="0.25">
      <c r="A374" s="32" t="s">
        <v>3874</v>
      </c>
      <c r="B374" s="2209" t="s">
        <v>3875</v>
      </c>
      <c r="C374" s="32" t="s">
        <v>66</v>
      </c>
      <c r="D374" s="32" t="s">
        <v>3876</v>
      </c>
      <c r="E374" s="2024" t="s">
        <v>3877</v>
      </c>
      <c r="F374" s="400"/>
      <c r="G374" s="390"/>
      <c r="H374" s="2107">
        <f t="shared" si="7"/>
        <v>228040</v>
      </c>
      <c r="I374" s="244"/>
      <c r="J374" s="1330"/>
      <c r="K374" s="1330"/>
      <c r="L374" s="519"/>
      <c r="M374" s="2168"/>
    </row>
    <row r="375" spans="1:13" x14ac:dyDescent="0.25">
      <c r="A375" s="32" t="s">
        <v>3878</v>
      </c>
      <c r="B375" s="2209" t="s">
        <v>3879</v>
      </c>
      <c r="C375" s="32" t="s">
        <v>66</v>
      </c>
      <c r="D375" s="32" t="s">
        <v>2355</v>
      </c>
      <c r="E375" s="2024">
        <v>7725.4</v>
      </c>
      <c r="F375" s="400">
        <v>42154</v>
      </c>
      <c r="G375" s="390">
        <v>7725.4</v>
      </c>
      <c r="H375" s="2107">
        <f t="shared" si="7"/>
        <v>0</v>
      </c>
      <c r="I375" s="244"/>
      <c r="J375" s="1330"/>
      <c r="K375" s="1330"/>
      <c r="L375" s="519"/>
      <c r="M375" s="2168" t="s">
        <v>4404</v>
      </c>
    </row>
    <row r="376" spans="1:13" x14ac:dyDescent="0.25">
      <c r="A376" s="32" t="s">
        <v>3880</v>
      </c>
      <c r="B376" s="2209" t="s">
        <v>3881</v>
      </c>
      <c r="C376" s="32" t="s">
        <v>66</v>
      </c>
      <c r="D376" s="32" t="s">
        <v>2266</v>
      </c>
      <c r="E376" s="2024">
        <v>31417.7</v>
      </c>
      <c r="F376" s="2169">
        <v>42160</v>
      </c>
      <c r="G376" s="406">
        <v>31417.7</v>
      </c>
      <c r="H376" s="2107">
        <f t="shared" si="7"/>
        <v>0</v>
      </c>
      <c r="I376" s="244"/>
      <c r="J376" s="1330"/>
      <c r="K376" s="1330"/>
      <c r="L376" s="519"/>
      <c r="M376" s="2168" t="s">
        <v>4418</v>
      </c>
    </row>
    <row r="377" spans="1:13" x14ac:dyDescent="0.25">
      <c r="A377" s="32" t="s">
        <v>3882</v>
      </c>
      <c r="B377" s="2209" t="s">
        <v>3883</v>
      </c>
      <c r="C377" s="32" t="s">
        <v>66</v>
      </c>
      <c r="D377" s="32" t="s">
        <v>2287</v>
      </c>
      <c r="E377" s="2024">
        <v>18141.400000000001</v>
      </c>
      <c r="F377" s="2169">
        <v>42160</v>
      </c>
      <c r="G377" s="406">
        <v>18141.400000000001</v>
      </c>
      <c r="H377" s="2107">
        <f t="shared" si="7"/>
        <v>0</v>
      </c>
      <c r="I377" s="244"/>
      <c r="J377" s="1330"/>
      <c r="K377" s="1330"/>
      <c r="L377" s="519"/>
      <c r="M377" s="2168" t="s">
        <v>4419</v>
      </c>
    </row>
    <row r="378" spans="1:13" x14ac:dyDescent="0.25">
      <c r="A378" s="32" t="s">
        <v>3884</v>
      </c>
      <c r="B378" s="2209" t="s">
        <v>3885</v>
      </c>
      <c r="C378" s="32" t="s">
        <v>66</v>
      </c>
      <c r="D378" s="32" t="s">
        <v>2265</v>
      </c>
      <c r="E378" s="2024">
        <v>50099.65</v>
      </c>
      <c r="F378" s="400">
        <v>42154</v>
      </c>
      <c r="G378" s="390">
        <v>50099.65</v>
      </c>
      <c r="H378" s="2107">
        <f t="shared" si="7"/>
        <v>0</v>
      </c>
      <c r="I378" s="244"/>
      <c r="J378" s="1330"/>
      <c r="K378" s="1330"/>
      <c r="L378" s="519"/>
      <c r="M378" s="2168" t="s">
        <v>4402</v>
      </c>
    </row>
    <row r="379" spans="1:13" x14ac:dyDescent="0.25">
      <c r="A379" s="32" t="s">
        <v>3886</v>
      </c>
      <c r="B379" s="2209" t="s">
        <v>3887</v>
      </c>
      <c r="C379" s="32" t="s">
        <v>66</v>
      </c>
      <c r="D379" s="32" t="s">
        <v>2264</v>
      </c>
      <c r="E379" s="2024" t="s">
        <v>3888</v>
      </c>
      <c r="F379" s="400"/>
      <c r="G379" s="390"/>
      <c r="H379" s="2107">
        <f t="shared" si="7"/>
        <v>14641.68</v>
      </c>
      <c r="I379" s="244"/>
      <c r="J379" s="1330"/>
      <c r="K379" s="1330"/>
      <c r="L379" s="519"/>
      <c r="M379" s="2168"/>
    </row>
    <row r="380" spans="1:13" x14ac:dyDescent="0.25">
      <c r="A380" s="32" t="s">
        <v>3889</v>
      </c>
      <c r="B380" s="2209" t="s">
        <v>3890</v>
      </c>
      <c r="C380" s="32" t="s">
        <v>66</v>
      </c>
      <c r="D380" s="32" t="s">
        <v>2264</v>
      </c>
      <c r="E380" s="2024" t="s">
        <v>3891</v>
      </c>
      <c r="F380" s="400"/>
      <c r="G380" s="390"/>
      <c r="H380" s="2107">
        <f t="shared" si="7"/>
        <v>33025.9</v>
      </c>
      <c r="I380" s="244"/>
      <c r="J380" s="1330"/>
      <c r="K380" s="1330"/>
      <c r="L380" s="519"/>
      <c r="M380" s="2168"/>
    </row>
    <row r="381" spans="1:13" x14ac:dyDescent="0.25">
      <c r="A381" s="32" t="s">
        <v>3892</v>
      </c>
      <c r="B381" s="2209" t="s">
        <v>3893</v>
      </c>
      <c r="C381" s="32" t="s">
        <v>66</v>
      </c>
      <c r="D381" s="32" t="s">
        <v>2374</v>
      </c>
      <c r="E381" s="2024" t="s">
        <v>3313</v>
      </c>
      <c r="F381" s="400"/>
      <c r="G381" s="390"/>
      <c r="H381" s="2107">
        <f t="shared" si="7"/>
        <v>1959.6</v>
      </c>
      <c r="I381" s="244"/>
      <c r="J381" s="1330"/>
      <c r="K381" s="1330"/>
      <c r="L381" s="519"/>
      <c r="M381" s="2168"/>
    </row>
    <row r="382" spans="1:13" x14ac:dyDescent="0.25">
      <c r="A382" s="32" t="s">
        <v>3894</v>
      </c>
      <c r="B382" s="2209" t="s">
        <v>3895</v>
      </c>
      <c r="C382" s="32" t="s">
        <v>66</v>
      </c>
      <c r="D382" s="32" t="s">
        <v>2374</v>
      </c>
      <c r="E382" s="2024" t="s">
        <v>3408</v>
      </c>
      <c r="F382" s="400"/>
      <c r="G382" s="390"/>
      <c r="H382" s="2107">
        <f t="shared" si="7"/>
        <v>1961</v>
      </c>
      <c r="I382" s="244"/>
      <c r="J382" s="1330"/>
      <c r="K382" s="1330"/>
      <c r="L382" s="519"/>
      <c r="M382" s="2168"/>
    </row>
    <row r="383" spans="1:13" x14ac:dyDescent="0.25">
      <c r="A383" s="32" t="s">
        <v>3896</v>
      </c>
      <c r="B383" s="2209" t="s">
        <v>3897</v>
      </c>
      <c r="C383" s="32" t="s">
        <v>66</v>
      </c>
      <c r="D383" s="32" t="s">
        <v>2374</v>
      </c>
      <c r="E383" s="2024" t="s">
        <v>3898</v>
      </c>
      <c r="F383" s="400"/>
      <c r="G383" s="390"/>
      <c r="H383" s="2107">
        <f t="shared" si="7"/>
        <v>1924</v>
      </c>
      <c r="I383" s="244"/>
      <c r="J383" s="1330"/>
      <c r="K383" s="1330"/>
      <c r="L383" s="519"/>
      <c r="M383" s="2168"/>
    </row>
    <row r="384" spans="1:13" x14ac:dyDescent="0.25">
      <c r="A384" s="32" t="s">
        <v>3899</v>
      </c>
      <c r="B384" s="2209" t="s">
        <v>3900</v>
      </c>
      <c r="C384" s="32" t="s">
        <v>66</v>
      </c>
      <c r="D384" s="32" t="s">
        <v>2374</v>
      </c>
      <c r="E384" s="2024" t="s">
        <v>3901</v>
      </c>
      <c r="F384" s="400"/>
      <c r="G384" s="390"/>
      <c r="H384" s="2107">
        <f t="shared" si="7"/>
        <v>1887</v>
      </c>
      <c r="I384" s="244"/>
      <c r="J384" s="1330"/>
      <c r="K384" s="1330"/>
      <c r="L384" s="519"/>
      <c r="M384" s="2168"/>
    </row>
    <row r="385" spans="1:13" x14ac:dyDescent="0.25">
      <c r="A385" s="32" t="s">
        <v>3902</v>
      </c>
      <c r="B385" s="2209" t="s">
        <v>3903</v>
      </c>
      <c r="C385" s="32" t="s">
        <v>66</v>
      </c>
      <c r="D385" s="32" t="s">
        <v>2374</v>
      </c>
      <c r="E385" s="2024" t="s">
        <v>3060</v>
      </c>
      <c r="F385" s="400"/>
      <c r="G385" s="390"/>
      <c r="H385" s="2107">
        <f t="shared" si="7"/>
        <v>1850</v>
      </c>
      <c r="I385" s="244"/>
      <c r="J385" s="1330"/>
      <c r="K385" s="1330"/>
      <c r="L385" s="519"/>
      <c r="M385" s="2168"/>
    </row>
    <row r="386" spans="1:13" x14ac:dyDescent="0.25">
      <c r="A386" s="32" t="s">
        <v>3904</v>
      </c>
      <c r="B386" s="2209" t="s">
        <v>3905</v>
      </c>
      <c r="C386" s="32" t="s">
        <v>66</v>
      </c>
      <c r="D386" s="32" t="s">
        <v>2374</v>
      </c>
      <c r="E386" s="2024" t="s">
        <v>3906</v>
      </c>
      <c r="F386" s="400"/>
      <c r="G386" s="390"/>
      <c r="H386" s="2107">
        <f t="shared" si="7"/>
        <v>1979.5</v>
      </c>
      <c r="I386" s="244"/>
      <c r="J386" s="1330"/>
      <c r="K386" s="1330"/>
      <c r="L386" s="519"/>
      <c r="M386" s="2168"/>
    </row>
    <row r="387" spans="1:13" x14ac:dyDescent="0.25">
      <c r="A387" s="32" t="s">
        <v>3907</v>
      </c>
      <c r="B387" s="2209" t="s">
        <v>3908</v>
      </c>
      <c r="C387" s="32" t="s">
        <v>66</v>
      </c>
      <c r="D387" s="32" t="s">
        <v>2374</v>
      </c>
      <c r="E387" s="2024" t="s">
        <v>3909</v>
      </c>
      <c r="F387" s="400"/>
      <c r="G387" s="390"/>
      <c r="H387" s="2107">
        <f t="shared" si="7"/>
        <v>1946.2</v>
      </c>
      <c r="I387" s="244"/>
      <c r="J387" s="1330"/>
      <c r="K387" s="1330"/>
      <c r="L387" s="519"/>
      <c r="M387" s="2168"/>
    </row>
    <row r="388" spans="1:13" x14ac:dyDescent="0.25">
      <c r="A388" s="32" t="s">
        <v>3910</v>
      </c>
      <c r="B388" s="2209" t="s">
        <v>3911</v>
      </c>
      <c r="C388" s="32" t="s">
        <v>66</v>
      </c>
      <c r="D388" s="32" t="s">
        <v>2268</v>
      </c>
      <c r="E388" s="2024" t="s">
        <v>3912</v>
      </c>
      <c r="F388" s="400"/>
      <c r="G388" s="390"/>
      <c r="H388" s="2107">
        <f t="shared" ref="H388:H451" si="8">E388-G388</f>
        <v>156353.53</v>
      </c>
      <c r="I388" s="244"/>
      <c r="J388" s="1330"/>
      <c r="K388" s="1330"/>
      <c r="L388" s="519"/>
      <c r="M388" s="2168"/>
    </row>
    <row r="389" spans="1:13" x14ac:dyDescent="0.25">
      <c r="A389" s="32" t="s">
        <v>3913</v>
      </c>
      <c r="B389" s="2209" t="s">
        <v>3914</v>
      </c>
      <c r="C389" s="32" t="s">
        <v>66</v>
      </c>
      <c r="D389" s="32" t="s">
        <v>2317</v>
      </c>
      <c r="E389" s="2024" t="s">
        <v>3915</v>
      </c>
      <c r="F389" s="400"/>
      <c r="G389" s="390"/>
      <c r="H389" s="2107">
        <f t="shared" si="8"/>
        <v>23674.6</v>
      </c>
      <c r="I389" s="244"/>
      <c r="J389" s="1330"/>
      <c r="K389" s="1330"/>
      <c r="L389" s="519"/>
      <c r="M389" s="2168"/>
    </row>
    <row r="390" spans="1:13" x14ac:dyDescent="0.25">
      <c r="A390" s="32" t="s">
        <v>3916</v>
      </c>
      <c r="B390" s="2209" t="s">
        <v>3917</v>
      </c>
      <c r="C390" s="32" t="s">
        <v>66</v>
      </c>
      <c r="D390" s="32" t="s">
        <v>2366</v>
      </c>
      <c r="E390" s="2024" t="s">
        <v>3918</v>
      </c>
      <c r="F390" s="400"/>
      <c r="G390" s="390"/>
      <c r="H390" s="2107">
        <f t="shared" si="8"/>
        <v>6740.2</v>
      </c>
      <c r="I390" s="244"/>
      <c r="J390" s="1330"/>
      <c r="K390" s="1330"/>
      <c r="L390" s="519"/>
      <c r="M390" s="2168"/>
    </row>
    <row r="391" spans="1:13" x14ac:dyDescent="0.25">
      <c r="A391" s="32" t="s">
        <v>3919</v>
      </c>
      <c r="B391" s="2209" t="s">
        <v>3920</v>
      </c>
      <c r="C391" s="32" t="s">
        <v>66</v>
      </c>
      <c r="D391" s="32" t="s">
        <v>3921</v>
      </c>
      <c r="E391" s="2024" t="s">
        <v>3922</v>
      </c>
      <c r="F391" s="400"/>
      <c r="G391" s="390"/>
      <c r="H391" s="2107">
        <f t="shared" si="8"/>
        <v>10322.92</v>
      </c>
      <c r="I391" s="244"/>
      <c r="J391" s="1330"/>
      <c r="K391" s="1330"/>
      <c r="L391" s="519"/>
      <c r="M391" s="2168"/>
    </row>
    <row r="392" spans="1:13" x14ac:dyDescent="0.25">
      <c r="A392" s="32" t="s">
        <v>3923</v>
      </c>
      <c r="B392" s="2209" t="s">
        <v>3924</v>
      </c>
      <c r="C392" s="32" t="s">
        <v>66</v>
      </c>
      <c r="D392" s="32" t="s">
        <v>3179</v>
      </c>
      <c r="E392" s="2024" t="s">
        <v>3925</v>
      </c>
      <c r="F392" s="400"/>
      <c r="G392" s="390"/>
      <c r="H392" s="2107">
        <f t="shared" si="8"/>
        <v>1981</v>
      </c>
      <c r="I392" s="244"/>
      <c r="J392" s="1330"/>
      <c r="K392" s="1330"/>
      <c r="L392" s="519"/>
      <c r="M392" s="2168"/>
    </row>
    <row r="393" spans="1:13" x14ac:dyDescent="0.25">
      <c r="A393" s="32" t="s">
        <v>3926</v>
      </c>
      <c r="B393" s="2209" t="s">
        <v>3927</v>
      </c>
      <c r="C393" s="32" t="s">
        <v>66</v>
      </c>
      <c r="D393" s="32" t="s">
        <v>3179</v>
      </c>
      <c r="E393" s="2024" t="s">
        <v>3925</v>
      </c>
      <c r="F393" s="400"/>
      <c r="G393" s="390"/>
      <c r="H393" s="2107">
        <f t="shared" si="8"/>
        <v>1981</v>
      </c>
      <c r="I393" s="244"/>
      <c r="J393" s="1330"/>
      <c r="K393" s="1330"/>
      <c r="L393" s="519"/>
      <c r="M393" s="2168"/>
    </row>
    <row r="394" spans="1:13" x14ac:dyDescent="0.25">
      <c r="A394" s="32" t="s">
        <v>3928</v>
      </c>
      <c r="B394" s="2209" t="s">
        <v>3929</v>
      </c>
      <c r="C394" s="32" t="s">
        <v>66</v>
      </c>
      <c r="D394" s="32" t="s">
        <v>3179</v>
      </c>
      <c r="E394" s="2024" t="s">
        <v>3925</v>
      </c>
      <c r="F394" s="400"/>
      <c r="G394" s="390"/>
      <c r="H394" s="2107">
        <f t="shared" si="8"/>
        <v>1981</v>
      </c>
      <c r="I394" s="244"/>
      <c r="J394" s="1330"/>
      <c r="K394" s="1330"/>
      <c r="L394" s="519"/>
      <c r="M394" s="2168"/>
    </row>
    <row r="395" spans="1:13" x14ac:dyDescent="0.25">
      <c r="A395" s="32" t="s">
        <v>3930</v>
      </c>
      <c r="B395" s="2209" t="s">
        <v>3931</v>
      </c>
      <c r="C395" s="32" t="s">
        <v>66</v>
      </c>
      <c r="D395" s="32" t="s">
        <v>3179</v>
      </c>
      <c r="E395" s="2024" t="s">
        <v>3925</v>
      </c>
      <c r="F395" s="400"/>
      <c r="G395" s="390"/>
      <c r="H395" s="2107">
        <f t="shared" si="8"/>
        <v>1981</v>
      </c>
      <c r="I395" s="244"/>
      <c r="J395" s="1330"/>
      <c r="K395" s="1330"/>
      <c r="L395" s="519"/>
      <c r="M395" s="2168"/>
    </row>
    <row r="396" spans="1:13" x14ac:dyDescent="0.25">
      <c r="A396" s="32" t="s">
        <v>3932</v>
      </c>
      <c r="B396" s="2209" t="s">
        <v>3933</v>
      </c>
      <c r="C396" s="32" t="s">
        <v>66</v>
      </c>
      <c r="D396" s="32" t="s">
        <v>3179</v>
      </c>
      <c r="E396" s="2024" t="s">
        <v>3925</v>
      </c>
      <c r="F396" s="400"/>
      <c r="G396" s="390"/>
      <c r="H396" s="2107">
        <f t="shared" si="8"/>
        <v>1981</v>
      </c>
      <c r="I396" s="244"/>
      <c r="J396" s="1330"/>
      <c r="K396" s="1330"/>
      <c r="L396" s="519"/>
      <c r="M396" s="2168"/>
    </row>
    <row r="397" spans="1:13" x14ac:dyDescent="0.25">
      <c r="A397" s="32" t="s">
        <v>3934</v>
      </c>
      <c r="B397" s="2209" t="s">
        <v>3935</v>
      </c>
      <c r="C397" s="32" t="s">
        <v>66</v>
      </c>
      <c r="D397" s="32" t="s">
        <v>3179</v>
      </c>
      <c r="E397" s="2024" t="s">
        <v>3925</v>
      </c>
      <c r="F397" s="400"/>
      <c r="G397" s="390"/>
      <c r="H397" s="2107">
        <f t="shared" si="8"/>
        <v>1981</v>
      </c>
      <c r="I397" s="244"/>
      <c r="J397" s="1330"/>
      <c r="K397" s="1330"/>
      <c r="L397" s="519"/>
      <c r="M397" s="2168"/>
    </row>
    <row r="398" spans="1:13" x14ac:dyDescent="0.25">
      <c r="A398" s="32" t="s">
        <v>3936</v>
      </c>
      <c r="B398" s="2209" t="s">
        <v>3937</v>
      </c>
      <c r="C398" s="32" t="s">
        <v>66</v>
      </c>
      <c r="D398" s="32" t="s">
        <v>3179</v>
      </c>
      <c r="E398" s="2024" t="s">
        <v>3925</v>
      </c>
      <c r="F398" s="400"/>
      <c r="G398" s="390"/>
      <c r="H398" s="2107">
        <f t="shared" si="8"/>
        <v>1981</v>
      </c>
      <c r="I398" s="244"/>
      <c r="J398" s="1330"/>
      <c r="K398" s="1330"/>
      <c r="L398" s="519"/>
      <c r="M398" s="2168"/>
    </row>
    <row r="399" spans="1:13" x14ac:dyDescent="0.25">
      <c r="A399" s="32" t="s">
        <v>3938</v>
      </c>
      <c r="B399" s="2209" t="s">
        <v>3939</v>
      </c>
      <c r="C399" s="32" t="s">
        <v>66</v>
      </c>
      <c r="D399" s="32" t="s">
        <v>3179</v>
      </c>
      <c r="E399" s="2024" t="s">
        <v>3925</v>
      </c>
      <c r="F399" s="400"/>
      <c r="G399" s="390"/>
      <c r="H399" s="2107">
        <f t="shared" si="8"/>
        <v>1981</v>
      </c>
      <c r="I399" s="244"/>
      <c r="J399" s="1330"/>
      <c r="K399" s="1330"/>
      <c r="L399" s="519"/>
      <c r="M399" s="2168"/>
    </row>
    <row r="400" spans="1:13" x14ac:dyDescent="0.25">
      <c r="A400" s="32" t="s">
        <v>3940</v>
      </c>
      <c r="B400" s="2209" t="s">
        <v>3941</v>
      </c>
      <c r="C400" s="32" t="s">
        <v>66</v>
      </c>
      <c r="D400" s="32" t="s">
        <v>3179</v>
      </c>
      <c r="E400" s="2024" t="s">
        <v>3942</v>
      </c>
      <c r="F400" s="400"/>
      <c r="G400" s="390"/>
      <c r="H400" s="2107">
        <f t="shared" si="8"/>
        <v>1728.8</v>
      </c>
      <c r="I400" s="244"/>
      <c r="J400" s="1330"/>
      <c r="K400" s="1330"/>
      <c r="L400" s="519"/>
      <c r="M400" s="2168"/>
    </row>
    <row r="401" spans="1:13" x14ac:dyDescent="0.25">
      <c r="A401" s="32" t="s">
        <v>3943</v>
      </c>
      <c r="B401" s="2209" t="s">
        <v>3944</v>
      </c>
      <c r="C401" s="32" t="s">
        <v>66</v>
      </c>
      <c r="D401" s="32" t="s">
        <v>3179</v>
      </c>
      <c r="E401" s="2024" t="s">
        <v>2657</v>
      </c>
      <c r="F401" s="400"/>
      <c r="G401" s="390"/>
      <c r="H401" s="2107">
        <f t="shared" si="8"/>
        <v>1925</v>
      </c>
      <c r="I401" s="244"/>
      <c r="J401" s="1330"/>
      <c r="K401" s="1330"/>
      <c r="L401" s="519"/>
      <c r="M401" s="2168"/>
    </row>
    <row r="402" spans="1:13" x14ac:dyDescent="0.25">
      <c r="A402" s="32" t="s">
        <v>3945</v>
      </c>
      <c r="B402" s="2209" t="s">
        <v>3946</v>
      </c>
      <c r="C402" s="32" t="s">
        <v>66</v>
      </c>
      <c r="D402" s="32" t="s">
        <v>3179</v>
      </c>
      <c r="E402" s="2024" t="s">
        <v>2657</v>
      </c>
      <c r="F402" s="400"/>
      <c r="G402" s="390"/>
      <c r="H402" s="2107">
        <f t="shared" si="8"/>
        <v>1925</v>
      </c>
      <c r="I402" s="244"/>
      <c r="J402" s="1330"/>
      <c r="K402" s="1330"/>
      <c r="L402" s="519"/>
      <c r="M402" s="2168"/>
    </row>
    <row r="403" spans="1:13" x14ac:dyDescent="0.25">
      <c r="A403" s="32" t="s">
        <v>3947</v>
      </c>
      <c r="B403" s="2209" t="s">
        <v>3948</v>
      </c>
      <c r="C403" s="32" t="s">
        <v>66</v>
      </c>
      <c r="D403" s="32" t="s">
        <v>3179</v>
      </c>
      <c r="E403" s="2024" t="s">
        <v>2657</v>
      </c>
      <c r="F403" s="400"/>
      <c r="G403" s="390"/>
      <c r="H403" s="2107">
        <f t="shared" si="8"/>
        <v>1925</v>
      </c>
      <c r="I403" s="244"/>
      <c r="J403" s="1330"/>
      <c r="K403" s="1330"/>
      <c r="L403" s="519"/>
      <c r="M403" s="2168"/>
    </row>
    <row r="404" spans="1:13" x14ac:dyDescent="0.25">
      <c r="A404" s="32" t="s">
        <v>3949</v>
      </c>
      <c r="B404" s="2209" t="s">
        <v>3950</v>
      </c>
      <c r="C404" s="32" t="s">
        <v>66</v>
      </c>
      <c r="D404" s="32" t="s">
        <v>3179</v>
      </c>
      <c r="E404" s="2024" t="s">
        <v>3951</v>
      </c>
      <c r="F404" s="400"/>
      <c r="G404" s="390"/>
      <c r="H404" s="2107">
        <f t="shared" si="8"/>
        <v>1736.8</v>
      </c>
      <c r="I404" s="244"/>
      <c r="J404" s="1330"/>
      <c r="K404" s="1330"/>
      <c r="L404" s="519"/>
      <c r="M404" s="2168"/>
    </row>
    <row r="405" spans="1:13" x14ac:dyDescent="0.25">
      <c r="A405" s="32" t="s">
        <v>3952</v>
      </c>
      <c r="B405" s="2209" t="s">
        <v>3953</v>
      </c>
      <c r="C405" s="32" t="s">
        <v>66</v>
      </c>
      <c r="D405" s="32" t="s">
        <v>3179</v>
      </c>
      <c r="E405" s="2024" t="s">
        <v>3954</v>
      </c>
      <c r="F405" s="400"/>
      <c r="G405" s="390"/>
      <c r="H405" s="2107">
        <f t="shared" si="8"/>
        <v>1987.5</v>
      </c>
      <c r="I405" s="244"/>
      <c r="J405" s="1330"/>
      <c r="K405" s="1330"/>
      <c r="L405" s="519"/>
      <c r="M405" s="2168"/>
    </row>
    <row r="406" spans="1:13" x14ac:dyDescent="0.25">
      <c r="A406" s="32" t="s">
        <v>3955</v>
      </c>
      <c r="B406" s="2209" t="s">
        <v>3956</v>
      </c>
      <c r="C406" s="32" t="s">
        <v>66</v>
      </c>
      <c r="D406" s="32" t="s">
        <v>3179</v>
      </c>
      <c r="E406" s="2024" t="s">
        <v>3954</v>
      </c>
      <c r="F406" s="400"/>
      <c r="G406" s="390"/>
      <c r="H406" s="2107">
        <f t="shared" si="8"/>
        <v>1987.5</v>
      </c>
      <c r="I406" s="244"/>
      <c r="J406" s="1330"/>
      <c r="K406" s="1330"/>
      <c r="L406" s="519"/>
      <c r="M406" s="2168"/>
    </row>
    <row r="407" spans="1:13" x14ac:dyDescent="0.25">
      <c r="A407" s="32" t="s">
        <v>3957</v>
      </c>
      <c r="B407" s="2209" t="s">
        <v>3958</v>
      </c>
      <c r="C407" s="32" t="s">
        <v>66</v>
      </c>
      <c r="D407" s="32" t="s">
        <v>3179</v>
      </c>
      <c r="E407" s="2024" t="s">
        <v>2476</v>
      </c>
      <c r="F407" s="400"/>
      <c r="G407" s="390"/>
      <c r="H407" s="2107">
        <f t="shared" si="8"/>
        <v>1870</v>
      </c>
      <c r="I407" s="244"/>
      <c r="J407" s="1330"/>
      <c r="K407" s="1330"/>
      <c r="L407" s="519"/>
      <c r="M407" s="2168"/>
    </row>
    <row r="408" spans="1:13" x14ac:dyDescent="0.25">
      <c r="A408" s="32" t="s">
        <v>3959</v>
      </c>
      <c r="B408" s="2209" t="s">
        <v>3960</v>
      </c>
      <c r="C408" s="32" t="s">
        <v>66</v>
      </c>
      <c r="D408" s="32" t="s">
        <v>3179</v>
      </c>
      <c r="E408" s="2024" t="s">
        <v>2476</v>
      </c>
      <c r="F408" s="400"/>
      <c r="G408" s="390"/>
      <c r="H408" s="2107">
        <f t="shared" si="8"/>
        <v>1870</v>
      </c>
      <c r="I408" s="244"/>
      <c r="J408" s="1330"/>
      <c r="K408" s="1330"/>
      <c r="L408" s="519"/>
      <c r="M408" s="2168"/>
    </row>
    <row r="409" spans="1:13" x14ac:dyDescent="0.25">
      <c r="A409" s="32" t="s">
        <v>3961</v>
      </c>
      <c r="B409" s="2209" t="s">
        <v>3962</v>
      </c>
      <c r="C409" s="32" t="s">
        <v>66</v>
      </c>
      <c r="D409" s="32" t="s">
        <v>3179</v>
      </c>
      <c r="E409" s="2024" t="s">
        <v>2423</v>
      </c>
      <c r="F409" s="400"/>
      <c r="G409" s="390"/>
      <c r="H409" s="2107">
        <f t="shared" si="8"/>
        <v>1980</v>
      </c>
      <c r="I409" s="244"/>
      <c r="J409" s="1330"/>
      <c r="K409" s="1330"/>
      <c r="L409" s="519"/>
      <c r="M409" s="2168"/>
    </row>
    <row r="410" spans="1:13" x14ac:dyDescent="0.25">
      <c r="A410" s="32" t="s">
        <v>3963</v>
      </c>
      <c r="B410" s="2209" t="s">
        <v>3964</v>
      </c>
      <c r="C410" s="32" t="s">
        <v>66</v>
      </c>
      <c r="D410" s="32" t="s">
        <v>3179</v>
      </c>
      <c r="E410" s="2024" t="s">
        <v>2423</v>
      </c>
      <c r="F410" s="400"/>
      <c r="G410" s="390"/>
      <c r="H410" s="2107">
        <f t="shared" si="8"/>
        <v>1980</v>
      </c>
      <c r="I410" s="244"/>
      <c r="J410" s="1330"/>
      <c r="K410" s="1330"/>
      <c r="L410" s="519"/>
      <c r="M410" s="2168"/>
    </row>
    <row r="411" spans="1:13" x14ac:dyDescent="0.25">
      <c r="A411" s="32" t="s">
        <v>3965</v>
      </c>
      <c r="B411" s="2209" t="s">
        <v>3966</v>
      </c>
      <c r="C411" s="32" t="s">
        <v>66</v>
      </c>
      <c r="D411" s="32" t="s">
        <v>3179</v>
      </c>
      <c r="E411" s="2024" t="s">
        <v>2423</v>
      </c>
      <c r="F411" s="400"/>
      <c r="G411" s="390"/>
      <c r="H411" s="2107">
        <f t="shared" si="8"/>
        <v>1980</v>
      </c>
      <c r="I411" s="244"/>
      <c r="J411" s="1330"/>
      <c r="K411" s="1330"/>
      <c r="L411" s="519"/>
      <c r="M411" s="2168"/>
    </row>
    <row r="412" spans="1:13" x14ac:dyDescent="0.25">
      <c r="A412" s="32" t="s">
        <v>3967</v>
      </c>
      <c r="B412" s="2209" t="s">
        <v>3968</v>
      </c>
      <c r="C412" s="32" t="s">
        <v>66</v>
      </c>
      <c r="D412" s="32" t="s">
        <v>3179</v>
      </c>
      <c r="E412" s="2024" t="s">
        <v>2423</v>
      </c>
      <c r="F412" s="400"/>
      <c r="G412" s="390"/>
      <c r="H412" s="2107">
        <f t="shared" si="8"/>
        <v>1980</v>
      </c>
      <c r="I412" s="244"/>
      <c r="J412" s="1330"/>
      <c r="K412" s="1330"/>
      <c r="L412" s="519"/>
      <c r="M412" s="2168"/>
    </row>
    <row r="413" spans="1:13" x14ac:dyDescent="0.25">
      <c r="A413" s="32" t="s">
        <v>3969</v>
      </c>
      <c r="B413" s="2209" t="s">
        <v>3970</v>
      </c>
      <c r="C413" s="32" t="s">
        <v>66</v>
      </c>
      <c r="D413" s="32" t="s">
        <v>3179</v>
      </c>
      <c r="E413" s="2024" t="s">
        <v>2423</v>
      </c>
      <c r="F413" s="400"/>
      <c r="G413" s="390"/>
      <c r="H413" s="2107">
        <f t="shared" si="8"/>
        <v>1980</v>
      </c>
      <c r="I413" s="244"/>
      <c r="J413" s="1330"/>
      <c r="K413" s="1330"/>
      <c r="L413" s="519"/>
      <c r="M413" s="2168"/>
    </row>
    <row r="414" spans="1:13" x14ac:dyDescent="0.25">
      <c r="A414" s="32" t="s">
        <v>3971</v>
      </c>
      <c r="B414" s="2209" t="s">
        <v>3972</v>
      </c>
      <c r="C414" s="32" t="s">
        <v>66</v>
      </c>
      <c r="D414" s="32" t="s">
        <v>3179</v>
      </c>
      <c r="E414" s="2024" t="s">
        <v>3973</v>
      </c>
      <c r="F414" s="400"/>
      <c r="G414" s="390"/>
      <c r="H414" s="2107">
        <f t="shared" si="8"/>
        <v>1932.3</v>
      </c>
      <c r="I414" s="244"/>
      <c r="J414" s="1330"/>
      <c r="K414" s="1330"/>
      <c r="L414" s="519"/>
      <c r="M414" s="2168"/>
    </row>
    <row r="415" spans="1:13" x14ac:dyDescent="0.25">
      <c r="A415" s="32" t="s">
        <v>3974</v>
      </c>
      <c r="B415" s="2209" t="s">
        <v>3975</v>
      </c>
      <c r="C415" s="32" t="s">
        <v>66</v>
      </c>
      <c r="D415" s="32" t="s">
        <v>3179</v>
      </c>
      <c r="E415" s="2024" t="s">
        <v>3976</v>
      </c>
      <c r="F415" s="400"/>
      <c r="G415" s="390"/>
      <c r="H415" s="2107">
        <f t="shared" si="8"/>
        <v>1841</v>
      </c>
      <c r="I415" s="244"/>
      <c r="J415" s="1330"/>
      <c r="K415" s="1330"/>
      <c r="L415" s="519"/>
      <c r="M415" s="2168"/>
    </row>
    <row r="416" spans="1:13" x14ac:dyDescent="0.25">
      <c r="A416" s="32" t="s">
        <v>3977</v>
      </c>
      <c r="B416" s="2209" t="s">
        <v>3978</v>
      </c>
      <c r="C416" s="32" t="s">
        <v>66</v>
      </c>
      <c r="D416" s="32" t="s">
        <v>3179</v>
      </c>
      <c r="E416" s="2024" t="s">
        <v>3976</v>
      </c>
      <c r="F416" s="400"/>
      <c r="G416" s="390"/>
      <c r="H416" s="2107">
        <f t="shared" si="8"/>
        <v>1841</v>
      </c>
      <c r="I416" s="244"/>
      <c r="J416" s="1330"/>
      <c r="K416" s="1330"/>
      <c r="L416" s="519"/>
      <c r="M416" s="2168"/>
    </row>
    <row r="417" spans="1:13" x14ac:dyDescent="0.25">
      <c r="A417" s="32" t="s">
        <v>3979</v>
      </c>
      <c r="B417" s="2209" t="s">
        <v>3980</v>
      </c>
      <c r="C417" s="32" t="s">
        <v>66</v>
      </c>
      <c r="D417" s="32" t="s">
        <v>3179</v>
      </c>
      <c r="E417" s="2024" t="s">
        <v>3976</v>
      </c>
      <c r="F417" s="400"/>
      <c r="G417" s="390"/>
      <c r="H417" s="2107">
        <f t="shared" si="8"/>
        <v>1841</v>
      </c>
      <c r="I417" s="244"/>
      <c r="J417" s="1330"/>
      <c r="K417" s="1330"/>
      <c r="L417" s="519"/>
      <c r="M417" s="2168"/>
    </row>
    <row r="418" spans="1:13" x14ac:dyDescent="0.25">
      <c r="A418" s="32" t="s">
        <v>3981</v>
      </c>
      <c r="B418" s="2209" t="s">
        <v>3982</v>
      </c>
      <c r="C418" s="32" t="s">
        <v>66</v>
      </c>
      <c r="D418" s="32" t="s">
        <v>3179</v>
      </c>
      <c r="E418" s="2024" t="s">
        <v>3976</v>
      </c>
      <c r="F418" s="400"/>
      <c r="G418" s="390"/>
      <c r="H418" s="2107">
        <f t="shared" si="8"/>
        <v>1841</v>
      </c>
      <c r="I418" s="244"/>
      <c r="J418" s="1330"/>
      <c r="K418" s="1330"/>
      <c r="L418" s="519"/>
      <c r="M418" s="2168"/>
    </row>
    <row r="419" spans="1:13" x14ac:dyDescent="0.25">
      <c r="A419" s="32" t="s">
        <v>3983</v>
      </c>
      <c r="B419" s="2209" t="s">
        <v>3984</v>
      </c>
      <c r="C419" s="32" t="s">
        <v>66</v>
      </c>
      <c r="D419" s="32" t="s">
        <v>3179</v>
      </c>
      <c r="E419" s="2024" t="s">
        <v>2657</v>
      </c>
      <c r="F419" s="400"/>
      <c r="G419" s="390"/>
      <c r="H419" s="2107">
        <f t="shared" si="8"/>
        <v>1925</v>
      </c>
      <c r="I419" s="244"/>
      <c r="J419" s="1330"/>
      <c r="K419" s="1330"/>
      <c r="L419" s="519"/>
      <c r="M419" s="2168"/>
    </row>
    <row r="420" spans="1:13" x14ac:dyDescent="0.25">
      <c r="A420" s="32" t="s">
        <v>3985</v>
      </c>
      <c r="B420" s="2209" t="s">
        <v>3986</v>
      </c>
      <c r="C420" s="32" t="s">
        <v>66</v>
      </c>
      <c r="D420" s="32" t="s">
        <v>3179</v>
      </c>
      <c r="E420" s="2024" t="s">
        <v>3987</v>
      </c>
      <c r="F420" s="400"/>
      <c r="G420" s="390"/>
      <c r="H420" s="2107">
        <f t="shared" si="8"/>
        <v>1935.5</v>
      </c>
      <c r="I420" s="244"/>
      <c r="J420" s="1330"/>
      <c r="K420" s="1330"/>
      <c r="L420" s="519"/>
      <c r="M420" s="2168"/>
    </row>
    <row r="421" spans="1:13" x14ac:dyDescent="0.25">
      <c r="A421" s="32" t="s">
        <v>3988</v>
      </c>
      <c r="B421" s="2209" t="s">
        <v>3989</v>
      </c>
      <c r="C421" s="32" t="s">
        <v>66</v>
      </c>
      <c r="D421" s="32" t="s">
        <v>3179</v>
      </c>
      <c r="E421" s="2024" t="s">
        <v>2393</v>
      </c>
      <c r="F421" s="400"/>
      <c r="G421" s="390"/>
      <c r="H421" s="2107">
        <f t="shared" si="8"/>
        <v>1960</v>
      </c>
      <c r="I421" s="244"/>
      <c r="J421" s="1330"/>
      <c r="K421" s="1330"/>
      <c r="L421" s="519"/>
      <c r="M421" s="2168"/>
    </row>
    <row r="422" spans="1:13" x14ac:dyDescent="0.25">
      <c r="A422" s="32" t="s">
        <v>3990</v>
      </c>
      <c r="B422" s="2209" t="s">
        <v>3991</v>
      </c>
      <c r="C422" s="32" t="s">
        <v>66</v>
      </c>
      <c r="D422" s="32" t="s">
        <v>3179</v>
      </c>
      <c r="E422" s="2024" t="s">
        <v>2393</v>
      </c>
      <c r="F422" s="400"/>
      <c r="G422" s="390"/>
      <c r="H422" s="2107">
        <f t="shared" si="8"/>
        <v>1960</v>
      </c>
      <c r="I422" s="244"/>
      <c r="J422" s="1330"/>
      <c r="K422" s="1330"/>
      <c r="L422" s="519"/>
      <c r="M422" s="2168"/>
    </row>
    <row r="423" spans="1:13" x14ac:dyDescent="0.25">
      <c r="A423" s="32" t="s">
        <v>3992</v>
      </c>
      <c r="B423" s="2209" t="s">
        <v>3993</v>
      </c>
      <c r="C423" s="32" t="s">
        <v>66</v>
      </c>
      <c r="D423" s="32" t="s">
        <v>3179</v>
      </c>
      <c r="E423" s="2024" t="s">
        <v>2456</v>
      </c>
      <c r="F423" s="400"/>
      <c r="G423" s="390"/>
      <c r="H423" s="2107">
        <f t="shared" si="8"/>
        <v>1890</v>
      </c>
      <c r="I423" s="244"/>
      <c r="J423" s="1330"/>
      <c r="K423" s="1330"/>
      <c r="L423" s="519"/>
      <c r="M423" s="2168"/>
    </row>
    <row r="424" spans="1:13" x14ac:dyDescent="0.25">
      <c r="A424" s="32" t="s">
        <v>3994</v>
      </c>
      <c r="B424" s="2209" t="s">
        <v>3995</v>
      </c>
      <c r="C424" s="32" t="s">
        <v>66</v>
      </c>
      <c r="D424" s="32" t="s">
        <v>2384</v>
      </c>
      <c r="E424" s="2024" t="s">
        <v>3996</v>
      </c>
      <c r="F424" s="400"/>
      <c r="G424" s="390"/>
      <c r="H424" s="2107">
        <f t="shared" si="8"/>
        <v>1549.8</v>
      </c>
      <c r="I424" s="244"/>
      <c r="J424" s="1330"/>
      <c r="K424" s="1330"/>
      <c r="L424" s="519"/>
      <c r="M424" s="2168"/>
    </row>
    <row r="425" spans="1:13" x14ac:dyDescent="0.25">
      <c r="A425" s="32" t="s">
        <v>3997</v>
      </c>
      <c r="B425" s="2209" t="s">
        <v>3998</v>
      </c>
      <c r="C425" s="32" t="s">
        <v>66</v>
      </c>
      <c r="D425" s="32" t="s">
        <v>2576</v>
      </c>
      <c r="E425" s="2024" t="s">
        <v>3999</v>
      </c>
      <c r="F425" s="400"/>
      <c r="G425" s="390"/>
      <c r="H425" s="2107">
        <f t="shared" si="8"/>
        <v>1927</v>
      </c>
      <c r="I425" s="244"/>
      <c r="J425" s="1330"/>
      <c r="K425" s="1330"/>
      <c r="L425" s="519"/>
      <c r="M425" s="2168"/>
    </row>
    <row r="426" spans="1:13" x14ac:dyDescent="0.25">
      <c r="A426" s="32" t="s">
        <v>4000</v>
      </c>
      <c r="B426" s="2209" t="s">
        <v>4001</v>
      </c>
      <c r="C426" s="32" t="s">
        <v>66</v>
      </c>
      <c r="D426" s="32" t="s">
        <v>3751</v>
      </c>
      <c r="E426" s="2024" t="s">
        <v>3359</v>
      </c>
      <c r="F426" s="400"/>
      <c r="G426" s="390"/>
      <c r="H426" s="2107">
        <f t="shared" si="8"/>
        <v>1932</v>
      </c>
      <c r="I426" s="244"/>
      <c r="J426" s="1330"/>
      <c r="K426" s="1330"/>
      <c r="L426" s="519"/>
      <c r="M426" s="2168"/>
    </row>
    <row r="427" spans="1:13" x14ac:dyDescent="0.25">
      <c r="A427" s="32" t="s">
        <v>4002</v>
      </c>
      <c r="B427" s="2209" t="s">
        <v>4003</v>
      </c>
      <c r="C427" s="32" t="s">
        <v>66</v>
      </c>
      <c r="D427" s="32" t="s">
        <v>2366</v>
      </c>
      <c r="E427" s="2024" t="s">
        <v>4004</v>
      </c>
      <c r="F427" s="400"/>
      <c r="G427" s="390"/>
      <c r="H427" s="2107">
        <f t="shared" si="8"/>
        <v>7815.8</v>
      </c>
      <c r="I427" s="244"/>
      <c r="J427" s="1330"/>
      <c r="K427" s="1330"/>
      <c r="L427" s="519"/>
      <c r="M427" s="2168"/>
    </row>
    <row r="428" spans="1:13" x14ac:dyDescent="0.25">
      <c r="A428" s="32" t="s">
        <v>4005</v>
      </c>
      <c r="B428" s="2209" t="s">
        <v>4006</v>
      </c>
      <c r="C428" s="32" t="s">
        <v>66</v>
      </c>
      <c r="D428" s="32" t="s">
        <v>2352</v>
      </c>
      <c r="E428" s="2024" t="s">
        <v>3515</v>
      </c>
      <c r="F428" s="400"/>
      <c r="G428" s="390"/>
      <c r="H428" s="2107">
        <f t="shared" si="8"/>
        <v>1950</v>
      </c>
      <c r="I428" s="244"/>
      <c r="J428" s="1330"/>
      <c r="K428" s="1330"/>
      <c r="L428" s="519"/>
      <c r="M428" s="2168"/>
    </row>
    <row r="429" spans="1:13" x14ac:dyDescent="0.25">
      <c r="A429" s="32" t="s">
        <v>4007</v>
      </c>
      <c r="B429" s="2209" t="s">
        <v>4008</v>
      </c>
      <c r="C429" s="32" t="s">
        <v>66</v>
      </c>
      <c r="D429" s="32" t="s">
        <v>2352</v>
      </c>
      <c r="E429" s="2024" t="s">
        <v>3423</v>
      </c>
      <c r="F429" s="400"/>
      <c r="G429" s="390"/>
      <c r="H429" s="2107">
        <f t="shared" si="8"/>
        <v>1974</v>
      </c>
      <c r="I429" s="244"/>
      <c r="J429" s="1330"/>
      <c r="K429" s="1330"/>
      <c r="L429" s="519"/>
      <c r="M429" s="2168"/>
    </row>
    <row r="430" spans="1:13" x14ac:dyDescent="0.25">
      <c r="A430" s="32" t="s">
        <v>4009</v>
      </c>
      <c r="B430" s="2209" t="s">
        <v>4010</v>
      </c>
      <c r="C430" s="32" t="s">
        <v>66</v>
      </c>
      <c r="D430" s="32" t="s">
        <v>2267</v>
      </c>
      <c r="E430" s="2024" t="s">
        <v>4011</v>
      </c>
      <c r="F430" s="400"/>
      <c r="G430" s="390"/>
      <c r="H430" s="2107">
        <f t="shared" si="8"/>
        <v>229539.9</v>
      </c>
      <c r="I430" s="244"/>
      <c r="J430" s="1330"/>
      <c r="K430" s="1330"/>
      <c r="L430" s="519"/>
      <c r="M430" s="2168"/>
    </row>
    <row r="431" spans="1:13" x14ac:dyDescent="0.25">
      <c r="A431" s="32" t="s">
        <v>4012</v>
      </c>
      <c r="B431" s="2209" t="s">
        <v>4013</v>
      </c>
      <c r="C431" s="32" t="s">
        <v>66</v>
      </c>
      <c r="D431" s="32" t="s">
        <v>4014</v>
      </c>
      <c r="E431" s="2024" t="s">
        <v>3052</v>
      </c>
      <c r="F431" s="400"/>
      <c r="G431" s="390"/>
      <c r="H431" s="2107">
        <f t="shared" si="8"/>
        <v>1900</v>
      </c>
      <c r="I431" s="244"/>
      <c r="J431" s="1330"/>
      <c r="K431" s="1330"/>
      <c r="L431" s="519"/>
      <c r="M431" s="2168"/>
    </row>
    <row r="432" spans="1:13" x14ac:dyDescent="0.25">
      <c r="A432" s="32" t="s">
        <v>4015</v>
      </c>
      <c r="B432" s="2209" t="s">
        <v>4016</v>
      </c>
      <c r="C432" s="32" t="s">
        <v>66</v>
      </c>
      <c r="D432" s="32" t="s">
        <v>4014</v>
      </c>
      <c r="E432" s="2024" t="s">
        <v>3052</v>
      </c>
      <c r="F432" s="400"/>
      <c r="G432" s="390"/>
      <c r="H432" s="2107">
        <f t="shared" si="8"/>
        <v>1900</v>
      </c>
      <c r="I432" s="244"/>
      <c r="J432" s="1330"/>
      <c r="K432" s="1330"/>
      <c r="L432" s="519"/>
      <c r="M432" s="2168"/>
    </row>
    <row r="433" spans="1:13" x14ac:dyDescent="0.25">
      <c r="A433" s="32" t="s">
        <v>4017</v>
      </c>
      <c r="B433" s="2209" t="s">
        <v>4018</v>
      </c>
      <c r="C433" s="32" t="s">
        <v>66</v>
      </c>
      <c r="D433" s="32" t="s">
        <v>4014</v>
      </c>
      <c r="E433" s="2024" t="s">
        <v>3052</v>
      </c>
      <c r="F433" s="400"/>
      <c r="G433" s="390"/>
      <c r="H433" s="2107">
        <f t="shared" si="8"/>
        <v>1900</v>
      </c>
      <c r="I433" s="244"/>
      <c r="J433" s="1330"/>
      <c r="K433" s="1330"/>
      <c r="L433" s="519"/>
      <c r="M433" s="2168"/>
    </row>
    <row r="434" spans="1:13" x14ac:dyDescent="0.25">
      <c r="A434" s="32" t="s">
        <v>4019</v>
      </c>
      <c r="B434" s="2209" t="s">
        <v>4020</v>
      </c>
      <c r="C434" s="32" t="s">
        <v>66</v>
      </c>
      <c r="D434" s="32" t="s">
        <v>4014</v>
      </c>
      <c r="E434" s="2024" t="s">
        <v>3052</v>
      </c>
      <c r="F434" s="400"/>
      <c r="G434" s="390"/>
      <c r="H434" s="2107">
        <f t="shared" si="8"/>
        <v>1900</v>
      </c>
      <c r="I434" s="244"/>
      <c r="J434" s="1330"/>
      <c r="K434" s="1330"/>
      <c r="L434" s="519"/>
      <c r="M434" s="2168"/>
    </row>
    <row r="435" spans="1:13" x14ac:dyDescent="0.25">
      <c r="A435" s="32" t="s">
        <v>4021</v>
      </c>
      <c r="B435" s="2209" t="s">
        <v>4022</v>
      </c>
      <c r="C435" s="32" t="s">
        <v>66</v>
      </c>
      <c r="D435" s="32" t="s">
        <v>4014</v>
      </c>
      <c r="E435" s="2024" t="s">
        <v>3052</v>
      </c>
      <c r="F435" s="400"/>
      <c r="G435" s="390"/>
      <c r="H435" s="2107">
        <f t="shared" si="8"/>
        <v>1900</v>
      </c>
      <c r="I435" s="244"/>
      <c r="J435" s="1330"/>
      <c r="K435" s="1330"/>
      <c r="L435" s="519"/>
      <c r="M435" s="2168"/>
    </row>
    <row r="436" spans="1:13" x14ac:dyDescent="0.25">
      <c r="A436" s="32" t="s">
        <v>4023</v>
      </c>
      <c r="B436" s="2209" t="s">
        <v>4024</v>
      </c>
      <c r="C436" s="32" t="s">
        <v>66</v>
      </c>
      <c r="D436" s="32" t="s">
        <v>4014</v>
      </c>
      <c r="E436" s="2024" t="s">
        <v>3052</v>
      </c>
      <c r="F436" s="400"/>
      <c r="G436" s="390"/>
      <c r="H436" s="2107">
        <f t="shared" si="8"/>
        <v>1900</v>
      </c>
      <c r="I436" s="244"/>
      <c r="J436" s="1330"/>
      <c r="K436" s="1330"/>
      <c r="L436" s="519"/>
      <c r="M436" s="2168"/>
    </row>
    <row r="437" spans="1:13" x14ac:dyDescent="0.25">
      <c r="A437" s="32" t="s">
        <v>4025</v>
      </c>
      <c r="B437" s="2209" t="s">
        <v>4026</v>
      </c>
      <c r="C437" s="32" t="s">
        <v>66</v>
      </c>
      <c r="D437" s="32" t="s">
        <v>4014</v>
      </c>
      <c r="E437" s="2024" t="s">
        <v>3052</v>
      </c>
      <c r="F437" s="400"/>
      <c r="G437" s="390"/>
      <c r="H437" s="2107">
        <f t="shared" si="8"/>
        <v>1900</v>
      </c>
      <c r="I437" s="244"/>
      <c r="J437" s="1330"/>
      <c r="K437" s="1330"/>
      <c r="L437" s="519"/>
      <c r="M437" s="2168"/>
    </row>
    <row r="438" spans="1:13" x14ac:dyDescent="0.25">
      <c r="A438" s="32" t="s">
        <v>4027</v>
      </c>
      <c r="B438" s="2209" t="s">
        <v>4028</v>
      </c>
      <c r="C438" s="32" t="s">
        <v>66</v>
      </c>
      <c r="D438" s="32" t="s">
        <v>4014</v>
      </c>
      <c r="E438" s="2024" t="s">
        <v>3052</v>
      </c>
      <c r="F438" s="400"/>
      <c r="G438" s="390"/>
      <c r="H438" s="2107">
        <f t="shared" si="8"/>
        <v>1900</v>
      </c>
      <c r="I438" s="244"/>
      <c r="J438" s="1330"/>
      <c r="K438" s="1330"/>
      <c r="L438" s="519"/>
      <c r="M438" s="2168"/>
    </row>
    <row r="439" spans="1:13" x14ac:dyDescent="0.25">
      <c r="A439" s="32" t="s">
        <v>4029</v>
      </c>
      <c r="B439" s="2209" t="s">
        <v>4030</v>
      </c>
      <c r="C439" s="32" t="s">
        <v>66</v>
      </c>
      <c r="D439" s="32" t="s">
        <v>4014</v>
      </c>
      <c r="E439" s="2024" t="s">
        <v>3052</v>
      </c>
      <c r="F439" s="400"/>
      <c r="G439" s="390"/>
      <c r="H439" s="2107">
        <f t="shared" si="8"/>
        <v>1900</v>
      </c>
      <c r="I439" s="244"/>
      <c r="J439" s="1330"/>
      <c r="K439" s="1330"/>
      <c r="L439" s="519"/>
      <c r="M439" s="2168"/>
    </row>
    <row r="440" spans="1:13" x14ac:dyDescent="0.25">
      <c r="A440" s="32" t="s">
        <v>4031</v>
      </c>
      <c r="B440" s="2209" t="s">
        <v>4032</v>
      </c>
      <c r="C440" s="32" t="s">
        <v>66</v>
      </c>
      <c r="D440" s="32" t="s">
        <v>4014</v>
      </c>
      <c r="E440" s="2024" t="s">
        <v>3052</v>
      </c>
      <c r="F440" s="400"/>
      <c r="G440" s="390"/>
      <c r="H440" s="2107">
        <f t="shared" si="8"/>
        <v>1900</v>
      </c>
      <c r="I440" s="244"/>
      <c r="J440" s="1330"/>
      <c r="K440" s="1330"/>
      <c r="L440" s="519"/>
      <c r="M440" s="2168"/>
    </row>
    <row r="441" spans="1:13" x14ac:dyDescent="0.25">
      <c r="A441" s="32" t="s">
        <v>4033</v>
      </c>
      <c r="B441" s="2209" t="s">
        <v>4034</v>
      </c>
      <c r="C441" s="32" t="s">
        <v>66</v>
      </c>
      <c r="D441" s="32" t="s">
        <v>4014</v>
      </c>
      <c r="E441" s="2024" t="s">
        <v>3052</v>
      </c>
      <c r="F441" s="400"/>
      <c r="G441" s="390"/>
      <c r="H441" s="2107">
        <f t="shared" si="8"/>
        <v>1900</v>
      </c>
      <c r="I441" s="244"/>
      <c r="J441" s="1330"/>
      <c r="K441" s="1330"/>
      <c r="L441" s="519"/>
      <c r="M441" s="2168"/>
    </row>
    <row r="442" spans="1:13" x14ac:dyDescent="0.25">
      <c r="A442" s="32" t="s">
        <v>4035</v>
      </c>
      <c r="B442" s="2209" t="s">
        <v>4036</v>
      </c>
      <c r="C442" s="32" t="s">
        <v>66</v>
      </c>
      <c r="D442" s="32" t="s">
        <v>4014</v>
      </c>
      <c r="E442" s="2024" t="s">
        <v>3052</v>
      </c>
      <c r="F442" s="400"/>
      <c r="G442" s="390"/>
      <c r="H442" s="2107">
        <f t="shared" si="8"/>
        <v>1900</v>
      </c>
      <c r="I442" s="244"/>
      <c r="J442" s="1330"/>
      <c r="K442" s="1330"/>
      <c r="L442" s="519"/>
      <c r="M442" s="2168"/>
    </row>
    <row r="443" spans="1:13" x14ac:dyDescent="0.25">
      <c r="A443" s="32" t="s">
        <v>4037</v>
      </c>
      <c r="B443" s="2209" t="s">
        <v>4038</v>
      </c>
      <c r="C443" s="32" t="s">
        <v>66</v>
      </c>
      <c r="D443" s="32" t="s">
        <v>4014</v>
      </c>
      <c r="E443" s="2024" t="s">
        <v>3052</v>
      </c>
      <c r="F443" s="400"/>
      <c r="G443" s="390"/>
      <c r="H443" s="2107">
        <f t="shared" si="8"/>
        <v>1900</v>
      </c>
      <c r="I443" s="244"/>
      <c r="J443" s="1330"/>
      <c r="K443" s="1330"/>
      <c r="L443" s="519"/>
      <c r="M443" s="2168"/>
    </row>
    <row r="444" spans="1:13" x14ac:dyDescent="0.25">
      <c r="A444" s="32" t="s">
        <v>4039</v>
      </c>
      <c r="B444" s="2209" t="s">
        <v>4040</v>
      </c>
      <c r="C444" s="32" t="s">
        <v>66</v>
      </c>
      <c r="D444" s="32" t="s">
        <v>4014</v>
      </c>
      <c r="E444" s="2024" t="s">
        <v>3052</v>
      </c>
      <c r="F444" s="400"/>
      <c r="G444" s="390"/>
      <c r="H444" s="2107">
        <f t="shared" si="8"/>
        <v>1900</v>
      </c>
      <c r="I444" s="244"/>
      <c r="J444" s="1330"/>
      <c r="K444" s="1330"/>
      <c r="L444" s="519"/>
      <c r="M444" s="2168"/>
    </row>
    <row r="445" spans="1:13" x14ac:dyDescent="0.25">
      <c r="A445" s="32" t="s">
        <v>4041</v>
      </c>
      <c r="B445" s="2209" t="s">
        <v>4042</v>
      </c>
      <c r="C445" s="32" t="s">
        <v>66</v>
      </c>
      <c r="D445" s="32" t="s">
        <v>4014</v>
      </c>
      <c r="E445" s="2024" t="s">
        <v>3052</v>
      </c>
      <c r="F445" s="400"/>
      <c r="G445" s="390"/>
      <c r="H445" s="2107">
        <f t="shared" si="8"/>
        <v>1900</v>
      </c>
      <c r="I445" s="244"/>
      <c r="J445" s="1330"/>
      <c r="K445" s="1330"/>
      <c r="L445" s="519"/>
      <c r="M445" s="2168"/>
    </row>
    <row r="446" spans="1:13" x14ac:dyDescent="0.25">
      <c r="A446" s="32" t="s">
        <v>4043</v>
      </c>
      <c r="B446" s="2209" t="s">
        <v>4044</v>
      </c>
      <c r="C446" s="32" t="s">
        <v>66</v>
      </c>
      <c r="D446" s="32" t="s">
        <v>2264</v>
      </c>
      <c r="E446" s="2024" t="s">
        <v>4045</v>
      </c>
      <c r="F446" s="400"/>
      <c r="G446" s="390"/>
      <c r="H446" s="2107">
        <f t="shared" si="8"/>
        <v>11966.15</v>
      </c>
      <c r="I446" s="244"/>
      <c r="J446" s="1330"/>
      <c r="K446" s="1330"/>
      <c r="L446" s="519"/>
      <c r="M446" s="2168"/>
    </row>
    <row r="447" spans="1:13" x14ac:dyDescent="0.25">
      <c r="A447" s="32" t="s">
        <v>4046</v>
      </c>
      <c r="B447" s="2209" t="s">
        <v>4047</v>
      </c>
      <c r="C447" s="32" t="s">
        <v>66</v>
      </c>
      <c r="D447" s="32" t="s">
        <v>2267</v>
      </c>
      <c r="E447" s="2024" t="s">
        <v>4048</v>
      </c>
      <c r="F447" s="400"/>
      <c r="G447" s="390"/>
      <c r="H447" s="2107">
        <f t="shared" si="8"/>
        <v>277500</v>
      </c>
      <c r="I447" s="244"/>
      <c r="J447" s="1330"/>
      <c r="K447" s="1330"/>
      <c r="L447" s="519"/>
      <c r="M447" s="2168"/>
    </row>
    <row r="448" spans="1:13" x14ac:dyDescent="0.25">
      <c r="A448" s="32" t="s">
        <v>4049</v>
      </c>
      <c r="B448" s="2209" t="s">
        <v>4050</v>
      </c>
      <c r="C448" s="32" t="s">
        <v>66</v>
      </c>
      <c r="D448" s="32" t="s">
        <v>2266</v>
      </c>
      <c r="E448" s="2024">
        <v>22275.1</v>
      </c>
      <c r="F448" s="2169">
        <v>42168</v>
      </c>
      <c r="G448" s="406">
        <v>22275.1</v>
      </c>
      <c r="H448" s="2107">
        <f t="shared" si="8"/>
        <v>0</v>
      </c>
      <c r="I448" s="244"/>
      <c r="J448" s="1330"/>
      <c r="K448" s="1330"/>
      <c r="L448" s="519"/>
      <c r="M448" s="2168" t="s">
        <v>4424</v>
      </c>
    </row>
    <row r="449" spans="1:13" x14ac:dyDescent="0.25">
      <c r="A449" s="32" t="s">
        <v>4051</v>
      </c>
      <c r="B449" s="2209" t="s">
        <v>4052</v>
      </c>
      <c r="C449" s="32" t="s">
        <v>66</v>
      </c>
      <c r="D449" s="32" t="s">
        <v>2355</v>
      </c>
      <c r="E449" s="2024">
        <v>14575.2</v>
      </c>
      <c r="F449" s="2169">
        <v>42160</v>
      </c>
      <c r="G449" s="406">
        <v>14575.2</v>
      </c>
      <c r="H449" s="2107">
        <f t="shared" si="8"/>
        <v>0</v>
      </c>
      <c r="I449" s="244"/>
      <c r="J449" s="1330"/>
      <c r="K449" s="1330"/>
      <c r="L449" s="519"/>
      <c r="M449" s="2168" t="s">
        <v>4420</v>
      </c>
    </row>
    <row r="450" spans="1:13" x14ac:dyDescent="0.25">
      <c r="A450" s="32" t="s">
        <v>4053</v>
      </c>
      <c r="B450" s="2209" t="s">
        <v>4054</v>
      </c>
      <c r="C450" s="32" t="s">
        <v>66</v>
      </c>
      <c r="D450" s="32" t="s">
        <v>2351</v>
      </c>
      <c r="E450" s="2024" t="s">
        <v>2391</v>
      </c>
      <c r="F450" s="400"/>
      <c r="G450" s="390"/>
      <c r="H450" s="2107">
        <f t="shared" si="8"/>
        <v>2250</v>
      </c>
      <c r="I450" s="244"/>
      <c r="J450" s="1330"/>
      <c r="K450" s="1330"/>
      <c r="L450" s="519"/>
      <c r="M450" s="2168"/>
    </row>
    <row r="451" spans="1:13" x14ac:dyDescent="0.25">
      <c r="A451" s="32" t="s">
        <v>4055</v>
      </c>
      <c r="B451" s="2209" t="s">
        <v>4056</v>
      </c>
      <c r="C451" s="32" t="s">
        <v>66</v>
      </c>
      <c r="D451" s="32" t="s">
        <v>2265</v>
      </c>
      <c r="E451" s="2024">
        <v>41844</v>
      </c>
      <c r="F451" s="2169">
        <v>42160</v>
      </c>
      <c r="G451" s="406">
        <v>41844</v>
      </c>
      <c r="H451" s="2107">
        <f t="shared" si="8"/>
        <v>0</v>
      </c>
      <c r="I451" s="244"/>
      <c r="J451" s="1330"/>
      <c r="K451" s="1330"/>
      <c r="L451" s="519"/>
      <c r="M451" s="2168" t="s">
        <v>4421</v>
      </c>
    </row>
    <row r="452" spans="1:13" x14ac:dyDescent="0.25">
      <c r="A452" s="32" t="s">
        <v>4057</v>
      </c>
      <c r="B452" s="2209" t="s">
        <v>4058</v>
      </c>
      <c r="C452" s="32" t="s">
        <v>66</v>
      </c>
      <c r="D452" s="32" t="s">
        <v>2287</v>
      </c>
      <c r="E452" s="2024">
        <v>20176.2</v>
      </c>
      <c r="F452" s="2169">
        <v>42168</v>
      </c>
      <c r="G452" s="406">
        <v>20176.2</v>
      </c>
      <c r="H452" s="2107">
        <f t="shared" ref="H452:H515" si="9">E452-G452</f>
        <v>0</v>
      </c>
      <c r="I452" s="244"/>
      <c r="J452" s="1330"/>
      <c r="K452" s="1330"/>
      <c r="L452" s="519"/>
      <c r="M452" s="2168" t="s">
        <v>4425</v>
      </c>
    </row>
    <row r="453" spans="1:13" x14ac:dyDescent="0.25">
      <c r="A453" s="32" t="s">
        <v>4059</v>
      </c>
      <c r="B453" s="2209" t="s">
        <v>4060</v>
      </c>
      <c r="C453" s="32" t="s">
        <v>66</v>
      </c>
      <c r="D453" s="32" t="s">
        <v>2440</v>
      </c>
      <c r="E453" s="2024" t="s">
        <v>4061</v>
      </c>
      <c r="F453" s="400"/>
      <c r="G453" s="390"/>
      <c r="H453" s="2107">
        <f t="shared" si="9"/>
        <v>1935</v>
      </c>
      <c r="I453" s="244"/>
      <c r="J453" s="1330"/>
      <c r="K453" s="1330"/>
      <c r="L453" s="519"/>
      <c r="M453" s="2168"/>
    </row>
    <row r="454" spans="1:13" x14ac:dyDescent="0.25">
      <c r="A454" s="32" t="s">
        <v>4062</v>
      </c>
      <c r="B454" s="2209" t="s">
        <v>4063</v>
      </c>
      <c r="C454" s="32" t="s">
        <v>66</v>
      </c>
      <c r="D454" s="32" t="s">
        <v>2397</v>
      </c>
      <c r="E454" s="2024" t="s">
        <v>4064</v>
      </c>
      <c r="F454" s="400"/>
      <c r="G454" s="390"/>
      <c r="H454" s="2107">
        <f t="shared" si="9"/>
        <v>1290</v>
      </c>
      <c r="I454" s="244"/>
      <c r="J454" s="1330"/>
      <c r="K454" s="1330"/>
      <c r="L454" s="519"/>
      <c r="M454" s="2168"/>
    </row>
    <row r="455" spans="1:13" x14ac:dyDescent="0.25">
      <c r="A455" s="32" t="s">
        <v>4065</v>
      </c>
      <c r="B455" s="2209" t="s">
        <v>4066</v>
      </c>
      <c r="C455" s="32" t="s">
        <v>66</v>
      </c>
      <c r="D455" s="32" t="s">
        <v>2401</v>
      </c>
      <c r="E455" s="2024" t="s">
        <v>4067</v>
      </c>
      <c r="F455" s="400"/>
      <c r="G455" s="390"/>
      <c r="H455" s="2107">
        <f t="shared" si="9"/>
        <v>868.6</v>
      </c>
      <c r="I455" s="244"/>
      <c r="J455" s="1330"/>
      <c r="K455" s="1330"/>
      <c r="L455" s="519"/>
      <c r="M455" s="2168"/>
    </row>
    <row r="456" spans="1:13" x14ac:dyDescent="0.25">
      <c r="A456" s="32" t="s">
        <v>4068</v>
      </c>
      <c r="B456" s="2209" t="s">
        <v>4069</v>
      </c>
      <c r="C456" s="32" t="s">
        <v>66</v>
      </c>
      <c r="D456" s="32" t="s">
        <v>2402</v>
      </c>
      <c r="E456" s="2024" t="s">
        <v>4070</v>
      </c>
      <c r="F456" s="400"/>
      <c r="G456" s="390"/>
      <c r="H456" s="2107">
        <f t="shared" si="9"/>
        <v>1729.89</v>
      </c>
      <c r="I456" s="244"/>
      <c r="J456" s="1330"/>
      <c r="K456" s="1330"/>
      <c r="L456" s="519"/>
      <c r="M456" s="2168"/>
    </row>
    <row r="457" spans="1:13" x14ac:dyDescent="0.25">
      <c r="A457" s="32" t="s">
        <v>4071</v>
      </c>
      <c r="B457" s="2209" t="s">
        <v>4072</v>
      </c>
      <c r="C457" s="32" t="s">
        <v>66</v>
      </c>
      <c r="D457" s="32" t="s">
        <v>2411</v>
      </c>
      <c r="E457" s="2024" t="s">
        <v>4073</v>
      </c>
      <c r="F457" s="400"/>
      <c r="G457" s="390"/>
      <c r="H457" s="2107">
        <f t="shared" si="9"/>
        <v>1514.89</v>
      </c>
      <c r="I457" s="244"/>
      <c r="J457" s="1330"/>
      <c r="K457" s="1330"/>
      <c r="L457" s="519"/>
      <c r="M457" s="2168"/>
    </row>
    <row r="458" spans="1:13" x14ac:dyDescent="0.25">
      <c r="A458" s="32" t="s">
        <v>4074</v>
      </c>
      <c r="B458" s="2209" t="s">
        <v>4075</v>
      </c>
      <c r="C458" s="32" t="s">
        <v>66</v>
      </c>
      <c r="D458" s="32" t="s">
        <v>2450</v>
      </c>
      <c r="E458" s="2024" t="s">
        <v>4076</v>
      </c>
      <c r="F458" s="400"/>
      <c r="G458" s="390"/>
      <c r="H458" s="2107">
        <f t="shared" si="9"/>
        <v>1300.32</v>
      </c>
      <c r="I458" s="244"/>
      <c r="J458" s="1330"/>
      <c r="K458" s="1330"/>
      <c r="L458" s="519"/>
      <c r="M458" s="2168"/>
    </row>
    <row r="459" spans="1:13" x14ac:dyDescent="0.25">
      <c r="A459" s="32" t="s">
        <v>4077</v>
      </c>
      <c r="B459" s="2209" t="s">
        <v>4078</v>
      </c>
      <c r="C459" s="32" t="s">
        <v>66</v>
      </c>
      <c r="D459" s="32" t="s">
        <v>2422</v>
      </c>
      <c r="E459" s="2024" t="s">
        <v>3515</v>
      </c>
      <c r="F459" s="400"/>
      <c r="G459" s="390"/>
      <c r="H459" s="2107">
        <f t="shared" si="9"/>
        <v>1950</v>
      </c>
      <c r="I459" s="244"/>
      <c r="J459" s="1330"/>
      <c r="K459" s="1330"/>
      <c r="L459" s="519"/>
      <c r="M459" s="2168"/>
    </row>
    <row r="460" spans="1:13" x14ac:dyDescent="0.25">
      <c r="A460" s="32" t="s">
        <v>4079</v>
      </c>
      <c r="B460" s="2209" t="s">
        <v>4080</v>
      </c>
      <c r="C460" s="32" t="s">
        <v>66</v>
      </c>
      <c r="D460" s="32" t="s">
        <v>2422</v>
      </c>
      <c r="E460" s="2024" t="s">
        <v>4081</v>
      </c>
      <c r="F460" s="400"/>
      <c r="G460" s="390"/>
      <c r="H460" s="2107">
        <f t="shared" si="9"/>
        <v>1944.93</v>
      </c>
      <c r="I460" s="244"/>
      <c r="J460" s="1330"/>
      <c r="K460" s="1330"/>
      <c r="L460" s="519"/>
      <c r="M460" s="2168"/>
    </row>
    <row r="461" spans="1:13" x14ac:dyDescent="0.25">
      <c r="A461" s="32" t="s">
        <v>4082</v>
      </c>
      <c r="B461" s="2209" t="s">
        <v>4083</v>
      </c>
      <c r="C461" s="32" t="s">
        <v>66</v>
      </c>
      <c r="D461" s="32" t="s">
        <v>2405</v>
      </c>
      <c r="E461" s="2024" t="s">
        <v>4084</v>
      </c>
      <c r="F461" s="400"/>
      <c r="G461" s="390"/>
      <c r="H461" s="2107">
        <f t="shared" si="9"/>
        <v>1911.5</v>
      </c>
      <c r="I461" s="244"/>
      <c r="J461" s="1330"/>
      <c r="K461" s="1330"/>
      <c r="L461" s="519"/>
      <c r="M461" s="2168"/>
    </row>
    <row r="462" spans="1:13" x14ac:dyDescent="0.25">
      <c r="A462" s="32" t="s">
        <v>4085</v>
      </c>
      <c r="B462" s="2209" t="s">
        <v>4086</v>
      </c>
      <c r="C462" s="32" t="s">
        <v>66</v>
      </c>
      <c r="D462" s="32" t="s">
        <v>2406</v>
      </c>
      <c r="E462" s="2024" t="s">
        <v>4087</v>
      </c>
      <c r="F462" s="400"/>
      <c r="G462" s="390"/>
      <c r="H462" s="2107">
        <f t="shared" si="9"/>
        <v>1928</v>
      </c>
      <c r="I462" s="244"/>
      <c r="J462" s="1330"/>
      <c r="K462" s="1330"/>
      <c r="L462" s="519"/>
      <c r="M462" s="2168"/>
    </row>
    <row r="463" spans="1:13" x14ac:dyDescent="0.25">
      <c r="A463" s="32" t="s">
        <v>4088</v>
      </c>
      <c r="B463" s="2209" t="s">
        <v>4089</v>
      </c>
      <c r="C463" s="32" t="s">
        <v>66</v>
      </c>
      <c r="D463" s="32" t="s">
        <v>4090</v>
      </c>
      <c r="E463" s="2024" t="s">
        <v>4087</v>
      </c>
      <c r="F463" s="400"/>
      <c r="G463" s="390"/>
      <c r="H463" s="2107">
        <f t="shared" si="9"/>
        <v>1928</v>
      </c>
      <c r="I463" s="244"/>
      <c r="J463" s="1330"/>
      <c r="K463" s="1330"/>
      <c r="L463" s="519"/>
      <c r="M463" s="2168"/>
    </row>
    <row r="464" spans="1:13" x14ac:dyDescent="0.25">
      <c r="A464" s="32" t="s">
        <v>4091</v>
      </c>
      <c r="B464" s="2209" t="s">
        <v>4092</v>
      </c>
      <c r="C464" s="32" t="s">
        <v>66</v>
      </c>
      <c r="D464" s="32" t="s">
        <v>4093</v>
      </c>
      <c r="E464" s="2024" t="s">
        <v>4094</v>
      </c>
      <c r="F464" s="400"/>
      <c r="G464" s="390"/>
      <c r="H464" s="2107">
        <f t="shared" si="9"/>
        <v>1977</v>
      </c>
      <c r="I464" s="244"/>
      <c r="J464" s="1330"/>
      <c r="K464" s="1330"/>
      <c r="L464" s="519"/>
      <c r="M464" s="2168"/>
    </row>
    <row r="465" spans="1:13" x14ac:dyDescent="0.25">
      <c r="A465" s="32" t="s">
        <v>4095</v>
      </c>
      <c r="B465" s="2209" t="s">
        <v>4096</v>
      </c>
      <c r="C465" s="32" t="s">
        <v>66</v>
      </c>
      <c r="D465" s="32" t="s">
        <v>2453</v>
      </c>
      <c r="E465" s="2024" t="s">
        <v>4097</v>
      </c>
      <c r="F465" s="400"/>
      <c r="G465" s="390"/>
      <c r="H465" s="2107">
        <f t="shared" si="9"/>
        <v>1080</v>
      </c>
      <c r="I465" s="244"/>
      <c r="J465" s="1330"/>
      <c r="K465" s="1330"/>
      <c r="L465" s="519"/>
      <c r="M465" s="2168"/>
    </row>
    <row r="466" spans="1:13" x14ac:dyDescent="0.25">
      <c r="A466" s="32" t="s">
        <v>4098</v>
      </c>
      <c r="B466" s="2209" t="s">
        <v>4099</v>
      </c>
      <c r="C466" s="32" t="s">
        <v>66</v>
      </c>
      <c r="D466" s="32" t="s">
        <v>2449</v>
      </c>
      <c r="E466" s="2024" t="s">
        <v>3359</v>
      </c>
      <c r="F466" s="400"/>
      <c r="G466" s="390"/>
      <c r="H466" s="2107">
        <f t="shared" si="9"/>
        <v>1932</v>
      </c>
      <c r="I466" s="244"/>
      <c r="J466" s="1330"/>
      <c r="K466" s="1330"/>
      <c r="L466" s="519"/>
      <c r="M466" s="2168"/>
    </row>
    <row r="467" spans="1:13" x14ac:dyDescent="0.25">
      <c r="A467" s="32" t="s">
        <v>4100</v>
      </c>
      <c r="B467" s="2209" t="s">
        <v>4101</v>
      </c>
      <c r="C467" s="32" t="s">
        <v>66</v>
      </c>
      <c r="D467" s="32" t="s">
        <v>2292</v>
      </c>
      <c r="E467" s="2024" t="s">
        <v>4102</v>
      </c>
      <c r="F467" s="400"/>
      <c r="G467" s="390"/>
      <c r="H467" s="2107">
        <f t="shared" si="9"/>
        <v>1548</v>
      </c>
      <c r="I467" s="244"/>
      <c r="J467" s="1330"/>
      <c r="K467" s="1330"/>
      <c r="L467" s="519"/>
      <c r="M467" s="2168"/>
    </row>
    <row r="468" spans="1:13" x14ac:dyDescent="0.25">
      <c r="A468" s="32" t="s">
        <v>4103</v>
      </c>
      <c r="B468" s="2209" t="s">
        <v>4104</v>
      </c>
      <c r="C468" s="32" t="s">
        <v>66</v>
      </c>
      <c r="D468" s="32" t="s">
        <v>2395</v>
      </c>
      <c r="E468" s="2024" t="s">
        <v>4105</v>
      </c>
      <c r="F468" s="400"/>
      <c r="G468" s="390"/>
      <c r="H468" s="2107">
        <f t="shared" si="9"/>
        <v>70320</v>
      </c>
      <c r="I468" s="244"/>
      <c r="J468" s="1330"/>
      <c r="K468" s="1330"/>
      <c r="L468" s="519"/>
      <c r="M468" s="2168"/>
    </row>
    <row r="469" spans="1:13" x14ac:dyDescent="0.25">
      <c r="A469" s="32" t="s">
        <v>4106</v>
      </c>
      <c r="B469" s="2209" t="s">
        <v>4107</v>
      </c>
      <c r="C469" s="32" t="s">
        <v>66</v>
      </c>
      <c r="D469" s="32" t="s">
        <v>2267</v>
      </c>
      <c r="E469" s="2024" t="s">
        <v>4108</v>
      </c>
      <c r="F469" s="400"/>
      <c r="G469" s="390"/>
      <c r="H469" s="2107">
        <f t="shared" si="9"/>
        <v>292431</v>
      </c>
      <c r="I469" s="244"/>
      <c r="J469" s="1330"/>
      <c r="K469" s="1330"/>
      <c r="L469" s="519"/>
      <c r="M469" s="2168"/>
    </row>
    <row r="470" spans="1:13" x14ac:dyDescent="0.25">
      <c r="A470" s="32" t="s">
        <v>4109</v>
      </c>
      <c r="B470" s="2209" t="s">
        <v>4110</v>
      </c>
      <c r="C470" s="32" t="s">
        <v>66</v>
      </c>
      <c r="D470" s="32" t="s">
        <v>2267</v>
      </c>
      <c r="E470" s="2024" t="s">
        <v>4111</v>
      </c>
      <c r="F470" s="400"/>
      <c r="G470" s="390"/>
      <c r="H470" s="2107">
        <f t="shared" si="9"/>
        <v>355731.9</v>
      </c>
      <c r="I470" s="244"/>
      <c r="J470" s="1330"/>
      <c r="K470" s="1330"/>
      <c r="L470" s="519"/>
      <c r="M470" s="2168"/>
    </row>
    <row r="471" spans="1:13" x14ac:dyDescent="0.25">
      <c r="A471" s="32" t="s">
        <v>4112</v>
      </c>
      <c r="B471" s="2209" t="s">
        <v>4113</v>
      </c>
      <c r="C471" s="32" t="s">
        <v>66</v>
      </c>
      <c r="D471" s="32" t="s">
        <v>2267</v>
      </c>
      <c r="E471" s="2024" t="s">
        <v>4114</v>
      </c>
      <c r="F471" s="400"/>
      <c r="G471" s="390"/>
      <c r="H471" s="2107">
        <f t="shared" si="9"/>
        <v>309999.90000000002</v>
      </c>
      <c r="I471" s="244"/>
      <c r="J471" s="1330"/>
      <c r="K471" s="1330"/>
      <c r="L471" s="519"/>
      <c r="M471" s="2168"/>
    </row>
    <row r="472" spans="1:13" x14ac:dyDescent="0.25">
      <c r="A472" s="32" t="s">
        <v>4115</v>
      </c>
      <c r="B472" s="2209" t="s">
        <v>4116</v>
      </c>
      <c r="C472" s="32" t="s">
        <v>66</v>
      </c>
      <c r="D472" s="32" t="s">
        <v>2268</v>
      </c>
      <c r="E472" s="2024" t="s">
        <v>4117</v>
      </c>
      <c r="F472" s="400"/>
      <c r="G472" s="390"/>
      <c r="H472" s="2107">
        <f t="shared" si="9"/>
        <v>157658.62</v>
      </c>
      <c r="I472" s="244"/>
      <c r="J472" s="1330"/>
      <c r="K472" s="1330"/>
      <c r="L472" s="519"/>
      <c r="M472" s="2168"/>
    </row>
    <row r="473" spans="1:13" x14ac:dyDescent="0.25">
      <c r="A473" s="32" t="s">
        <v>4118</v>
      </c>
      <c r="B473" s="2209" t="s">
        <v>4119</v>
      </c>
      <c r="C473" s="32" t="s">
        <v>66</v>
      </c>
      <c r="D473" s="32" t="s">
        <v>2445</v>
      </c>
      <c r="E473" s="2024" t="s">
        <v>4120</v>
      </c>
      <c r="F473" s="400"/>
      <c r="G473" s="390"/>
      <c r="H473" s="2107">
        <f t="shared" si="9"/>
        <v>29192.87</v>
      </c>
      <c r="I473" s="244"/>
      <c r="J473" s="1330"/>
      <c r="K473" s="1330"/>
      <c r="L473" s="519"/>
      <c r="M473" s="2168"/>
    </row>
    <row r="474" spans="1:13" x14ac:dyDescent="0.25">
      <c r="A474" s="32" t="s">
        <v>4121</v>
      </c>
      <c r="B474" s="2209" t="s">
        <v>4122</v>
      </c>
      <c r="C474" s="32" t="s">
        <v>66</v>
      </c>
      <c r="D474" s="32" t="s">
        <v>2445</v>
      </c>
      <c r="E474" s="2024" t="s">
        <v>4123</v>
      </c>
      <c r="F474" s="400"/>
      <c r="G474" s="390"/>
      <c r="H474" s="2107">
        <f t="shared" si="9"/>
        <v>37666.050000000003</v>
      </c>
      <c r="I474" s="244"/>
      <c r="J474" s="1330"/>
      <c r="K474" s="1330"/>
      <c r="L474" s="519"/>
      <c r="M474" s="2168"/>
    </row>
    <row r="475" spans="1:13" x14ac:dyDescent="0.25">
      <c r="A475" s="32" t="s">
        <v>4124</v>
      </c>
      <c r="B475" s="2209" t="s">
        <v>4125</v>
      </c>
      <c r="C475" s="32" t="s">
        <v>66</v>
      </c>
      <c r="D475" s="32" t="s">
        <v>2383</v>
      </c>
      <c r="E475" s="2024" t="s">
        <v>4126</v>
      </c>
      <c r="F475" s="400"/>
      <c r="G475" s="390"/>
      <c r="H475" s="2107">
        <f t="shared" si="9"/>
        <v>26687.96</v>
      </c>
      <c r="I475" s="244"/>
      <c r="J475" s="1330"/>
      <c r="K475" s="1330"/>
      <c r="L475" s="519"/>
      <c r="M475" s="2168"/>
    </row>
    <row r="476" spans="1:13" x14ac:dyDescent="0.25">
      <c r="A476" s="32" t="s">
        <v>4127</v>
      </c>
      <c r="B476" s="2209" t="s">
        <v>4128</v>
      </c>
      <c r="C476" s="32" t="s">
        <v>66</v>
      </c>
      <c r="D476" s="32" t="s">
        <v>2383</v>
      </c>
      <c r="E476" s="2024" t="s">
        <v>4129</v>
      </c>
      <c r="F476" s="400"/>
      <c r="G476" s="390"/>
      <c r="H476" s="2107">
        <f t="shared" si="9"/>
        <v>2560</v>
      </c>
      <c r="I476" s="244"/>
      <c r="J476" s="1330"/>
      <c r="K476" s="1330"/>
      <c r="L476" s="519"/>
      <c r="M476" s="2168"/>
    </row>
    <row r="477" spans="1:13" x14ac:dyDescent="0.25">
      <c r="A477" s="32" t="s">
        <v>4130</v>
      </c>
      <c r="B477" s="2209" t="s">
        <v>4131</v>
      </c>
      <c r="C477" s="32" t="s">
        <v>66</v>
      </c>
      <c r="D477" s="32" t="s">
        <v>3144</v>
      </c>
      <c r="E477" s="2024">
        <v>8355.6</v>
      </c>
      <c r="F477" s="2169">
        <v>42184</v>
      </c>
      <c r="G477" s="406">
        <v>8355.6</v>
      </c>
      <c r="H477" s="2107">
        <f t="shared" si="9"/>
        <v>0</v>
      </c>
      <c r="I477" s="244"/>
      <c r="J477" s="1330"/>
      <c r="K477" s="1330"/>
      <c r="L477" s="519"/>
      <c r="M477" s="2168" t="s">
        <v>4432</v>
      </c>
    </row>
    <row r="478" spans="1:13" x14ac:dyDescent="0.25">
      <c r="A478" s="32" t="s">
        <v>4132</v>
      </c>
      <c r="B478" s="2209" t="s">
        <v>4133</v>
      </c>
      <c r="C478" s="32" t="s">
        <v>66</v>
      </c>
      <c r="D478" s="32" t="s">
        <v>2280</v>
      </c>
      <c r="E478" s="2024">
        <v>9994.76</v>
      </c>
      <c r="F478" s="2169">
        <v>42156</v>
      </c>
      <c r="G478" s="406">
        <v>9994.76</v>
      </c>
      <c r="H478" s="2107">
        <f t="shared" si="9"/>
        <v>0</v>
      </c>
      <c r="I478" s="244"/>
      <c r="J478" s="1330"/>
      <c r="K478" s="1330"/>
      <c r="L478" s="519"/>
      <c r="M478" s="2168" t="s">
        <v>4417</v>
      </c>
    </row>
    <row r="479" spans="1:13" x14ac:dyDescent="0.25">
      <c r="A479" s="32" t="s">
        <v>4134</v>
      </c>
      <c r="B479" s="2209" t="s">
        <v>4135</v>
      </c>
      <c r="C479" s="32" t="s">
        <v>66</v>
      </c>
      <c r="D479" s="32" t="s">
        <v>3087</v>
      </c>
      <c r="E479" s="2024" t="s">
        <v>4136</v>
      </c>
      <c r="F479" s="400"/>
      <c r="G479" s="390"/>
      <c r="H479" s="2107">
        <f t="shared" si="9"/>
        <v>24356</v>
      </c>
      <c r="I479" s="244"/>
      <c r="J479" s="1330"/>
      <c r="K479" s="1330"/>
      <c r="L479" s="519"/>
      <c r="M479" s="2168"/>
    </row>
    <row r="480" spans="1:13" x14ac:dyDescent="0.25">
      <c r="A480" s="32" t="s">
        <v>4137</v>
      </c>
      <c r="B480" s="2209" t="s">
        <v>4138</v>
      </c>
      <c r="C480" s="32" t="s">
        <v>66</v>
      </c>
      <c r="D480" s="32" t="s">
        <v>2374</v>
      </c>
      <c r="E480" s="2024" t="s">
        <v>3515</v>
      </c>
      <c r="F480" s="400"/>
      <c r="G480" s="390"/>
      <c r="H480" s="2107">
        <f t="shared" si="9"/>
        <v>1950</v>
      </c>
      <c r="I480" s="244"/>
      <c r="J480" s="1330"/>
      <c r="K480" s="1330"/>
      <c r="L480" s="519"/>
      <c r="M480" s="2168"/>
    </row>
    <row r="481" spans="1:13" x14ac:dyDescent="0.25">
      <c r="A481" s="32" t="s">
        <v>4139</v>
      </c>
      <c r="B481" s="2209" t="s">
        <v>4140</v>
      </c>
      <c r="C481" s="32" t="s">
        <v>66</v>
      </c>
      <c r="D481" s="32" t="s">
        <v>2374</v>
      </c>
      <c r="E481" s="2024" t="s">
        <v>4141</v>
      </c>
      <c r="F481" s="400"/>
      <c r="G481" s="390"/>
      <c r="H481" s="2107">
        <f t="shared" si="9"/>
        <v>1538.8</v>
      </c>
      <c r="I481" s="244"/>
      <c r="J481" s="1330"/>
      <c r="K481" s="1330"/>
      <c r="L481" s="519"/>
      <c r="M481" s="2168"/>
    </row>
    <row r="482" spans="1:13" x14ac:dyDescent="0.25">
      <c r="A482" s="32" t="s">
        <v>4142</v>
      </c>
      <c r="B482" s="2209" t="s">
        <v>4143</v>
      </c>
      <c r="C482" s="32" t="s">
        <v>66</v>
      </c>
      <c r="D482" s="32" t="s">
        <v>2264</v>
      </c>
      <c r="E482" s="2024" t="s">
        <v>4144</v>
      </c>
      <c r="F482" s="400"/>
      <c r="G482" s="390"/>
      <c r="H482" s="2107">
        <f t="shared" si="9"/>
        <v>27250.9</v>
      </c>
      <c r="I482" s="244"/>
      <c r="J482" s="1330"/>
      <c r="K482" s="1330"/>
      <c r="L482" s="519"/>
      <c r="M482" s="2168"/>
    </row>
    <row r="483" spans="1:13" x14ac:dyDescent="0.25">
      <c r="A483" s="32" t="s">
        <v>4145</v>
      </c>
      <c r="B483" s="2209" t="s">
        <v>4146</v>
      </c>
      <c r="C483" s="32" t="s">
        <v>66</v>
      </c>
      <c r="D483" s="32" t="s">
        <v>4147</v>
      </c>
      <c r="E483" s="2024" t="s">
        <v>4148</v>
      </c>
      <c r="F483" s="400"/>
      <c r="G483" s="390"/>
      <c r="H483" s="2107">
        <f t="shared" si="9"/>
        <v>1500.1</v>
      </c>
      <c r="I483" s="244"/>
      <c r="J483" s="1330"/>
      <c r="K483" s="1330"/>
      <c r="L483" s="519"/>
      <c r="M483" s="2168"/>
    </row>
    <row r="484" spans="1:13" x14ac:dyDescent="0.25">
      <c r="A484" s="32" t="s">
        <v>4149</v>
      </c>
      <c r="B484" s="2209" t="s">
        <v>4150</v>
      </c>
      <c r="C484" s="32" t="s">
        <v>66</v>
      </c>
      <c r="D484" s="32" t="s">
        <v>2382</v>
      </c>
      <c r="E484" s="2024" t="s">
        <v>3254</v>
      </c>
      <c r="F484" s="400"/>
      <c r="G484" s="390"/>
      <c r="H484" s="2107">
        <f t="shared" si="9"/>
        <v>2578.4</v>
      </c>
      <c r="I484" s="244"/>
      <c r="J484" s="1330"/>
      <c r="K484" s="1330"/>
      <c r="L484" s="519"/>
      <c r="M484" s="2168"/>
    </row>
    <row r="485" spans="1:13" x14ac:dyDescent="0.25">
      <c r="A485" s="32" t="s">
        <v>4151</v>
      </c>
      <c r="B485" s="2209" t="s">
        <v>4152</v>
      </c>
      <c r="C485" s="32" t="s">
        <v>66</v>
      </c>
      <c r="D485" s="32" t="s">
        <v>3032</v>
      </c>
      <c r="E485" s="2024" t="s">
        <v>3063</v>
      </c>
      <c r="F485" s="400"/>
      <c r="G485" s="390"/>
      <c r="H485" s="2107">
        <f t="shared" si="9"/>
        <v>1830</v>
      </c>
      <c r="I485" s="244"/>
      <c r="J485" s="1330"/>
      <c r="K485" s="1330"/>
      <c r="L485" s="519"/>
      <c r="M485" s="2168"/>
    </row>
    <row r="486" spans="1:13" x14ac:dyDescent="0.25">
      <c r="A486" s="32" t="s">
        <v>4153</v>
      </c>
      <c r="B486" s="2209" t="s">
        <v>4154</v>
      </c>
      <c r="C486" s="32" t="s">
        <v>66</v>
      </c>
      <c r="D486" s="32" t="s">
        <v>2382</v>
      </c>
      <c r="E486" s="2024" t="s">
        <v>3245</v>
      </c>
      <c r="F486" s="400"/>
      <c r="G486" s="390"/>
      <c r="H486" s="2107">
        <f t="shared" si="9"/>
        <v>6380</v>
      </c>
      <c r="I486" s="244"/>
      <c r="J486" s="1330"/>
      <c r="K486" s="1330"/>
      <c r="L486" s="519"/>
      <c r="M486" s="2168"/>
    </row>
    <row r="487" spans="1:13" x14ac:dyDescent="0.25">
      <c r="A487" s="32" t="s">
        <v>4155</v>
      </c>
      <c r="B487" s="2209" t="s">
        <v>4156</v>
      </c>
      <c r="C487" s="32" t="s">
        <v>66</v>
      </c>
      <c r="D487" s="32" t="s">
        <v>2382</v>
      </c>
      <c r="E487" s="2024" t="s">
        <v>3775</v>
      </c>
      <c r="F487" s="400"/>
      <c r="G487" s="390"/>
      <c r="H487" s="2107">
        <f t="shared" si="9"/>
        <v>11050.4</v>
      </c>
      <c r="I487" s="244"/>
      <c r="J487" s="1330"/>
      <c r="K487" s="1330"/>
      <c r="L487" s="519"/>
      <c r="M487" s="2168"/>
    </row>
    <row r="488" spans="1:13" x14ac:dyDescent="0.25">
      <c r="A488" s="32" t="s">
        <v>4157</v>
      </c>
      <c r="B488" s="2209" t="s">
        <v>4158</v>
      </c>
      <c r="C488" s="32" t="s">
        <v>66</v>
      </c>
      <c r="D488" s="32" t="s">
        <v>2382</v>
      </c>
      <c r="E488" s="2024" t="s">
        <v>3778</v>
      </c>
      <c r="F488" s="400"/>
      <c r="G488" s="390"/>
      <c r="H488" s="2107">
        <f t="shared" si="9"/>
        <v>11315.6</v>
      </c>
      <c r="I488" s="244"/>
      <c r="J488" s="1330"/>
      <c r="K488" s="1330"/>
      <c r="L488" s="519"/>
      <c r="M488" s="2168"/>
    </row>
    <row r="489" spans="1:13" x14ac:dyDescent="0.25">
      <c r="A489" s="32" t="s">
        <v>4159</v>
      </c>
      <c r="B489" s="2209" t="s">
        <v>4160</v>
      </c>
      <c r="C489" s="32" t="s">
        <v>66</v>
      </c>
      <c r="D489" s="32" t="s">
        <v>2382</v>
      </c>
      <c r="E489" s="2024" t="s">
        <v>4161</v>
      </c>
      <c r="F489" s="400"/>
      <c r="G489" s="390"/>
      <c r="H489" s="2107">
        <f t="shared" si="9"/>
        <v>1443.2</v>
      </c>
      <c r="I489" s="244"/>
      <c r="J489" s="1330"/>
      <c r="K489" s="1330"/>
      <c r="L489" s="519"/>
      <c r="M489" s="2168"/>
    </row>
    <row r="490" spans="1:13" x14ac:dyDescent="0.25">
      <c r="A490" s="32" t="s">
        <v>4162</v>
      </c>
      <c r="B490" s="2209" t="s">
        <v>4163</v>
      </c>
      <c r="C490" s="32" t="s">
        <v>66</v>
      </c>
      <c r="D490" s="32" t="s">
        <v>3260</v>
      </c>
      <c r="E490" s="2024" t="s">
        <v>3515</v>
      </c>
      <c r="F490" s="400"/>
      <c r="G490" s="390"/>
      <c r="H490" s="2107">
        <f t="shared" si="9"/>
        <v>1950</v>
      </c>
      <c r="I490" s="244"/>
      <c r="J490" s="1330"/>
      <c r="K490" s="1330"/>
      <c r="L490" s="519"/>
      <c r="M490" s="2168"/>
    </row>
    <row r="491" spans="1:13" x14ac:dyDescent="0.25">
      <c r="A491" s="32" t="s">
        <v>4164</v>
      </c>
      <c r="B491" s="2209" t="s">
        <v>4165</v>
      </c>
      <c r="C491" s="32" t="s">
        <v>66</v>
      </c>
      <c r="D491" s="32" t="s">
        <v>3260</v>
      </c>
      <c r="E491" s="2024" t="s">
        <v>3473</v>
      </c>
      <c r="F491" s="400"/>
      <c r="G491" s="390"/>
      <c r="H491" s="2107">
        <f t="shared" si="9"/>
        <v>1920</v>
      </c>
      <c r="I491" s="244"/>
      <c r="J491" s="1330"/>
      <c r="K491" s="1330"/>
      <c r="L491" s="519"/>
      <c r="M491" s="2168"/>
    </row>
    <row r="492" spans="1:13" x14ac:dyDescent="0.25">
      <c r="A492" s="32" t="s">
        <v>4166</v>
      </c>
      <c r="B492" s="2209" t="s">
        <v>4167</v>
      </c>
      <c r="C492" s="32" t="s">
        <v>66</v>
      </c>
      <c r="D492" s="32" t="s">
        <v>3260</v>
      </c>
      <c r="E492" s="2024" t="s">
        <v>2456</v>
      </c>
      <c r="F492" s="400"/>
      <c r="G492" s="390"/>
      <c r="H492" s="2107">
        <f t="shared" si="9"/>
        <v>1890</v>
      </c>
      <c r="I492" s="244"/>
      <c r="J492" s="1330"/>
      <c r="K492" s="1330"/>
      <c r="L492" s="519"/>
      <c r="M492" s="2168"/>
    </row>
    <row r="493" spans="1:13" x14ac:dyDescent="0.25">
      <c r="A493" s="32" t="s">
        <v>4168</v>
      </c>
      <c r="B493" s="2209" t="s">
        <v>4169</v>
      </c>
      <c r="C493" s="32" t="s">
        <v>66</v>
      </c>
      <c r="D493" s="32" t="s">
        <v>3260</v>
      </c>
      <c r="E493" s="2024" t="s">
        <v>2393</v>
      </c>
      <c r="F493" s="400"/>
      <c r="G493" s="390"/>
      <c r="H493" s="2107">
        <f t="shared" si="9"/>
        <v>1960</v>
      </c>
      <c r="I493" s="244"/>
      <c r="J493" s="1330"/>
      <c r="K493" s="1330"/>
      <c r="L493" s="519"/>
      <c r="M493" s="2168"/>
    </row>
    <row r="494" spans="1:13" x14ac:dyDescent="0.25">
      <c r="A494" s="32" t="s">
        <v>4170</v>
      </c>
      <c r="B494" s="2209" t="s">
        <v>4171</v>
      </c>
      <c r="C494" s="32" t="s">
        <v>66</v>
      </c>
      <c r="D494" s="32" t="s">
        <v>3260</v>
      </c>
      <c r="E494" s="2024" t="s">
        <v>2456</v>
      </c>
      <c r="F494" s="400"/>
      <c r="G494" s="390"/>
      <c r="H494" s="2107">
        <f t="shared" si="9"/>
        <v>1890</v>
      </c>
      <c r="I494" s="244"/>
      <c r="J494" s="1330"/>
      <c r="K494" s="1330"/>
      <c r="L494" s="519"/>
      <c r="M494" s="2168"/>
    </row>
    <row r="495" spans="1:13" x14ac:dyDescent="0.25">
      <c r="A495" s="32" t="s">
        <v>4172</v>
      </c>
      <c r="B495" s="2209" t="s">
        <v>4173</v>
      </c>
      <c r="C495" s="32" t="s">
        <v>66</v>
      </c>
      <c r="D495" s="32" t="s">
        <v>3260</v>
      </c>
      <c r="E495" s="2024" t="s">
        <v>2657</v>
      </c>
      <c r="F495" s="400"/>
      <c r="G495" s="390"/>
      <c r="H495" s="2107">
        <f t="shared" si="9"/>
        <v>1925</v>
      </c>
      <c r="I495" s="244"/>
      <c r="J495" s="1330"/>
      <c r="K495" s="1330"/>
      <c r="L495" s="519"/>
      <c r="M495" s="2168"/>
    </row>
    <row r="496" spans="1:13" x14ac:dyDescent="0.25">
      <c r="A496" s="32" t="s">
        <v>4174</v>
      </c>
      <c r="B496" s="2209" t="s">
        <v>4175</v>
      </c>
      <c r="C496" s="32" t="s">
        <v>66</v>
      </c>
      <c r="D496" s="32" t="s">
        <v>2382</v>
      </c>
      <c r="E496" s="2024" t="s">
        <v>3254</v>
      </c>
      <c r="F496" s="400"/>
      <c r="G496" s="390"/>
      <c r="H496" s="2107">
        <f t="shared" si="9"/>
        <v>2578.4</v>
      </c>
      <c r="I496" s="244"/>
      <c r="J496" s="1330"/>
      <c r="K496" s="1330"/>
      <c r="L496" s="519"/>
      <c r="M496" s="2168"/>
    </row>
    <row r="497" spans="1:13" x14ac:dyDescent="0.25">
      <c r="A497" s="32" t="s">
        <v>4176</v>
      </c>
      <c r="B497" s="2209" t="s">
        <v>4177</v>
      </c>
      <c r="C497" s="32" t="s">
        <v>66</v>
      </c>
      <c r="D497" s="32" t="s">
        <v>2382</v>
      </c>
      <c r="E497" s="2024" t="s">
        <v>3245</v>
      </c>
      <c r="F497" s="400"/>
      <c r="G497" s="390"/>
      <c r="H497" s="2107">
        <f t="shared" si="9"/>
        <v>6380</v>
      </c>
      <c r="I497" s="244"/>
      <c r="J497" s="1330"/>
      <c r="K497" s="1330"/>
      <c r="L497" s="519"/>
      <c r="M497" s="2168"/>
    </row>
    <row r="498" spans="1:13" x14ac:dyDescent="0.25">
      <c r="A498" s="32" t="s">
        <v>4178</v>
      </c>
      <c r="B498" s="2209" t="s">
        <v>4179</v>
      </c>
      <c r="C498" s="32" t="s">
        <v>66</v>
      </c>
      <c r="D498" s="32" t="s">
        <v>2382</v>
      </c>
      <c r="E498" s="2024" t="s">
        <v>3775</v>
      </c>
      <c r="F498" s="400"/>
      <c r="G498" s="390"/>
      <c r="H498" s="2107">
        <f t="shared" si="9"/>
        <v>11050.4</v>
      </c>
      <c r="I498" s="244"/>
      <c r="J498" s="1330"/>
      <c r="K498" s="1330"/>
      <c r="L498" s="519"/>
      <c r="M498" s="2168"/>
    </row>
    <row r="499" spans="1:13" x14ac:dyDescent="0.25">
      <c r="A499" s="32" t="s">
        <v>4180</v>
      </c>
      <c r="B499" s="2209" t="s">
        <v>4181</v>
      </c>
      <c r="C499" s="32" t="s">
        <v>66</v>
      </c>
      <c r="D499" s="32" t="s">
        <v>2385</v>
      </c>
      <c r="E499" s="2024" t="s">
        <v>4182</v>
      </c>
      <c r="F499" s="400"/>
      <c r="G499" s="390"/>
      <c r="H499" s="2107">
        <f t="shared" si="9"/>
        <v>1952</v>
      </c>
      <c r="I499" s="244"/>
      <c r="J499" s="1330"/>
      <c r="K499" s="1330"/>
      <c r="L499" s="519"/>
      <c r="M499" s="2168"/>
    </row>
    <row r="500" spans="1:13" x14ac:dyDescent="0.25">
      <c r="A500" s="32" t="s">
        <v>4183</v>
      </c>
      <c r="B500" s="2209" t="s">
        <v>4184</v>
      </c>
      <c r="C500" s="32" t="s">
        <v>66</v>
      </c>
      <c r="D500" s="32" t="s">
        <v>2394</v>
      </c>
      <c r="E500" s="2024" t="s">
        <v>3473</v>
      </c>
      <c r="F500" s="400"/>
      <c r="G500" s="390"/>
      <c r="H500" s="2107">
        <f t="shared" si="9"/>
        <v>1920</v>
      </c>
      <c r="I500" s="244"/>
      <c r="J500" s="1330"/>
      <c r="K500" s="1330"/>
      <c r="L500" s="519"/>
      <c r="M500" s="2168"/>
    </row>
    <row r="501" spans="1:13" x14ac:dyDescent="0.25">
      <c r="A501" s="32" t="s">
        <v>4185</v>
      </c>
      <c r="B501" s="2209" t="s">
        <v>4186</v>
      </c>
      <c r="C501" s="32" t="s">
        <v>66</v>
      </c>
      <c r="D501" s="32" t="s">
        <v>3866</v>
      </c>
      <c r="E501" s="2024" t="s">
        <v>4187</v>
      </c>
      <c r="F501" s="400"/>
      <c r="G501" s="390"/>
      <c r="H501" s="2107">
        <f t="shared" si="9"/>
        <v>5558</v>
      </c>
      <c r="I501" s="244"/>
      <c r="J501" s="1330"/>
      <c r="K501" s="1330"/>
      <c r="L501" s="519"/>
      <c r="M501" s="2168"/>
    </row>
    <row r="502" spans="1:13" x14ac:dyDescent="0.25">
      <c r="A502" s="32" t="s">
        <v>4188</v>
      </c>
      <c r="B502" s="2209" t="s">
        <v>4189</v>
      </c>
      <c r="C502" s="32" t="s">
        <v>66</v>
      </c>
      <c r="D502" s="32" t="s">
        <v>2396</v>
      </c>
      <c r="E502" s="2024" t="s">
        <v>3046</v>
      </c>
      <c r="F502" s="400"/>
      <c r="G502" s="390"/>
      <c r="H502" s="2107">
        <f t="shared" si="9"/>
        <v>1800</v>
      </c>
      <c r="I502" s="244"/>
      <c r="J502" s="1330"/>
      <c r="K502" s="1330"/>
      <c r="L502" s="519"/>
      <c r="M502" s="2168"/>
    </row>
    <row r="503" spans="1:13" x14ac:dyDescent="0.25">
      <c r="A503" s="32" t="s">
        <v>4190</v>
      </c>
      <c r="B503" s="2209" t="s">
        <v>4191</v>
      </c>
      <c r="C503" s="32" t="s">
        <v>66</v>
      </c>
      <c r="D503" s="32" t="s">
        <v>2267</v>
      </c>
      <c r="E503" s="2024" t="s">
        <v>4192</v>
      </c>
      <c r="F503" s="400"/>
      <c r="G503" s="390"/>
      <c r="H503" s="2107">
        <f t="shared" si="9"/>
        <v>325644.90000000002</v>
      </c>
      <c r="I503" s="244"/>
      <c r="J503" s="1330"/>
      <c r="K503" s="1330"/>
      <c r="L503" s="519"/>
      <c r="M503" s="2168"/>
    </row>
    <row r="504" spans="1:13" x14ac:dyDescent="0.25">
      <c r="A504" s="32" t="s">
        <v>4193</v>
      </c>
      <c r="B504" s="2209" t="s">
        <v>4194</v>
      </c>
      <c r="C504" s="32" t="s">
        <v>66</v>
      </c>
      <c r="D504" s="32" t="s">
        <v>2267</v>
      </c>
      <c r="E504" s="2024" t="s">
        <v>4195</v>
      </c>
      <c r="F504" s="400"/>
      <c r="G504" s="390"/>
      <c r="H504" s="2107">
        <f t="shared" si="9"/>
        <v>325236</v>
      </c>
      <c r="I504" s="244"/>
      <c r="J504" s="1330"/>
      <c r="K504" s="1330"/>
      <c r="L504" s="519"/>
      <c r="M504" s="2168"/>
    </row>
    <row r="505" spans="1:13" x14ac:dyDescent="0.25">
      <c r="A505" s="32" t="s">
        <v>4196</v>
      </c>
      <c r="B505" s="2209" t="s">
        <v>4197</v>
      </c>
      <c r="C505" s="32" t="s">
        <v>66</v>
      </c>
      <c r="D505" s="32" t="s">
        <v>2382</v>
      </c>
      <c r="E505" s="2024" t="s">
        <v>4198</v>
      </c>
      <c r="F505" s="400"/>
      <c r="G505" s="390"/>
      <c r="H505" s="2107">
        <f t="shared" si="9"/>
        <v>8940.4</v>
      </c>
      <c r="I505" s="244"/>
      <c r="J505" s="1330"/>
      <c r="K505" s="1330"/>
      <c r="L505" s="519"/>
      <c r="M505" s="2168"/>
    </row>
    <row r="506" spans="1:13" x14ac:dyDescent="0.25">
      <c r="A506" s="32" t="s">
        <v>4199</v>
      </c>
      <c r="B506" s="2209" t="s">
        <v>4200</v>
      </c>
      <c r="C506" s="32" t="s">
        <v>66</v>
      </c>
      <c r="D506" s="32" t="s">
        <v>2404</v>
      </c>
      <c r="E506" s="2024" t="s">
        <v>3408</v>
      </c>
      <c r="F506" s="400"/>
      <c r="G506" s="390"/>
      <c r="H506" s="2107">
        <f t="shared" si="9"/>
        <v>1961</v>
      </c>
      <c r="I506" s="244"/>
      <c r="J506" s="1330"/>
      <c r="K506" s="1330"/>
      <c r="L506" s="519"/>
      <c r="M506" s="2168"/>
    </row>
    <row r="507" spans="1:13" x14ac:dyDescent="0.25">
      <c r="A507" s="32" t="s">
        <v>4201</v>
      </c>
      <c r="B507" s="2209" t="s">
        <v>4202</v>
      </c>
      <c r="C507" s="32" t="s">
        <v>66</v>
      </c>
      <c r="D507" s="32" t="s">
        <v>2291</v>
      </c>
      <c r="E507" s="2024" t="s">
        <v>4203</v>
      </c>
      <c r="F507" s="400"/>
      <c r="G507" s="390"/>
      <c r="H507" s="2107">
        <f t="shared" si="9"/>
        <v>798</v>
      </c>
      <c r="I507" s="244"/>
      <c r="J507" s="1330"/>
      <c r="K507" s="1330"/>
      <c r="L507" s="519"/>
      <c r="M507" s="2168"/>
    </row>
    <row r="508" spans="1:13" x14ac:dyDescent="0.25">
      <c r="A508" s="32" t="s">
        <v>4204</v>
      </c>
      <c r="B508" s="2209" t="s">
        <v>4205</v>
      </c>
      <c r="C508" s="32" t="s">
        <v>66</v>
      </c>
      <c r="D508" s="32" t="s">
        <v>2382</v>
      </c>
      <c r="E508" s="2024" t="s">
        <v>4206</v>
      </c>
      <c r="F508" s="400"/>
      <c r="G508" s="390"/>
      <c r="H508" s="2107">
        <f t="shared" si="9"/>
        <v>9194.6</v>
      </c>
      <c r="I508" s="244"/>
      <c r="J508" s="1330"/>
      <c r="K508" s="1330"/>
      <c r="L508" s="519"/>
      <c r="M508" s="2168"/>
    </row>
    <row r="509" spans="1:13" x14ac:dyDescent="0.25">
      <c r="A509" s="32" t="s">
        <v>4207</v>
      </c>
      <c r="B509" s="2209" t="s">
        <v>4208</v>
      </c>
      <c r="C509" s="32" t="s">
        <v>66</v>
      </c>
      <c r="D509" s="32" t="s">
        <v>2269</v>
      </c>
      <c r="E509" s="2024" t="s">
        <v>4209</v>
      </c>
      <c r="F509" s="400"/>
      <c r="G509" s="390"/>
      <c r="H509" s="2107">
        <f t="shared" si="9"/>
        <v>3127.41</v>
      </c>
      <c r="I509" s="244"/>
      <c r="J509" s="1330"/>
      <c r="K509" s="1330"/>
      <c r="L509" s="519"/>
      <c r="M509" s="2168"/>
    </row>
    <row r="510" spans="1:13" x14ac:dyDescent="0.25">
      <c r="A510" s="32" t="s">
        <v>4210</v>
      </c>
      <c r="B510" s="2209" t="s">
        <v>4211</v>
      </c>
      <c r="C510" s="32" t="s">
        <v>66</v>
      </c>
      <c r="D510" s="32" t="s">
        <v>2267</v>
      </c>
      <c r="E510" s="2024" t="s">
        <v>4212</v>
      </c>
      <c r="F510" s="400"/>
      <c r="G510" s="390"/>
      <c r="H510" s="2107">
        <f t="shared" si="9"/>
        <v>258000</v>
      </c>
      <c r="I510" s="244"/>
      <c r="J510" s="1330"/>
      <c r="K510" s="1330"/>
      <c r="L510" s="519"/>
      <c r="M510" s="2168"/>
    </row>
    <row r="511" spans="1:13" x14ac:dyDescent="0.25">
      <c r="A511" s="32" t="s">
        <v>4213</v>
      </c>
      <c r="B511" s="2209" t="s">
        <v>4214</v>
      </c>
      <c r="C511" s="32" t="s">
        <v>66</v>
      </c>
      <c r="D511" s="32" t="s">
        <v>2395</v>
      </c>
      <c r="E511" s="2024" t="s">
        <v>4215</v>
      </c>
      <c r="F511" s="400"/>
      <c r="G511" s="390"/>
      <c r="H511" s="2107">
        <f t="shared" si="9"/>
        <v>28115.200000000001</v>
      </c>
      <c r="I511" s="244"/>
      <c r="J511" s="1330"/>
      <c r="K511" s="1330"/>
      <c r="L511" s="519"/>
      <c r="M511" s="2168"/>
    </row>
    <row r="512" spans="1:13" x14ac:dyDescent="0.25">
      <c r="A512" s="32" t="s">
        <v>4216</v>
      </c>
      <c r="B512" s="2209" t="s">
        <v>4217</v>
      </c>
      <c r="C512" s="32" t="s">
        <v>66</v>
      </c>
      <c r="D512" s="32" t="s">
        <v>3214</v>
      </c>
      <c r="E512" s="2024" t="s">
        <v>4218</v>
      </c>
      <c r="F512" s="400"/>
      <c r="G512" s="390"/>
      <c r="H512" s="2107">
        <f t="shared" si="9"/>
        <v>23553.57</v>
      </c>
      <c r="I512" s="244"/>
      <c r="J512" s="1330"/>
      <c r="K512" s="1330"/>
      <c r="L512" s="519"/>
      <c r="M512" s="2168"/>
    </row>
    <row r="513" spans="1:13" x14ac:dyDescent="0.25">
      <c r="A513" s="32" t="s">
        <v>4219</v>
      </c>
      <c r="B513" s="2209" t="s">
        <v>4220</v>
      </c>
      <c r="C513" s="32" t="s">
        <v>66</v>
      </c>
      <c r="D513" s="32" t="s">
        <v>2268</v>
      </c>
      <c r="E513" s="2024" t="s">
        <v>4221</v>
      </c>
      <c r="F513" s="400"/>
      <c r="G513" s="390"/>
      <c r="H513" s="2107">
        <f t="shared" si="9"/>
        <v>3805</v>
      </c>
      <c r="I513" s="244"/>
      <c r="J513" s="1330"/>
      <c r="K513" s="1330"/>
      <c r="L513" s="519"/>
      <c r="M513" s="2168"/>
    </row>
    <row r="514" spans="1:13" x14ac:dyDescent="0.25">
      <c r="A514" s="32" t="s">
        <v>4222</v>
      </c>
      <c r="B514" s="2209" t="s">
        <v>4223</v>
      </c>
      <c r="C514" s="32" t="s">
        <v>66</v>
      </c>
      <c r="D514" s="32" t="s">
        <v>3087</v>
      </c>
      <c r="E514" s="2024" t="s">
        <v>4224</v>
      </c>
      <c r="F514" s="400"/>
      <c r="G514" s="390"/>
      <c r="H514" s="2107">
        <f t="shared" si="9"/>
        <v>41769.4</v>
      </c>
      <c r="I514" s="244"/>
      <c r="J514" s="1330"/>
      <c r="K514" s="1330"/>
      <c r="L514" s="519"/>
      <c r="M514" s="2168"/>
    </row>
    <row r="515" spans="1:13" x14ac:dyDescent="0.25">
      <c r="A515" s="32" t="s">
        <v>4225</v>
      </c>
      <c r="B515" s="2209" t="s">
        <v>4226</v>
      </c>
      <c r="C515" s="32" t="s">
        <v>66</v>
      </c>
      <c r="D515" s="32" t="s">
        <v>2366</v>
      </c>
      <c r="E515" s="2024" t="s">
        <v>4227</v>
      </c>
      <c r="F515" s="400"/>
      <c r="G515" s="390"/>
      <c r="H515" s="2107">
        <f t="shared" si="9"/>
        <v>5418.4</v>
      </c>
      <c r="I515" s="244"/>
      <c r="J515" s="1330"/>
      <c r="K515" s="1330"/>
      <c r="L515" s="519"/>
      <c r="M515" s="2168"/>
    </row>
    <row r="516" spans="1:13" x14ac:dyDescent="0.25">
      <c r="A516" s="32" t="s">
        <v>4228</v>
      </c>
      <c r="B516" s="2209" t="s">
        <v>4229</v>
      </c>
      <c r="C516" s="32" t="s">
        <v>66</v>
      </c>
      <c r="D516" s="32" t="s">
        <v>3307</v>
      </c>
      <c r="E516" s="2024" t="s">
        <v>2423</v>
      </c>
      <c r="F516" s="400"/>
      <c r="G516" s="390"/>
      <c r="H516" s="2107">
        <f t="shared" ref="H516:H569" si="10">E516-G516</f>
        <v>1980</v>
      </c>
      <c r="I516" s="244"/>
      <c r="J516" s="1330"/>
      <c r="K516" s="1330"/>
      <c r="L516" s="519"/>
      <c r="M516" s="2168"/>
    </row>
    <row r="517" spans="1:13" x14ac:dyDescent="0.25">
      <c r="A517" s="32" t="s">
        <v>4230</v>
      </c>
      <c r="B517" s="2209" t="s">
        <v>4231</v>
      </c>
      <c r="C517" s="32" t="s">
        <v>66</v>
      </c>
      <c r="D517" s="32" t="s">
        <v>3465</v>
      </c>
      <c r="E517" s="2024" t="s">
        <v>2423</v>
      </c>
      <c r="F517" s="400"/>
      <c r="G517" s="390"/>
      <c r="H517" s="2107">
        <f t="shared" si="10"/>
        <v>1980</v>
      </c>
      <c r="I517" s="244"/>
      <c r="J517" s="1330"/>
      <c r="K517" s="1330"/>
      <c r="L517" s="519"/>
      <c r="M517" s="2168"/>
    </row>
    <row r="518" spans="1:13" x14ac:dyDescent="0.25">
      <c r="A518" s="32" t="s">
        <v>4232</v>
      </c>
      <c r="B518" s="2209" t="s">
        <v>4233</v>
      </c>
      <c r="C518" s="32" t="s">
        <v>66</v>
      </c>
      <c r="D518" s="32" t="s">
        <v>3465</v>
      </c>
      <c r="E518" s="2024" t="s">
        <v>4234</v>
      </c>
      <c r="F518" s="400"/>
      <c r="G518" s="390"/>
      <c r="H518" s="2107">
        <f t="shared" si="10"/>
        <v>1947</v>
      </c>
      <c r="I518" s="244"/>
      <c r="J518" s="1330"/>
      <c r="K518" s="1330"/>
      <c r="L518" s="519"/>
      <c r="M518" s="2168"/>
    </row>
    <row r="519" spans="1:13" x14ac:dyDescent="0.25">
      <c r="A519" s="32" t="s">
        <v>4235</v>
      </c>
      <c r="B519" s="2209" t="s">
        <v>4236</v>
      </c>
      <c r="C519" s="32" t="s">
        <v>66</v>
      </c>
      <c r="D519" s="32" t="s">
        <v>3465</v>
      </c>
      <c r="E519" s="2024" t="s">
        <v>3846</v>
      </c>
      <c r="F519" s="400"/>
      <c r="G519" s="390"/>
      <c r="H519" s="2107">
        <f t="shared" si="10"/>
        <v>1914</v>
      </c>
      <c r="I519" s="244"/>
      <c r="J519" s="1330"/>
      <c r="K519" s="1330"/>
      <c r="L519" s="519"/>
      <c r="M519" s="2168"/>
    </row>
    <row r="520" spans="1:13" x14ac:dyDescent="0.25">
      <c r="A520" s="32" t="s">
        <v>4237</v>
      </c>
      <c r="B520" s="2209" t="s">
        <v>4238</v>
      </c>
      <c r="C520" s="32" t="s">
        <v>66</v>
      </c>
      <c r="D520" s="32" t="s">
        <v>3087</v>
      </c>
      <c r="E520" s="2024" t="s">
        <v>4239</v>
      </c>
      <c r="F520" s="400"/>
      <c r="G520" s="390"/>
      <c r="H520" s="2107">
        <f t="shared" si="10"/>
        <v>8578.5</v>
      </c>
      <c r="I520" s="244"/>
      <c r="J520" s="1330"/>
      <c r="K520" s="1330"/>
      <c r="L520" s="519"/>
      <c r="M520" s="2168"/>
    </row>
    <row r="521" spans="1:13" x14ac:dyDescent="0.25">
      <c r="A521" s="32" t="s">
        <v>4240</v>
      </c>
      <c r="B521" s="2209" t="s">
        <v>4241</v>
      </c>
      <c r="C521" s="32" t="s">
        <v>66</v>
      </c>
      <c r="D521" s="32" t="s">
        <v>2317</v>
      </c>
      <c r="E521" s="2024" t="s">
        <v>4242</v>
      </c>
      <c r="F521" s="400"/>
      <c r="G521" s="390"/>
      <c r="H521" s="2107">
        <f t="shared" si="10"/>
        <v>19428.2</v>
      </c>
      <c r="I521" s="244"/>
      <c r="J521" s="1330"/>
      <c r="K521" s="1330"/>
      <c r="L521" s="519"/>
      <c r="M521" s="2168"/>
    </row>
    <row r="522" spans="1:13" x14ac:dyDescent="0.25">
      <c r="A522" s="32" t="s">
        <v>4243</v>
      </c>
      <c r="B522" s="2209" t="s">
        <v>4244</v>
      </c>
      <c r="C522" s="32" t="s">
        <v>66</v>
      </c>
      <c r="D522" s="32" t="s">
        <v>2384</v>
      </c>
      <c r="E522" s="2024" t="s">
        <v>4245</v>
      </c>
      <c r="F522" s="400"/>
      <c r="G522" s="390"/>
      <c r="H522" s="2107">
        <f t="shared" si="10"/>
        <v>1839.6</v>
      </c>
      <c r="I522" s="244"/>
      <c r="J522" s="1330"/>
      <c r="K522" s="1330"/>
      <c r="L522" s="519"/>
      <c r="M522" s="2168"/>
    </row>
    <row r="523" spans="1:13" x14ac:dyDescent="0.25">
      <c r="A523" s="32" t="s">
        <v>4246</v>
      </c>
      <c r="B523" s="2209" t="s">
        <v>4247</v>
      </c>
      <c r="C523" s="32" t="s">
        <v>66</v>
      </c>
      <c r="D523" s="32" t="s">
        <v>2265</v>
      </c>
      <c r="E523" s="2024" t="s">
        <v>4248</v>
      </c>
      <c r="F523" s="400"/>
      <c r="G523" s="390"/>
      <c r="H523" s="2107">
        <f t="shared" si="10"/>
        <v>46912.4</v>
      </c>
      <c r="I523" s="244"/>
      <c r="J523" s="1330"/>
      <c r="K523" s="1330"/>
      <c r="L523" s="519"/>
      <c r="M523" s="2168"/>
    </row>
    <row r="524" spans="1:13" x14ac:dyDescent="0.25">
      <c r="A524" s="32" t="s">
        <v>4249</v>
      </c>
      <c r="B524" s="2209" t="s">
        <v>4250</v>
      </c>
      <c r="C524" s="32" t="s">
        <v>66</v>
      </c>
      <c r="D524" s="32" t="s">
        <v>2287</v>
      </c>
      <c r="E524" s="2024">
        <v>19801.2</v>
      </c>
      <c r="F524" s="2169">
        <v>42168</v>
      </c>
      <c r="G524" s="406">
        <v>19801.2</v>
      </c>
      <c r="H524" s="2107">
        <f t="shared" si="10"/>
        <v>0</v>
      </c>
      <c r="I524" s="244"/>
      <c r="J524" s="1330"/>
      <c r="K524" s="1330"/>
      <c r="L524" s="519"/>
      <c r="M524" s="2168" t="s">
        <v>4427</v>
      </c>
    </row>
    <row r="525" spans="1:13" x14ac:dyDescent="0.25">
      <c r="A525" s="32" t="s">
        <v>4251</v>
      </c>
      <c r="B525" s="2209" t="s">
        <v>4252</v>
      </c>
      <c r="C525" s="32" t="s">
        <v>66</v>
      </c>
      <c r="D525" s="32" t="s">
        <v>2355</v>
      </c>
      <c r="E525" s="2024" t="s">
        <v>4253</v>
      </c>
      <c r="F525" s="400"/>
      <c r="G525" s="390"/>
      <c r="H525" s="2107">
        <f t="shared" si="10"/>
        <v>12393.6</v>
      </c>
      <c r="I525" s="244"/>
      <c r="J525" s="1330"/>
      <c r="K525" s="1330"/>
      <c r="L525" s="519"/>
      <c r="M525" s="2168"/>
    </row>
    <row r="526" spans="1:13" x14ac:dyDescent="0.25">
      <c r="A526" s="32" t="s">
        <v>4254</v>
      </c>
      <c r="B526" s="2209" t="s">
        <v>4255</v>
      </c>
      <c r="C526" s="32" t="s">
        <v>66</v>
      </c>
      <c r="D526" s="32" t="s">
        <v>2266</v>
      </c>
      <c r="E526" s="2024">
        <v>35532</v>
      </c>
      <c r="F526" s="2169">
        <v>42168</v>
      </c>
      <c r="G526" s="406">
        <v>35532</v>
      </c>
      <c r="H526" s="2107">
        <f t="shared" si="10"/>
        <v>0</v>
      </c>
      <c r="I526" s="244"/>
      <c r="J526" s="1330"/>
      <c r="K526" s="1330"/>
      <c r="L526" s="519"/>
      <c r="M526" s="2168" t="s">
        <v>4428</v>
      </c>
    </row>
    <row r="527" spans="1:13" x14ac:dyDescent="0.25">
      <c r="A527" s="32" t="s">
        <v>4256</v>
      </c>
      <c r="B527" s="2209" t="s">
        <v>4257</v>
      </c>
      <c r="C527" s="32" t="s">
        <v>66</v>
      </c>
      <c r="D527" s="32" t="s">
        <v>2266</v>
      </c>
      <c r="E527" s="2024">
        <v>21998.1</v>
      </c>
      <c r="F527" s="2169">
        <v>42168</v>
      </c>
      <c r="G527" s="406">
        <v>21998.1</v>
      </c>
      <c r="H527" s="2107">
        <f t="shared" si="10"/>
        <v>0</v>
      </c>
      <c r="I527" s="244"/>
      <c r="J527" s="1330"/>
      <c r="K527" s="1330"/>
      <c r="L527" s="519"/>
      <c r="M527" s="2168" t="s">
        <v>4426</v>
      </c>
    </row>
    <row r="528" spans="1:13" x14ac:dyDescent="0.25">
      <c r="A528" s="32" t="s">
        <v>4258</v>
      </c>
      <c r="B528" s="2209" t="s">
        <v>4259</v>
      </c>
      <c r="C528" s="32" t="s">
        <v>66</v>
      </c>
      <c r="D528" s="32" t="s">
        <v>2265</v>
      </c>
      <c r="E528" s="2024">
        <v>6481.8</v>
      </c>
      <c r="F528" s="2169">
        <v>42160</v>
      </c>
      <c r="G528" s="406">
        <v>6481.8</v>
      </c>
      <c r="H528" s="2107">
        <f t="shared" si="10"/>
        <v>0</v>
      </c>
      <c r="I528" s="244"/>
      <c r="J528" s="1330"/>
      <c r="K528" s="1330"/>
      <c r="L528" s="519"/>
      <c r="M528" s="2168" t="s">
        <v>4422</v>
      </c>
    </row>
    <row r="529" spans="1:13" x14ac:dyDescent="0.25">
      <c r="A529" s="32" t="s">
        <v>4260</v>
      </c>
      <c r="B529" s="2209" t="s">
        <v>4261</v>
      </c>
      <c r="C529" s="32" t="s">
        <v>66</v>
      </c>
      <c r="D529" s="32" t="s">
        <v>3413</v>
      </c>
      <c r="E529" s="2024" t="s">
        <v>4262</v>
      </c>
      <c r="F529" s="400"/>
      <c r="G529" s="390"/>
      <c r="H529" s="2107">
        <f t="shared" si="10"/>
        <v>1411</v>
      </c>
      <c r="I529" s="244"/>
      <c r="J529" s="1330"/>
      <c r="K529" s="1330"/>
      <c r="L529" s="519"/>
      <c r="M529" s="2168"/>
    </row>
    <row r="530" spans="1:13" x14ac:dyDescent="0.25">
      <c r="A530" s="32" t="s">
        <v>4263</v>
      </c>
      <c r="B530" s="2209" t="s">
        <v>4264</v>
      </c>
      <c r="C530" s="32" t="s">
        <v>66</v>
      </c>
      <c r="D530" s="32" t="s">
        <v>2440</v>
      </c>
      <c r="E530" s="2024" t="s">
        <v>3423</v>
      </c>
      <c r="F530" s="400"/>
      <c r="G530" s="390"/>
      <c r="H530" s="2107">
        <f t="shared" si="10"/>
        <v>1974</v>
      </c>
      <c r="I530" s="244"/>
      <c r="J530" s="1330"/>
      <c r="K530" s="1330"/>
      <c r="L530" s="519"/>
      <c r="M530" s="2168"/>
    </row>
    <row r="531" spans="1:13" x14ac:dyDescent="0.25">
      <c r="A531" s="32" t="s">
        <v>4265</v>
      </c>
      <c r="B531" s="2209" t="s">
        <v>4266</v>
      </c>
      <c r="C531" s="32" t="s">
        <v>66</v>
      </c>
      <c r="D531" s="32" t="s">
        <v>2264</v>
      </c>
      <c r="E531" s="2024" t="s">
        <v>4267</v>
      </c>
      <c r="F531" s="400"/>
      <c r="G531" s="390"/>
      <c r="H531" s="2107">
        <f t="shared" si="10"/>
        <v>30576.6</v>
      </c>
      <c r="I531" s="244"/>
      <c r="J531" s="1330"/>
      <c r="K531" s="1330"/>
      <c r="L531" s="519"/>
      <c r="M531" s="2168"/>
    </row>
    <row r="532" spans="1:13" x14ac:dyDescent="0.25">
      <c r="A532" s="32" t="s">
        <v>4268</v>
      </c>
      <c r="B532" s="2209" t="s">
        <v>4269</v>
      </c>
      <c r="C532" s="32" t="s">
        <v>66</v>
      </c>
      <c r="D532" s="32" t="s">
        <v>4270</v>
      </c>
      <c r="E532" s="2024" t="s">
        <v>4271</v>
      </c>
      <c r="F532" s="400"/>
      <c r="G532" s="390"/>
      <c r="H532" s="2107">
        <f t="shared" si="10"/>
        <v>2265.3000000000002</v>
      </c>
      <c r="I532" s="244"/>
      <c r="J532" s="1330"/>
      <c r="K532" s="1330"/>
      <c r="L532" s="519"/>
      <c r="M532" s="2168"/>
    </row>
    <row r="533" spans="1:13" x14ac:dyDescent="0.25">
      <c r="A533" s="32" t="s">
        <v>4272</v>
      </c>
      <c r="B533" s="2209" t="s">
        <v>4273</v>
      </c>
      <c r="C533" s="32" t="s">
        <v>66</v>
      </c>
      <c r="D533" s="32" t="s">
        <v>2352</v>
      </c>
      <c r="E533" s="2024" t="s">
        <v>2423</v>
      </c>
      <c r="F533" s="400"/>
      <c r="G533" s="390"/>
      <c r="H533" s="2107">
        <f t="shared" si="10"/>
        <v>1980</v>
      </c>
      <c r="I533" s="244"/>
      <c r="J533" s="1330"/>
      <c r="K533" s="1330"/>
      <c r="L533" s="519"/>
      <c r="M533" s="2168"/>
    </row>
    <row r="534" spans="1:13" x14ac:dyDescent="0.25">
      <c r="A534" s="32" t="s">
        <v>4274</v>
      </c>
      <c r="B534" s="2209" t="s">
        <v>4275</v>
      </c>
      <c r="C534" s="32" t="s">
        <v>66</v>
      </c>
      <c r="D534" s="32" t="s">
        <v>2352</v>
      </c>
      <c r="E534" s="2024" t="s">
        <v>2393</v>
      </c>
      <c r="F534" s="400"/>
      <c r="G534" s="390"/>
      <c r="H534" s="2107">
        <f t="shared" si="10"/>
        <v>1960</v>
      </c>
      <c r="I534" s="244"/>
      <c r="J534" s="1330"/>
      <c r="K534" s="1330"/>
      <c r="L534" s="519"/>
      <c r="M534" s="2168"/>
    </row>
    <row r="535" spans="1:13" x14ac:dyDescent="0.25">
      <c r="A535" s="32" t="s">
        <v>4276</v>
      </c>
      <c r="B535" s="2209" t="s">
        <v>4277</v>
      </c>
      <c r="C535" s="32" t="s">
        <v>66</v>
      </c>
      <c r="D535" s="32" t="s">
        <v>4278</v>
      </c>
      <c r="E535" s="2024" t="s">
        <v>3515</v>
      </c>
      <c r="F535" s="400"/>
      <c r="G535" s="390"/>
      <c r="H535" s="2107">
        <f t="shared" si="10"/>
        <v>1950</v>
      </c>
      <c r="I535" s="244"/>
      <c r="J535" s="1330"/>
      <c r="K535" s="1330"/>
      <c r="L535" s="519"/>
      <c r="M535" s="2168"/>
    </row>
    <row r="536" spans="1:13" x14ac:dyDescent="0.25">
      <c r="A536" s="32" t="s">
        <v>4279</v>
      </c>
      <c r="B536" s="2209" t="s">
        <v>4280</v>
      </c>
      <c r="C536" s="32" t="s">
        <v>66</v>
      </c>
      <c r="D536" s="32" t="s">
        <v>4278</v>
      </c>
      <c r="E536" s="2024" t="s">
        <v>3515</v>
      </c>
      <c r="F536" s="400"/>
      <c r="G536" s="390"/>
      <c r="H536" s="2107">
        <f t="shared" si="10"/>
        <v>1950</v>
      </c>
      <c r="I536" s="244"/>
      <c r="J536" s="1330"/>
      <c r="K536" s="1330"/>
      <c r="L536" s="519"/>
      <c r="M536" s="2168"/>
    </row>
    <row r="537" spans="1:13" x14ac:dyDescent="0.25">
      <c r="A537" s="32" t="s">
        <v>4281</v>
      </c>
      <c r="B537" s="2209" t="s">
        <v>4282</v>
      </c>
      <c r="C537" s="32" t="s">
        <v>66</v>
      </c>
      <c r="D537" s="32" t="s">
        <v>4278</v>
      </c>
      <c r="E537" s="2024" t="s">
        <v>3473</v>
      </c>
      <c r="F537" s="400"/>
      <c r="G537" s="390"/>
      <c r="H537" s="2107">
        <f t="shared" si="10"/>
        <v>1920</v>
      </c>
      <c r="I537" s="244"/>
      <c r="J537" s="1330"/>
      <c r="K537" s="1330"/>
      <c r="L537" s="519"/>
      <c r="M537" s="2168"/>
    </row>
    <row r="538" spans="1:13" x14ac:dyDescent="0.25">
      <c r="A538" s="32" t="s">
        <v>4283</v>
      </c>
      <c r="B538" s="2209" t="s">
        <v>4284</v>
      </c>
      <c r="C538" s="32" t="s">
        <v>66</v>
      </c>
      <c r="D538" s="32" t="s">
        <v>2424</v>
      </c>
      <c r="E538" s="2024" t="s">
        <v>4285</v>
      </c>
      <c r="F538" s="400"/>
      <c r="G538" s="390"/>
      <c r="H538" s="2107">
        <f t="shared" si="10"/>
        <v>1968</v>
      </c>
      <c r="I538" s="244"/>
      <c r="J538" s="1330"/>
      <c r="K538" s="1330"/>
      <c r="L538" s="519"/>
      <c r="M538" s="2168"/>
    </row>
    <row r="539" spans="1:13" x14ac:dyDescent="0.25">
      <c r="A539" s="32" t="s">
        <v>4286</v>
      </c>
      <c r="B539" s="2209" t="s">
        <v>4287</v>
      </c>
      <c r="C539" s="32" t="s">
        <v>66</v>
      </c>
      <c r="D539" s="32" t="s">
        <v>2424</v>
      </c>
      <c r="E539" s="2024" t="s">
        <v>3356</v>
      </c>
      <c r="F539" s="400"/>
      <c r="G539" s="390"/>
      <c r="H539" s="2107">
        <f t="shared" si="10"/>
        <v>1886</v>
      </c>
      <c r="I539" s="244"/>
      <c r="J539" s="1330"/>
      <c r="K539" s="1330"/>
      <c r="L539" s="519"/>
      <c r="M539" s="2168"/>
    </row>
    <row r="540" spans="1:13" x14ac:dyDescent="0.25">
      <c r="A540" s="32" t="s">
        <v>4288</v>
      </c>
      <c r="B540" s="2209" t="s">
        <v>4289</v>
      </c>
      <c r="C540" s="32" t="s">
        <v>66</v>
      </c>
      <c r="D540" s="32" t="s">
        <v>4290</v>
      </c>
      <c r="E540" s="2024" t="s">
        <v>4291</v>
      </c>
      <c r="F540" s="400"/>
      <c r="G540" s="390"/>
      <c r="H540" s="2107">
        <f t="shared" si="10"/>
        <v>20805.599999999999</v>
      </c>
      <c r="I540" s="244"/>
      <c r="J540" s="1330"/>
      <c r="K540" s="1330"/>
      <c r="L540" s="519"/>
      <c r="M540" s="2168"/>
    </row>
    <row r="541" spans="1:13" x14ac:dyDescent="0.25">
      <c r="A541" s="32" t="s">
        <v>4292</v>
      </c>
      <c r="B541" s="2209" t="s">
        <v>4293</v>
      </c>
      <c r="C541" s="32" t="s">
        <v>66</v>
      </c>
      <c r="D541" s="32" t="s">
        <v>2268</v>
      </c>
      <c r="E541" s="2024" t="s">
        <v>4294</v>
      </c>
      <c r="F541" s="400">
        <v>42154</v>
      </c>
      <c r="G541" s="390">
        <v>141038.57999999999</v>
      </c>
      <c r="H541" s="2107">
        <f t="shared" si="10"/>
        <v>2438.7000000000116</v>
      </c>
      <c r="I541" s="244"/>
      <c r="J541" s="1330"/>
      <c r="K541" s="1330"/>
      <c r="L541" s="519"/>
      <c r="M541" s="2168" t="s">
        <v>4407</v>
      </c>
    </row>
    <row r="542" spans="1:13" x14ac:dyDescent="0.25">
      <c r="A542" s="32" t="s">
        <v>4295</v>
      </c>
      <c r="B542" s="2209" t="s">
        <v>4296</v>
      </c>
      <c r="C542" s="32" t="s">
        <v>66</v>
      </c>
      <c r="D542" s="32" t="s">
        <v>4297</v>
      </c>
      <c r="E542" s="2024" t="s">
        <v>3362</v>
      </c>
      <c r="F542" s="400"/>
      <c r="G542" s="390"/>
      <c r="H542" s="2107">
        <f t="shared" si="10"/>
        <v>1978</v>
      </c>
      <c r="I542" s="244"/>
      <c r="J542" s="1330"/>
      <c r="K542" s="1330"/>
      <c r="L542" s="519"/>
      <c r="M542" s="2168"/>
    </row>
    <row r="543" spans="1:13" x14ac:dyDescent="0.25">
      <c r="A543" s="32" t="s">
        <v>4298</v>
      </c>
      <c r="B543" s="2209" t="s">
        <v>4299</v>
      </c>
      <c r="C543" s="32" t="s">
        <v>66</v>
      </c>
      <c r="D543" s="32" t="s">
        <v>3307</v>
      </c>
      <c r="E543" s="2024" t="s">
        <v>4234</v>
      </c>
      <c r="F543" s="400"/>
      <c r="G543" s="390"/>
      <c r="H543" s="2107">
        <f t="shared" si="10"/>
        <v>1947</v>
      </c>
      <c r="I543" s="244"/>
      <c r="J543" s="1330"/>
      <c r="K543" s="1330"/>
      <c r="L543" s="519"/>
      <c r="M543" s="2087"/>
    </row>
    <row r="544" spans="1:13" x14ac:dyDescent="0.25">
      <c r="A544" s="32" t="s">
        <v>4300</v>
      </c>
      <c r="B544" s="2209" t="s">
        <v>4301</v>
      </c>
      <c r="C544" s="32" t="s">
        <v>66</v>
      </c>
      <c r="D544" s="32" t="s">
        <v>2267</v>
      </c>
      <c r="E544" s="2024" t="s">
        <v>4302</v>
      </c>
      <c r="F544" s="400"/>
      <c r="G544" s="390"/>
      <c r="H544" s="2107">
        <f t="shared" si="10"/>
        <v>368236.79999999999</v>
      </c>
      <c r="I544" s="244"/>
      <c r="J544" s="1330"/>
      <c r="K544" s="1330"/>
      <c r="L544" s="519"/>
      <c r="M544" s="2087"/>
    </row>
    <row r="545" spans="1:13" x14ac:dyDescent="0.25">
      <c r="A545" s="32" t="s">
        <v>4303</v>
      </c>
      <c r="B545" s="2209" t="s">
        <v>4304</v>
      </c>
      <c r="C545" s="32" t="s">
        <v>66</v>
      </c>
      <c r="D545" s="32" t="s">
        <v>2267</v>
      </c>
      <c r="E545" s="2024" t="s">
        <v>4305</v>
      </c>
      <c r="F545" s="400"/>
      <c r="G545" s="390"/>
      <c r="H545" s="2107">
        <f t="shared" si="10"/>
        <v>369331.8</v>
      </c>
      <c r="I545" s="244"/>
      <c r="J545" s="1330"/>
      <c r="K545" s="1330"/>
      <c r="L545" s="519"/>
      <c r="M545" s="2087"/>
    </row>
    <row r="546" spans="1:13" x14ac:dyDescent="0.25">
      <c r="A546" s="32" t="s">
        <v>4306</v>
      </c>
      <c r="B546" s="2209" t="s">
        <v>4307</v>
      </c>
      <c r="C546" s="32" t="s">
        <v>66</v>
      </c>
      <c r="D546" s="32" t="s">
        <v>4308</v>
      </c>
      <c r="E546" s="2024" t="s">
        <v>4309</v>
      </c>
      <c r="F546" s="400"/>
      <c r="G546" s="390"/>
      <c r="H546" s="2107">
        <f t="shared" si="10"/>
        <v>16677.96</v>
      </c>
      <c r="I546" s="244"/>
      <c r="J546" s="1330"/>
      <c r="K546" s="1330"/>
      <c r="L546" s="519"/>
      <c r="M546" s="2087"/>
    </row>
    <row r="547" spans="1:13" x14ac:dyDescent="0.25">
      <c r="A547" s="32" t="s">
        <v>4310</v>
      </c>
      <c r="B547" s="2209" t="s">
        <v>4311</v>
      </c>
      <c r="C547" s="32" t="s">
        <v>66</v>
      </c>
      <c r="D547" s="32" t="s">
        <v>4308</v>
      </c>
      <c r="E547" s="2024" t="s">
        <v>4312</v>
      </c>
      <c r="F547" s="400"/>
      <c r="G547" s="390"/>
      <c r="H547" s="2107">
        <f t="shared" si="10"/>
        <v>19251.560000000001</v>
      </c>
      <c r="I547" s="244"/>
      <c r="J547" s="1330"/>
      <c r="K547" s="1330"/>
      <c r="L547" s="519"/>
      <c r="M547" s="2087"/>
    </row>
    <row r="548" spans="1:13" x14ac:dyDescent="0.25">
      <c r="A548" s="32" t="s">
        <v>4313</v>
      </c>
      <c r="B548" s="2209" t="s">
        <v>4314</v>
      </c>
      <c r="C548" s="32" t="s">
        <v>66</v>
      </c>
      <c r="D548" s="32" t="s">
        <v>4308</v>
      </c>
      <c r="E548" s="2024" t="s">
        <v>4315</v>
      </c>
      <c r="F548" s="400"/>
      <c r="G548" s="390"/>
      <c r="H548" s="2107">
        <f t="shared" si="10"/>
        <v>17974.84</v>
      </c>
      <c r="I548" s="244"/>
      <c r="J548" s="1330"/>
      <c r="K548" s="1330"/>
      <c r="L548" s="519"/>
      <c r="M548" s="2087"/>
    </row>
    <row r="549" spans="1:13" x14ac:dyDescent="0.25">
      <c r="A549" s="32" t="s">
        <v>4316</v>
      </c>
      <c r="B549" s="2209" t="s">
        <v>4317</v>
      </c>
      <c r="C549" s="32" t="s">
        <v>66</v>
      </c>
      <c r="D549" s="32" t="s">
        <v>4308</v>
      </c>
      <c r="E549" s="2024" t="s">
        <v>4318</v>
      </c>
      <c r="F549" s="400"/>
      <c r="G549" s="390"/>
      <c r="H549" s="2107">
        <f t="shared" si="10"/>
        <v>18950.04</v>
      </c>
      <c r="I549" s="244"/>
      <c r="J549" s="1330"/>
      <c r="K549" s="1330"/>
      <c r="L549" s="519"/>
      <c r="M549" s="2087"/>
    </row>
    <row r="550" spans="1:13" x14ac:dyDescent="0.25">
      <c r="A550" s="32" t="s">
        <v>4319</v>
      </c>
      <c r="B550" s="2209" t="s">
        <v>4320</v>
      </c>
      <c r="C550" s="32" t="s">
        <v>66</v>
      </c>
      <c r="D550" s="32" t="s">
        <v>4308</v>
      </c>
      <c r="E550" s="2024" t="s">
        <v>4321</v>
      </c>
      <c r="F550" s="400"/>
      <c r="G550" s="390"/>
      <c r="H550" s="2107">
        <f t="shared" si="10"/>
        <v>19299.080000000002</v>
      </c>
      <c r="I550" s="244"/>
      <c r="J550" s="1330"/>
      <c r="K550" s="1330"/>
      <c r="L550" s="519"/>
      <c r="M550" s="2087"/>
    </row>
    <row r="551" spans="1:13" x14ac:dyDescent="0.25">
      <c r="A551" s="32" t="s">
        <v>4322</v>
      </c>
      <c r="B551" s="2209" t="s">
        <v>4323</v>
      </c>
      <c r="C551" s="32" t="s">
        <v>66</v>
      </c>
      <c r="D551" s="32" t="s">
        <v>4324</v>
      </c>
      <c r="E551" s="2024" t="s">
        <v>4325</v>
      </c>
      <c r="F551" s="400"/>
      <c r="G551" s="390"/>
      <c r="H551" s="2107">
        <f t="shared" si="10"/>
        <v>8508.7199999999993</v>
      </c>
      <c r="I551" s="244"/>
      <c r="J551" s="1330"/>
      <c r="K551" s="1330"/>
      <c r="L551" s="519"/>
      <c r="M551" s="2087"/>
    </row>
    <row r="552" spans="1:13" x14ac:dyDescent="0.25">
      <c r="A552" s="32" t="s">
        <v>4326</v>
      </c>
      <c r="B552" s="2209" t="s">
        <v>4327</v>
      </c>
      <c r="C552" s="32" t="s">
        <v>66</v>
      </c>
      <c r="D552" s="32" t="s">
        <v>4324</v>
      </c>
      <c r="E552" s="2024" t="s">
        <v>4328</v>
      </c>
      <c r="F552" s="400"/>
      <c r="G552" s="390"/>
      <c r="H552" s="2107">
        <f t="shared" si="10"/>
        <v>9022.32</v>
      </c>
      <c r="I552" s="244"/>
      <c r="J552" s="1330"/>
      <c r="K552" s="1330"/>
      <c r="L552" s="519"/>
      <c r="M552" s="2087"/>
    </row>
    <row r="553" spans="1:13" x14ac:dyDescent="0.25">
      <c r="A553" s="32" t="s">
        <v>4329</v>
      </c>
      <c r="B553" s="2209" t="s">
        <v>4330</v>
      </c>
      <c r="C553" s="32" t="s">
        <v>66</v>
      </c>
      <c r="D553" s="32" t="s">
        <v>4324</v>
      </c>
      <c r="E553" s="2024" t="s">
        <v>4331</v>
      </c>
      <c r="F553" s="400"/>
      <c r="G553" s="390"/>
      <c r="H553" s="2107">
        <f t="shared" si="10"/>
        <v>8425.44</v>
      </c>
      <c r="I553" s="244"/>
      <c r="J553" s="1330"/>
      <c r="K553" s="1330"/>
      <c r="L553" s="519"/>
      <c r="M553" s="2087"/>
    </row>
    <row r="554" spans="1:13" x14ac:dyDescent="0.25">
      <c r="A554" s="32" t="s">
        <v>4332</v>
      </c>
      <c r="B554" s="2209" t="s">
        <v>4333</v>
      </c>
      <c r="C554" s="32" t="s">
        <v>66</v>
      </c>
      <c r="D554" s="32" t="s">
        <v>4324</v>
      </c>
      <c r="E554" s="2024" t="s">
        <v>4334</v>
      </c>
      <c r="F554" s="400"/>
      <c r="G554" s="390"/>
      <c r="H554" s="2107">
        <f t="shared" si="10"/>
        <v>8625.4599999999991</v>
      </c>
      <c r="I554" s="244"/>
      <c r="J554" s="1330"/>
      <c r="K554" s="1330"/>
      <c r="L554" s="519"/>
      <c r="M554" s="2087"/>
    </row>
    <row r="555" spans="1:13" x14ac:dyDescent="0.25">
      <c r="A555" s="32" t="s">
        <v>4335</v>
      </c>
      <c r="B555" s="2209" t="s">
        <v>4336</v>
      </c>
      <c r="C555" s="32" t="s">
        <v>66</v>
      </c>
      <c r="D555" s="32" t="s">
        <v>4337</v>
      </c>
      <c r="E555" s="2024" t="s">
        <v>4338</v>
      </c>
      <c r="F555" s="400"/>
      <c r="G555" s="390"/>
      <c r="H555" s="2107">
        <f t="shared" si="10"/>
        <v>8235</v>
      </c>
      <c r="I555" s="244"/>
      <c r="J555" s="1330"/>
      <c r="K555" s="1330"/>
      <c r="L555" s="519"/>
      <c r="M555" s="2087"/>
    </row>
    <row r="556" spans="1:13" x14ac:dyDescent="0.25">
      <c r="A556" s="32" t="s">
        <v>4339</v>
      </c>
      <c r="B556" s="2209" t="s">
        <v>4340</v>
      </c>
      <c r="C556" s="32" t="s">
        <v>66</v>
      </c>
      <c r="D556" s="32" t="s">
        <v>4337</v>
      </c>
      <c r="E556" s="2024" t="s">
        <v>4328</v>
      </c>
      <c r="F556" s="400"/>
      <c r="G556" s="390"/>
      <c r="H556" s="2107">
        <f t="shared" si="10"/>
        <v>9022.32</v>
      </c>
      <c r="I556" s="244"/>
      <c r="J556" s="1330"/>
      <c r="K556" s="1330"/>
      <c r="L556" s="519"/>
      <c r="M556" s="2087"/>
    </row>
    <row r="557" spans="1:13" x14ac:dyDescent="0.25">
      <c r="A557" s="32" t="s">
        <v>4341</v>
      </c>
      <c r="B557" s="2209" t="s">
        <v>4342</v>
      </c>
      <c r="C557" s="32" t="s">
        <v>66</v>
      </c>
      <c r="D557" s="32" t="s">
        <v>4337</v>
      </c>
      <c r="E557" s="2024" t="s">
        <v>4343</v>
      </c>
      <c r="F557" s="400"/>
      <c r="G557" s="390"/>
      <c r="H557" s="2107">
        <f t="shared" si="10"/>
        <v>8456.6</v>
      </c>
      <c r="I557" s="244"/>
      <c r="J557" s="1330"/>
      <c r="K557" s="1330"/>
      <c r="L557" s="519"/>
      <c r="M557" s="2087"/>
    </row>
    <row r="558" spans="1:13" x14ac:dyDescent="0.25">
      <c r="A558" s="32" t="s">
        <v>4344</v>
      </c>
      <c r="B558" s="2209" t="s">
        <v>4345</v>
      </c>
      <c r="C558" s="32" t="s">
        <v>66</v>
      </c>
      <c r="D558" s="32" t="s">
        <v>4346</v>
      </c>
      <c r="E558" s="2024" t="s">
        <v>4347</v>
      </c>
      <c r="F558" s="400"/>
      <c r="G558" s="390"/>
      <c r="H558" s="2107">
        <f t="shared" si="10"/>
        <v>9665.3799999999992</v>
      </c>
      <c r="I558" s="244"/>
      <c r="J558" s="1330"/>
      <c r="K558" s="1330"/>
      <c r="L558" s="519"/>
      <c r="M558" s="2087"/>
    </row>
    <row r="559" spans="1:13" x14ac:dyDescent="0.25">
      <c r="A559" s="32" t="s">
        <v>4348</v>
      </c>
      <c r="B559" s="2209" t="s">
        <v>4349</v>
      </c>
      <c r="C559" s="32" t="s">
        <v>66</v>
      </c>
      <c r="D559" s="32" t="s">
        <v>4346</v>
      </c>
      <c r="E559" s="2024" t="s">
        <v>4350</v>
      </c>
      <c r="F559" s="400"/>
      <c r="G559" s="390"/>
      <c r="H559" s="2107">
        <f t="shared" si="10"/>
        <v>9971.2800000000007</v>
      </c>
      <c r="I559" s="244"/>
      <c r="J559" s="1330"/>
      <c r="K559" s="1330"/>
      <c r="L559" s="519"/>
      <c r="M559" s="2087"/>
    </row>
    <row r="560" spans="1:13" x14ac:dyDescent="0.25">
      <c r="A560" s="32" t="s">
        <v>4351</v>
      </c>
      <c r="B560" s="2209" t="s">
        <v>4352</v>
      </c>
      <c r="C560" s="32" t="s">
        <v>66</v>
      </c>
      <c r="D560" s="32" t="s">
        <v>4346</v>
      </c>
      <c r="E560" s="2024" t="s">
        <v>4353</v>
      </c>
      <c r="F560" s="400"/>
      <c r="G560" s="390"/>
      <c r="H560" s="2107">
        <f t="shared" si="10"/>
        <v>9301.68</v>
      </c>
      <c r="I560" s="244"/>
      <c r="J560" s="1330"/>
      <c r="K560" s="1330"/>
      <c r="L560" s="519"/>
      <c r="M560" s="2087"/>
    </row>
    <row r="561" spans="1:13" x14ac:dyDescent="0.25">
      <c r="A561" s="32" t="s">
        <v>4354</v>
      </c>
      <c r="B561" s="2209" t="s">
        <v>4355</v>
      </c>
      <c r="C561" s="32" t="s">
        <v>66</v>
      </c>
      <c r="D561" s="32" t="s">
        <v>4346</v>
      </c>
      <c r="E561" s="2024" t="s">
        <v>4356</v>
      </c>
      <c r="F561" s="400"/>
      <c r="G561" s="390"/>
      <c r="H561" s="2107">
        <f t="shared" si="10"/>
        <v>9663.1200000000008</v>
      </c>
      <c r="I561" s="244"/>
      <c r="J561" s="1330"/>
      <c r="K561" s="1330"/>
      <c r="L561" s="519"/>
      <c r="M561" s="2087"/>
    </row>
    <row r="562" spans="1:13" x14ac:dyDescent="0.25">
      <c r="A562" s="32" t="s">
        <v>4357</v>
      </c>
      <c r="B562" s="2209" t="s">
        <v>4358</v>
      </c>
      <c r="C562" s="32" t="s">
        <v>66</v>
      </c>
      <c r="D562" s="32" t="s">
        <v>2292</v>
      </c>
      <c r="E562" s="2024" t="s">
        <v>3359</v>
      </c>
      <c r="F562" s="400"/>
      <c r="G562" s="390"/>
      <c r="H562" s="2107">
        <f t="shared" si="10"/>
        <v>1932</v>
      </c>
      <c r="I562" s="244"/>
      <c r="J562" s="1330"/>
      <c r="K562" s="1330"/>
      <c r="L562" s="519"/>
      <c r="M562" s="2087"/>
    </row>
    <row r="563" spans="1:13" x14ac:dyDescent="0.25">
      <c r="A563" s="32" t="s">
        <v>4359</v>
      </c>
      <c r="B563" s="2209" t="s">
        <v>4360</v>
      </c>
      <c r="C563" s="32" t="s">
        <v>66</v>
      </c>
      <c r="D563" s="32" t="s">
        <v>2292</v>
      </c>
      <c r="E563" s="2024" t="s">
        <v>3359</v>
      </c>
      <c r="F563" s="400"/>
      <c r="G563" s="390"/>
      <c r="H563" s="2107">
        <f t="shared" si="10"/>
        <v>1932</v>
      </c>
      <c r="I563" s="244"/>
      <c r="J563" s="1330"/>
      <c r="K563" s="1330"/>
      <c r="L563" s="519"/>
      <c r="M563" s="2087"/>
    </row>
    <row r="564" spans="1:13" x14ac:dyDescent="0.25">
      <c r="A564" s="32" t="s">
        <v>4361</v>
      </c>
      <c r="B564" s="2209" t="s">
        <v>4362</v>
      </c>
      <c r="C564" s="32" t="s">
        <v>66</v>
      </c>
      <c r="D564" s="32" t="s">
        <v>2292</v>
      </c>
      <c r="E564" s="2024" t="s">
        <v>3359</v>
      </c>
      <c r="F564" s="400"/>
      <c r="G564" s="390"/>
      <c r="H564" s="2107">
        <f t="shared" si="10"/>
        <v>1932</v>
      </c>
      <c r="I564" s="244"/>
      <c r="J564" s="1330"/>
      <c r="K564" s="1330"/>
      <c r="L564" s="519"/>
      <c r="M564" s="2087"/>
    </row>
    <row r="565" spans="1:13" x14ac:dyDescent="0.25">
      <c r="A565" s="32" t="s">
        <v>4363</v>
      </c>
      <c r="B565" s="2209" t="s">
        <v>4364</v>
      </c>
      <c r="C565" s="32" t="s">
        <v>66</v>
      </c>
      <c r="D565" s="32" t="s">
        <v>2292</v>
      </c>
      <c r="E565" s="2024" t="s">
        <v>3359</v>
      </c>
      <c r="F565" s="400"/>
      <c r="G565" s="390"/>
      <c r="H565" s="2107">
        <f t="shared" si="10"/>
        <v>1932</v>
      </c>
      <c r="I565" s="244"/>
      <c r="J565" s="1330"/>
      <c r="K565" s="1330"/>
      <c r="L565" s="519"/>
      <c r="M565" s="2087"/>
    </row>
    <row r="566" spans="1:13" x14ac:dyDescent="0.25">
      <c r="A566" s="32" t="s">
        <v>4365</v>
      </c>
      <c r="B566" s="2209" t="s">
        <v>4366</v>
      </c>
      <c r="C566" s="32" t="s">
        <v>66</v>
      </c>
      <c r="D566" s="32" t="s">
        <v>2292</v>
      </c>
      <c r="E566" s="2024" t="s">
        <v>3359</v>
      </c>
      <c r="F566" s="400"/>
      <c r="G566" s="390"/>
      <c r="H566" s="2107">
        <f t="shared" si="10"/>
        <v>1932</v>
      </c>
      <c r="I566" s="244"/>
      <c r="J566" s="1330"/>
      <c r="K566" s="1330"/>
      <c r="L566" s="519"/>
      <c r="M566" s="2087"/>
    </row>
    <row r="567" spans="1:13" x14ac:dyDescent="0.25">
      <c r="A567" s="32" t="s">
        <v>4367</v>
      </c>
      <c r="B567" s="2209" t="s">
        <v>4368</v>
      </c>
      <c r="C567" s="32" t="s">
        <v>66</v>
      </c>
      <c r="D567" s="32" t="s">
        <v>2292</v>
      </c>
      <c r="E567" s="2024" t="s">
        <v>4369</v>
      </c>
      <c r="F567" s="400"/>
      <c r="G567" s="390"/>
      <c r="H567" s="2107">
        <f t="shared" si="10"/>
        <v>1251.2</v>
      </c>
      <c r="I567" s="244"/>
      <c r="J567" s="1330"/>
      <c r="K567" s="1330"/>
      <c r="L567" s="519"/>
      <c r="M567" s="2087"/>
    </row>
    <row r="568" spans="1:13" x14ac:dyDescent="0.25">
      <c r="A568" s="32" t="s">
        <v>4370</v>
      </c>
      <c r="B568" s="2209" t="s">
        <v>4371</v>
      </c>
      <c r="C568" s="32" t="s">
        <v>66</v>
      </c>
      <c r="D568" s="32" t="s">
        <v>2292</v>
      </c>
      <c r="E568" s="2024" t="s">
        <v>4372</v>
      </c>
      <c r="F568" s="400"/>
      <c r="G568" s="390"/>
      <c r="H568" s="2107">
        <f t="shared" si="10"/>
        <v>1200</v>
      </c>
      <c r="I568" s="244"/>
      <c r="J568" s="1330"/>
      <c r="K568" s="1330"/>
      <c r="L568" s="519"/>
      <c r="M568" s="2087"/>
    </row>
    <row r="569" spans="1:13" x14ac:dyDescent="0.25">
      <c r="A569" s="32" t="s">
        <v>4373</v>
      </c>
      <c r="B569" s="2209" t="s">
        <v>4374</v>
      </c>
      <c r="C569" s="32" t="s">
        <v>66</v>
      </c>
      <c r="D569" s="32" t="s">
        <v>2292</v>
      </c>
      <c r="E569" s="2024" t="s">
        <v>4372</v>
      </c>
      <c r="F569" s="400"/>
      <c r="G569" s="390"/>
      <c r="H569" s="2107">
        <f t="shared" si="10"/>
        <v>1200</v>
      </c>
      <c r="I569" s="244"/>
      <c r="J569" s="1330"/>
      <c r="K569" s="1330"/>
      <c r="L569" s="519"/>
      <c r="M569" s="2087"/>
    </row>
    <row r="570" spans="1:13" x14ac:dyDescent="0.25">
      <c r="A570" s="32" t="s">
        <v>4375</v>
      </c>
      <c r="B570" s="2209" t="s">
        <v>4376</v>
      </c>
      <c r="C570" s="32" t="s">
        <v>66</v>
      </c>
      <c r="D570" s="32" t="s">
        <v>2382</v>
      </c>
      <c r="E570" s="2024" t="s">
        <v>4377</v>
      </c>
      <c r="F570" s="400"/>
      <c r="G570" s="390"/>
      <c r="H570" s="2107">
        <f t="shared" ref="H570:H633" si="11">E570-G570</f>
        <v>2956.8</v>
      </c>
      <c r="I570" s="244"/>
      <c r="J570" s="1330"/>
      <c r="K570" s="1330"/>
      <c r="L570" s="519"/>
      <c r="M570" s="2087"/>
    </row>
    <row r="571" spans="1:13" x14ac:dyDescent="0.25">
      <c r="A571" s="32" t="s">
        <v>4378</v>
      </c>
      <c r="B571" s="2209" t="s">
        <v>4379</v>
      </c>
      <c r="C571" s="32" t="s">
        <v>66</v>
      </c>
      <c r="D571" s="32" t="s">
        <v>2445</v>
      </c>
      <c r="E571" s="2024">
        <v>69284.45</v>
      </c>
      <c r="F571" s="2169">
        <v>42161</v>
      </c>
      <c r="G571" s="406">
        <f>67951.65+1332.8</f>
        <v>69284.45</v>
      </c>
      <c r="H571" s="2107">
        <f t="shared" si="11"/>
        <v>0</v>
      </c>
      <c r="I571" s="244"/>
      <c r="J571" s="1330"/>
      <c r="K571" s="1330"/>
      <c r="L571" s="519"/>
      <c r="M571" s="2087" t="s">
        <v>4423</v>
      </c>
    </row>
    <row r="572" spans="1:13" x14ac:dyDescent="0.25">
      <c r="A572" s="32" t="s">
        <v>4380</v>
      </c>
      <c r="B572" s="2209" t="s">
        <v>4381</v>
      </c>
      <c r="C572" s="32" t="s">
        <v>66</v>
      </c>
      <c r="D572" s="32" t="s">
        <v>4382</v>
      </c>
      <c r="E572" s="2024" t="s">
        <v>4383</v>
      </c>
      <c r="F572" s="400"/>
      <c r="G572" s="390"/>
      <c r="H572" s="2107">
        <f t="shared" si="11"/>
        <v>9360</v>
      </c>
      <c r="I572" s="244"/>
      <c r="J572" s="1330"/>
      <c r="K572" s="1330"/>
      <c r="L572" s="519"/>
      <c r="M572" s="2087"/>
    </row>
    <row r="573" spans="1:13" x14ac:dyDescent="0.25">
      <c r="A573" s="32" t="s">
        <v>4384</v>
      </c>
      <c r="B573" s="2209" t="s">
        <v>4385</v>
      </c>
      <c r="C573" s="32" t="s">
        <v>66</v>
      </c>
      <c r="D573" s="32" t="s">
        <v>4386</v>
      </c>
      <c r="E573" s="2024" t="s">
        <v>4387</v>
      </c>
      <c r="F573" s="400"/>
      <c r="G573" s="390"/>
      <c r="H573" s="2107">
        <f t="shared" si="11"/>
        <v>1195.0999999999999</v>
      </c>
      <c r="I573" s="244"/>
      <c r="J573" s="1330"/>
      <c r="K573" s="1330"/>
      <c r="L573" s="519"/>
      <c r="M573" s="2087"/>
    </row>
    <row r="574" spans="1:13" x14ac:dyDescent="0.25">
      <c r="A574" s="32" t="s">
        <v>4388</v>
      </c>
      <c r="B574" s="2209" t="s">
        <v>4389</v>
      </c>
      <c r="C574" s="32" t="s">
        <v>66</v>
      </c>
      <c r="D574" s="32" t="s">
        <v>4386</v>
      </c>
      <c r="E574" s="2024" t="s">
        <v>4387</v>
      </c>
      <c r="F574" s="400"/>
      <c r="G574" s="390"/>
      <c r="H574" s="2107">
        <f t="shared" si="11"/>
        <v>1195.0999999999999</v>
      </c>
      <c r="I574" s="244"/>
      <c r="J574" s="1330"/>
      <c r="K574" s="1330"/>
      <c r="L574" s="519"/>
      <c r="M574" s="2087"/>
    </row>
    <row r="575" spans="1:13" x14ac:dyDescent="0.25">
      <c r="A575" s="32" t="s">
        <v>4390</v>
      </c>
      <c r="B575" s="2209" t="s">
        <v>4391</v>
      </c>
      <c r="C575" s="32" t="s">
        <v>66</v>
      </c>
      <c r="D575" s="32" t="s">
        <v>3260</v>
      </c>
      <c r="E575" s="2024" t="s">
        <v>2393</v>
      </c>
      <c r="F575" s="400"/>
      <c r="G575" s="390"/>
      <c r="H575" s="2107">
        <f t="shared" si="11"/>
        <v>1960</v>
      </c>
      <c r="I575" s="244"/>
      <c r="J575" s="1330"/>
      <c r="K575" s="1330"/>
      <c r="L575" s="519"/>
      <c r="M575" s="2087"/>
    </row>
    <row r="576" spans="1:13" x14ac:dyDescent="0.25">
      <c r="A576" s="32" t="s">
        <v>4392</v>
      </c>
      <c r="B576" s="2209" t="s">
        <v>4393</v>
      </c>
      <c r="C576" s="32" t="s">
        <v>66</v>
      </c>
      <c r="D576" s="32" t="s">
        <v>3260</v>
      </c>
      <c r="E576" s="2024" t="s">
        <v>4394</v>
      </c>
      <c r="F576" s="400"/>
      <c r="G576" s="390"/>
      <c r="H576" s="2107">
        <f t="shared" si="11"/>
        <v>1953</v>
      </c>
      <c r="I576" s="244"/>
      <c r="J576" s="1330"/>
      <c r="K576" s="1330"/>
      <c r="L576" s="519"/>
      <c r="M576" s="2087"/>
    </row>
    <row r="577" spans="1:13" x14ac:dyDescent="0.25">
      <c r="A577" s="32" t="s">
        <v>4395</v>
      </c>
      <c r="B577" s="2209" t="s">
        <v>4396</v>
      </c>
      <c r="C577" s="32" t="s">
        <v>66</v>
      </c>
      <c r="D577" s="32" t="s">
        <v>3260</v>
      </c>
      <c r="E577" s="2024" t="s">
        <v>4397</v>
      </c>
      <c r="F577" s="400"/>
      <c r="G577" s="390"/>
      <c r="H577" s="2107">
        <f t="shared" si="11"/>
        <v>1946</v>
      </c>
      <c r="I577" s="244"/>
      <c r="J577" s="1330"/>
      <c r="K577" s="1330"/>
      <c r="L577" s="519"/>
      <c r="M577" s="2087"/>
    </row>
    <row r="578" spans="1:13" x14ac:dyDescent="0.25">
      <c r="A578" s="32" t="s">
        <v>4398</v>
      </c>
      <c r="B578" s="2209" t="s">
        <v>4399</v>
      </c>
      <c r="C578" s="32" t="s">
        <v>66</v>
      </c>
      <c r="D578" s="32" t="s">
        <v>3260</v>
      </c>
      <c r="E578" s="2024" t="s">
        <v>3359</v>
      </c>
      <c r="F578" s="400"/>
      <c r="G578" s="390"/>
      <c r="H578" s="2107">
        <f t="shared" si="11"/>
        <v>1932</v>
      </c>
      <c r="I578" s="244"/>
      <c r="J578" s="1330"/>
      <c r="K578" s="1330"/>
      <c r="L578" s="519"/>
      <c r="M578" s="2087"/>
    </row>
    <row r="579" spans="1:13" x14ac:dyDescent="0.25">
      <c r="A579" s="32"/>
      <c r="B579" s="2181"/>
      <c r="C579" s="32"/>
      <c r="F579" s="400"/>
      <c r="G579" s="390"/>
      <c r="H579" s="2107">
        <f t="shared" si="11"/>
        <v>0</v>
      </c>
      <c r="I579" s="244"/>
      <c r="J579" s="1330"/>
      <c r="K579" s="1330"/>
      <c r="L579" s="519"/>
      <c r="M579" s="2087"/>
    </row>
    <row r="580" spans="1:13" x14ac:dyDescent="0.25">
      <c r="A580" s="32"/>
      <c r="B580" s="2181"/>
      <c r="C580" s="32"/>
      <c r="F580" s="400"/>
      <c r="G580" s="390"/>
      <c r="H580" s="2107">
        <f t="shared" si="11"/>
        <v>0</v>
      </c>
      <c r="I580" s="244"/>
      <c r="J580" s="1330"/>
      <c r="K580" s="1330"/>
      <c r="L580" s="519"/>
      <c r="M580" s="2087"/>
    </row>
    <row r="581" spans="1:13" x14ac:dyDescent="0.25">
      <c r="A581" s="32"/>
      <c r="B581" s="2181"/>
      <c r="C581" s="32"/>
      <c r="F581" s="400"/>
      <c r="G581" s="390"/>
      <c r="H581" s="2107">
        <f t="shared" si="11"/>
        <v>0</v>
      </c>
      <c r="I581" s="244"/>
      <c r="J581" s="1330"/>
      <c r="K581" s="1330"/>
      <c r="L581" s="519"/>
      <c r="M581" s="2087"/>
    </row>
    <row r="582" spans="1:13" x14ac:dyDescent="0.25">
      <c r="A582" s="32"/>
      <c r="B582" s="2181"/>
      <c r="C582" s="32"/>
      <c r="F582" s="400"/>
      <c r="G582" s="390"/>
      <c r="H582" s="2107">
        <f t="shared" si="11"/>
        <v>0</v>
      </c>
      <c r="I582" s="244"/>
      <c r="J582" s="1330"/>
      <c r="K582" s="1330"/>
      <c r="L582" s="519"/>
      <c r="M582" s="2087"/>
    </row>
    <row r="583" spans="1:13" x14ac:dyDescent="0.25">
      <c r="A583" s="32"/>
      <c r="B583" s="2181"/>
      <c r="C583" s="32"/>
      <c r="F583" s="400"/>
      <c r="G583" s="390"/>
      <c r="H583" s="2107">
        <f t="shared" si="11"/>
        <v>0</v>
      </c>
      <c r="I583" s="244"/>
      <c r="J583" s="1330"/>
      <c r="K583" s="1330"/>
      <c r="L583" s="519"/>
      <c r="M583" s="2087"/>
    </row>
    <row r="584" spans="1:13" x14ac:dyDescent="0.25">
      <c r="A584" s="32"/>
      <c r="B584" s="2181"/>
      <c r="C584" s="32"/>
      <c r="F584" s="400"/>
      <c r="G584" s="390"/>
      <c r="H584" s="2107">
        <f t="shared" si="11"/>
        <v>0</v>
      </c>
      <c r="I584" s="244"/>
      <c r="J584" s="1330"/>
      <c r="K584" s="1330"/>
      <c r="L584" s="519"/>
      <c r="M584" s="2087"/>
    </row>
    <row r="585" spans="1:13" x14ac:dyDescent="0.25">
      <c r="A585" s="32"/>
      <c r="B585" s="2181"/>
      <c r="C585" s="32"/>
      <c r="F585" s="400"/>
      <c r="G585" s="390"/>
      <c r="H585" s="2107">
        <f t="shared" si="11"/>
        <v>0</v>
      </c>
      <c r="I585" s="244"/>
      <c r="J585" s="1330"/>
      <c r="K585" s="1330"/>
      <c r="L585" s="519"/>
      <c r="M585" s="2087"/>
    </row>
    <row r="586" spans="1:13" x14ac:dyDescent="0.25">
      <c r="A586" s="32"/>
      <c r="C586" s="32"/>
      <c r="F586" s="400"/>
      <c r="G586" s="390"/>
      <c r="H586" s="2107">
        <f t="shared" si="11"/>
        <v>0</v>
      </c>
      <c r="I586" s="244"/>
      <c r="J586" s="1330"/>
      <c r="K586" s="1330"/>
      <c r="L586" s="519"/>
      <c r="M586" s="2087"/>
    </row>
    <row r="587" spans="1:13" x14ac:dyDescent="0.25">
      <c r="A587" s="32"/>
      <c r="C587" s="32"/>
      <c r="F587" s="400"/>
      <c r="G587" s="390"/>
      <c r="H587" s="2107">
        <f t="shared" si="11"/>
        <v>0</v>
      </c>
      <c r="I587" s="244"/>
      <c r="J587" s="1330"/>
      <c r="K587" s="1330"/>
      <c r="L587" s="519"/>
      <c r="M587" s="2087"/>
    </row>
    <row r="588" spans="1:13" x14ac:dyDescent="0.25">
      <c r="A588" s="32"/>
      <c r="C588" s="32"/>
      <c r="F588" s="400"/>
      <c r="G588" s="390"/>
      <c r="H588" s="2107">
        <f t="shared" si="11"/>
        <v>0</v>
      </c>
      <c r="I588" s="244"/>
      <c r="J588" s="1330"/>
      <c r="K588" s="1330"/>
      <c r="L588" s="519"/>
      <c r="M588" s="2087"/>
    </row>
    <row r="589" spans="1:13" x14ac:dyDescent="0.25">
      <c r="A589" s="32"/>
      <c r="C589" s="32"/>
      <c r="F589" s="400"/>
      <c r="G589" s="390"/>
      <c r="H589" s="2107">
        <f t="shared" si="11"/>
        <v>0</v>
      </c>
      <c r="I589" s="244"/>
      <c r="J589" s="1330"/>
      <c r="K589" s="1330"/>
      <c r="L589" s="519"/>
      <c r="M589" s="2087"/>
    </row>
    <row r="590" spans="1:13" x14ac:dyDescent="0.25">
      <c r="A590" s="32"/>
      <c r="C590" s="32"/>
      <c r="F590" s="400"/>
      <c r="G590" s="390"/>
      <c r="H590" s="2107">
        <f t="shared" si="11"/>
        <v>0</v>
      </c>
      <c r="I590" s="244"/>
      <c r="J590" s="1330"/>
      <c r="K590" s="1330"/>
      <c r="L590" s="519"/>
      <c r="M590" s="2087"/>
    </row>
    <row r="591" spans="1:13" x14ac:dyDescent="0.25">
      <c r="A591" s="32"/>
      <c r="C591" s="32"/>
      <c r="F591" s="400"/>
      <c r="G591" s="390"/>
      <c r="H591" s="2107">
        <f t="shared" si="11"/>
        <v>0</v>
      </c>
      <c r="I591" s="244"/>
      <c r="J591" s="1330"/>
      <c r="K591" s="1330"/>
      <c r="L591" s="519"/>
      <c r="M591" s="2087"/>
    </row>
    <row r="592" spans="1:13" x14ac:dyDescent="0.25">
      <c r="A592" s="32"/>
      <c r="C592" s="32"/>
      <c r="F592" s="400"/>
      <c r="G592" s="390"/>
      <c r="H592" s="2107">
        <f t="shared" si="11"/>
        <v>0</v>
      </c>
      <c r="I592" s="244"/>
      <c r="J592" s="1330"/>
      <c r="K592" s="1330"/>
      <c r="L592" s="519"/>
      <c r="M592" s="2087"/>
    </row>
    <row r="593" spans="1:13" x14ac:dyDescent="0.25">
      <c r="A593" s="32"/>
      <c r="C593" s="32"/>
      <c r="F593" s="400"/>
      <c r="G593" s="390"/>
      <c r="H593" s="2107">
        <f t="shared" si="11"/>
        <v>0</v>
      </c>
      <c r="I593" s="244"/>
      <c r="J593" s="1330"/>
      <c r="K593" s="1330"/>
      <c r="L593" s="519"/>
      <c r="M593" s="2087"/>
    </row>
    <row r="594" spans="1:13" x14ac:dyDescent="0.25">
      <c r="A594" s="32"/>
      <c r="C594" s="32"/>
      <c r="F594" s="400"/>
      <c r="G594" s="390"/>
      <c r="H594" s="2107">
        <f t="shared" si="11"/>
        <v>0</v>
      </c>
      <c r="I594" s="244"/>
      <c r="J594" s="1330"/>
      <c r="K594" s="1330"/>
      <c r="L594" s="519"/>
      <c r="M594" s="2087"/>
    </row>
    <row r="595" spans="1:13" x14ac:dyDescent="0.25">
      <c r="A595" s="32"/>
      <c r="C595" s="32"/>
      <c r="F595" s="400"/>
      <c r="G595" s="390"/>
      <c r="H595" s="2107">
        <f t="shared" si="11"/>
        <v>0</v>
      </c>
      <c r="I595" s="244"/>
      <c r="J595" s="1330"/>
      <c r="K595" s="1330"/>
      <c r="L595" s="519"/>
      <c r="M595" s="2087"/>
    </row>
    <row r="596" spans="1:13" x14ac:dyDescent="0.25">
      <c r="A596" s="32"/>
      <c r="C596" s="32"/>
      <c r="F596" s="400"/>
      <c r="G596" s="390"/>
      <c r="H596" s="2107">
        <f t="shared" si="11"/>
        <v>0</v>
      </c>
      <c r="I596" s="244"/>
      <c r="J596" s="1330"/>
      <c r="K596" s="1330"/>
      <c r="L596" s="519"/>
      <c r="M596" s="2087"/>
    </row>
    <row r="597" spans="1:13" x14ac:dyDescent="0.25">
      <c r="A597" s="32"/>
      <c r="C597" s="32"/>
      <c r="F597" s="400"/>
      <c r="G597" s="390"/>
      <c r="H597" s="2107">
        <f t="shared" si="11"/>
        <v>0</v>
      </c>
      <c r="I597" s="244"/>
      <c r="J597" s="1330"/>
      <c r="K597" s="1330"/>
      <c r="L597" s="519"/>
      <c r="M597" s="2087"/>
    </row>
    <row r="598" spans="1:13" x14ac:dyDescent="0.25">
      <c r="A598" s="32"/>
      <c r="C598" s="32"/>
      <c r="F598" s="400"/>
      <c r="G598" s="390"/>
      <c r="H598" s="2107">
        <f t="shared" si="11"/>
        <v>0</v>
      </c>
      <c r="I598" s="244"/>
      <c r="J598" s="1330"/>
      <c r="K598" s="1330"/>
      <c r="L598" s="519"/>
      <c r="M598" s="2087"/>
    </row>
    <row r="599" spans="1:13" x14ac:dyDescent="0.25">
      <c r="A599" s="32"/>
      <c r="C599" s="32"/>
      <c r="F599" s="400"/>
      <c r="G599" s="390"/>
      <c r="H599" s="2107">
        <f t="shared" si="11"/>
        <v>0</v>
      </c>
      <c r="I599" s="244"/>
      <c r="J599" s="1330"/>
      <c r="K599" s="1330"/>
      <c r="L599" s="519"/>
      <c r="M599" s="2087"/>
    </row>
    <row r="600" spans="1:13" x14ac:dyDescent="0.25">
      <c r="A600" s="32"/>
      <c r="C600" s="32"/>
      <c r="F600" s="400"/>
      <c r="G600" s="390"/>
      <c r="H600" s="2107">
        <f t="shared" si="11"/>
        <v>0</v>
      </c>
      <c r="I600" s="244"/>
      <c r="J600" s="1330"/>
      <c r="K600" s="1330"/>
      <c r="L600" s="519"/>
      <c r="M600" s="2087"/>
    </row>
    <row r="601" spans="1:13" x14ac:dyDescent="0.25">
      <c r="A601" s="32"/>
      <c r="C601" s="32"/>
      <c r="F601" s="400"/>
      <c r="G601" s="390"/>
      <c r="H601" s="2107">
        <f t="shared" si="11"/>
        <v>0</v>
      </c>
      <c r="I601" s="244"/>
      <c r="J601" s="1330"/>
      <c r="K601" s="1330"/>
      <c r="L601" s="519"/>
      <c r="M601" s="2087"/>
    </row>
    <row r="602" spans="1:13" x14ac:dyDescent="0.25">
      <c r="A602" s="32"/>
      <c r="C602" s="32"/>
      <c r="F602" s="400"/>
      <c r="G602" s="390"/>
      <c r="H602" s="2107">
        <f t="shared" si="11"/>
        <v>0</v>
      </c>
      <c r="I602" s="244"/>
      <c r="J602" s="1330"/>
      <c r="K602" s="1330"/>
      <c r="L602" s="519"/>
      <c r="M602" s="2087"/>
    </row>
    <row r="603" spans="1:13" x14ac:dyDescent="0.25">
      <c r="A603" s="32"/>
      <c r="C603" s="32"/>
      <c r="F603" s="400"/>
      <c r="G603" s="390"/>
      <c r="H603" s="2107">
        <f t="shared" si="11"/>
        <v>0</v>
      </c>
      <c r="I603" s="244"/>
      <c r="J603" s="1330"/>
      <c r="K603" s="1330"/>
      <c r="L603" s="519"/>
      <c r="M603" s="2087"/>
    </row>
    <row r="604" spans="1:13" x14ac:dyDescent="0.25">
      <c r="A604" s="32"/>
      <c r="C604" s="32"/>
      <c r="F604" s="400"/>
      <c r="G604" s="390"/>
      <c r="H604" s="2107">
        <f t="shared" si="11"/>
        <v>0</v>
      </c>
      <c r="I604" s="244"/>
      <c r="J604" s="1330"/>
      <c r="K604" s="1330"/>
      <c r="L604" s="519"/>
      <c r="M604" s="2087"/>
    </row>
    <row r="605" spans="1:13" x14ac:dyDescent="0.25">
      <c r="A605" s="32"/>
      <c r="C605" s="32"/>
      <c r="F605" s="400"/>
      <c r="G605" s="390"/>
      <c r="H605" s="2107">
        <f t="shared" si="11"/>
        <v>0</v>
      </c>
      <c r="I605" s="244"/>
      <c r="J605" s="1330"/>
      <c r="K605" s="1330"/>
      <c r="L605" s="519"/>
      <c r="M605" s="2087"/>
    </row>
    <row r="606" spans="1:13" x14ac:dyDescent="0.25">
      <c r="A606" s="32"/>
      <c r="C606" s="32"/>
      <c r="F606" s="400"/>
      <c r="G606" s="390"/>
      <c r="H606" s="2107">
        <f t="shared" si="11"/>
        <v>0</v>
      </c>
      <c r="I606" s="244"/>
      <c r="J606" s="1330"/>
      <c r="K606" s="1330"/>
      <c r="L606" s="519"/>
      <c r="M606" s="2087"/>
    </row>
    <row r="607" spans="1:13" x14ac:dyDescent="0.25">
      <c r="A607" s="32"/>
      <c r="C607" s="32"/>
      <c r="F607" s="400"/>
      <c r="G607" s="390"/>
      <c r="H607" s="2107">
        <f t="shared" si="11"/>
        <v>0</v>
      </c>
      <c r="I607" s="244"/>
      <c r="J607" s="1330"/>
      <c r="K607" s="1330"/>
      <c r="L607" s="519"/>
      <c r="M607" s="2087"/>
    </row>
    <row r="608" spans="1:13" x14ac:dyDescent="0.25">
      <c r="A608" s="32"/>
      <c r="C608" s="32"/>
      <c r="F608" s="400"/>
      <c r="G608" s="390"/>
      <c r="H608" s="2107">
        <f t="shared" si="11"/>
        <v>0</v>
      </c>
      <c r="I608" s="244"/>
      <c r="J608" s="1330"/>
      <c r="K608" s="1330"/>
      <c r="L608" s="519"/>
      <c r="M608" s="2087"/>
    </row>
    <row r="609" spans="1:13" x14ac:dyDescent="0.25">
      <c r="A609" s="32"/>
      <c r="C609" s="32"/>
      <c r="F609" s="400"/>
      <c r="G609" s="390"/>
      <c r="H609" s="2107">
        <f t="shared" si="11"/>
        <v>0</v>
      </c>
      <c r="I609" s="244"/>
      <c r="J609" s="1330"/>
      <c r="K609" s="1330"/>
      <c r="L609" s="519"/>
      <c r="M609" s="2087"/>
    </row>
    <row r="610" spans="1:13" x14ac:dyDescent="0.25">
      <c r="A610" s="32"/>
      <c r="C610" s="32"/>
      <c r="F610" s="400"/>
      <c r="G610" s="390"/>
      <c r="H610" s="2107">
        <f t="shared" si="11"/>
        <v>0</v>
      </c>
      <c r="I610" s="244"/>
      <c r="J610" s="1330"/>
      <c r="K610" s="1330"/>
      <c r="L610" s="519"/>
      <c r="M610" s="2087"/>
    </row>
    <row r="611" spans="1:13" x14ac:dyDescent="0.25">
      <c r="A611" s="32"/>
      <c r="C611" s="32"/>
      <c r="F611" s="400"/>
      <c r="G611" s="390"/>
      <c r="H611" s="2107">
        <f t="shared" si="11"/>
        <v>0</v>
      </c>
      <c r="I611" s="244"/>
      <c r="J611" s="1330"/>
      <c r="K611" s="1330"/>
      <c r="L611" s="519"/>
      <c r="M611" s="2087"/>
    </row>
    <row r="612" spans="1:13" x14ac:dyDescent="0.25">
      <c r="A612" s="32"/>
      <c r="C612" s="32"/>
      <c r="F612" s="400"/>
      <c r="G612" s="390"/>
      <c r="H612" s="2107">
        <f t="shared" si="11"/>
        <v>0</v>
      </c>
      <c r="I612" s="244"/>
      <c r="J612" s="1330"/>
      <c r="K612" s="1330"/>
      <c r="L612" s="519"/>
      <c r="M612" s="2087"/>
    </row>
    <row r="613" spans="1:13" x14ac:dyDescent="0.25">
      <c r="A613" s="32"/>
      <c r="C613" s="32"/>
      <c r="F613" s="400"/>
      <c r="G613" s="390"/>
      <c r="H613" s="2107">
        <f t="shared" si="11"/>
        <v>0</v>
      </c>
      <c r="I613" s="244"/>
      <c r="J613" s="1330"/>
      <c r="K613" s="1330"/>
      <c r="L613" s="519"/>
      <c r="M613" s="2087"/>
    </row>
    <row r="614" spans="1:13" x14ac:dyDescent="0.25">
      <c r="A614" s="32"/>
      <c r="C614" s="32"/>
      <c r="F614" s="400"/>
      <c r="G614" s="390"/>
      <c r="H614" s="2107">
        <f t="shared" si="11"/>
        <v>0</v>
      </c>
      <c r="I614" s="244"/>
      <c r="J614" s="1330"/>
      <c r="K614" s="1330"/>
      <c r="L614" s="519"/>
      <c r="M614" s="2087"/>
    </row>
    <row r="615" spans="1:13" x14ac:dyDescent="0.25">
      <c r="A615" s="32"/>
      <c r="C615" s="32"/>
      <c r="F615" s="400"/>
      <c r="G615" s="390"/>
      <c r="H615" s="2107">
        <f t="shared" si="11"/>
        <v>0</v>
      </c>
      <c r="I615" s="244"/>
      <c r="J615" s="1330"/>
      <c r="K615" s="1330"/>
      <c r="L615" s="519"/>
      <c r="M615" s="2087"/>
    </row>
    <row r="616" spans="1:13" x14ac:dyDescent="0.25">
      <c r="A616" s="32"/>
      <c r="C616" s="32"/>
      <c r="F616" s="400"/>
      <c r="G616" s="390"/>
      <c r="H616" s="2107">
        <f t="shared" si="11"/>
        <v>0</v>
      </c>
      <c r="I616" s="244"/>
      <c r="J616" s="1330"/>
      <c r="K616" s="1330"/>
      <c r="L616" s="519"/>
      <c r="M616" s="2087"/>
    </row>
    <row r="617" spans="1:13" x14ac:dyDescent="0.25">
      <c r="A617" s="32"/>
      <c r="C617" s="32"/>
      <c r="F617" s="400"/>
      <c r="G617" s="390"/>
      <c r="H617" s="2107">
        <f t="shared" si="11"/>
        <v>0</v>
      </c>
      <c r="I617" s="244"/>
      <c r="J617" s="1330"/>
      <c r="K617" s="1330"/>
      <c r="L617" s="519"/>
      <c r="M617" s="2087"/>
    </row>
    <row r="618" spans="1:13" x14ac:dyDescent="0.25">
      <c r="A618" s="32"/>
      <c r="C618" s="32"/>
      <c r="F618" s="400"/>
      <c r="G618" s="390"/>
      <c r="H618" s="2107">
        <f t="shared" si="11"/>
        <v>0</v>
      </c>
      <c r="I618" s="244"/>
      <c r="J618" s="1330"/>
      <c r="K618" s="1330"/>
      <c r="L618" s="519"/>
      <c r="M618" s="2087"/>
    </row>
    <row r="619" spans="1:13" x14ac:dyDescent="0.25">
      <c r="A619" s="32"/>
      <c r="C619" s="32"/>
      <c r="F619" s="400"/>
      <c r="G619" s="390"/>
      <c r="H619" s="2107">
        <f t="shared" si="11"/>
        <v>0</v>
      </c>
      <c r="I619" s="244"/>
      <c r="J619" s="1330"/>
      <c r="K619" s="1330"/>
      <c r="L619" s="519"/>
      <c r="M619" s="2087"/>
    </row>
    <row r="620" spans="1:13" x14ac:dyDescent="0.25">
      <c r="A620" s="32"/>
      <c r="C620" s="32"/>
      <c r="F620" s="400"/>
      <c r="G620" s="390"/>
      <c r="H620" s="2107">
        <f t="shared" si="11"/>
        <v>0</v>
      </c>
      <c r="I620" s="244"/>
      <c r="J620" s="1330"/>
      <c r="K620" s="1330"/>
      <c r="L620" s="519"/>
      <c r="M620" s="2087"/>
    </row>
    <row r="621" spans="1:13" x14ac:dyDescent="0.25">
      <c r="A621" s="32"/>
      <c r="C621" s="32"/>
      <c r="F621" s="400"/>
      <c r="G621" s="390"/>
      <c r="H621" s="2107">
        <f t="shared" si="11"/>
        <v>0</v>
      </c>
      <c r="I621" s="244"/>
      <c r="J621" s="1330"/>
      <c r="K621" s="1330"/>
      <c r="L621" s="519"/>
      <c r="M621" s="2087"/>
    </row>
    <row r="622" spans="1:13" x14ac:dyDescent="0.25">
      <c r="A622" s="32"/>
      <c r="C622" s="32"/>
      <c r="F622" s="400"/>
      <c r="G622" s="390"/>
      <c r="H622" s="2107">
        <f t="shared" si="11"/>
        <v>0</v>
      </c>
      <c r="I622" s="244"/>
      <c r="J622" s="1330"/>
      <c r="K622" s="1330"/>
      <c r="L622" s="519"/>
      <c r="M622" s="2087"/>
    </row>
    <row r="623" spans="1:13" x14ac:dyDescent="0.25">
      <c r="A623" s="244"/>
      <c r="B623" s="2174"/>
      <c r="C623" s="2123"/>
      <c r="D623" s="244"/>
      <c r="E623" s="2025"/>
      <c r="F623" s="400"/>
      <c r="G623" s="390"/>
      <c r="H623" s="2107">
        <f t="shared" si="11"/>
        <v>0</v>
      </c>
      <c r="I623" s="244"/>
      <c r="J623" s="1330"/>
      <c r="K623" s="1330"/>
      <c r="L623" s="519"/>
      <c r="M623" s="2087"/>
    </row>
    <row r="624" spans="1:13" x14ac:dyDescent="0.25">
      <c r="A624" s="244"/>
      <c r="B624" s="2174"/>
      <c r="C624" s="2123"/>
      <c r="D624" s="244"/>
      <c r="E624" s="2025"/>
      <c r="F624" s="400"/>
      <c r="G624" s="390"/>
      <c r="H624" s="2107">
        <f t="shared" si="11"/>
        <v>0</v>
      </c>
      <c r="I624" s="244"/>
      <c r="J624" s="1330"/>
      <c r="K624" s="1330"/>
      <c r="L624" s="519"/>
      <c r="M624" s="2087"/>
    </row>
    <row r="625" spans="1:13" x14ac:dyDescent="0.25">
      <c r="A625" s="244"/>
      <c r="B625" s="2174"/>
      <c r="C625" s="2123"/>
      <c r="D625" s="244"/>
      <c r="E625" s="2025"/>
      <c r="F625" s="400"/>
      <c r="G625" s="390"/>
      <c r="H625" s="2107">
        <f t="shared" si="11"/>
        <v>0</v>
      </c>
      <c r="I625" s="244"/>
      <c r="J625" s="1330"/>
      <c r="K625" s="1330"/>
      <c r="L625" s="519"/>
      <c r="M625" s="2087"/>
    </row>
    <row r="626" spans="1:13" x14ac:dyDescent="0.25">
      <c r="A626" s="244"/>
      <c r="B626" s="2174"/>
      <c r="C626" s="2123"/>
      <c r="D626" s="244"/>
      <c r="E626" s="2025"/>
      <c r="F626" s="400"/>
      <c r="G626" s="390"/>
      <c r="H626" s="2107">
        <f t="shared" si="11"/>
        <v>0</v>
      </c>
      <c r="I626" s="244"/>
      <c r="J626" s="1330"/>
      <c r="K626" s="1330"/>
      <c r="L626" s="519"/>
      <c r="M626" s="2087"/>
    </row>
    <row r="627" spans="1:13" x14ac:dyDescent="0.25">
      <c r="A627" s="244"/>
      <c r="B627" s="2174"/>
      <c r="C627" s="2123"/>
      <c r="D627" s="244"/>
      <c r="E627" s="2025"/>
      <c r="F627" s="400"/>
      <c r="G627" s="390"/>
      <c r="H627" s="2107">
        <f t="shared" si="11"/>
        <v>0</v>
      </c>
      <c r="I627" s="244"/>
      <c r="J627" s="1330"/>
      <c r="K627" s="1330"/>
      <c r="L627" s="519"/>
      <c r="M627" s="2087"/>
    </row>
    <row r="628" spans="1:13" x14ac:dyDescent="0.25">
      <c r="A628" s="244"/>
      <c r="B628" s="2174"/>
      <c r="C628" s="2123"/>
      <c r="D628" s="244"/>
      <c r="E628" s="2025"/>
      <c r="F628" s="400"/>
      <c r="G628" s="390"/>
      <c r="H628" s="2107">
        <f t="shared" si="11"/>
        <v>0</v>
      </c>
      <c r="I628" s="244"/>
      <c r="J628" s="1330"/>
      <c r="K628" s="1330"/>
      <c r="L628" s="519"/>
      <c r="M628" s="2087"/>
    </row>
    <row r="629" spans="1:13" x14ac:dyDescent="0.25">
      <c r="A629" s="244"/>
      <c r="B629" s="2174"/>
      <c r="C629" s="2123"/>
      <c r="D629" s="244"/>
      <c r="E629" s="2025"/>
      <c r="F629" s="400"/>
      <c r="G629" s="390"/>
      <c r="H629" s="2107">
        <f t="shared" si="11"/>
        <v>0</v>
      </c>
      <c r="I629" s="244"/>
      <c r="J629" s="1330"/>
      <c r="K629" s="1330"/>
      <c r="L629" s="519"/>
      <c r="M629" s="2087"/>
    </row>
    <row r="630" spans="1:13" x14ac:dyDescent="0.25">
      <c r="A630" s="244"/>
      <c r="B630" s="2174"/>
      <c r="C630" s="2123"/>
      <c r="D630" s="244"/>
      <c r="E630" s="2025"/>
      <c r="F630" s="400"/>
      <c r="G630" s="390"/>
      <c r="H630" s="2107">
        <f t="shared" si="11"/>
        <v>0</v>
      </c>
      <c r="I630" s="244"/>
      <c r="J630" s="1330"/>
      <c r="K630" s="1330"/>
      <c r="L630" s="519"/>
      <c r="M630" s="2087"/>
    </row>
    <row r="631" spans="1:13" x14ac:dyDescent="0.25">
      <c r="A631" s="244"/>
      <c r="B631" s="2174"/>
      <c r="C631" s="2123"/>
      <c r="D631" s="244"/>
      <c r="E631" s="2025"/>
      <c r="F631" s="400"/>
      <c r="G631" s="390"/>
      <c r="H631" s="2107">
        <f t="shared" si="11"/>
        <v>0</v>
      </c>
      <c r="I631" s="244"/>
      <c r="J631" s="1330"/>
      <c r="K631" s="1330"/>
      <c r="L631" s="519"/>
      <c r="M631" s="2087"/>
    </row>
    <row r="632" spans="1:13" x14ac:dyDescent="0.25">
      <c r="A632" s="244"/>
      <c r="B632" s="2174"/>
      <c r="C632" s="2123"/>
      <c r="D632" s="244"/>
      <c r="E632" s="2025"/>
      <c r="F632" s="400"/>
      <c r="G632" s="390"/>
      <c r="H632" s="2107">
        <f t="shared" si="11"/>
        <v>0</v>
      </c>
      <c r="I632" s="244"/>
      <c r="J632" s="1330"/>
      <c r="K632" s="1330"/>
      <c r="L632" s="519"/>
      <c r="M632" s="2087"/>
    </row>
    <row r="633" spans="1:13" x14ac:dyDescent="0.25">
      <c r="A633" s="244"/>
      <c r="B633" s="2174"/>
      <c r="C633" s="2123"/>
      <c r="D633" s="244"/>
      <c r="E633" s="2025"/>
      <c r="F633" s="400"/>
      <c r="G633" s="390"/>
      <c r="H633" s="2107">
        <f t="shared" si="11"/>
        <v>0</v>
      </c>
      <c r="I633" s="244"/>
      <c r="J633" s="1330"/>
      <c r="K633" s="1330"/>
      <c r="L633" s="519"/>
      <c r="M633" s="2087"/>
    </row>
    <row r="634" spans="1:13" x14ac:dyDescent="0.25">
      <c r="A634" s="244"/>
      <c r="B634" s="2174"/>
      <c r="C634" s="2123"/>
      <c r="D634" s="244"/>
      <c r="E634" s="2025"/>
      <c r="F634" s="400"/>
      <c r="G634" s="390"/>
      <c r="H634" s="2107">
        <f t="shared" ref="H634:H697" si="12">E634-G634</f>
        <v>0</v>
      </c>
      <c r="I634" s="244"/>
      <c r="J634" s="1330"/>
      <c r="K634" s="1330"/>
      <c r="L634" s="519"/>
      <c r="M634" s="2087"/>
    </row>
    <row r="635" spans="1:13" x14ac:dyDescent="0.25">
      <c r="A635" s="244"/>
      <c r="B635" s="2174"/>
      <c r="C635" s="2123"/>
      <c r="D635" s="244"/>
      <c r="E635" s="2025"/>
      <c r="F635" s="400"/>
      <c r="G635" s="390"/>
      <c r="H635" s="2107">
        <f t="shared" si="12"/>
        <v>0</v>
      </c>
      <c r="I635" s="244"/>
      <c r="J635" s="1330"/>
      <c r="K635" s="1330"/>
      <c r="L635" s="519"/>
      <c r="M635" s="2087"/>
    </row>
    <row r="636" spans="1:13" x14ac:dyDescent="0.25">
      <c r="A636" s="244"/>
      <c r="B636" s="2174"/>
      <c r="C636" s="2123"/>
      <c r="D636" s="244"/>
      <c r="E636" s="2025"/>
      <c r="F636" s="400"/>
      <c r="G636" s="390"/>
      <c r="H636" s="2107">
        <f t="shared" si="12"/>
        <v>0</v>
      </c>
      <c r="I636" s="244"/>
      <c r="J636" s="1330"/>
      <c r="K636" s="1330"/>
      <c r="L636" s="519"/>
      <c r="M636" s="2087"/>
    </row>
    <row r="637" spans="1:13" x14ac:dyDescent="0.25">
      <c r="A637" s="244"/>
      <c r="B637" s="2174"/>
      <c r="C637" s="2123"/>
      <c r="D637" s="244"/>
      <c r="E637" s="2025"/>
      <c r="F637" s="400"/>
      <c r="G637" s="390"/>
      <c r="H637" s="2107">
        <f t="shared" si="12"/>
        <v>0</v>
      </c>
      <c r="I637" s="244"/>
      <c r="J637" s="1330"/>
      <c r="K637" s="1330"/>
      <c r="L637" s="519"/>
      <c r="M637" s="2087"/>
    </row>
    <row r="638" spans="1:13" x14ac:dyDescent="0.25">
      <c r="A638" s="244"/>
      <c r="B638" s="2174"/>
      <c r="C638" s="2123"/>
      <c r="D638" s="244"/>
      <c r="E638" s="2025"/>
      <c r="F638" s="400"/>
      <c r="G638" s="390"/>
      <c r="H638" s="2107">
        <f t="shared" si="12"/>
        <v>0</v>
      </c>
      <c r="I638" s="244"/>
      <c r="J638" s="1330"/>
      <c r="K638" s="1330"/>
      <c r="L638" s="519"/>
      <c r="M638" s="2087"/>
    </row>
    <row r="639" spans="1:13" x14ac:dyDescent="0.25">
      <c r="A639" s="244"/>
      <c r="B639" s="2174"/>
      <c r="C639" s="2123"/>
      <c r="D639" s="244"/>
      <c r="E639" s="2025"/>
      <c r="F639" s="400"/>
      <c r="G639" s="390"/>
      <c r="H639" s="2107">
        <f t="shared" si="12"/>
        <v>0</v>
      </c>
      <c r="I639" s="244"/>
      <c r="J639" s="1330"/>
      <c r="K639" s="1330"/>
      <c r="L639" s="519"/>
      <c r="M639" s="2087"/>
    </row>
    <row r="640" spans="1:13" x14ac:dyDescent="0.25">
      <c r="A640" s="244"/>
      <c r="B640" s="2174"/>
      <c r="C640" s="2123"/>
      <c r="D640" s="244"/>
      <c r="E640" s="2025"/>
      <c r="F640" s="400"/>
      <c r="G640" s="390"/>
      <c r="H640" s="2107">
        <f t="shared" si="12"/>
        <v>0</v>
      </c>
      <c r="I640" s="244"/>
      <c r="J640" s="1330"/>
      <c r="K640" s="1330"/>
      <c r="L640" s="519"/>
      <c r="M640" s="2087"/>
    </row>
    <row r="641" spans="1:13" x14ac:dyDescent="0.25">
      <c r="A641" s="244"/>
      <c r="B641" s="2174"/>
      <c r="C641" s="2123"/>
      <c r="D641" s="244"/>
      <c r="E641" s="2025"/>
      <c r="F641" s="400"/>
      <c r="G641" s="390"/>
      <c r="H641" s="2107">
        <f t="shared" si="12"/>
        <v>0</v>
      </c>
      <c r="I641" s="244"/>
      <c r="J641" s="1330"/>
      <c r="K641" s="1330"/>
      <c r="L641" s="519"/>
      <c r="M641" s="2087"/>
    </row>
    <row r="642" spans="1:13" x14ac:dyDescent="0.25">
      <c r="A642" s="244"/>
      <c r="B642" s="2174"/>
      <c r="C642" s="2123"/>
      <c r="D642" s="244"/>
      <c r="E642" s="2025"/>
      <c r="F642" s="400"/>
      <c r="G642" s="390"/>
      <c r="H642" s="2107">
        <f t="shared" si="12"/>
        <v>0</v>
      </c>
      <c r="I642" s="244"/>
      <c r="J642" s="1330"/>
      <c r="K642" s="1330"/>
      <c r="L642" s="519"/>
      <c r="M642" s="2087"/>
    </row>
    <row r="643" spans="1:13" x14ac:dyDescent="0.25">
      <c r="A643" s="244"/>
      <c r="B643" s="2174"/>
      <c r="C643" s="2123"/>
      <c r="D643" s="244"/>
      <c r="E643" s="2025"/>
      <c r="F643" s="400"/>
      <c r="G643" s="390"/>
      <c r="H643" s="2107">
        <f t="shared" si="12"/>
        <v>0</v>
      </c>
      <c r="I643" s="244"/>
      <c r="J643" s="1330"/>
      <c r="K643" s="1330"/>
      <c r="L643" s="519"/>
      <c r="M643" s="2087"/>
    </row>
    <row r="644" spans="1:13" x14ac:dyDescent="0.25">
      <c r="A644" s="244"/>
      <c r="B644" s="2174"/>
      <c r="C644" s="2123"/>
      <c r="D644" s="244"/>
      <c r="E644" s="2025"/>
      <c r="F644" s="400"/>
      <c r="G644" s="390"/>
      <c r="H644" s="2107">
        <f t="shared" si="12"/>
        <v>0</v>
      </c>
      <c r="I644" s="244"/>
      <c r="J644" s="1330"/>
      <c r="K644" s="1330"/>
      <c r="L644" s="519"/>
      <c r="M644" s="2087"/>
    </row>
    <row r="645" spans="1:13" x14ac:dyDescent="0.25">
      <c r="A645" s="244"/>
      <c r="B645" s="2174"/>
      <c r="C645" s="2123"/>
      <c r="D645" s="244"/>
      <c r="E645" s="2025"/>
      <c r="F645" s="400"/>
      <c r="G645" s="390"/>
      <c r="H645" s="2107">
        <f t="shared" si="12"/>
        <v>0</v>
      </c>
      <c r="I645" s="244"/>
      <c r="J645" s="1330"/>
      <c r="K645" s="1330"/>
      <c r="L645" s="519"/>
      <c r="M645" s="2087"/>
    </row>
    <row r="646" spans="1:13" x14ac:dyDescent="0.25">
      <c r="A646" s="244"/>
      <c r="B646" s="2174"/>
      <c r="C646" s="2123"/>
      <c r="D646" s="244"/>
      <c r="E646" s="2025"/>
      <c r="F646" s="400"/>
      <c r="G646" s="390"/>
      <c r="H646" s="2107">
        <f t="shared" si="12"/>
        <v>0</v>
      </c>
      <c r="I646" s="244"/>
      <c r="J646" s="1330"/>
      <c r="K646" s="1330"/>
      <c r="L646" s="519"/>
      <c r="M646" s="2087"/>
    </row>
    <row r="647" spans="1:13" x14ac:dyDescent="0.25">
      <c r="A647" s="244"/>
      <c r="B647" s="2174"/>
      <c r="C647" s="2123"/>
      <c r="D647" s="244"/>
      <c r="E647" s="2025"/>
      <c r="F647" s="400"/>
      <c r="G647" s="390"/>
      <c r="H647" s="2107">
        <f t="shared" si="12"/>
        <v>0</v>
      </c>
      <c r="I647" s="244"/>
      <c r="J647" s="1330"/>
      <c r="K647" s="1330"/>
      <c r="L647" s="519"/>
      <c r="M647" s="2087"/>
    </row>
    <row r="648" spans="1:13" x14ac:dyDescent="0.25">
      <c r="A648" s="244"/>
      <c r="B648" s="2174"/>
      <c r="C648" s="2123"/>
      <c r="D648" s="244"/>
      <c r="E648" s="2025"/>
      <c r="F648" s="400"/>
      <c r="G648" s="390"/>
      <c r="H648" s="2107">
        <f t="shared" si="12"/>
        <v>0</v>
      </c>
      <c r="I648" s="244"/>
      <c r="J648" s="1330"/>
      <c r="K648" s="1330"/>
      <c r="L648" s="519"/>
      <c r="M648" s="2087"/>
    </row>
    <row r="649" spans="1:13" x14ac:dyDescent="0.25">
      <c r="A649" s="244"/>
      <c r="B649" s="2174"/>
      <c r="C649" s="2123"/>
      <c r="D649" s="244"/>
      <c r="E649" s="2025"/>
      <c r="F649" s="400"/>
      <c r="G649" s="390"/>
      <c r="H649" s="2107">
        <f t="shared" si="12"/>
        <v>0</v>
      </c>
      <c r="I649" s="244"/>
      <c r="J649" s="1330"/>
      <c r="K649" s="1330"/>
      <c r="L649" s="519"/>
      <c r="M649" s="2087"/>
    </row>
    <row r="650" spans="1:13" x14ac:dyDescent="0.25">
      <c r="A650" s="244"/>
      <c r="B650" s="2174"/>
      <c r="C650" s="2123"/>
      <c r="D650" s="244"/>
      <c r="E650" s="2025"/>
      <c r="F650" s="400"/>
      <c r="G650" s="390"/>
      <c r="H650" s="2107">
        <f t="shared" si="12"/>
        <v>0</v>
      </c>
      <c r="I650" s="244"/>
      <c r="J650" s="1330"/>
      <c r="K650" s="1330"/>
      <c r="L650" s="519"/>
      <c r="M650" s="2087"/>
    </row>
    <row r="651" spans="1:13" x14ac:dyDescent="0.25">
      <c r="A651" s="244"/>
      <c r="B651" s="2174"/>
      <c r="C651" s="2123"/>
      <c r="D651" s="244"/>
      <c r="E651" s="2025"/>
      <c r="F651" s="400"/>
      <c r="G651" s="390"/>
      <c r="H651" s="2107">
        <f t="shared" si="12"/>
        <v>0</v>
      </c>
      <c r="I651" s="244"/>
      <c r="J651" s="1330"/>
      <c r="K651" s="1330"/>
      <c r="L651" s="519"/>
      <c r="M651" s="2087"/>
    </row>
    <row r="652" spans="1:13" x14ac:dyDescent="0.25">
      <c r="A652" s="244"/>
      <c r="B652" s="2174"/>
      <c r="C652" s="2123"/>
      <c r="D652" s="244"/>
      <c r="E652" s="2025"/>
      <c r="F652" s="400"/>
      <c r="G652" s="390"/>
      <c r="H652" s="2107">
        <f t="shared" si="12"/>
        <v>0</v>
      </c>
      <c r="I652" s="244"/>
      <c r="J652" s="1330"/>
      <c r="K652" s="1330"/>
      <c r="L652" s="519"/>
      <c r="M652" s="2087"/>
    </row>
    <row r="653" spans="1:13" x14ac:dyDescent="0.25">
      <c r="A653" s="244"/>
      <c r="B653" s="2174"/>
      <c r="C653" s="2123"/>
      <c r="D653" s="244"/>
      <c r="E653" s="2025"/>
      <c r="F653" s="400"/>
      <c r="G653" s="390"/>
      <c r="H653" s="2107">
        <f t="shared" si="12"/>
        <v>0</v>
      </c>
      <c r="I653" s="244"/>
      <c r="J653" s="1330"/>
      <c r="K653" s="1330"/>
      <c r="L653" s="519"/>
      <c r="M653" s="2087"/>
    </row>
    <row r="654" spans="1:13" x14ac:dyDescent="0.25">
      <c r="A654" s="244"/>
      <c r="B654" s="2174"/>
      <c r="C654" s="2123"/>
      <c r="D654" s="244"/>
      <c r="E654" s="2025"/>
      <c r="F654" s="400"/>
      <c r="G654" s="390"/>
      <c r="H654" s="2107">
        <f t="shared" si="12"/>
        <v>0</v>
      </c>
      <c r="I654" s="244"/>
      <c r="J654" s="1330"/>
      <c r="K654" s="1330"/>
      <c r="L654" s="519"/>
      <c r="M654" s="2087"/>
    </row>
    <row r="655" spans="1:13" x14ac:dyDescent="0.25">
      <c r="A655" s="244"/>
      <c r="B655" s="2174"/>
      <c r="C655" s="2123"/>
      <c r="D655" s="244"/>
      <c r="E655" s="2025"/>
      <c r="F655" s="400"/>
      <c r="G655" s="390"/>
      <c r="H655" s="2107">
        <f t="shared" si="12"/>
        <v>0</v>
      </c>
      <c r="I655" s="244"/>
      <c r="J655" s="1330"/>
      <c r="K655" s="1330"/>
      <c r="L655" s="519"/>
      <c r="M655" s="2087"/>
    </row>
    <row r="656" spans="1:13" x14ac:dyDescent="0.25">
      <c r="A656" s="244"/>
      <c r="B656" s="2174"/>
      <c r="C656" s="2123"/>
      <c r="D656" s="244"/>
      <c r="E656" s="2025"/>
      <c r="F656" s="400"/>
      <c r="G656" s="390"/>
      <c r="H656" s="2107">
        <f t="shared" si="12"/>
        <v>0</v>
      </c>
      <c r="I656" s="244"/>
      <c r="J656" s="1330"/>
      <c r="K656" s="1330"/>
      <c r="L656" s="519"/>
      <c r="M656" s="2087"/>
    </row>
    <row r="657" spans="1:13" x14ac:dyDescent="0.25">
      <c r="A657" s="244"/>
      <c r="B657" s="2174"/>
      <c r="C657" s="2123"/>
      <c r="D657" s="244"/>
      <c r="E657" s="2025"/>
      <c r="F657" s="400"/>
      <c r="G657" s="390"/>
      <c r="H657" s="2107">
        <f t="shared" si="12"/>
        <v>0</v>
      </c>
      <c r="I657" s="244"/>
      <c r="J657" s="1330"/>
      <c r="K657" s="1330"/>
      <c r="L657" s="519"/>
      <c r="M657" s="2087"/>
    </row>
    <row r="658" spans="1:13" x14ac:dyDescent="0.25">
      <c r="A658" s="244"/>
      <c r="B658" s="2174"/>
      <c r="C658" s="2123"/>
      <c r="D658" s="244"/>
      <c r="E658" s="2025"/>
      <c r="F658" s="400"/>
      <c r="G658" s="390"/>
      <c r="H658" s="2107">
        <f t="shared" si="12"/>
        <v>0</v>
      </c>
      <c r="I658" s="244"/>
      <c r="J658" s="1330"/>
      <c r="K658" s="1330"/>
      <c r="L658" s="519"/>
      <c r="M658" s="2087"/>
    </row>
    <row r="659" spans="1:13" x14ac:dyDescent="0.25">
      <c r="A659" s="244"/>
      <c r="B659" s="2174"/>
      <c r="C659" s="2123"/>
      <c r="D659" s="244"/>
      <c r="E659" s="2025"/>
      <c r="F659" s="400"/>
      <c r="G659" s="390"/>
      <c r="H659" s="2107">
        <f t="shared" si="12"/>
        <v>0</v>
      </c>
      <c r="I659" s="244"/>
      <c r="J659" s="1330"/>
      <c r="K659" s="1330"/>
      <c r="L659" s="519"/>
      <c r="M659" s="2087"/>
    </row>
    <row r="660" spans="1:13" x14ac:dyDescent="0.25">
      <c r="A660" s="244"/>
      <c r="B660" s="2174"/>
      <c r="C660" s="2123"/>
      <c r="D660" s="244"/>
      <c r="E660" s="2025"/>
      <c r="F660" s="400"/>
      <c r="G660" s="390"/>
      <c r="H660" s="2107">
        <f t="shared" si="12"/>
        <v>0</v>
      </c>
      <c r="I660" s="244"/>
      <c r="J660" s="1330"/>
      <c r="K660" s="1330"/>
      <c r="L660" s="519"/>
      <c r="M660" s="2087"/>
    </row>
    <row r="661" spans="1:13" x14ac:dyDescent="0.25">
      <c r="A661" s="244"/>
      <c r="B661" s="2174"/>
      <c r="C661" s="2123"/>
      <c r="D661" s="244"/>
      <c r="E661" s="2025"/>
      <c r="F661" s="400"/>
      <c r="G661" s="390"/>
      <c r="H661" s="2107">
        <f t="shared" si="12"/>
        <v>0</v>
      </c>
      <c r="I661" s="244"/>
      <c r="J661" s="1330"/>
      <c r="K661" s="1330"/>
      <c r="L661" s="519"/>
      <c r="M661" s="2087"/>
    </row>
    <row r="662" spans="1:13" x14ac:dyDescent="0.25">
      <c r="A662" s="244"/>
      <c r="B662" s="2174"/>
      <c r="C662" s="2123"/>
      <c r="D662" s="244"/>
      <c r="E662" s="2025"/>
      <c r="F662" s="400"/>
      <c r="G662" s="390"/>
      <c r="H662" s="2107">
        <f t="shared" si="12"/>
        <v>0</v>
      </c>
      <c r="I662" s="244"/>
      <c r="J662" s="1330"/>
      <c r="K662" s="1330"/>
      <c r="L662" s="519"/>
      <c r="M662" s="2087"/>
    </row>
    <row r="663" spans="1:13" x14ac:dyDescent="0.25">
      <c r="A663" s="244"/>
      <c r="B663" s="2174"/>
      <c r="C663" s="2123"/>
      <c r="D663" s="244"/>
      <c r="E663" s="2025"/>
      <c r="F663" s="400"/>
      <c r="G663" s="390"/>
      <c r="H663" s="2107">
        <f t="shared" si="12"/>
        <v>0</v>
      </c>
      <c r="I663" s="244"/>
      <c r="J663" s="1330"/>
      <c r="K663" s="1330"/>
      <c r="L663" s="519"/>
      <c r="M663" s="2087"/>
    </row>
    <row r="664" spans="1:13" x14ac:dyDescent="0.25">
      <c r="A664" s="244"/>
      <c r="B664" s="2174"/>
      <c r="C664" s="2123"/>
      <c r="D664" s="244"/>
      <c r="E664" s="2025"/>
      <c r="F664" s="400"/>
      <c r="G664" s="390"/>
      <c r="H664" s="2107">
        <f t="shared" si="12"/>
        <v>0</v>
      </c>
      <c r="I664" s="244"/>
      <c r="J664" s="1330"/>
      <c r="K664" s="1330"/>
      <c r="L664" s="519"/>
      <c r="M664" s="2087"/>
    </row>
    <row r="665" spans="1:13" x14ac:dyDescent="0.25">
      <c r="A665" s="244"/>
      <c r="B665" s="2174"/>
      <c r="C665" s="2123"/>
      <c r="D665" s="244"/>
      <c r="E665" s="2025"/>
      <c r="F665" s="400"/>
      <c r="G665" s="390"/>
      <c r="H665" s="2107">
        <f t="shared" si="12"/>
        <v>0</v>
      </c>
      <c r="I665" s="244"/>
      <c r="J665" s="1330"/>
      <c r="K665" s="1330"/>
      <c r="L665" s="519"/>
      <c r="M665" s="2087"/>
    </row>
    <row r="666" spans="1:13" x14ac:dyDescent="0.25">
      <c r="A666" s="244"/>
      <c r="B666" s="2174"/>
      <c r="C666" s="2123"/>
      <c r="D666" s="244"/>
      <c r="E666" s="2025"/>
      <c r="F666" s="400"/>
      <c r="G666" s="390"/>
      <c r="H666" s="2107">
        <f t="shared" si="12"/>
        <v>0</v>
      </c>
      <c r="I666" s="244"/>
      <c r="J666" s="1330"/>
      <c r="K666" s="1330"/>
      <c r="L666" s="519"/>
      <c r="M666" s="2087"/>
    </row>
    <row r="667" spans="1:13" x14ac:dyDescent="0.25">
      <c r="A667" s="244"/>
      <c r="B667" s="2174"/>
      <c r="C667" s="2123"/>
      <c r="D667" s="244"/>
      <c r="E667" s="2025"/>
      <c r="F667" s="400"/>
      <c r="G667" s="390"/>
      <c r="H667" s="2107">
        <f t="shared" si="12"/>
        <v>0</v>
      </c>
      <c r="I667" s="244"/>
      <c r="J667" s="1330"/>
      <c r="K667" s="1330"/>
      <c r="L667" s="519"/>
      <c r="M667" s="2087"/>
    </row>
    <row r="668" spans="1:13" x14ac:dyDescent="0.25">
      <c r="A668" s="244"/>
      <c r="B668" s="2174"/>
      <c r="C668" s="2123"/>
      <c r="D668" s="244"/>
      <c r="E668" s="2025"/>
      <c r="F668" s="400"/>
      <c r="G668" s="390"/>
      <c r="H668" s="2107">
        <f t="shared" si="12"/>
        <v>0</v>
      </c>
      <c r="I668" s="244"/>
      <c r="J668" s="1330"/>
      <c r="K668" s="1330"/>
      <c r="L668" s="519"/>
      <c r="M668" s="2087"/>
    </row>
    <row r="669" spans="1:13" x14ac:dyDescent="0.25">
      <c r="A669" s="244"/>
      <c r="B669" s="2174"/>
      <c r="C669" s="2123"/>
      <c r="D669" s="244"/>
      <c r="E669" s="2025"/>
      <c r="F669" s="400"/>
      <c r="G669" s="390"/>
      <c r="H669" s="2107">
        <f t="shared" si="12"/>
        <v>0</v>
      </c>
      <c r="I669" s="244"/>
      <c r="J669" s="1330"/>
      <c r="K669" s="1330"/>
      <c r="L669" s="519"/>
      <c r="M669" s="2087"/>
    </row>
    <row r="670" spans="1:13" x14ac:dyDescent="0.25">
      <c r="A670" s="244"/>
      <c r="B670" s="2174"/>
      <c r="C670" s="2123"/>
      <c r="D670" s="244"/>
      <c r="E670" s="2025"/>
      <c r="F670" s="400"/>
      <c r="G670" s="390"/>
      <c r="H670" s="2107">
        <f t="shared" si="12"/>
        <v>0</v>
      </c>
      <c r="I670" s="244"/>
      <c r="J670" s="1330"/>
      <c r="K670" s="1330"/>
      <c r="L670" s="519"/>
      <c r="M670" s="2087"/>
    </row>
    <row r="671" spans="1:13" x14ac:dyDescent="0.25">
      <c r="A671" s="244"/>
      <c r="B671" s="2174"/>
      <c r="C671" s="2123"/>
      <c r="D671" s="244"/>
      <c r="E671" s="2025"/>
      <c r="F671" s="400"/>
      <c r="G671" s="390"/>
      <c r="H671" s="2107">
        <f t="shared" si="12"/>
        <v>0</v>
      </c>
      <c r="I671" s="244"/>
      <c r="J671" s="1330"/>
      <c r="K671" s="1330"/>
      <c r="L671" s="519"/>
      <c r="M671" s="2087"/>
    </row>
    <row r="672" spans="1:13" x14ac:dyDescent="0.25">
      <c r="A672" s="244"/>
      <c r="B672" s="2174"/>
      <c r="C672" s="2123"/>
      <c r="D672" s="244"/>
      <c r="E672" s="2025"/>
      <c r="F672" s="400"/>
      <c r="G672" s="390"/>
      <c r="H672" s="2107">
        <f t="shared" si="12"/>
        <v>0</v>
      </c>
      <c r="I672" s="244"/>
      <c r="J672" s="1330"/>
      <c r="K672" s="1330"/>
      <c r="L672" s="519"/>
      <c r="M672" s="2087"/>
    </row>
    <row r="673" spans="1:13" x14ac:dyDescent="0.25">
      <c r="A673" s="244"/>
      <c r="B673" s="2174"/>
      <c r="C673" s="2123"/>
      <c r="D673" s="244"/>
      <c r="E673" s="2025"/>
      <c r="F673" s="400"/>
      <c r="G673" s="390"/>
      <c r="H673" s="2107">
        <f t="shared" si="12"/>
        <v>0</v>
      </c>
      <c r="I673" s="244"/>
      <c r="J673" s="1330"/>
      <c r="K673" s="1330"/>
      <c r="L673" s="519"/>
      <c r="M673" s="2087"/>
    </row>
    <row r="674" spans="1:13" x14ac:dyDescent="0.25">
      <c r="A674" s="244"/>
      <c r="B674" s="2174"/>
      <c r="C674" s="2123"/>
      <c r="D674" s="244"/>
      <c r="E674" s="2025"/>
      <c r="F674" s="400"/>
      <c r="G674" s="390"/>
      <c r="H674" s="2107">
        <f t="shared" si="12"/>
        <v>0</v>
      </c>
      <c r="I674" s="244"/>
      <c r="J674" s="1330"/>
      <c r="K674" s="1330"/>
      <c r="L674" s="519"/>
      <c r="M674" s="2087"/>
    </row>
    <row r="675" spans="1:13" x14ac:dyDescent="0.25">
      <c r="A675" s="244"/>
      <c r="B675" s="2174"/>
      <c r="C675" s="2123"/>
      <c r="D675" s="244"/>
      <c r="E675" s="2025"/>
      <c r="F675" s="400"/>
      <c r="G675" s="390"/>
      <c r="H675" s="2107">
        <f t="shared" si="12"/>
        <v>0</v>
      </c>
      <c r="I675" s="244"/>
      <c r="J675" s="1330"/>
      <c r="K675" s="1330"/>
      <c r="L675" s="519"/>
      <c r="M675" s="2087"/>
    </row>
    <row r="676" spans="1:13" x14ac:dyDescent="0.25">
      <c r="A676" s="244"/>
      <c r="B676" s="2174"/>
      <c r="C676" s="2123"/>
      <c r="D676" s="244"/>
      <c r="E676" s="2025"/>
      <c r="F676" s="400"/>
      <c r="G676" s="390"/>
      <c r="H676" s="2107">
        <f t="shared" si="12"/>
        <v>0</v>
      </c>
      <c r="I676" s="244"/>
      <c r="J676" s="1330"/>
      <c r="K676" s="1330"/>
      <c r="L676" s="519"/>
      <c r="M676" s="2087"/>
    </row>
    <row r="677" spans="1:13" x14ac:dyDescent="0.25">
      <c r="A677" s="244"/>
      <c r="B677" s="2174"/>
      <c r="C677" s="2123"/>
      <c r="D677" s="244"/>
      <c r="E677" s="2025"/>
      <c r="F677" s="400"/>
      <c r="G677" s="390"/>
      <c r="H677" s="2107">
        <f t="shared" si="12"/>
        <v>0</v>
      </c>
      <c r="I677" s="244"/>
      <c r="J677" s="1330"/>
      <c r="K677" s="1330"/>
      <c r="L677" s="519"/>
      <c r="M677" s="2087"/>
    </row>
    <row r="678" spans="1:13" x14ac:dyDescent="0.25">
      <c r="A678" s="244"/>
      <c r="B678" s="2174"/>
      <c r="C678" s="2123"/>
      <c r="D678" s="244"/>
      <c r="E678" s="2025"/>
      <c r="F678" s="400"/>
      <c r="G678" s="390"/>
      <c r="H678" s="2107">
        <f t="shared" si="12"/>
        <v>0</v>
      </c>
      <c r="I678" s="244"/>
      <c r="J678" s="1330"/>
      <c r="K678" s="1330"/>
      <c r="L678" s="519"/>
      <c r="M678" s="2087"/>
    </row>
    <row r="679" spans="1:13" x14ac:dyDescent="0.25">
      <c r="A679" s="244"/>
      <c r="B679" s="2174"/>
      <c r="C679" s="2123"/>
      <c r="D679" s="244"/>
      <c r="E679" s="2025"/>
      <c r="F679" s="400"/>
      <c r="G679" s="390"/>
      <c r="H679" s="2107">
        <f t="shared" si="12"/>
        <v>0</v>
      </c>
      <c r="I679" s="244"/>
      <c r="J679" s="1330"/>
      <c r="K679" s="1330"/>
      <c r="L679" s="519"/>
      <c r="M679" s="2087"/>
    </row>
    <row r="680" spans="1:13" x14ac:dyDescent="0.25">
      <c r="A680" s="244"/>
      <c r="B680" s="2174"/>
      <c r="C680" s="2123"/>
      <c r="D680" s="244"/>
      <c r="E680" s="2025"/>
      <c r="F680" s="400"/>
      <c r="G680" s="390"/>
      <c r="H680" s="2107">
        <f t="shared" si="12"/>
        <v>0</v>
      </c>
      <c r="I680" s="244"/>
      <c r="J680" s="1330"/>
      <c r="K680" s="1330"/>
      <c r="L680" s="519"/>
      <c r="M680" s="2087"/>
    </row>
    <row r="681" spans="1:13" x14ac:dyDescent="0.25">
      <c r="A681" s="244"/>
      <c r="B681" s="2174"/>
      <c r="C681" s="2123"/>
      <c r="D681" s="244"/>
      <c r="E681" s="2025"/>
      <c r="F681" s="400"/>
      <c r="G681" s="390"/>
      <c r="H681" s="2107">
        <f t="shared" si="12"/>
        <v>0</v>
      </c>
      <c r="I681" s="244"/>
      <c r="J681" s="1330"/>
      <c r="K681" s="1330"/>
      <c r="L681" s="519"/>
      <c r="M681" s="2087"/>
    </row>
    <row r="682" spans="1:13" x14ac:dyDescent="0.25">
      <c r="A682" s="244"/>
      <c r="B682" s="2174"/>
      <c r="C682" s="2123"/>
      <c r="D682" s="244"/>
      <c r="E682" s="2025"/>
      <c r="F682" s="400"/>
      <c r="G682" s="390"/>
      <c r="H682" s="2107">
        <f t="shared" si="12"/>
        <v>0</v>
      </c>
      <c r="I682" s="244"/>
      <c r="J682" s="1330"/>
      <c r="K682" s="1330"/>
      <c r="L682" s="519"/>
      <c r="M682" s="2087"/>
    </row>
    <row r="683" spans="1:13" x14ac:dyDescent="0.25">
      <c r="A683" s="244"/>
      <c r="B683" s="2174"/>
      <c r="C683" s="2123"/>
      <c r="D683" s="244"/>
      <c r="E683" s="2025"/>
      <c r="F683" s="400"/>
      <c r="G683" s="390"/>
      <c r="H683" s="2107">
        <f t="shared" si="12"/>
        <v>0</v>
      </c>
      <c r="I683" s="244"/>
      <c r="J683" s="1330"/>
      <c r="K683" s="1330"/>
      <c r="L683" s="519"/>
      <c r="M683" s="2087"/>
    </row>
    <row r="684" spans="1:13" x14ac:dyDescent="0.25">
      <c r="A684" s="244"/>
      <c r="B684" s="2174"/>
      <c r="C684" s="2123"/>
      <c r="D684" s="244"/>
      <c r="E684" s="2025"/>
      <c r="F684" s="400"/>
      <c r="G684" s="390"/>
      <c r="H684" s="2107">
        <f t="shared" si="12"/>
        <v>0</v>
      </c>
      <c r="I684" s="244"/>
      <c r="J684" s="1330"/>
      <c r="K684" s="1330"/>
      <c r="L684" s="519"/>
      <c r="M684" s="2087"/>
    </row>
    <row r="685" spans="1:13" x14ac:dyDescent="0.25">
      <c r="A685" s="244"/>
      <c r="B685" s="2174"/>
      <c r="C685" s="2123"/>
      <c r="D685" s="244"/>
      <c r="E685" s="2025"/>
      <c r="F685" s="400"/>
      <c r="G685" s="390"/>
      <c r="H685" s="2107">
        <f t="shared" si="12"/>
        <v>0</v>
      </c>
      <c r="I685" s="244"/>
      <c r="J685" s="1330"/>
      <c r="K685" s="1330"/>
      <c r="L685" s="519"/>
      <c r="M685" s="2087"/>
    </row>
    <row r="686" spans="1:13" x14ac:dyDescent="0.25">
      <c r="A686" s="244"/>
      <c r="B686" s="2174"/>
      <c r="C686" s="2123"/>
      <c r="D686" s="244"/>
      <c r="E686" s="2025"/>
      <c r="F686" s="400"/>
      <c r="G686" s="390"/>
      <c r="H686" s="2107">
        <f t="shared" si="12"/>
        <v>0</v>
      </c>
      <c r="I686" s="244"/>
      <c r="J686" s="1330"/>
      <c r="K686" s="1330"/>
      <c r="L686" s="519"/>
      <c r="M686" s="2087"/>
    </row>
    <row r="687" spans="1:13" x14ac:dyDescent="0.25">
      <c r="A687" s="244"/>
      <c r="B687" s="2174"/>
      <c r="C687" s="2123"/>
      <c r="D687" s="244"/>
      <c r="E687" s="2025"/>
      <c r="F687" s="400"/>
      <c r="G687" s="390"/>
      <c r="H687" s="2107">
        <f t="shared" si="12"/>
        <v>0</v>
      </c>
      <c r="I687" s="244"/>
      <c r="J687" s="1330"/>
      <c r="K687" s="1330"/>
      <c r="L687" s="519"/>
      <c r="M687" s="2087"/>
    </row>
    <row r="688" spans="1:13" x14ac:dyDescent="0.25">
      <c r="A688" s="244"/>
      <c r="B688" s="2174"/>
      <c r="C688" s="2123"/>
      <c r="D688" s="244"/>
      <c r="E688" s="2025"/>
      <c r="F688" s="400"/>
      <c r="G688" s="390"/>
      <c r="H688" s="2107">
        <f t="shared" si="12"/>
        <v>0</v>
      </c>
      <c r="I688" s="244"/>
      <c r="J688" s="1330"/>
      <c r="K688" s="1330"/>
      <c r="L688" s="519"/>
      <c r="M688" s="2087"/>
    </row>
    <row r="689" spans="1:13" x14ac:dyDescent="0.25">
      <c r="A689" s="244"/>
      <c r="B689" s="2174"/>
      <c r="C689" s="2123"/>
      <c r="D689" s="244"/>
      <c r="E689" s="2025"/>
      <c r="F689" s="400"/>
      <c r="G689" s="390"/>
      <c r="H689" s="2107">
        <f t="shared" si="12"/>
        <v>0</v>
      </c>
      <c r="I689" s="244"/>
      <c r="J689" s="1330"/>
      <c r="K689" s="1330"/>
      <c r="L689" s="519"/>
      <c r="M689" s="2087"/>
    </row>
    <row r="690" spans="1:13" x14ac:dyDescent="0.25">
      <c r="A690" s="244"/>
      <c r="B690" s="2174"/>
      <c r="C690" s="2123"/>
      <c r="D690" s="244"/>
      <c r="E690" s="2025"/>
      <c r="F690" s="400"/>
      <c r="G690" s="390"/>
      <c r="H690" s="2107">
        <f t="shared" si="12"/>
        <v>0</v>
      </c>
      <c r="I690" s="244"/>
      <c r="J690" s="1330"/>
      <c r="K690" s="1330"/>
      <c r="L690" s="519"/>
      <c r="M690" s="2087"/>
    </row>
    <row r="691" spans="1:13" x14ac:dyDescent="0.25">
      <c r="A691" s="244"/>
      <c r="B691" s="2174"/>
      <c r="C691" s="2123"/>
      <c r="D691" s="244"/>
      <c r="E691" s="2025"/>
      <c r="F691" s="400"/>
      <c r="G691" s="390"/>
      <c r="H691" s="2107">
        <f t="shared" si="12"/>
        <v>0</v>
      </c>
      <c r="I691" s="244"/>
      <c r="J691" s="1330"/>
      <c r="K691" s="1330"/>
      <c r="L691" s="519"/>
      <c r="M691" s="2087"/>
    </row>
    <row r="692" spans="1:13" x14ac:dyDescent="0.25">
      <c r="A692" s="244"/>
      <c r="B692" s="2174"/>
      <c r="C692" s="2123"/>
      <c r="D692" s="244"/>
      <c r="E692" s="2025"/>
      <c r="F692" s="400"/>
      <c r="G692" s="390"/>
      <c r="H692" s="2107">
        <f t="shared" si="12"/>
        <v>0</v>
      </c>
      <c r="I692" s="244"/>
      <c r="J692" s="1330"/>
      <c r="K692" s="1330"/>
      <c r="L692" s="519"/>
      <c r="M692" s="2087"/>
    </row>
    <row r="693" spans="1:13" x14ac:dyDescent="0.25">
      <c r="A693" s="244"/>
      <c r="B693" s="2174"/>
      <c r="C693" s="2123"/>
      <c r="D693" s="244"/>
      <c r="E693" s="2025"/>
      <c r="F693" s="400"/>
      <c r="G693" s="390"/>
      <c r="H693" s="2107">
        <f t="shared" si="12"/>
        <v>0</v>
      </c>
      <c r="I693" s="244"/>
      <c r="J693" s="1330"/>
      <c r="K693" s="1330"/>
      <c r="L693" s="519"/>
      <c r="M693" s="2087"/>
    </row>
    <row r="694" spans="1:13" x14ac:dyDescent="0.25">
      <c r="A694" s="244"/>
      <c r="B694" s="2174"/>
      <c r="C694" s="2123"/>
      <c r="D694" s="244"/>
      <c r="E694" s="2025"/>
      <c r="F694" s="400"/>
      <c r="G694" s="390"/>
      <c r="H694" s="2107">
        <f t="shared" si="12"/>
        <v>0</v>
      </c>
      <c r="I694" s="244"/>
      <c r="J694" s="1330"/>
      <c r="K694" s="1330"/>
      <c r="L694" s="519"/>
      <c r="M694" s="2087"/>
    </row>
    <row r="695" spans="1:13" x14ac:dyDescent="0.25">
      <c r="A695" s="244"/>
      <c r="B695" s="2174"/>
      <c r="C695" s="2123"/>
      <c r="D695" s="244"/>
      <c r="E695" s="2025"/>
      <c r="F695" s="400"/>
      <c r="G695" s="390"/>
      <c r="H695" s="2107">
        <f t="shared" si="12"/>
        <v>0</v>
      </c>
      <c r="I695" s="244"/>
      <c r="J695" s="1330"/>
      <c r="K695" s="1330"/>
      <c r="L695" s="519"/>
      <c r="M695" s="2087"/>
    </row>
    <row r="696" spans="1:13" x14ac:dyDescent="0.25">
      <c r="A696" s="244"/>
      <c r="B696" s="2174"/>
      <c r="C696" s="2123"/>
      <c r="D696" s="244"/>
      <c r="E696" s="2025"/>
      <c r="F696" s="400"/>
      <c r="G696" s="390"/>
      <c r="H696" s="2107">
        <f t="shared" si="12"/>
        <v>0</v>
      </c>
      <c r="I696" s="244"/>
      <c r="J696" s="1330"/>
      <c r="K696" s="1330"/>
      <c r="L696" s="519"/>
      <c r="M696" s="2087"/>
    </row>
    <row r="697" spans="1:13" x14ac:dyDescent="0.25">
      <c r="A697" s="244"/>
      <c r="B697" s="2174"/>
      <c r="C697" s="2123"/>
      <c r="D697" s="244"/>
      <c r="E697" s="2025"/>
      <c r="F697" s="400"/>
      <c r="G697" s="390"/>
      <c r="H697" s="2107">
        <f t="shared" si="12"/>
        <v>0</v>
      </c>
      <c r="I697" s="244"/>
      <c r="J697" s="1330"/>
      <c r="K697" s="1330"/>
      <c r="L697" s="519"/>
      <c r="M697" s="2087"/>
    </row>
    <row r="698" spans="1:13" x14ac:dyDescent="0.25">
      <c r="A698" s="244"/>
      <c r="B698" s="2174"/>
      <c r="C698" s="2123"/>
      <c r="D698" s="244"/>
      <c r="E698" s="2025"/>
      <c r="F698" s="400"/>
      <c r="G698" s="390"/>
      <c r="H698" s="2107">
        <f t="shared" ref="H698:H761" si="13">E698-G698</f>
        <v>0</v>
      </c>
      <c r="I698" s="244"/>
      <c r="J698" s="1330"/>
      <c r="K698" s="1330"/>
      <c r="L698" s="519"/>
      <c r="M698" s="2087"/>
    </row>
    <row r="699" spans="1:13" x14ac:dyDescent="0.25">
      <c r="A699" s="244"/>
      <c r="B699" s="2174"/>
      <c r="C699" s="2123"/>
      <c r="D699" s="244"/>
      <c r="E699" s="2025"/>
      <c r="F699" s="400"/>
      <c r="G699" s="390"/>
      <c r="H699" s="2107">
        <f t="shared" si="13"/>
        <v>0</v>
      </c>
      <c r="I699" s="244"/>
      <c r="J699" s="1330"/>
      <c r="K699" s="1330"/>
      <c r="L699" s="519"/>
      <c r="M699" s="2087"/>
    </row>
    <row r="700" spans="1:13" x14ac:dyDescent="0.25">
      <c r="A700" s="244"/>
      <c r="B700" s="2174"/>
      <c r="C700" s="2123"/>
      <c r="D700" s="244"/>
      <c r="E700" s="2025"/>
      <c r="F700" s="400"/>
      <c r="G700" s="390"/>
      <c r="H700" s="2107">
        <f t="shared" si="13"/>
        <v>0</v>
      </c>
      <c r="I700" s="244"/>
      <c r="J700" s="1330"/>
      <c r="K700" s="1330"/>
      <c r="L700" s="519"/>
      <c r="M700" s="2087"/>
    </row>
    <row r="701" spans="1:13" x14ac:dyDescent="0.25">
      <c r="A701" s="244"/>
      <c r="B701" s="2174"/>
      <c r="C701" s="2123"/>
      <c r="D701" s="244"/>
      <c r="E701" s="2025"/>
      <c r="F701" s="400"/>
      <c r="G701" s="390"/>
      <c r="H701" s="2107">
        <f t="shared" si="13"/>
        <v>0</v>
      </c>
      <c r="I701" s="244"/>
      <c r="J701" s="1330"/>
      <c r="K701" s="1330"/>
      <c r="L701" s="519"/>
      <c r="M701" s="2087"/>
    </row>
    <row r="702" spans="1:13" x14ac:dyDescent="0.25">
      <c r="A702" s="244"/>
      <c r="B702" s="2174"/>
      <c r="C702" s="2123"/>
      <c r="D702" s="244"/>
      <c r="E702" s="2025"/>
      <c r="F702" s="400"/>
      <c r="G702" s="390"/>
      <c r="H702" s="2107">
        <f t="shared" si="13"/>
        <v>0</v>
      </c>
      <c r="I702" s="244"/>
      <c r="J702" s="1330"/>
      <c r="K702" s="1330"/>
      <c r="L702" s="519"/>
      <c r="M702" s="2087"/>
    </row>
    <row r="703" spans="1:13" x14ac:dyDescent="0.25">
      <c r="A703" s="244"/>
      <c r="B703" s="2174"/>
      <c r="C703" s="2123"/>
      <c r="D703" s="244"/>
      <c r="E703" s="2025"/>
      <c r="F703" s="400"/>
      <c r="G703" s="390"/>
      <c r="H703" s="2107">
        <f t="shared" si="13"/>
        <v>0</v>
      </c>
      <c r="I703" s="244"/>
      <c r="J703" s="1330"/>
      <c r="K703" s="1330"/>
      <c r="L703" s="519"/>
      <c r="M703" s="2087"/>
    </row>
    <row r="704" spans="1:13" x14ac:dyDescent="0.25">
      <c r="A704" s="244"/>
      <c r="B704" s="2174"/>
      <c r="C704" s="2123"/>
      <c r="D704" s="244"/>
      <c r="E704" s="2025"/>
      <c r="F704" s="400"/>
      <c r="G704" s="390"/>
      <c r="H704" s="2107">
        <f t="shared" si="13"/>
        <v>0</v>
      </c>
      <c r="I704" s="244"/>
      <c r="J704" s="1330"/>
      <c r="K704" s="1330"/>
      <c r="L704" s="519"/>
      <c r="M704" s="2087"/>
    </row>
    <row r="705" spans="1:13" x14ac:dyDescent="0.25">
      <c r="A705" s="244"/>
      <c r="B705" s="2174"/>
      <c r="C705" s="2123"/>
      <c r="D705" s="244"/>
      <c r="E705" s="2025"/>
      <c r="F705" s="400"/>
      <c r="G705" s="390"/>
      <c r="H705" s="2107">
        <f t="shared" si="13"/>
        <v>0</v>
      </c>
      <c r="I705" s="244"/>
      <c r="J705" s="1330"/>
      <c r="K705" s="1330"/>
      <c r="L705" s="519"/>
      <c r="M705" s="2087"/>
    </row>
    <row r="706" spans="1:13" x14ac:dyDescent="0.25">
      <c r="A706" s="244"/>
      <c r="B706" s="2174"/>
      <c r="C706" s="2123"/>
      <c r="D706" s="244"/>
      <c r="E706" s="2025"/>
      <c r="F706" s="400"/>
      <c r="G706" s="390"/>
      <c r="H706" s="2107">
        <f t="shared" si="13"/>
        <v>0</v>
      </c>
      <c r="I706" s="244"/>
      <c r="J706" s="1330"/>
      <c r="K706" s="1330"/>
      <c r="L706" s="519"/>
      <c r="M706" s="2087"/>
    </row>
    <row r="707" spans="1:13" x14ac:dyDescent="0.25">
      <c r="A707" s="244"/>
      <c r="B707" s="2174"/>
      <c r="C707" s="2123"/>
      <c r="D707" s="244"/>
      <c r="E707" s="2025"/>
      <c r="F707" s="400"/>
      <c r="G707" s="390"/>
      <c r="H707" s="2107">
        <f t="shared" si="13"/>
        <v>0</v>
      </c>
      <c r="I707" s="244"/>
      <c r="J707" s="1330"/>
      <c r="K707" s="1330"/>
      <c r="L707" s="519"/>
      <c r="M707" s="2087"/>
    </row>
    <row r="708" spans="1:13" x14ac:dyDescent="0.25">
      <c r="A708" s="244"/>
      <c r="B708" s="2174"/>
      <c r="C708" s="2123"/>
      <c r="D708" s="244"/>
      <c r="E708" s="2025"/>
      <c r="F708" s="400"/>
      <c r="G708" s="390"/>
      <c r="H708" s="2107">
        <f t="shared" si="13"/>
        <v>0</v>
      </c>
      <c r="I708" s="244"/>
      <c r="J708" s="1330"/>
      <c r="K708" s="1330"/>
      <c r="L708" s="519"/>
      <c r="M708" s="2087"/>
    </row>
    <row r="709" spans="1:13" x14ac:dyDescent="0.25">
      <c r="A709" s="244"/>
      <c r="B709" s="2174"/>
      <c r="C709" s="2123"/>
      <c r="D709" s="244"/>
      <c r="E709" s="2025"/>
      <c r="F709" s="400"/>
      <c r="G709" s="390"/>
      <c r="H709" s="2107">
        <f t="shared" si="13"/>
        <v>0</v>
      </c>
      <c r="I709" s="244"/>
      <c r="J709" s="1330"/>
      <c r="K709" s="1330"/>
      <c r="L709" s="519"/>
      <c r="M709" s="2087"/>
    </row>
    <row r="710" spans="1:13" x14ac:dyDescent="0.25">
      <c r="A710" s="244"/>
      <c r="B710" s="2174"/>
      <c r="C710" s="2123"/>
      <c r="D710" s="244"/>
      <c r="E710" s="2025"/>
      <c r="F710" s="400"/>
      <c r="G710" s="390"/>
      <c r="H710" s="2107">
        <f t="shared" si="13"/>
        <v>0</v>
      </c>
      <c r="I710" s="244"/>
      <c r="J710" s="1330"/>
      <c r="K710" s="1330"/>
      <c r="L710" s="519"/>
      <c r="M710" s="2087"/>
    </row>
    <row r="711" spans="1:13" x14ac:dyDescent="0.25">
      <c r="A711" s="244"/>
      <c r="B711" s="2174"/>
      <c r="C711" s="2123"/>
      <c r="D711" s="244"/>
      <c r="E711" s="2025"/>
      <c r="F711" s="400"/>
      <c r="G711" s="390"/>
      <c r="H711" s="2107">
        <f t="shared" si="13"/>
        <v>0</v>
      </c>
      <c r="I711" s="244"/>
      <c r="J711" s="1330"/>
      <c r="K711" s="1330"/>
      <c r="L711" s="519"/>
      <c r="M711" s="2087"/>
    </row>
    <row r="712" spans="1:13" x14ac:dyDescent="0.25">
      <c r="A712" s="244"/>
      <c r="B712" s="2174"/>
      <c r="C712" s="2123"/>
      <c r="D712" s="244"/>
      <c r="E712" s="2025"/>
      <c r="F712" s="400"/>
      <c r="G712" s="390"/>
      <c r="H712" s="2107">
        <f t="shared" si="13"/>
        <v>0</v>
      </c>
      <c r="I712" s="244"/>
      <c r="J712" s="1330"/>
      <c r="K712" s="1330"/>
      <c r="L712" s="519"/>
      <c r="M712" s="2087"/>
    </row>
    <row r="713" spans="1:13" x14ac:dyDescent="0.25">
      <c r="A713" s="244"/>
      <c r="B713" s="2174"/>
      <c r="C713" s="2123"/>
      <c r="D713" s="244"/>
      <c r="E713" s="2025"/>
      <c r="F713" s="400"/>
      <c r="G713" s="390"/>
      <c r="H713" s="2107">
        <f t="shared" si="13"/>
        <v>0</v>
      </c>
      <c r="I713" s="244"/>
      <c r="J713" s="1330"/>
      <c r="K713" s="1330"/>
      <c r="L713" s="519"/>
      <c r="M713" s="2087"/>
    </row>
    <row r="714" spans="1:13" x14ac:dyDescent="0.25">
      <c r="A714" s="244"/>
      <c r="B714" s="2174"/>
      <c r="C714" s="2123"/>
      <c r="D714" s="244"/>
      <c r="E714" s="2025"/>
      <c r="F714" s="400"/>
      <c r="G714" s="390"/>
      <c r="H714" s="2107">
        <f t="shared" si="13"/>
        <v>0</v>
      </c>
      <c r="I714" s="244"/>
      <c r="J714" s="1330"/>
      <c r="K714" s="1330"/>
      <c r="L714" s="519"/>
      <c r="M714" s="2087"/>
    </row>
    <row r="715" spans="1:13" x14ac:dyDescent="0.25">
      <c r="A715" s="244"/>
      <c r="B715" s="2174"/>
      <c r="C715" s="2123"/>
      <c r="D715" s="244"/>
      <c r="E715" s="2025"/>
      <c r="F715" s="400"/>
      <c r="G715" s="390"/>
      <c r="H715" s="2107">
        <f t="shared" si="13"/>
        <v>0</v>
      </c>
      <c r="I715" s="244"/>
      <c r="J715" s="1330"/>
      <c r="K715" s="1330"/>
      <c r="L715" s="519"/>
      <c r="M715" s="2087"/>
    </row>
    <row r="716" spans="1:13" x14ac:dyDescent="0.25">
      <c r="A716" s="244"/>
      <c r="B716" s="2174"/>
      <c r="C716" s="2123"/>
      <c r="D716" s="244"/>
      <c r="E716" s="2025"/>
      <c r="F716" s="400"/>
      <c r="G716" s="390"/>
      <c r="H716" s="2107">
        <f t="shared" si="13"/>
        <v>0</v>
      </c>
      <c r="I716" s="244"/>
      <c r="J716" s="1330"/>
      <c r="K716" s="1330"/>
      <c r="L716" s="519"/>
      <c r="M716" s="2087"/>
    </row>
    <row r="717" spans="1:13" x14ac:dyDescent="0.25">
      <c r="A717" s="244"/>
      <c r="B717" s="2174"/>
      <c r="C717" s="2123"/>
      <c r="D717" s="244"/>
      <c r="E717" s="2025"/>
      <c r="F717" s="400"/>
      <c r="G717" s="390"/>
      <c r="H717" s="2107">
        <f t="shared" si="13"/>
        <v>0</v>
      </c>
      <c r="I717" s="244"/>
      <c r="J717" s="1330"/>
      <c r="K717" s="1330"/>
      <c r="L717" s="519"/>
      <c r="M717" s="2087"/>
    </row>
    <row r="718" spans="1:13" x14ac:dyDescent="0.25">
      <c r="A718" s="244"/>
      <c r="B718" s="2174"/>
      <c r="C718" s="2123"/>
      <c r="D718" s="244"/>
      <c r="E718" s="2025"/>
      <c r="F718" s="400"/>
      <c r="G718" s="390"/>
      <c r="H718" s="2107">
        <f t="shared" si="13"/>
        <v>0</v>
      </c>
      <c r="I718" s="244"/>
      <c r="J718" s="1330"/>
      <c r="K718" s="1330"/>
      <c r="L718" s="519"/>
      <c r="M718" s="2087"/>
    </row>
    <row r="719" spans="1:13" x14ac:dyDescent="0.25">
      <c r="A719" s="244"/>
      <c r="B719" s="2174"/>
      <c r="C719" s="2123"/>
      <c r="D719" s="244"/>
      <c r="E719" s="2025"/>
      <c r="F719" s="400"/>
      <c r="G719" s="390"/>
      <c r="H719" s="2107">
        <f t="shared" si="13"/>
        <v>0</v>
      </c>
      <c r="I719" s="244"/>
      <c r="J719" s="1330"/>
      <c r="K719" s="1330"/>
      <c r="L719" s="519"/>
      <c r="M719" s="2087"/>
    </row>
    <row r="720" spans="1:13" x14ac:dyDescent="0.25">
      <c r="A720" s="244"/>
      <c r="B720" s="2174"/>
      <c r="C720" s="2123"/>
      <c r="D720" s="244"/>
      <c r="E720" s="2025"/>
      <c r="F720" s="400"/>
      <c r="G720" s="390"/>
      <c r="H720" s="2107">
        <f t="shared" si="13"/>
        <v>0</v>
      </c>
      <c r="I720" s="244"/>
      <c r="J720" s="1330"/>
      <c r="K720" s="1330"/>
      <c r="L720" s="519"/>
      <c r="M720" s="2087"/>
    </row>
    <row r="721" spans="1:13" x14ac:dyDescent="0.25">
      <c r="A721" s="244"/>
      <c r="B721" s="2174"/>
      <c r="C721" s="2123"/>
      <c r="D721" s="244"/>
      <c r="E721" s="2025"/>
      <c r="F721" s="400"/>
      <c r="G721" s="390"/>
      <c r="H721" s="2107">
        <f t="shared" si="13"/>
        <v>0</v>
      </c>
      <c r="I721" s="244"/>
      <c r="J721" s="1330"/>
      <c r="K721" s="1330"/>
      <c r="L721" s="519"/>
      <c r="M721" s="2087"/>
    </row>
    <row r="722" spans="1:13" x14ac:dyDescent="0.25">
      <c r="A722" s="244"/>
      <c r="B722" s="2174"/>
      <c r="C722" s="2123"/>
      <c r="D722" s="244"/>
      <c r="E722" s="2025"/>
      <c r="F722" s="400"/>
      <c r="G722" s="390"/>
      <c r="H722" s="2107">
        <f t="shared" si="13"/>
        <v>0</v>
      </c>
      <c r="I722" s="244"/>
      <c r="J722" s="1330"/>
      <c r="K722" s="1330"/>
      <c r="L722" s="519"/>
      <c r="M722" s="2087"/>
    </row>
    <row r="723" spans="1:13" x14ac:dyDescent="0.25">
      <c r="A723" s="244"/>
      <c r="B723" s="2174"/>
      <c r="C723" s="2123"/>
      <c r="D723" s="244"/>
      <c r="E723" s="2025"/>
      <c r="F723" s="400"/>
      <c r="G723" s="390"/>
      <c r="H723" s="2107">
        <f t="shared" si="13"/>
        <v>0</v>
      </c>
      <c r="I723" s="244"/>
      <c r="J723" s="1330"/>
      <c r="K723" s="1330"/>
      <c r="L723" s="519"/>
      <c r="M723" s="2087"/>
    </row>
    <row r="724" spans="1:13" x14ac:dyDescent="0.25">
      <c r="A724" s="244"/>
      <c r="B724" s="2174"/>
      <c r="C724" s="2123"/>
      <c r="D724" s="244"/>
      <c r="E724" s="2025"/>
      <c r="F724" s="400"/>
      <c r="G724" s="390"/>
      <c r="H724" s="2107">
        <f t="shared" si="13"/>
        <v>0</v>
      </c>
      <c r="I724" s="244"/>
      <c r="J724" s="1330"/>
      <c r="K724" s="1330"/>
      <c r="L724" s="519"/>
      <c r="M724" s="2087"/>
    </row>
    <row r="725" spans="1:13" x14ac:dyDescent="0.25">
      <c r="A725" s="244"/>
      <c r="B725" s="2174"/>
      <c r="C725" s="2123"/>
      <c r="D725" s="244"/>
      <c r="E725" s="2025"/>
      <c r="F725" s="400"/>
      <c r="G725" s="390"/>
      <c r="H725" s="2107">
        <f t="shared" si="13"/>
        <v>0</v>
      </c>
      <c r="I725" s="244"/>
      <c r="J725" s="1330"/>
      <c r="K725" s="1330"/>
      <c r="L725" s="519"/>
      <c r="M725" s="2087"/>
    </row>
    <row r="726" spans="1:13" x14ac:dyDescent="0.25">
      <c r="A726" s="244"/>
      <c r="B726" s="2174"/>
      <c r="C726" s="2123"/>
      <c r="D726" s="244"/>
      <c r="E726" s="2025"/>
      <c r="F726" s="400"/>
      <c r="G726" s="390"/>
      <c r="H726" s="2107">
        <f t="shared" si="13"/>
        <v>0</v>
      </c>
      <c r="I726" s="244"/>
      <c r="J726" s="1330"/>
      <c r="K726" s="1330"/>
      <c r="L726" s="519"/>
      <c r="M726" s="2087"/>
    </row>
    <row r="727" spans="1:13" x14ac:dyDescent="0.25">
      <c r="A727" s="244"/>
      <c r="B727" s="2174"/>
      <c r="C727" s="2123"/>
      <c r="D727" s="244"/>
      <c r="E727" s="2025"/>
      <c r="F727" s="400"/>
      <c r="G727" s="390"/>
      <c r="H727" s="2107">
        <f t="shared" si="13"/>
        <v>0</v>
      </c>
      <c r="I727" s="244"/>
      <c r="J727" s="1330"/>
      <c r="K727" s="1330"/>
      <c r="L727" s="519"/>
      <c r="M727" s="2087"/>
    </row>
    <row r="728" spans="1:13" x14ac:dyDescent="0.25">
      <c r="A728" s="244"/>
      <c r="B728" s="2174"/>
      <c r="C728" s="2123"/>
      <c r="D728" s="244"/>
      <c r="E728" s="2025"/>
      <c r="F728" s="400"/>
      <c r="G728" s="390"/>
      <c r="H728" s="2107">
        <f t="shared" si="13"/>
        <v>0</v>
      </c>
      <c r="I728" s="244"/>
      <c r="J728" s="1330"/>
      <c r="K728" s="1330"/>
      <c r="L728" s="519"/>
      <c r="M728" s="2087"/>
    </row>
    <row r="729" spans="1:13" x14ac:dyDescent="0.25">
      <c r="A729" s="244"/>
      <c r="B729" s="2174"/>
      <c r="C729" s="2123"/>
      <c r="D729" s="244"/>
      <c r="E729" s="2025"/>
      <c r="F729" s="400"/>
      <c r="G729" s="390"/>
      <c r="H729" s="2107">
        <f t="shared" si="13"/>
        <v>0</v>
      </c>
      <c r="I729" s="244"/>
      <c r="J729" s="1330"/>
      <c r="K729" s="1330"/>
      <c r="L729" s="519"/>
      <c r="M729" s="2087"/>
    </row>
    <row r="730" spans="1:13" x14ac:dyDescent="0.25">
      <c r="A730" s="244"/>
      <c r="B730" s="2174"/>
      <c r="C730" s="2123"/>
      <c r="D730" s="244"/>
      <c r="E730" s="2025"/>
      <c r="F730" s="400"/>
      <c r="G730" s="390"/>
      <c r="H730" s="2107">
        <f t="shared" si="13"/>
        <v>0</v>
      </c>
      <c r="I730" s="244"/>
      <c r="J730" s="1330"/>
      <c r="K730" s="1330"/>
      <c r="L730" s="519"/>
      <c r="M730" s="2087"/>
    </row>
    <row r="731" spans="1:13" x14ac:dyDescent="0.25">
      <c r="A731" s="244"/>
      <c r="B731" s="2174"/>
      <c r="C731" s="2123"/>
      <c r="D731" s="244"/>
      <c r="E731" s="2025"/>
      <c r="F731" s="400"/>
      <c r="G731" s="390"/>
      <c r="H731" s="2107">
        <f t="shared" si="13"/>
        <v>0</v>
      </c>
      <c r="I731" s="244"/>
      <c r="J731" s="1330"/>
      <c r="K731" s="1330"/>
      <c r="L731" s="519"/>
      <c r="M731" s="2087"/>
    </row>
    <row r="732" spans="1:13" x14ac:dyDescent="0.25">
      <c r="A732" s="244"/>
      <c r="B732" s="2174"/>
      <c r="C732" s="2123"/>
      <c r="D732" s="244"/>
      <c r="E732" s="2025"/>
      <c r="F732" s="400"/>
      <c r="G732" s="390"/>
      <c r="H732" s="2107">
        <f t="shared" si="13"/>
        <v>0</v>
      </c>
      <c r="I732" s="244"/>
      <c r="J732" s="1330"/>
      <c r="K732" s="1330"/>
      <c r="L732" s="519"/>
      <c r="M732" s="2087"/>
    </row>
    <row r="733" spans="1:13" x14ac:dyDescent="0.25">
      <c r="A733" s="244"/>
      <c r="B733" s="2174"/>
      <c r="C733" s="2123"/>
      <c r="D733" s="244"/>
      <c r="E733" s="2025"/>
      <c r="F733" s="400"/>
      <c r="G733" s="390"/>
      <c r="H733" s="2107">
        <f t="shared" si="13"/>
        <v>0</v>
      </c>
      <c r="I733" s="244"/>
      <c r="J733" s="1330"/>
      <c r="K733" s="1330"/>
      <c r="L733" s="519"/>
      <c r="M733" s="2087"/>
    </row>
    <row r="734" spans="1:13" x14ac:dyDescent="0.25">
      <c r="A734" s="244"/>
      <c r="B734" s="2174"/>
      <c r="C734" s="2123"/>
      <c r="D734" s="244"/>
      <c r="E734" s="2025"/>
      <c r="F734" s="400"/>
      <c r="G734" s="390"/>
      <c r="H734" s="2107">
        <f t="shared" si="13"/>
        <v>0</v>
      </c>
      <c r="I734" s="244"/>
      <c r="J734" s="1330"/>
      <c r="K734" s="1330"/>
      <c r="L734" s="519"/>
      <c r="M734" s="2087"/>
    </row>
    <row r="735" spans="1:13" x14ac:dyDescent="0.25">
      <c r="A735" s="244"/>
      <c r="B735" s="2174"/>
      <c r="C735" s="2123"/>
      <c r="D735" s="244"/>
      <c r="E735" s="2025"/>
      <c r="F735" s="400"/>
      <c r="G735" s="390"/>
      <c r="H735" s="2107">
        <f t="shared" si="13"/>
        <v>0</v>
      </c>
      <c r="I735" s="244"/>
      <c r="J735" s="1330"/>
      <c r="K735" s="1330"/>
      <c r="L735" s="519"/>
      <c r="M735" s="2087"/>
    </row>
    <row r="736" spans="1:13" x14ac:dyDescent="0.25">
      <c r="A736" s="244"/>
      <c r="B736" s="2174"/>
      <c r="C736" s="2123"/>
      <c r="D736" s="244"/>
      <c r="E736" s="2025"/>
      <c r="F736" s="400"/>
      <c r="G736" s="390"/>
      <c r="H736" s="2107">
        <f t="shared" si="13"/>
        <v>0</v>
      </c>
      <c r="I736" s="244"/>
      <c r="J736" s="1330"/>
      <c r="K736" s="1330"/>
      <c r="L736" s="519"/>
      <c r="M736" s="2087"/>
    </row>
    <row r="737" spans="1:13" x14ac:dyDescent="0.25">
      <c r="A737" s="244"/>
      <c r="B737" s="2174"/>
      <c r="C737" s="2123"/>
      <c r="D737" s="244"/>
      <c r="E737" s="2025"/>
      <c r="F737" s="400"/>
      <c r="G737" s="390"/>
      <c r="H737" s="2107">
        <f t="shared" si="13"/>
        <v>0</v>
      </c>
      <c r="I737" s="244"/>
      <c r="J737" s="1330"/>
      <c r="K737" s="1330"/>
      <c r="L737" s="519"/>
      <c r="M737" s="2087"/>
    </row>
    <row r="738" spans="1:13" x14ac:dyDescent="0.25">
      <c r="A738" s="32"/>
      <c r="F738" s="400"/>
      <c r="G738" s="390"/>
      <c r="H738" s="2107">
        <f t="shared" si="13"/>
        <v>0</v>
      </c>
      <c r="I738" s="244"/>
      <c r="J738" s="1330"/>
      <c r="K738" s="1330"/>
      <c r="L738" s="519"/>
      <c r="M738" s="2087"/>
    </row>
    <row r="739" spans="1:13" x14ac:dyDescent="0.25">
      <c r="A739" s="32"/>
      <c r="F739" s="400"/>
      <c r="G739" s="390"/>
      <c r="H739" s="2107">
        <f t="shared" si="13"/>
        <v>0</v>
      </c>
      <c r="I739" s="244"/>
      <c r="J739" s="1330"/>
      <c r="K739" s="1330"/>
      <c r="L739" s="519"/>
      <c r="M739" s="2087"/>
    </row>
    <row r="740" spans="1:13" x14ac:dyDescent="0.25">
      <c r="A740" s="32"/>
      <c r="F740" s="400"/>
      <c r="G740" s="390"/>
      <c r="H740" s="2107">
        <f t="shared" si="13"/>
        <v>0</v>
      </c>
      <c r="I740" s="244"/>
      <c r="J740" s="1330"/>
      <c r="K740" s="1330"/>
      <c r="L740" s="519"/>
      <c r="M740" s="2087"/>
    </row>
    <row r="741" spans="1:13" x14ac:dyDescent="0.25">
      <c r="A741" s="32"/>
      <c r="F741" s="400"/>
      <c r="G741" s="390"/>
      <c r="H741" s="2107">
        <f t="shared" si="13"/>
        <v>0</v>
      </c>
      <c r="I741" s="244"/>
      <c r="J741" s="1330"/>
      <c r="K741" s="1330"/>
      <c r="L741" s="519"/>
      <c r="M741" s="2087"/>
    </row>
    <row r="742" spans="1:13" x14ac:dyDescent="0.25">
      <c r="A742" s="32"/>
      <c r="F742" s="400"/>
      <c r="G742" s="390"/>
      <c r="H742" s="2107">
        <f t="shared" si="13"/>
        <v>0</v>
      </c>
      <c r="I742" s="244"/>
      <c r="J742" s="1330"/>
      <c r="K742" s="1330"/>
      <c r="L742" s="519"/>
      <c r="M742" s="2087"/>
    </row>
    <row r="743" spans="1:13" x14ac:dyDescent="0.25">
      <c r="A743" s="32"/>
      <c r="F743" s="400"/>
      <c r="G743" s="390"/>
      <c r="H743" s="2107">
        <f t="shared" si="13"/>
        <v>0</v>
      </c>
      <c r="I743" s="244"/>
      <c r="J743" s="1330"/>
      <c r="K743" s="1330"/>
      <c r="L743" s="519"/>
      <c r="M743" s="2087"/>
    </row>
    <row r="744" spans="1:13" x14ac:dyDescent="0.25">
      <c r="A744" s="32"/>
      <c r="F744" s="400"/>
      <c r="G744" s="390"/>
      <c r="H744" s="2107">
        <f t="shared" si="13"/>
        <v>0</v>
      </c>
      <c r="I744" s="244"/>
      <c r="J744" s="1330"/>
      <c r="K744" s="1330"/>
      <c r="L744" s="519"/>
      <c r="M744" s="2087"/>
    </row>
    <row r="745" spans="1:13" x14ac:dyDescent="0.25">
      <c r="A745" s="32"/>
      <c r="F745" s="400"/>
      <c r="G745" s="390"/>
      <c r="H745" s="2107">
        <f t="shared" si="13"/>
        <v>0</v>
      </c>
      <c r="I745" s="244"/>
      <c r="J745" s="1330"/>
      <c r="K745" s="1330"/>
      <c r="L745" s="519"/>
      <c r="M745" s="2087"/>
    </row>
    <row r="746" spans="1:13" x14ac:dyDescent="0.25">
      <c r="A746" s="32"/>
      <c r="F746" s="400"/>
      <c r="G746" s="390"/>
      <c r="H746" s="2107">
        <f t="shared" si="13"/>
        <v>0</v>
      </c>
      <c r="I746" s="244"/>
      <c r="J746" s="1330"/>
      <c r="K746" s="1330"/>
      <c r="L746" s="519"/>
      <c r="M746" s="2087"/>
    </row>
    <row r="747" spans="1:13" x14ac:dyDescent="0.25">
      <c r="A747" s="32"/>
      <c r="F747" s="400"/>
      <c r="G747" s="390"/>
      <c r="H747" s="2107">
        <f t="shared" si="13"/>
        <v>0</v>
      </c>
      <c r="I747" s="244"/>
      <c r="J747" s="1330"/>
      <c r="K747" s="1330"/>
      <c r="L747" s="519"/>
      <c r="M747" s="2087"/>
    </row>
    <row r="748" spans="1:13" x14ac:dyDescent="0.25">
      <c r="A748" s="32"/>
      <c r="F748" s="400"/>
      <c r="G748" s="390"/>
      <c r="H748" s="2107">
        <f t="shared" si="13"/>
        <v>0</v>
      </c>
      <c r="I748" s="244"/>
      <c r="J748" s="1330"/>
      <c r="K748" s="1330"/>
      <c r="L748" s="519"/>
      <c r="M748" s="2087"/>
    </row>
    <row r="749" spans="1:13" x14ac:dyDescent="0.25">
      <c r="A749" s="32"/>
      <c r="F749" s="400"/>
      <c r="G749" s="390"/>
      <c r="H749" s="2107">
        <f t="shared" si="13"/>
        <v>0</v>
      </c>
      <c r="I749" s="244"/>
      <c r="J749" s="1330"/>
      <c r="K749" s="1330"/>
      <c r="L749" s="519"/>
      <c r="M749" s="2087"/>
    </row>
    <row r="750" spans="1:13" x14ac:dyDescent="0.25">
      <c r="A750" s="32"/>
      <c r="F750" s="400"/>
      <c r="G750" s="390"/>
      <c r="H750" s="2107">
        <f t="shared" si="13"/>
        <v>0</v>
      </c>
      <c r="I750" s="244"/>
      <c r="J750" s="1330"/>
      <c r="K750" s="1330"/>
      <c r="L750" s="519"/>
      <c r="M750" s="2087"/>
    </row>
    <row r="751" spans="1:13" x14ac:dyDescent="0.25">
      <c r="A751" s="32"/>
      <c r="F751" s="400"/>
      <c r="G751" s="390"/>
      <c r="H751" s="2107">
        <f t="shared" si="13"/>
        <v>0</v>
      </c>
      <c r="I751" s="244"/>
      <c r="J751" s="1330"/>
      <c r="K751" s="1330"/>
      <c r="L751" s="519"/>
      <c r="M751" s="2087"/>
    </row>
    <row r="752" spans="1:13" x14ac:dyDescent="0.25">
      <c r="A752" s="32"/>
      <c r="F752" s="400"/>
      <c r="G752" s="390"/>
      <c r="H752" s="2107">
        <f t="shared" si="13"/>
        <v>0</v>
      </c>
      <c r="I752" s="244"/>
      <c r="J752" s="1330"/>
      <c r="K752" s="1330"/>
      <c r="L752" s="519"/>
      <c r="M752" s="2087"/>
    </row>
    <row r="753" spans="1:13" x14ac:dyDescent="0.25">
      <c r="A753" s="32"/>
      <c r="F753" s="400"/>
      <c r="G753" s="390"/>
      <c r="H753" s="2107">
        <f t="shared" si="13"/>
        <v>0</v>
      </c>
      <c r="I753" s="244"/>
      <c r="J753" s="1330"/>
      <c r="K753" s="1330"/>
      <c r="L753" s="519"/>
      <c r="M753" s="2087"/>
    </row>
    <row r="754" spans="1:13" x14ac:dyDescent="0.25">
      <c r="A754" s="32"/>
      <c r="F754" s="400"/>
      <c r="G754" s="390"/>
      <c r="H754" s="2107">
        <f t="shared" si="13"/>
        <v>0</v>
      </c>
      <c r="I754" s="244"/>
      <c r="J754" s="1330"/>
      <c r="K754" s="1330"/>
      <c r="L754" s="519"/>
      <c r="M754" s="2087"/>
    </row>
    <row r="755" spans="1:13" x14ac:dyDescent="0.25">
      <c r="A755" s="32"/>
      <c r="F755" s="400"/>
      <c r="G755" s="390"/>
      <c r="H755" s="2107">
        <f t="shared" si="13"/>
        <v>0</v>
      </c>
      <c r="I755" s="244"/>
      <c r="J755" s="1330"/>
      <c r="K755" s="1330"/>
      <c r="L755" s="519"/>
      <c r="M755" s="2087"/>
    </row>
    <row r="756" spans="1:13" x14ac:dyDescent="0.25">
      <c r="A756" s="32"/>
      <c r="F756" s="400"/>
      <c r="G756" s="390"/>
      <c r="H756" s="2107">
        <f t="shared" si="13"/>
        <v>0</v>
      </c>
      <c r="I756" s="244"/>
      <c r="J756" s="1330"/>
      <c r="K756" s="1330"/>
      <c r="L756" s="519"/>
      <c r="M756" s="2087"/>
    </row>
    <row r="757" spans="1:13" x14ac:dyDescent="0.25">
      <c r="A757" s="32"/>
      <c r="F757" s="400"/>
      <c r="G757" s="390"/>
      <c r="H757" s="2107">
        <f t="shared" si="13"/>
        <v>0</v>
      </c>
      <c r="I757" s="244"/>
      <c r="J757" s="1330"/>
      <c r="K757" s="1330"/>
      <c r="L757" s="519"/>
      <c r="M757" s="2087"/>
    </row>
    <row r="758" spans="1:13" x14ac:dyDescent="0.25">
      <c r="A758" s="32"/>
      <c r="F758" s="400"/>
      <c r="G758" s="390"/>
      <c r="H758" s="2107">
        <f t="shared" si="13"/>
        <v>0</v>
      </c>
      <c r="I758" s="244"/>
      <c r="J758" s="1330"/>
      <c r="K758" s="1330"/>
      <c r="L758" s="519"/>
      <c r="M758" s="2087"/>
    </row>
    <row r="759" spans="1:13" x14ac:dyDescent="0.25">
      <c r="A759" s="32"/>
      <c r="F759" s="400"/>
      <c r="G759" s="390"/>
      <c r="H759" s="2107">
        <f t="shared" si="13"/>
        <v>0</v>
      </c>
      <c r="I759" s="244"/>
      <c r="J759" s="1330"/>
      <c r="K759" s="1330"/>
      <c r="L759" s="519"/>
      <c r="M759" s="2087"/>
    </row>
    <row r="760" spans="1:13" x14ac:dyDescent="0.25">
      <c r="A760" s="32"/>
      <c r="F760" s="400"/>
      <c r="G760" s="390"/>
      <c r="H760" s="2107">
        <f t="shared" si="13"/>
        <v>0</v>
      </c>
      <c r="I760" s="244"/>
      <c r="J760" s="1330"/>
      <c r="K760" s="1330"/>
      <c r="L760" s="519"/>
      <c r="M760" s="2087"/>
    </row>
    <row r="761" spans="1:13" x14ac:dyDescent="0.25">
      <c r="A761" s="32"/>
      <c r="F761" s="400"/>
      <c r="G761" s="390"/>
      <c r="H761" s="2107">
        <f t="shared" si="13"/>
        <v>0</v>
      </c>
      <c r="I761" s="244"/>
      <c r="J761" s="1330"/>
      <c r="K761" s="1330"/>
      <c r="L761" s="519"/>
      <c r="M761" s="2087"/>
    </row>
    <row r="762" spans="1:13" x14ac:dyDescent="0.25">
      <c r="A762" s="32"/>
      <c r="F762" s="400"/>
      <c r="G762" s="390"/>
      <c r="H762" s="2107">
        <f t="shared" ref="H762:H825" si="14">E762-G762</f>
        <v>0</v>
      </c>
      <c r="I762" s="244"/>
      <c r="J762" s="1330"/>
      <c r="K762" s="1330"/>
      <c r="L762" s="519"/>
      <c r="M762" s="2087"/>
    </row>
    <row r="763" spans="1:13" x14ac:dyDescent="0.25">
      <c r="A763" s="32"/>
      <c r="F763" s="400"/>
      <c r="G763" s="390"/>
      <c r="H763" s="2107">
        <f t="shared" si="14"/>
        <v>0</v>
      </c>
      <c r="I763" s="244"/>
      <c r="J763" s="1330"/>
      <c r="K763" s="1330"/>
      <c r="L763" s="519"/>
      <c r="M763" s="2087"/>
    </row>
    <row r="764" spans="1:13" x14ac:dyDescent="0.25">
      <c r="A764" s="32"/>
      <c r="F764" s="400"/>
      <c r="G764" s="390"/>
      <c r="H764" s="2107">
        <f t="shared" si="14"/>
        <v>0</v>
      </c>
      <c r="I764" s="244"/>
      <c r="J764" s="1330"/>
      <c r="K764" s="1330"/>
      <c r="L764" s="519"/>
      <c r="M764" s="2087"/>
    </row>
    <row r="765" spans="1:13" x14ac:dyDescent="0.25">
      <c r="A765" s="32"/>
      <c r="F765" s="400"/>
      <c r="G765" s="390"/>
      <c r="H765" s="2107">
        <f t="shared" si="14"/>
        <v>0</v>
      </c>
      <c r="I765" s="244"/>
      <c r="J765" s="1330"/>
      <c r="K765" s="1330"/>
      <c r="L765" s="519"/>
      <c r="M765" s="2087"/>
    </row>
    <row r="766" spans="1:13" x14ac:dyDescent="0.25">
      <c r="A766" s="32"/>
      <c r="F766" s="400"/>
      <c r="G766" s="390"/>
      <c r="H766" s="2107">
        <f t="shared" si="14"/>
        <v>0</v>
      </c>
      <c r="I766" s="244"/>
      <c r="J766" s="1330"/>
      <c r="K766" s="1330"/>
      <c r="L766" s="519"/>
      <c r="M766" s="2087"/>
    </row>
    <row r="767" spans="1:13" x14ac:dyDescent="0.25">
      <c r="A767" s="32"/>
      <c r="F767" s="400"/>
      <c r="G767" s="390"/>
      <c r="H767" s="2107">
        <f t="shared" si="14"/>
        <v>0</v>
      </c>
      <c r="I767" s="244"/>
      <c r="J767" s="1330"/>
      <c r="K767" s="1330"/>
      <c r="L767" s="519"/>
      <c r="M767" s="2087"/>
    </row>
    <row r="768" spans="1:13" x14ac:dyDescent="0.25">
      <c r="A768" s="32"/>
      <c r="F768" s="400"/>
      <c r="G768" s="390"/>
      <c r="H768" s="2107">
        <f t="shared" si="14"/>
        <v>0</v>
      </c>
      <c r="I768" s="244"/>
      <c r="J768" s="1330"/>
      <c r="K768" s="1330"/>
      <c r="L768" s="519"/>
      <c r="M768" s="2087"/>
    </row>
    <row r="769" spans="1:13" x14ac:dyDescent="0.25">
      <c r="A769" s="32"/>
      <c r="F769" s="400"/>
      <c r="G769" s="390"/>
      <c r="H769" s="2107">
        <f t="shared" si="14"/>
        <v>0</v>
      </c>
      <c r="I769" s="244"/>
      <c r="J769" s="1330"/>
      <c r="K769" s="1330"/>
      <c r="L769" s="519"/>
      <c r="M769" s="2087"/>
    </row>
    <row r="770" spans="1:13" x14ac:dyDescent="0.25">
      <c r="A770" s="32"/>
      <c r="F770" s="400"/>
      <c r="G770" s="390"/>
      <c r="H770" s="2107">
        <f t="shared" si="14"/>
        <v>0</v>
      </c>
      <c r="I770" s="244"/>
      <c r="J770" s="1330"/>
      <c r="K770" s="1330"/>
      <c r="L770" s="519"/>
      <c r="M770" s="2087"/>
    </row>
    <row r="771" spans="1:13" x14ac:dyDescent="0.25">
      <c r="A771" s="32"/>
      <c r="F771" s="400"/>
      <c r="G771" s="390"/>
      <c r="H771" s="2107">
        <f t="shared" si="14"/>
        <v>0</v>
      </c>
      <c r="I771" s="244"/>
      <c r="J771" s="1330"/>
      <c r="K771" s="1330"/>
      <c r="L771" s="519"/>
      <c r="M771" s="2087"/>
    </row>
    <row r="772" spans="1:13" x14ac:dyDescent="0.25">
      <c r="A772" s="32"/>
      <c r="F772" s="400"/>
      <c r="G772" s="390"/>
      <c r="H772" s="2107">
        <f t="shared" si="14"/>
        <v>0</v>
      </c>
      <c r="I772" s="244"/>
      <c r="J772" s="1330"/>
      <c r="K772" s="1330"/>
      <c r="L772" s="519"/>
      <c r="M772" s="2087"/>
    </row>
    <row r="773" spans="1:13" x14ac:dyDescent="0.25">
      <c r="A773" s="32"/>
      <c r="F773" s="400"/>
      <c r="G773" s="390"/>
      <c r="H773" s="2107">
        <f t="shared" si="14"/>
        <v>0</v>
      </c>
      <c r="I773" s="244"/>
      <c r="J773" s="1330"/>
      <c r="K773" s="1330"/>
      <c r="L773" s="519"/>
      <c r="M773" s="2087"/>
    </row>
    <row r="774" spans="1:13" x14ac:dyDescent="0.25">
      <c r="A774" s="32"/>
      <c r="F774" s="400"/>
      <c r="G774" s="390"/>
      <c r="H774" s="2107">
        <f t="shared" si="14"/>
        <v>0</v>
      </c>
      <c r="I774" s="244"/>
      <c r="J774" s="1330"/>
      <c r="K774" s="1330"/>
      <c r="L774" s="519"/>
      <c r="M774" s="2087"/>
    </row>
    <row r="775" spans="1:13" x14ac:dyDescent="0.25">
      <c r="A775" s="32"/>
      <c r="F775" s="400"/>
      <c r="G775" s="390"/>
      <c r="H775" s="2107">
        <f t="shared" si="14"/>
        <v>0</v>
      </c>
      <c r="I775" s="244"/>
      <c r="J775" s="1330"/>
      <c r="K775" s="1330"/>
      <c r="L775" s="519"/>
      <c r="M775" s="2087"/>
    </row>
    <row r="776" spans="1:13" x14ac:dyDescent="0.25">
      <c r="A776" s="32"/>
      <c r="F776" s="400"/>
      <c r="G776" s="390"/>
      <c r="H776" s="2107">
        <f t="shared" si="14"/>
        <v>0</v>
      </c>
      <c r="I776" s="244"/>
      <c r="J776" s="1330"/>
      <c r="K776" s="1330"/>
      <c r="L776" s="519"/>
      <c r="M776" s="2087"/>
    </row>
    <row r="777" spans="1:13" x14ac:dyDescent="0.25">
      <c r="A777" s="32"/>
      <c r="F777" s="400"/>
      <c r="G777" s="390"/>
      <c r="H777" s="2107">
        <f t="shared" si="14"/>
        <v>0</v>
      </c>
      <c r="I777" s="244"/>
      <c r="J777" s="1330"/>
      <c r="K777" s="1330"/>
      <c r="L777" s="519"/>
      <c r="M777" s="2087"/>
    </row>
    <row r="778" spans="1:13" x14ac:dyDescent="0.25">
      <c r="A778" s="32"/>
      <c r="F778" s="400"/>
      <c r="G778" s="390"/>
      <c r="H778" s="2107">
        <f t="shared" si="14"/>
        <v>0</v>
      </c>
      <c r="I778" s="244"/>
      <c r="J778" s="1330"/>
      <c r="K778" s="1330"/>
      <c r="L778" s="519"/>
      <c r="M778" s="2087"/>
    </row>
    <row r="779" spans="1:13" x14ac:dyDescent="0.25">
      <c r="A779" s="32"/>
      <c r="F779" s="400"/>
      <c r="G779" s="390"/>
      <c r="H779" s="2107">
        <f t="shared" si="14"/>
        <v>0</v>
      </c>
      <c r="I779" s="244"/>
      <c r="J779" s="1330"/>
      <c r="K779" s="1330"/>
      <c r="L779" s="519"/>
      <c r="M779" s="2087"/>
    </row>
    <row r="780" spans="1:13" x14ac:dyDescent="0.25">
      <c r="A780" s="32"/>
      <c r="F780" s="400"/>
      <c r="G780" s="390"/>
      <c r="H780" s="2107">
        <f t="shared" si="14"/>
        <v>0</v>
      </c>
      <c r="I780" s="244"/>
      <c r="J780" s="1330"/>
      <c r="K780" s="1330"/>
      <c r="L780" s="519"/>
      <c r="M780" s="2087"/>
    </row>
    <row r="781" spans="1:13" x14ac:dyDescent="0.25">
      <c r="A781" s="32"/>
      <c r="F781" s="400"/>
      <c r="G781" s="390"/>
      <c r="H781" s="2107">
        <f t="shared" si="14"/>
        <v>0</v>
      </c>
      <c r="I781" s="244"/>
      <c r="J781" s="1330"/>
      <c r="K781" s="1330"/>
      <c r="L781" s="519"/>
      <c r="M781" s="2087"/>
    </row>
    <row r="782" spans="1:13" x14ac:dyDescent="0.25">
      <c r="A782" s="32"/>
      <c r="F782" s="400"/>
      <c r="G782" s="390"/>
      <c r="H782" s="2107">
        <f t="shared" si="14"/>
        <v>0</v>
      </c>
      <c r="I782" s="244"/>
      <c r="J782" s="1330"/>
      <c r="K782" s="1330"/>
      <c r="L782" s="519"/>
      <c r="M782" s="2087"/>
    </row>
    <row r="783" spans="1:13" x14ac:dyDescent="0.25">
      <c r="A783" s="32"/>
      <c r="F783" s="400"/>
      <c r="G783" s="390"/>
      <c r="H783" s="2107">
        <f t="shared" si="14"/>
        <v>0</v>
      </c>
      <c r="I783" s="244"/>
      <c r="J783" s="1330"/>
      <c r="K783" s="1330"/>
      <c r="L783" s="519"/>
      <c r="M783" s="2087"/>
    </row>
    <row r="784" spans="1:13" x14ac:dyDescent="0.25">
      <c r="A784" s="32"/>
      <c r="F784" s="400"/>
      <c r="G784" s="390"/>
      <c r="H784" s="2107">
        <f t="shared" si="14"/>
        <v>0</v>
      </c>
      <c r="I784" s="244"/>
      <c r="J784" s="1330"/>
      <c r="K784" s="1330"/>
      <c r="L784" s="519"/>
      <c r="M784" s="2087"/>
    </row>
    <row r="785" spans="1:13" x14ac:dyDescent="0.25">
      <c r="A785" s="32"/>
      <c r="F785" s="400"/>
      <c r="G785" s="390"/>
      <c r="H785" s="2107">
        <f t="shared" si="14"/>
        <v>0</v>
      </c>
      <c r="I785" s="244"/>
      <c r="J785" s="1330"/>
      <c r="K785" s="1330"/>
      <c r="L785" s="519"/>
      <c r="M785" s="2087"/>
    </row>
    <row r="786" spans="1:13" x14ac:dyDescent="0.25">
      <c r="A786" s="32"/>
      <c r="F786" s="400"/>
      <c r="G786" s="390"/>
      <c r="H786" s="2107">
        <f t="shared" si="14"/>
        <v>0</v>
      </c>
      <c r="I786" s="244"/>
      <c r="J786" s="1330"/>
      <c r="K786" s="1330"/>
      <c r="L786" s="519"/>
      <c r="M786" s="2087"/>
    </row>
    <row r="787" spans="1:13" x14ac:dyDescent="0.25">
      <c r="A787" s="32"/>
      <c r="F787" s="400"/>
      <c r="G787" s="390"/>
      <c r="H787" s="2107">
        <f t="shared" si="14"/>
        <v>0</v>
      </c>
      <c r="I787" s="244"/>
      <c r="J787" s="1330"/>
      <c r="K787" s="1330"/>
      <c r="L787" s="519"/>
      <c r="M787" s="2087"/>
    </row>
    <row r="788" spans="1:13" x14ac:dyDescent="0.25">
      <c r="A788" s="32"/>
      <c r="F788" s="400"/>
      <c r="G788" s="390"/>
      <c r="H788" s="2107">
        <f t="shared" si="14"/>
        <v>0</v>
      </c>
      <c r="I788" s="244"/>
      <c r="J788" s="1330"/>
      <c r="K788" s="1330"/>
      <c r="L788" s="519"/>
      <c r="M788" s="2087"/>
    </row>
    <row r="789" spans="1:13" x14ac:dyDescent="0.25">
      <c r="A789" s="32"/>
      <c r="F789" s="400"/>
      <c r="G789" s="390"/>
      <c r="H789" s="2107">
        <f t="shared" si="14"/>
        <v>0</v>
      </c>
      <c r="I789" s="244"/>
      <c r="J789" s="1330"/>
      <c r="K789" s="1330"/>
      <c r="L789" s="519"/>
      <c r="M789" s="2087"/>
    </row>
    <row r="790" spans="1:13" x14ac:dyDescent="0.25">
      <c r="A790" s="32"/>
      <c r="F790" s="400"/>
      <c r="G790" s="390"/>
      <c r="H790" s="2107">
        <f t="shared" si="14"/>
        <v>0</v>
      </c>
      <c r="I790" s="244"/>
      <c r="J790" s="1330"/>
      <c r="K790" s="1330"/>
      <c r="L790" s="519"/>
      <c r="M790" s="2087"/>
    </row>
    <row r="791" spans="1:13" x14ac:dyDescent="0.25">
      <c r="A791" s="32"/>
      <c r="F791" s="400"/>
      <c r="G791" s="390"/>
      <c r="H791" s="2107">
        <f t="shared" si="14"/>
        <v>0</v>
      </c>
      <c r="I791" s="244"/>
      <c r="J791" s="1330"/>
      <c r="K791" s="1330"/>
      <c r="L791" s="519"/>
      <c r="M791" s="2087"/>
    </row>
    <row r="792" spans="1:13" x14ac:dyDescent="0.25">
      <c r="A792" s="32"/>
      <c r="F792" s="400"/>
      <c r="G792" s="390"/>
      <c r="H792" s="2107">
        <f t="shared" si="14"/>
        <v>0</v>
      </c>
      <c r="I792" s="244"/>
      <c r="J792" s="1330"/>
      <c r="K792" s="1330"/>
      <c r="L792" s="519"/>
      <c r="M792" s="2087"/>
    </row>
    <row r="793" spans="1:13" x14ac:dyDescent="0.25">
      <c r="A793" s="32"/>
      <c r="F793" s="400"/>
      <c r="G793" s="390"/>
      <c r="H793" s="2107">
        <f t="shared" si="14"/>
        <v>0</v>
      </c>
      <c r="I793" s="244"/>
      <c r="J793" s="1330"/>
      <c r="K793" s="1330"/>
      <c r="L793" s="519"/>
      <c r="M793" s="2087"/>
    </row>
    <row r="794" spans="1:13" x14ac:dyDescent="0.25">
      <c r="A794" s="32"/>
      <c r="F794" s="400"/>
      <c r="G794" s="390"/>
      <c r="H794" s="2107">
        <f t="shared" si="14"/>
        <v>0</v>
      </c>
      <c r="I794" s="244"/>
      <c r="J794" s="1330"/>
      <c r="K794" s="1330"/>
      <c r="L794" s="519"/>
      <c r="M794" s="2087"/>
    </row>
    <row r="795" spans="1:13" x14ac:dyDescent="0.25">
      <c r="A795" s="32"/>
      <c r="F795" s="400"/>
      <c r="G795" s="390"/>
      <c r="H795" s="2107">
        <f t="shared" si="14"/>
        <v>0</v>
      </c>
      <c r="I795" s="244"/>
      <c r="J795" s="1330"/>
      <c r="K795" s="1330"/>
      <c r="L795" s="519"/>
      <c r="M795" s="2087"/>
    </row>
    <row r="796" spans="1:13" x14ac:dyDescent="0.25">
      <c r="A796" s="32"/>
      <c r="F796" s="400"/>
      <c r="G796" s="390"/>
      <c r="H796" s="2107">
        <f t="shared" si="14"/>
        <v>0</v>
      </c>
      <c r="I796" s="244"/>
      <c r="J796" s="1330"/>
      <c r="K796" s="1330"/>
      <c r="L796" s="519"/>
      <c r="M796" s="2087"/>
    </row>
    <row r="797" spans="1:13" x14ac:dyDescent="0.25">
      <c r="A797" s="32"/>
      <c r="F797" s="400"/>
      <c r="G797" s="390"/>
      <c r="H797" s="2107">
        <f t="shared" si="14"/>
        <v>0</v>
      </c>
      <c r="I797" s="244"/>
      <c r="J797" s="1330"/>
      <c r="K797" s="1330"/>
      <c r="L797" s="519"/>
      <c r="M797" s="2087"/>
    </row>
    <row r="798" spans="1:13" x14ac:dyDescent="0.25">
      <c r="A798" s="32"/>
      <c r="F798" s="400"/>
      <c r="G798" s="390"/>
      <c r="H798" s="2107">
        <f t="shared" si="14"/>
        <v>0</v>
      </c>
      <c r="I798" s="244"/>
      <c r="J798" s="1330"/>
      <c r="K798" s="1330"/>
      <c r="L798" s="519"/>
      <c r="M798" s="2087"/>
    </row>
    <row r="799" spans="1:13" x14ac:dyDescent="0.25">
      <c r="A799" s="32"/>
      <c r="F799" s="400"/>
      <c r="G799" s="390"/>
      <c r="H799" s="2107">
        <f t="shared" si="14"/>
        <v>0</v>
      </c>
      <c r="I799" s="244"/>
      <c r="J799" s="1330"/>
      <c r="K799" s="1330"/>
      <c r="L799" s="519"/>
      <c r="M799" s="2087"/>
    </row>
    <row r="800" spans="1:13" x14ac:dyDescent="0.25">
      <c r="A800" s="32"/>
      <c r="F800" s="400"/>
      <c r="G800" s="390"/>
      <c r="H800" s="2107">
        <f t="shared" si="14"/>
        <v>0</v>
      </c>
      <c r="I800" s="244"/>
      <c r="J800" s="1330"/>
      <c r="K800" s="1330"/>
      <c r="L800" s="519"/>
      <c r="M800" s="2087"/>
    </row>
    <row r="801" spans="1:13" x14ac:dyDescent="0.25">
      <c r="A801" s="32"/>
      <c r="F801" s="400"/>
      <c r="G801" s="390"/>
      <c r="H801" s="2107">
        <f t="shared" si="14"/>
        <v>0</v>
      </c>
      <c r="I801" s="244"/>
      <c r="J801" s="1330"/>
      <c r="K801" s="1330"/>
      <c r="L801" s="519"/>
      <c r="M801" s="2087"/>
    </row>
    <row r="802" spans="1:13" x14ac:dyDescent="0.25">
      <c r="A802" s="32"/>
      <c r="F802" s="400"/>
      <c r="G802" s="390"/>
      <c r="H802" s="2107">
        <f t="shared" si="14"/>
        <v>0</v>
      </c>
      <c r="I802" s="244"/>
      <c r="J802" s="1330"/>
      <c r="K802" s="1330"/>
      <c r="L802" s="519"/>
      <c r="M802" s="2087"/>
    </row>
    <row r="803" spans="1:13" x14ac:dyDescent="0.25">
      <c r="A803" s="32"/>
      <c r="F803" s="400"/>
      <c r="G803" s="390"/>
      <c r="H803" s="2107">
        <f t="shared" si="14"/>
        <v>0</v>
      </c>
      <c r="I803" s="244"/>
      <c r="J803" s="1330"/>
      <c r="K803" s="1330"/>
      <c r="L803" s="519"/>
      <c r="M803" s="2087"/>
    </row>
    <row r="804" spans="1:13" x14ac:dyDescent="0.25">
      <c r="A804" s="32"/>
      <c r="F804" s="400"/>
      <c r="G804" s="390"/>
      <c r="H804" s="2107">
        <f t="shared" si="14"/>
        <v>0</v>
      </c>
      <c r="I804" s="244"/>
      <c r="J804" s="1330"/>
      <c r="K804" s="1330"/>
      <c r="L804" s="519"/>
      <c r="M804" s="2087"/>
    </row>
    <row r="805" spans="1:13" x14ac:dyDescent="0.25">
      <c r="A805" s="32"/>
      <c r="F805" s="400"/>
      <c r="G805" s="390"/>
      <c r="H805" s="2107">
        <f t="shared" si="14"/>
        <v>0</v>
      </c>
      <c r="I805" s="244"/>
      <c r="J805" s="1330"/>
      <c r="K805" s="1330"/>
      <c r="L805" s="519"/>
      <c r="M805" s="2087"/>
    </row>
    <row r="806" spans="1:13" x14ac:dyDescent="0.25">
      <c r="A806" s="32"/>
      <c r="F806" s="400"/>
      <c r="G806" s="390"/>
      <c r="H806" s="2107">
        <f t="shared" si="14"/>
        <v>0</v>
      </c>
      <c r="I806" s="244"/>
      <c r="J806" s="1330"/>
      <c r="K806" s="1330"/>
      <c r="L806" s="519"/>
      <c r="M806" s="2087"/>
    </row>
    <row r="807" spans="1:13" x14ac:dyDescent="0.25">
      <c r="A807" s="32"/>
      <c r="F807" s="400"/>
      <c r="G807" s="390"/>
      <c r="H807" s="2107">
        <f t="shared" si="14"/>
        <v>0</v>
      </c>
      <c r="I807" s="244"/>
      <c r="J807" s="1330"/>
      <c r="K807" s="1330"/>
      <c r="L807" s="519"/>
      <c r="M807" s="2087"/>
    </row>
    <row r="808" spans="1:13" x14ac:dyDescent="0.25">
      <c r="A808" s="32"/>
      <c r="F808" s="400"/>
      <c r="G808" s="390"/>
      <c r="H808" s="2107">
        <f t="shared" si="14"/>
        <v>0</v>
      </c>
      <c r="I808" s="244"/>
      <c r="J808" s="1330"/>
      <c r="K808" s="1330"/>
      <c r="L808" s="519"/>
      <c r="M808" s="2087"/>
    </row>
    <row r="809" spans="1:13" x14ac:dyDescent="0.25">
      <c r="A809" s="32"/>
      <c r="F809" s="400"/>
      <c r="G809" s="390"/>
      <c r="H809" s="2107">
        <f t="shared" si="14"/>
        <v>0</v>
      </c>
      <c r="I809" s="244"/>
      <c r="J809" s="1330"/>
      <c r="K809" s="1330"/>
      <c r="L809" s="519"/>
      <c r="M809" s="2087"/>
    </row>
    <row r="810" spans="1:13" x14ac:dyDescent="0.25">
      <c r="A810" s="32"/>
      <c r="F810" s="400"/>
      <c r="G810" s="390"/>
      <c r="H810" s="2107">
        <f t="shared" si="14"/>
        <v>0</v>
      </c>
      <c r="I810" s="244"/>
      <c r="J810" s="1330"/>
      <c r="K810" s="1330"/>
      <c r="L810" s="519"/>
      <c r="M810" s="2087"/>
    </row>
    <row r="811" spans="1:13" x14ac:dyDescent="0.25">
      <c r="A811" s="32"/>
      <c r="F811" s="400"/>
      <c r="G811" s="390"/>
      <c r="H811" s="2107">
        <f t="shared" si="14"/>
        <v>0</v>
      </c>
      <c r="I811" s="244"/>
      <c r="J811" s="1330"/>
      <c r="K811" s="1330"/>
      <c r="L811" s="519"/>
      <c r="M811" s="2087"/>
    </row>
    <row r="812" spans="1:13" x14ac:dyDescent="0.25">
      <c r="A812" s="32"/>
      <c r="F812" s="400"/>
      <c r="G812" s="390"/>
      <c r="H812" s="2107">
        <f t="shared" si="14"/>
        <v>0</v>
      </c>
      <c r="I812" s="244"/>
      <c r="J812" s="1330"/>
      <c r="K812" s="1330"/>
      <c r="L812" s="519"/>
      <c r="M812" s="2087"/>
    </row>
    <row r="813" spans="1:13" x14ac:dyDescent="0.25">
      <c r="A813" s="32"/>
      <c r="F813" s="400"/>
      <c r="G813" s="390"/>
      <c r="H813" s="2107">
        <f t="shared" si="14"/>
        <v>0</v>
      </c>
      <c r="I813" s="244"/>
      <c r="J813" s="1330"/>
      <c r="K813" s="1330"/>
      <c r="L813" s="519"/>
      <c r="M813" s="2087"/>
    </row>
    <row r="814" spans="1:13" x14ac:dyDescent="0.25">
      <c r="A814" s="32"/>
      <c r="F814" s="400"/>
      <c r="G814" s="390"/>
      <c r="H814" s="2107">
        <f t="shared" si="14"/>
        <v>0</v>
      </c>
      <c r="I814" s="244"/>
      <c r="J814" s="1330"/>
      <c r="K814" s="1330"/>
      <c r="L814" s="519"/>
      <c r="M814" s="2087"/>
    </row>
    <row r="815" spans="1:13" x14ac:dyDescent="0.25">
      <c r="A815" s="32"/>
      <c r="F815" s="400"/>
      <c r="G815" s="390"/>
      <c r="H815" s="2107">
        <f t="shared" si="14"/>
        <v>0</v>
      </c>
      <c r="I815" s="244"/>
      <c r="J815" s="1330"/>
      <c r="K815" s="1330"/>
      <c r="L815" s="519"/>
      <c r="M815" s="2087"/>
    </row>
    <row r="816" spans="1:13" x14ac:dyDescent="0.25">
      <c r="A816" s="32"/>
      <c r="F816" s="400"/>
      <c r="G816" s="390"/>
      <c r="H816" s="2107">
        <f t="shared" si="14"/>
        <v>0</v>
      </c>
      <c r="I816" s="244"/>
      <c r="J816" s="1330"/>
      <c r="K816" s="1330"/>
      <c r="L816" s="519"/>
      <c r="M816" s="2087"/>
    </row>
    <row r="817" spans="1:13" x14ac:dyDescent="0.25">
      <c r="A817" s="32"/>
      <c r="F817" s="400"/>
      <c r="G817" s="390"/>
      <c r="H817" s="2107">
        <f t="shared" si="14"/>
        <v>0</v>
      </c>
      <c r="I817" s="244"/>
      <c r="J817" s="1330"/>
      <c r="K817" s="1330"/>
      <c r="L817" s="519"/>
      <c r="M817" s="2087"/>
    </row>
    <row r="818" spans="1:13" x14ac:dyDescent="0.25">
      <c r="A818" s="32"/>
      <c r="F818" s="400"/>
      <c r="G818" s="390"/>
      <c r="H818" s="2107">
        <f t="shared" si="14"/>
        <v>0</v>
      </c>
      <c r="I818" s="244"/>
      <c r="J818" s="1330"/>
      <c r="K818" s="1330"/>
      <c r="L818" s="519"/>
      <c r="M818" s="2087"/>
    </row>
    <row r="819" spans="1:13" x14ac:dyDescent="0.25">
      <c r="A819" s="32"/>
      <c r="F819" s="400"/>
      <c r="G819" s="390"/>
      <c r="H819" s="2107">
        <f t="shared" si="14"/>
        <v>0</v>
      </c>
      <c r="I819" s="244"/>
      <c r="J819" s="1330"/>
      <c r="K819" s="1330"/>
      <c r="L819" s="519"/>
      <c r="M819" s="2087"/>
    </row>
    <row r="820" spans="1:13" x14ac:dyDescent="0.25">
      <c r="A820" s="32"/>
      <c r="F820" s="400"/>
      <c r="G820" s="390"/>
      <c r="H820" s="2107">
        <f t="shared" si="14"/>
        <v>0</v>
      </c>
      <c r="I820" s="244"/>
      <c r="J820" s="1330"/>
      <c r="K820" s="1330"/>
      <c r="L820" s="519"/>
      <c r="M820" s="2087"/>
    </row>
    <row r="821" spans="1:13" x14ac:dyDescent="0.25">
      <c r="A821" s="32"/>
      <c r="F821" s="400"/>
      <c r="G821" s="390"/>
      <c r="H821" s="2107">
        <f t="shared" si="14"/>
        <v>0</v>
      </c>
      <c r="I821" s="244"/>
      <c r="J821" s="1330"/>
      <c r="K821" s="1330"/>
      <c r="L821" s="519"/>
      <c r="M821" s="2087"/>
    </row>
    <row r="822" spans="1:13" x14ac:dyDescent="0.25">
      <c r="A822" s="32"/>
      <c r="F822" s="400"/>
      <c r="G822" s="390"/>
      <c r="H822" s="2107">
        <f t="shared" si="14"/>
        <v>0</v>
      </c>
      <c r="I822" s="244"/>
      <c r="J822" s="1330"/>
      <c r="K822" s="1330"/>
      <c r="L822" s="519"/>
      <c r="M822" s="2087"/>
    </row>
    <row r="823" spans="1:13" x14ac:dyDescent="0.25">
      <c r="A823" s="32"/>
      <c r="F823" s="400"/>
      <c r="G823" s="390"/>
      <c r="H823" s="2107">
        <f t="shared" si="14"/>
        <v>0</v>
      </c>
      <c r="I823" s="244"/>
      <c r="J823" s="1330"/>
      <c r="K823" s="1330"/>
      <c r="L823" s="519"/>
      <c r="M823" s="2087"/>
    </row>
    <row r="824" spans="1:13" x14ac:dyDescent="0.25">
      <c r="A824" s="32"/>
      <c r="F824" s="400"/>
      <c r="G824" s="390"/>
      <c r="H824" s="2107">
        <f t="shared" si="14"/>
        <v>0</v>
      </c>
      <c r="I824" s="244"/>
      <c r="J824" s="1330"/>
      <c r="K824" s="1330"/>
      <c r="L824" s="519"/>
      <c r="M824" s="2087"/>
    </row>
    <row r="825" spans="1:13" x14ac:dyDescent="0.25">
      <c r="A825" s="32"/>
      <c r="F825" s="400"/>
      <c r="G825" s="390"/>
      <c r="H825" s="2107">
        <f t="shared" si="14"/>
        <v>0</v>
      </c>
      <c r="I825" s="244"/>
      <c r="J825" s="1330"/>
      <c r="K825" s="1330"/>
      <c r="L825" s="519"/>
      <c r="M825" s="2087"/>
    </row>
    <row r="826" spans="1:13" x14ac:dyDescent="0.25">
      <c r="A826" s="32"/>
      <c r="F826" s="400"/>
      <c r="G826" s="390"/>
      <c r="H826" s="2107">
        <f t="shared" ref="H826:H858" si="15">E826-G826</f>
        <v>0</v>
      </c>
      <c r="I826" s="244"/>
      <c r="J826" s="1330"/>
      <c r="K826" s="1330"/>
      <c r="L826" s="519"/>
      <c r="M826" s="2087"/>
    </row>
    <row r="827" spans="1:13" x14ac:dyDescent="0.25">
      <c r="A827" s="32"/>
      <c r="F827" s="400"/>
      <c r="G827" s="390"/>
      <c r="H827" s="2107">
        <f t="shared" si="15"/>
        <v>0</v>
      </c>
      <c r="I827" s="244"/>
      <c r="J827" s="1330"/>
      <c r="K827" s="1330"/>
      <c r="L827" s="519"/>
      <c r="M827" s="2087"/>
    </row>
    <row r="828" spans="1:13" x14ac:dyDescent="0.25">
      <c r="A828" s="32"/>
      <c r="F828" s="400"/>
      <c r="G828" s="390"/>
      <c r="H828" s="2107">
        <f t="shared" si="15"/>
        <v>0</v>
      </c>
      <c r="I828" s="244"/>
      <c r="J828" s="1330"/>
      <c r="K828" s="1330"/>
      <c r="L828" s="519"/>
      <c r="M828" s="2087"/>
    </row>
    <row r="829" spans="1:13" x14ac:dyDescent="0.25">
      <c r="A829" s="32"/>
      <c r="F829" s="400"/>
      <c r="G829" s="390"/>
      <c r="H829" s="2107">
        <f t="shared" si="15"/>
        <v>0</v>
      </c>
      <c r="I829" s="244"/>
      <c r="J829" s="1330"/>
      <c r="K829" s="1330"/>
      <c r="L829" s="519"/>
      <c r="M829" s="2087"/>
    </row>
    <row r="830" spans="1:13" x14ac:dyDescent="0.25">
      <c r="A830" s="32"/>
      <c r="F830" s="400"/>
      <c r="G830" s="390"/>
      <c r="H830" s="2107">
        <f t="shared" si="15"/>
        <v>0</v>
      </c>
      <c r="I830" s="244"/>
      <c r="J830" s="1330"/>
      <c r="K830" s="1330"/>
      <c r="L830" s="519"/>
      <c r="M830" s="2087"/>
    </row>
    <row r="831" spans="1:13" x14ac:dyDescent="0.25">
      <c r="A831" s="32"/>
      <c r="F831" s="400"/>
      <c r="G831" s="390"/>
      <c r="H831" s="2107">
        <f t="shared" si="15"/>
        <v>0</v>
      </c>
      <c r="I831" s="244"/>
      <c r="J831" s="1330"/>
      <c r="K831" s="1330"/>
      <c r="L831" s="519"/>
      <c r="M831" s="2087"/>
    </row>
    <row r="832" spans="1:13" x14ac:dyDescent="0.25">
      <c r="A832" s="32"/>
      <c r="F832" s="400"/>
      <c r="G832" s="390"/>
      <c r="H832" s="2107">
        <f t="shared" si="15"/>
        <v>0</v>
      </c>
      <c r="I832" s="244"/>
      <c r="J832" s="1330"/>
      <c r="K832" s="1330"/>
      <c r="L832" s="519"/>
      <c r="M832" s="2087"/>
    </row>
    <row r="833" spans="1:13" x14ac:dyDescent="0.25">
      <c r="A833" s="32"/>
      <c r="F833" s="400"/>
      <c r="G833" s="390"/>
      <c r="H833" s="2107">
        <f t="shared" si="15"/>
        <v>0</v>
      </c>
      <c r="I833" s="244"/>
      <c r="J833" s="1330"/>
      <c r="K833" s="1330"/>
      <c r="L833" s="519"/>
      <c r="M833" s="2087"/>
    </row>
    <row r="834" spans="1:13" x14ac:dyDescent="0.25">
      <c r="A834" s="32"/>
      <c r="F834" s="400"/>
      <c r="G834" s="390"/>
      <c r="H834" s="2107">
        <f t="shared" si="15"/>
        <v>0</v>
      </c>
      <c r="I834" s="244"/>
      <c r="J834" s="1330"/>
      <c r="K834" s="1330"/>
      <c r="L834" s="519"/>
      <c r="M834" s="2087"/>
    </row>
    <row r="835" spans="1:13" x14ac:dyDescent="0.25">
      <c r="A835" s="32"/>
      <c r="F835" s="400"/>
      <c r="G835" s="390"/>
      <c r="H835" s="2107">
        <f t="shared" si="15"/>
        <v>0</v>
      </c>
      <c r="I835" s="244"/>
      <c r="J835" s="1330"/>
      <c r="K835" s="1330"/>
      <c r="L835" s="519"/>
      <c r="M835" s="2087"/>
    </row>
    <row r="836" spans="1:13" x14ac:dyDescent="0.25">
      <c r="A836" s="32"/>
      <c r="F836" s="400"/>
      <c r="G836" s="390"/>
      <c r="H836" s="2107">
        <f t="shared" si="15"/>
        <v>0</v>
      </c>
      <c r="I836" s="244"/>
      <c r="J836" s="1330"/>
      <c r="K836" s="1330"/>
      <c r="L836" s="519"/>
      <c r="M836" s="2087"/>
    </row>
    <row r="837" spans="1:13" x14ac:dyDescent="0.25">
      <c r="A837" s="32"/>
      <c r="F837" s="400"/>
      <c r="G837" s="390"/>
      <c r="H837" s="2107">
        <f t="shared" si="15"/>
        <v>0</v>
      </c>
      <c r="I837" s="244"/>
      <c r="J837" s="1330"/>
      <c r="K837" s="1330"/>
      <c r="L837" s="519"/>
      <c r="M837" s="2087"/>
    </row>
    <row r="838" spans="1:13" x14ac:dyDescent="0.25">
      <c r="A838" s="32"/>
      <c r="F838" s="400"/>
      <c r="G838" s="390"/>
      <c r="H838" s="2107">
        <f t="shared" si="15"/>
        <v>0</v>
      </c>
      <c r="I838" s="244"/>
      <c r="J838" s="1330"/>
      <c r="K838" s="1330"/>
      <c r="L838" s="519"/>
      <c r="M838" s="2087"/>
    </row>
    <row r="839" spans="1:13" x14ac:dyDescent="0.25">
      <c r="A839" s="32"/>
      <c r="F839" s="400"/>
      <c r="G839" s="390"/>
      <c r="H839" s="2107">
        <f t="shared" si="15"/>
        <v>0</v>
      </c>
      <c r="I839" s="244"/>
      <c r="J839" s="1330"/>
      <c r="K839" s="1330"/>
      <c r="L839" s="519"/>
      <c r="M839" s="2087"/>
    </row>
    <row r="840" spans="1:13" x14ac:dyDescent="0.25">
      <c r="A840" s="32"/>
      <c r="F840" s="400"/>
      <c r="G840" s="390"/>
      <c r="H840" s="2107">
        <f t="shared" si="15"/>
        <v>0</v>
      </c>
      <c r="I840" s="244"/>
      <c r="J840" s="1330"/>
      <c r="K840" s="1330"/>
      <c r="L840" s="519"/>
      <c r="M840" s="2087"/>
    </row>
    <row r="841" spans="1:13" x14ac:dyDescent="0.25">
      <c r="A841" s="32"/>
      <c r="F841" s="400"/>
      <c r="G841" s="390"/>
      <c r="H841" s="2107">
        <f t="shared" si="15"/>
        <v>0</v>
      </c>
      <c r="I841" s="244"/>
      <c r="J841" s="1330"/>
      <c r="K841" s="1330"/>
      <c r="L841" s="519"/>
      <c r="M841" s="2087"/>
    </row>
    <row r="842" spans="1:13" x14ac:dyDescent="0.25">
      <c r="A842" s="32"/>
      <c r="F842" s="400"/>
      <c r="G842" s="390"/>
      <c r="H842" s="2107">
        <f t="shared" si="15"/>
        <v>0</v>
      </c>
      <c r="I842" s="244"/>
      <c r="J842" s="1330"/>
      <c r="K842" s="1330"/>
      <c r="L842" s="519"/>
      <c r="M842" s="2087"/>
    </row>
    <row r="843" spans="1:13" x14ac:dyDescent="0.25">
      <c r="A843" s="32"/>
      <c r="F843" s="400"/>
      <c r="G843" s="390"/>
      <c r="H843" s="2107">
        <f t="shared" si="15"/>
        <v>0</v>
      </c>
      <c r="I843" s="244"/>
      <c r="J843" s="1330"/>
      <c r="K843" s="1330"/>
      <c r="L843" s="519"/>
      <c r="M843" s="2087"/>
    </row>
    <row r="844" spans="1:13" x14ac:dyDescent="0.25">
      <c r="A844" s="32"/>
      <c r="F844" s="400"/>
      <c r="G844" s="390"/>
      <c r="H844" s="2107">
        <f t="shared" si="15"/>
        <v>0</v>
      </c>
      <c r="I844" s="244"/>
      <c r="J844" s="1330"/>
      <c r="K844" s="1330"/>
      <c r="L844" s="519"/>
      <c r="M844" s="2087"/>
    </row>
    <row r="845" spans="1:13" x14ac:dyDescent="0.25">
      <c r="A845" s="32"/>
      <c r="F845" s="400"/>
      <c r="G845" s="390"/>
      <c r="H845" s="2107">
        <f t="shared" si="15"/>
        <v>0</v>
      </c>
      <c r="I845" s="244"/>
      <c r="J845" s="1330"/>
      <c r="K845" s="1330"/>
      <c r="L845" s="519"/>
      <c r="M845" s="2087"/>
    </row>
    <row r="846" spans="1:13" x14ac:dyDescent="0.25">
      <c r="A846" s="32"/>
      <c r="F846" s="400"/>
      <c r="G846" s="390"/>
      <c r="H846" s="2107">
        <f t="shared" si="15"/>
        <v>0</v>
      </c>
      <c r="I846" s="244"/>
      <c r="J846" s="1330"/>
      <c r="K846" s="1330"/>
      <c r="L846" s="519"/>
      <c r="M846" s="2087"/>
    </row>
    <row r="847" spans="1:13" x14ac:dyDescent="0.25">
      <c r="A847" s="32"/>
      <c r="F847" s="400"/>
      <c r="G847" s="390"/>
      <c r="H847" s="2107">
        <f t="shared" si="15"/>
        <v>0</v>
      </c>
      <c r="I847" s="244"/>
      <c r="J847" s="1330"/>
      <c r="K847" s="1330"/>
      <c r="L847" s="519"/>
      <c r="M847" s="2087"/>
    </row>
    <row r="848" spans="1:13" x14ac:dyDescent="0.25">
      <c r="A848" s="32"/>
      <c r="F848" s="400"/>
      <c r="G848" s="390"/>
      <c r="H848" s="2107">
        <f t="shared" si="15"/>
        <v>0</v>
      </c>
      <c r="I848" s="244"/>
      <c r="J848" s="1330"/>
      <c r="K848" s="1330"/>
      <c r="L848" s="519"/>
      <c r="M848" s="2087"/>
    </row>
    <row r="849" spans="1:13" x14ac:dyDescent="0.25">
      <c r="A849" s="32"/>
      <c r="F849" s="400"/>
      <c r="G849" s="390"/>
      <c r="H849" s="2107">
        <f t="shared" si="15"/>
        <v>0</v>
      </c>
      <c r="I849" s="244"/>
      <c r="J849" s="1330"/>
      <c r="K849" s="1330"/>
      <c r="L849" s="519"/>
      <c r="M849" s="2087"/>
    </row>
    <row r="850" spans="1:13" x14ac:dyDescent="0.25">
      <c r="A850" s="32"/>
      <c r="F850" s="400"/>
      <c r="G850" s="390"/>
      <c r="H850" s="2107">
        <f t="shared" si="15"/>
        <v>0</v>
      </c>
      <c r="I850" s="244"/>
      <c r="J850" s="1330"/>
      <c r="K850" s="1330"/>
      <c r="L850" s="519"/>
      <c r="M850" s="2087"/>
    </row>
    <row r="851" spans="1:13" x14ac:dyDescent="0.25">
      <c r="A851" s="32"/>
      <c r="F851" s="400"/>
      <c r="G851" s="390"/>
      <c r="H851" s="2107">
        <f t="shared" si="15"/>
        <v>0</v>
      </c>
      <c r="I851" s="244"/>
      <c r="J851" s="1330"/>
      <c r="K851" s="1330"/>
      <c r="L851" s="519"/>
      <c r="M851" s="2087"/>
    </row>
    <row r="852" spans="1:13" x14ac:dyDescent="0.25">
      <c r="A852" s="32"/>
      <c r="F852" s="400"/>
      <c r="G852" s="390"/>
      <c r="H852" s="2107">
        <f t="shared" si="15"/>
        <v>0</v>
      </c>
      <c r="I852" s="244"/>
      <c r="J852" s="1330"/>
      <c r="K852" s="1330"/>
      <c r="L852" s="519"/>
      <c r="M852" s="2087"/>
    </row>
    <row r="853" spans="1:13" x14ac:dyDescent="0.25">
      <c r="A853" s="32"/>
      <c r="F853" s="400"/>
      <c r="G853" s="390"/>
      <c r="H853" s="2107">
        <f t="shared" si="15"/>
        <v>0</v>
      </c>
      <c r="I853" s="244"/>
      <c r="J853" s="1330"/>
      <c r="K853" s="1330"/>
      <c r="L853" s="519"/>
      <c r="M853" s="2087"/>
    </row>
    <row r="854" spans="1:13" x14ac:dyDescent="0.25">
      <c r="A854" s="32"/>
      <c r="F854" s="400"/>
      <c r="G854" s="390"/>
      <c r="H854" s="2107">
        <f t="shared" si="15"/>
        <v>0</v>
      </c>
      <c r="I854" s="244"/>
      <c r="J854" s="1330"/>
      <c r="K854" s="1330"/>
      <c r="L854" s="519"/>
      <c r="M854" s="2087"/>
    </row>
    <row r="855" spans="1:13" x14ac:dyDescent="0.25">
      <c r="A855" s="32"/>
      <c r="F855" s="400"/>
      <c r="G855" s="390"/>
      <c r="H855" s="2107">
        <f t="shared" si="15"/>
        <v>0</v>
      </c>
      <c r="I855" s="244"/>
      <c r="J855" s="1330"/>
      <c r="K855" s="1330"/>
      <c r="L855" s="519"/>
      <c r="M855" s="2087"/>
    </row>
    <row r="856" spans="1:13" x14ac:dyDescent="0.25">
      <c r="A856" s="32"/>
      <c r="F856" s="400"/>
      <c r="G856" s="390"/>
      <c r="H856" s="2107">
        <f t="shared" si="15"/>
        <v>0</v>
      </c>
      <c r="I856" s="244"/>
      <c r="J856" s="1330"/>
      <c r="K856" s="1330"/>
      <c r="L856" s="519"/>
      <c r="M856" s="2087"/>
    </row>
    <row r="857" spans="1:13" x14ac:dyDescent="0.25">
      <c r="A857" s="32"/>
      <c r="F857" s="400"/>
      <c r="G857" s="390"/>
      <c r="H857" s="2107">
        <f t="shared" si="15"/>
        <v>0</v>
      </c>
      <c r="I857" s="244"/>
      <c r="J857" s="1330"/>
      <c r="K857" s="1330"/>
      <c r="L857" s="519"/>
      <c r="M857" s="2087"/>
    </row>
    <row r="858" spans="1:13" x14ac:dyDescent="0.25">
      <c r="A858" s="32"/>
      <c r="F858" s="400"/>
      <c r="G858" s="390"/>
      <c r="H858" s="2107">
        <f t="shared" si="15"/>
        <v>0</v>
      </c>
      <c r="I858" s="244"/>
      <c r="J858" s="1330"/>
      <c r="K858" s="1330"/>
      <c r="L858" s="519"/>
      <c r="M858" s="2087"/>
    </row>
    <row r="859" spans="1:13" x14ac:dyDescent="0.25">
      <c r="A859" s="32"/>
      <c r="F859" s="400"/>
      <c r="G859" s="390"/>
      <c r="H859" s="2107">
        <f t="shared" si="1"/>
        <v>0</v>
      </c>
      <c r="I859" s="244"/>
      <c r="J859" s="1330"/>
      <c r="K859" s="1330"/>
      <c r="L859" s="519"/>
      <c r="M859" s="2087"/>
    </row>
    <row r="860" spans="1:13" x14ac:dyDescent="0.25">
      <c r="A860" s="32"/>
      <c r="F860" s="400"/>
      <c r="G860" s="390"/>
      <c r="H860" s="2107">
        <f t="shared" si="1"/>
        <v>0</v>
      </c>
      <c r="I860" s="244"/>
      <c r="J860" s="1330"/>
      <c r="K860" s="1330"/>
      <c r="L860" s="519"/>
      <c r="M860" s="2087"/>
    </row>
    <row r="861" spans="1:13" x14ac:dyDescent="0.25">
      <c r="A861" s="32"/>
      <c r="F861" s="400"/>
      <c r="G861" s="390"/>
      <c r="H861" s="2107">
        <f t="shared" si="1"/>
        <v>0</v>
      </c>
      <c r="I861" s="244"/>
      <c r="J861" s="1330"/>
      <c r="K861" s="1330"/>
      <c r="L861" s="519"/>
      <c r="M861" s="2087"/>
    </row>
    <row r="862" spans="1:13" x14ac:dyDescent="0.25">
      <c r="F862" s="400"/>
      <c r="G862" s="390"/>
      <c r="H862" s="2107">
        <f t="shared" si="1"/>
        <v>0</v>
      </c>
      <c r="I862" s="244"/>
      <c r="J862" s="1330"/>
      <c r="K862" s="1330"/>
      <c r="L862" s="519"/>
      <c r="M862" s="2087"/>
    </row>
    <row r="863" spans="1:13" x14ac:dyDescent="0.25">
      <c r="F863" s="400"/>
      <c r="G863" s="390"/>
      <c r="H863" s="2107">
        <f t="shared" si="1"/>
        <v>0</v>
      </c>
      <c r="I863" s="244"/>
      <c r="J863" s="1330"/>
      <c r="K863" s="1330"/>
      <c r="L863" s="519"/>
      <c r="M863" s="2087"/>
    </row>
    <row r="864" spans="1:13" x14ac:dyDescent="0.25">
      <c r="F864" s="400"/>
      <c r="G864" s="390"/>
      <c r="H864" s="2107">
        <f t="shared" si="1"/>
        <v>0</v>
      </c>
      <c r="I864" s="244"/>
      <c r="J864" s="1330"/>
      <c r="K864" s="1330"/>
      <c r="L864" s="519"/>
      <c r="M864" s="2087"/>
    </row>
    <row r="865" spans="4:13" x14ac:dyDescent="0.25">
      <c r="F865" s="400"/>
      <c r="G865" s="390"/>
      <c r="H865" s="2107">
        <f t="shared" si="1"/>
        <v>0</v>
      </c>
      <c r="I865" s="244"/>
      <c r="J865" s="1330"/>
      <c r="K865" s="1330"/>
      <c r="L865" s="519"/>
      <c r="M865" s="2087"/>
    </row>
    <row r="866" spans="4:13" x14ac:dyDescent="0.25">
      <c r="F866" s="400"/>
      <c r="G866" s="390"/>
      <c r="H866" s="2107">
        <f t="shared" ref="H866:H869" si="16">E866-G866</f>
        <v>0</v>
      </c>
      <c r="I866" s="244"/>
      <c r="J866" s="1820"/>
      <c r="K866" s="519"/>
      <c r="M866" s="2087"/>
    </row>
    <row r="867" spans="4:13" x14ac:dyDescent="0.25">
      <c r="F867" s="400"/>
      <c r="G867" s="390"/>
      <c r="H867" s="2107">
        <f t="shared" si="16"/>
        <v>0</v>
      </c>
      <c r="I867" s="244"/>
      <c r="J867" s="1820"/>
      <c r="K867" s="519"/>
      <c r="M867" s="2094"/>
    </row>
    <row r="868" spans="4:13" x14ac:dyDescent="0.25">
      <c r="E868" s="2025">
        <v>0</v>
      </c>
      <c r="F868" s="400"/>
      <c r="G868" s="390"/>
      <c r="H868" s="2107">
        <f t="shared" si="16"/>
        <v>0</v>
      </c>
      <c r="I868" s="244"/>
      <c r="J868" s="1820"/>
      <c r="K868" s="519"/>
      <c r="M868" s="2094"/>
    </row>
    <row r="869" spans="4:13" ht="15.75" thickBot="1" x14ac:dyDescent="0.3">
      <c r="E869" s="2026">
        <v>0</v>
      </c>
      <c r="F869" s="895"/>
      <c r="G869" s="926"/>
      <c r="H869" s="2128">
        <f t="shared" si="16"/>
        <v>0</v>
      </c>
      <c r="J869" s="1755"/>
      <c r="M869" s="2094"/>
    </row>
    <row r="870" spans="4:13" ht="30.75" customHeight="1" thickTop="1" thickBot="1" x14ac:dyDescent="0.35">
      <c r="D870" s="1571" t="s">
        <v>2179</v>
      </c>
      <c r="E870" s="2027">
        <f>SUM(E17:E869)</f>
        <v>1742636.1799999997</v>
      </c>
      <c r="F870" s="1924"/>
      <c r="G870" s="1746">
        <f>SUM(G17:G869)</f>
        <v>1883674.7599999998</v>
      </c>
      <c r="H870" s="2129">
        <f>SUM(H17:H869)</f>
        <v>16875536.030000016</v>
      </c>
      <c r="J870" s="1755"/>
      <c r="K870" s="519"/>
      <c r="L870" s="519"/>
      <c r="M870" s="2094"/>
    </row>
    <row r="871" spans="4:13" ht="15.75" thickTop="1" x14ac:dyDescent="0.25">
      <c r="J871" s="1755"/>
      <c r="K871" s="519"/>
      <c r="L871" s="519"/>
      <c r="M871" s="2095"/>
    </row>
    <row r="872" spans="4:13" x14ac:dyDescent="0.25">
      <c r="J872" s="1755"/>
      <c r="M872" s="2095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3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4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3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400" t="s">
        <v>111</v>
      </c>
      <c r="B1" s="2401"/>
      <c r="C1" s="2401"/>
      <c r="D1" s="2401"/>
      <c r="E1" s="2401"/>
      <c r="F1" s="2401"/>
      <c r="G1" s="725">
        <v>1</v>
      </c>
      <c r="H1" s="2214" t="str">
        <f>A1</f>
        <v>ESTADO DE CUENTA POR CLIENTE</v>
      </c>
      <c r="I1" s="2214"/>
      <c r="J1" s="2214"/>
      <c r="K1" s="2214"/>
      <c r="L1" s="2214"/>
      <c r="M1" s="2214"/>
      <c r="N1" s="2214"/>
      <c r="O1" s="725">
        <f>G1+1</f>
        <v>2</v>
      </c>
      <c r="P1" s="2214" t="str">
        <f>H1</f>
        <v>ESTADO DE CUENTA POR CLIENTE</v>
      </c>
      <c r="Q1" s="2214"/>
      <c r="R1" s="2214"/>
      <c r="S1" s="2214"/>
      <c r="T1" s="2214"/>
      <c r="U1" s="2214"/>
      <c r="V1" s="725">
        <f>O1+1</f>
        <v>3</v>
      </c>
      <c r="W1" s="2214" t="str">
        <f>P1</f>
        <v>ESTADO DE CUENTA POR CLIENTE</v>
      </c>
      <c r="X1" s="2214"/>
      <c r="Y1" s="2214"/>
      <c r="Z1" s="2214"/>
      <c r="AA1" s="2214"/>
      <c r="AB1" s="2214"/>
      <c r="AC1" s="725">
        <f>V1+1</f>
        <v>4</v>
      </c>
      <c r="AD1" s="2214" t="str">
        <f>W1</f>
        <v>ESTADO DE CUENTA POR CLIENTE</v>
      </c>
      <c r="AE1" s="2214"/>
      <c r="AF1" s="2214"/>
      <c r="AG1" s="2214"/>
      <c r="AH1" s="2214"/>
      <c r="AI1" s="2214"/>
      <c r="AJ1" s="2214"/>
      <c r="AK1" s="725">
        <f>AC1+1</f>
        <v>5</v>
      </c>
      <c r="AL1" s="2214" t="str">
        <f>AD1</f>
        <v>ESTADO DE CUENTA POR CLIENTE</v>
      </c>
      <c r="AM1" s="2214"/>
      <c r="AN1" s="2214"/>
      <c r="AO1" s="2214"/>
      <c r="AP1" s="2214"/>
      <c r="AQ1" s="2214"/>
      <c r="AR1" s="2214"/>
      <c r="AS1" s="725">
        <f>AK1+1</f>
        <v>6</v>
      </c>
      <c r="AT1" s="2214" t="str">
        <f>H1</f>
        <v>ESTADO DE CUENTA POR CLIENTE</v>
      </c>
      <c r="AU1" s="2214"/>
      <c r="AV1" s="2214"/>
      <c r="AW1" s="2214"/>
      <c r="AX1" s="2214"/>
      <c r="AY1" s="2214"/>
      <c r="AZ1" s="2214"/>
      <c r="BA1" s="725">
        <f>AK1+1</f>
        <v>6</v>
      </c>
      <c r="BB1" s="2214" t="str">
        <f>H1</f>
        <v>ESTADO DE CUENTA POR CLIENTE</v>
      </c>
      <c r="BC1" s="2214"/>
      <c r="BD1" s="2214"/>
      <c r="BE1" s="2214"/>
      <c r="BF1" s="2214"/>
      <c r="BG1" s="2214"/>
      <c r="BH1" s="725">
        <f>BA1+1</f>
        <v>7</v>
      </c>
      <c r="BI1" s="2214" t="str">
        <f>H1</f>
        <v>ESTADO DE CUENTA POR CLIENTE</v>
      </c>
      <c r="BJ1" s="2214"/>
      <c r="BK1" s="2214"/>
      <c r="BL1" s="2214"/>
      <c r="BM1" s="2214"/>
      <c r="BN1" s="2214"/>
      <c r="BO1" s="725">
        <f>BH1+1</f>
        <v>8</v>
      </c>
      <c r="BP1" s="2214" t="str">
        <f>BI1</f>
        <v>ESTADO DE CUENTA POR CLIENTE</v>
      </c>
      <c r="BQ1" s="2214"/>
      <c r="BR1" s="2214"/>
      <c r="BS1" s="2214"/>
      <c r="BT1" s="2214"/>
      <c r="BU1" s="2214"/>
      <c r="BV1" s="725">
        <f>BO1+1</f>
        <v>9</v>
      </c>
      <c r="BW1" s="2214" t="str">
        <f>BP1</f>
        <v>ESTADO DE CUENTA POR CLIENTE</v>
      </c>
      <c r="BX1" s="2214"/>
      <c r="BY1" s="2214"/>
      <c r="BZ1" s="2214"/>
      <c r="CA1" s="2214"/>
      <c r="CB1" s="2214"/>
      <c r="CC1" s="725">
        <f>BV1+1</f>
        <v>10</v>
      </c>
      <c r="CD1" s="2244" t="str">
        <f>BP1</f>
        <v>ESTADO DE CUENTA POR CLIENTE</v>
      </c>
      <c r="CE1" s="2244"/>
      <c r="CF1" s="2244"/>
      <c r="CG1" s="2244"/>
      <c r="CH1" s="2244"/>
      <c r="CI1" s="2244"/>
      <c r="CJ1" s="1590">
        <f>CC1+1</f>
        <v>11</v>
      </c>
      <c r="CK1" s="2214" t="str">
        <f>BI1</f>
        <v>ESTADO DE CUENTA POR CLIENTE</v>
      </c>
      <c r="CL1" s="2214"/>
      <c r="CM1" s="2214"/>
      <c r="CN1" s="2214"/>
      <c r="CO1" s="2214"/>
      <c r="CP1" s="2214"/>
      <c r="CQ1" s="725">
        <f>10+1</f>
        <v>11</v>
      </c>
      <c r="CR1" s="2214" t="str">
        <f>CK1</f>
        <v>ESTADO DE CUENTA POR CLIENTE</v>
      </c>
      <c r="CS1" s="2214"/>
      <c r="CT1" s="2214"/>
      <c r="CU1" s="2214"/>
      <c r="CV1" s="2214"/>
      <c r="CW1" s="2214"/>
      <c r="CX1" s="725">
        <f>CQ1+1</f>
        <v>12</v>
      </c>
      <c r="CY1" s="2214" t="str">
        <f>BI1</f>
        <v>ESTADO DE CUENTA POR CLIENTE</v>
      </c>
      <c r="CZ1" s="2214"/>
      <c r="DA1" s="2214"/>
      <c r="DB1" s="2214"/>
      <c r="DC1" s="2214"/>
      <c r="DD1" s="2214"/>
      <c r="DE1" s="725">
        <f>CX1+1</f>
        <v>13</v>
      </c>
      <c r="DF1" s="2214" t="str">
        <f>H1</f>
        <v>ESTADO DE CUENTA POR CLIENTE</v>
      </c>
      <c r="DG1" s="2214"/>
      <c r="DH1" s="2214"/>
      <c r="DI1" s="2214"/>
      <c r="DJ1" s="2214"/>
      <c r="DK1" s="2214"/>
      <c r="DL1" s="725">
        <f>DE1+1</f>
        <v>14</v>
      </c>
      <c r="DM1" s="2214" t="str">
        <f>DF1</f>
        <v>ESTADO DE CUENTA POR CLIENTE</v>
      </c>
      <c r="DN1" s="2214"/>
      <c r="DO1" s="2214"/>
      <c r="DP1" s="2214"/>
      <c r="DQ1" s="2214"/>
      <c r="DR1" s="2214"/>
      <c r="DS1" s="2214"/>
      <c r="DT1" s="725">
        <f>DL1+1</f>
        <v>15</v>
      </c>
      <c r="DU1" s="2214" t="str">
        <f>DM1</f>
        <v>ESTADO DE CUENTA POR CLIENTE</v>
      </c>
      <c r="DV1" s="2214"/>
      <c r="DW1" s="2214"/>
      <c r="DX1" s="2214"/>
      <c r="DY1" s="2214"/>
      <c r="DZ1" s="2214"/>
      <c r="EA1" s="2214"/>
      <c r="EB1" s="725">
        <f>DT1+1</f>
        <v>16</v>
      </c>
      <c r="EC1" s="2214" t="str">
        <f>DU1</f>
        <v>ESTADO DE CUENTA POR CLIENTE</v>
      </c>
      <c r="ED1" s="2214"/>
      <c r="EE1" s="2214"/>
      <c r="EF1" s="2214"/>
      <c r="EG1" s="2214"/>
      <c r="EH1" s="2214"/>
      <c r="EI1" s="2214"/>
      <c r="EJ1" s="725">
        <f>EB1+1</f>
        <v>17</v>
      </c>
      <c r="EK1" s="2214" t="str">
        <f>EC1</f>
        <v>ESTADO DE CUENTA POR CLIENTE</v>
      </c>
      <c r="EL1" s="2214"/>
      <c r="EM1" s="2214"/>
      <c r="EN1" s="2214"/>
      <c r="EO1" s="2214"/>
      <c r="EP1" s="2214"/>
      <c r="EQ1" s="2214"/>
      <c r="ER1" s="725">
        <f>EJ1+1</f>
        <v>18</v>
      </c>
      <c r="ES1" s="2214" t="s">
        <v>59</v>
      </c>
      <c r="ET1" s="2214"/>
      <c r="EU1" s="2214"/>
      <c r="EV1" s="2214"/>
      <c r="EW1" s="2214"/>
      <c r="EX1" s="2214"/>
      <c r="EY1" s="725">
        <f>ER1+1</f>
        <v>19</v>
      </c>
      <c r="EZ1" s="2214" t="s">
        <v>59</v>
      </c>
      <c r="FA1" s="2214"/>
      <c r="FB1" s="2214"/>
      <c r="FC1" s="2214"/>
      <c r="FD1" s="2214"/>
      <c r="FE1" s="2214"/>
      <c r="FF1" s="725">
        <f>EY1+1</f>
        <v>20</v>
      </c>
      <c r="FG1" s="2244" t="s">
        <v>59</v>
      </c>
      <c r="FH1" s="2244"/>
      <c r="FI1" s="2244"/>
      <c r="FJ1" s="2244"/>
      <c r="FK1" s="2244"/>
      <c r="FL1" s="2244"/>
      <c r="FM1" s="2244"/>
      <c r="FN1" s="1590">
        <f>FF1+1</f>
        <v>21</v>
      </c>
      <c r="FO1" s="2244" t="s">
        <v>59</v>
      </c>
      <c r="FP1" s="2244"/>
      <c r="FQ1" s="2244"/>
      <c r="FR1" s="2244"/>
      <c r="FS1" s="2244"/>
      <c r="FT1" s="2244"/>
      <c r="FU1" s="1590">
        <f>FN1+1</f>
        <v>22</v>
      </c>
      <c r="FV1" s="2244" t="s">
        <v>59</v>
      </c>
      <c r="FW1" s="2244"/>
      <c r="FX1" s="2244"/>
      <c r="FY1" s="2244"/>
      <c r="FZ1" s="2244"/>
      <c r="GA1" s="2244"/>
      <c r="GB1" s="1590">
        <v>22</v>
      </c>
      <c r="GC1" s="2244" t="s">
        <v>59</v>
      </c>
      <c r="GD1" s="2244"/>
      <c r="GE1" s="2244"/>
      <c r="GF1" s="2244"/>
      <c r="GG1" s="2244"/>
      <c r="GH1" s="2244"/>
      <c r="GI1" s="1590">
        <v>22</v>
      </c>
      <c r="GJ1" s="2244" t="s">
        <v>59</v>
      </c>
      <c r="GK1" s="2244"/>
      <c r="GL1" s="2244"/>
      <c r="GM1" s="2244"/>
      <c r="GN1" s="2244"/>
      <c r="GO1" s="2244"/>
      <c r="GP1" s="1590">
        <f>FU1+1</f>
        <v>23</v>
      </c>
      <c r="GQ1" s="2244" t="s">
        <v>59</v>
      </c>
      <c r="GR1" s="2244"/>
      <c r="GS1" s="2244"/>
      <c r="GT1" s="2244"/>
      <c r="GU1" s="2244"/>
      <c r="GV1" s="2244"/>
      <c r="GW1" s="1590">
        <f>GP1+1</f>
        <v>24</v>
      </c>
      <c r="GX1" s="2244" t="s">
        <v>59</v>
      </c>
      <c r="GY1" s="2244"/>
      <c r="GZ1" s="2244"/>
      <c r="HA1" s="2244"/>
      <c r="HB1" s="2244"/>
      <c r="HC1" s="2244"/>
      <c r="HD1" s="1590">
        <f>GW1+1</f>
        <v>25</v>
      </c>
      <c r="HE1" s="2244" t="s">
        <v>59</v>
      </c>
      <c r="HF1" s="2244"/>
      <c r="HG1" s="2244"/>
      <c r="HH1" s="2244"/>
      <c r="HI1" s="2244"/>
      <c r="HJ1" s="2244"/>
      <c r="HK1" s="1590">
        <f>HD1+1</f>
        <v>26</v>
      </c>
      <c r="HL1" s="2214" t="s">
        <v>59</v>
      </c>
      <c r="HM1" s="2214"/>
      <c r="HN1" s="2214"/>
      <c r="HO1" s="2214"/>
      <c r="HP1" s="2214"/>
      <c r="HQ1" s="2214"/>
      <c r="HR1" s="725">
        <f>HK1+1</f>
        <v>27</v>
      </c>
      <c r="HS1" s="2214" t="s">
        <v>59</v>
      </c>
      <c r="HT1" s="2214"/>
      <c r="HU1" s="2214"/>
      <c r="HV1" s="2214"/>
      <c r="HW1" s="2214"/>
      <c r="HX1" s="2214"/>
      <c r="HY1" s="725">
        <f>HR1+1</f>
        <v>28</v>
      </c>
      <c r="HZ1" s="2214" t="s">
        <v>59</v>
      </c>
      <c r="IA1" s="2214"/>
      <c r="IB1" s="2214"/>
      <c r="IC1" s="2214"/>
      <c r="ID1" s="2214"/>
      <c r="IE1" s="2214"/>
      <c r="IF1" s="725">
        <f>HY1+1</f>
        <v>29</v>
      </c>
      <c r="IG1" s="2214" t="s">
        <v>59</v>
      </c>
      <c r="IH1" s="2214"/>
      <c r="II1" s="2214"/>
      <c r="IJ1" s="2214"/>
      <c r="IK1" s="2214"/>
      <c r="IL1" s="2214"/>
      <c r="IM1" s="2214"/>
      <c r="IN1" s="725">
        <f>IF1+1</f>
        <v>30</v>
      </c>
      <c r="IO1" s="2214" t="s">
        <v>59</v>
      </c>
      <c r="IP1" s="2214"/>
      <c r="IQ1" s="2214"/>
      <c r="IR1" s="2214"/>
      <c r="IS1" s="2214"/>
      <c r="IT1" s="2214"/>
      <c r="IU1" s="725">
        <f>IN1+1</f>
        <v>31</v>
      </c>
      <c r="IV1" s="2214" t="s">
        <v>59</v>
      </c>
      <c r="IW1" s="2214"/>
      <c r="IX1" s="2214"/>
      <c r="IY1" s="2214"/>
      <c r="IZ1" s="2214"/>
      <c r="JA1" s="2214"/>
      <c r="JB1" s="725">
        <f>IU1+1</f>
        <v>32</v>
      </c>
      <c r="JC1" s="2214" t="s">
        <v>59</v>
      </c>
      <c r="JD1" s="2214"/>
      <c r="JE1" s="2214"/>
      <c r="JF1" s="2214"/>
      <c r="JG1" s="2214"/>
      <c r="JH1" s="2214"/>
      <c r="JI1" s="725">
        <f>JB1+1</f>
        <v>33</v>
      </c>
      <c r="JJ1" s="2214" t="s">
        <v>59</v>
      </c>
      <c r="JK1" s="2214"/>
      <c r="JL1" s="2214"/>
      <c r="JM1" s="2214"/>
      <c r="JN1" s="2214"/>
      <c r="JO1" s="2214"/>
      <c r="JP1" s="725">
        <f>JI1+1</f>
        <v>34</v>
      </c>
      <c r="JQ1" s="2214" t="s">
        <v>59</v>
      </c>
      <c r="JR1" s="2214"/>
      <c r="JS1" s="2214"/>
      <c r="JT1" s="2214"/>
      <c r="JU1" s="2214"/>
      <c r="JV1" s="2214"/>
      <c r="JW1" s="725">
        <f>JI1+1</f>
        <v>34</v>
      </c>
      <c r="JX1" s="2214" t="s">
        <v>59</v>
      </c>
      <c r="JY1" s="2214"/>
      <c r="JZ1" s="2214"/>
      <c r="KA1" s="2214"/>
      <c r="KB1" s="2214"/>
      <c r="KC1" s="2214"/>
      <c r="KD1" s="725">
        <f>JW1+1</f>
        <v>35</v>
      </c>
      <c r="KE1" s="2214" t="s">
        <v>59</v>
      </c>
      <c r="KF1" s="2214"/>
      <c r="KG1" s="2214"/>
      <c r="KH1" s="2214"/>
      <c r="KI1" s="2214"/>
      <c r="KJ1" s="2214"/>
      <c r="KK1" s="725">
        <f>KD1+1</f>
        <v>36</v>
      </c>
      <c r="KL1" s="2214" t="s">
        <v>59</v>
      </c>
      <c r="KM1" s="2214"/>
      <c r="KN1" s="2214"/>
      <c r="KO1" s="2214"/>
      <c r="KP1" s="2214"/>
      <c r="KQ1" s="2214"/>
      <c r="KR1" s="725">
        <f>KK1+1</f>
        <v>37</v>
      </c>
      <c r="KS1" s="2214" t="s">
        <v>59</v>
      </c>
      <c r="KT1" s="2214"/>
      <c r="KU1" s="2214"/>
      <c r="KV1" s="2214"/>
      <c r="KW1" s="2214"/>
      <c r="KX1" s="2214"/>
      <c r="KY1" s="725">
        <f>KR1+1</f>
        <v>38</v>
      </c>
      <c r="KZ1" s="2214" t="s">
        <v>59</v>
      </c>
      <c r="LA1" s="2214"/>
      <c r="LB1" s="2214"/>
      <c r="LC1" s="2214"/>
      <c r="LD1" s="2214"/>
      <c r="LE1" s="2214"/>
      <c r="LF1" s="725">
        <f>KY1+1</f>
        <v>39</v>
      </c>
      <c r="LG1" s="2244" t="s">
        <v>59</v>
      </c>
      <c r="LH1" s="2244"/>
      <c r="LI1" s="2244"/>
      <c r="LJ1" s="2244"/>
      <c r="LK1" s="2244"/>
      <c r="LL1" s="2244"/>
      <c r="LM1" s="725">
        <f>LF1+1</f>
        <v>40</v>
      </c>
      <c r="LN1" s="2214" t="s">
        <v>59</v>
      </c>
      <c r="LO1" s="2214"/>
      <c r="LP1" s="2214"/>
      <c r="LQ1" s="2214"/>
      <c r="LR1" s="2214"/>
      <c r="LS1" s="2214"/>
      <c r="LT1" s="725">
        <f>28+1</f>
        <v>29</v>
      </c>
      <c r="LU1" s="2214" t="s">
        <v>59</v>
      </c>
      <c r="LV1" s="2214"/>
      <c r="LW1" s="2214"/>
      <c r="LX1" s="2214"/>
      <c r="LY1" s="2214"/>
      <c r="LZ1" s="2214"/>
      <c r="MA1" s="725">
        <f>LT1+1</f>
        <v>30</v>
      </c>
      <c r="MB1" s="2214" t="s">
        <v>59</v>
      </c>
      <c r="MC1" s="2214"/>
      <c r="MD1" s="2214"/>
      <c r="ME1" s="2214"/>
      <c r="MF1" s="2214"/>
      <c r="MG1" s="2214"/>
      <c r="MH1" s="2214"/>
      <c r="MI1" s="725">
        <f>MA1+1</f>
        <v>31</v>
      </c>
      <c r="MJ1" s="2214" t="s">
        <v>59</v>
      </c>
      <c r="MK1" s="2214"/>
      <c r="ML1" s="2214"/>
      <c r="MM1" s="2214"/>
      <c r="MN1" s="2214"/>
      <c r="MO1" s="2214"/>
      <c r="MP1" s="725">
        <f>MI1+1</f>
        <v>32</v>
      </c>
      <c r="MQ1" s="2244" t="s">
        <v>59</v>
      </c>
      <c r="MR1" s="2244"/>
      <c r="MS1" s="2244"/>
      <c r="MT1" s="2244"/>
      <c r="MU1" s="2244"/>
      <c r="MV1" s="2244"/>
      <c r="MW1" s="1278">
        <f>MP1+1</f>
        <v>33</v>
      </c>
      <c r="MX1" s="2214" t="s">
        <v>59</v>
      </c>
      <c r="MY1" s="2214"/>
      <c r="MZ1" s="2214"/>
      <c r="NA1" s="2214"/>
      <c r="NB1" s="2214"/>
      <c r="NC1" s="2214"/>
      <c r="ND1" s="725">
        <f>33+1</f>
        <v>34</v>
      </c>
      <c r="NE1" s="2214" t="s">
        <v>59</v>
      </c>
      <c r="NF1" s="2214"/>
      <c r="NG1" s="2214"/>
      <c r="NH1" s="2214"/>
      <c r="NI1" s="2214"/>
      <c r="NJ1" s="2214"/>
      <c r="NK1" s="725">
        <f>ND1+1</f>
        <v>35</v>
      </c>
      <c r="NL1" s="2214" t="s">
        <v>59</v>
      </c>
      <c r="NM1" s="2214"/>
      <c r="NN1" s="2214"/>
      <c r="NO1" s="2214"/>
      <c r="NP1" s="2214"/>
      <c r="NQ1" s="2214"/>
      <c r="NR1" s="725">
        <f>NK1+1</f>
        <v>36</v>
      </c>
      <c r="NS1" s="2214" t="s">
        <v>59</v>
      </c>
      <c r="NT1" s="2214"/>
      <c r="NU1" s="2214"/>
      <c r="NV1" s="2214"/>
      <c r="NW1" s="2214"/>
      <c r="NX1" s="2214"/>
      <c r="NY1" s="725">
        <f>NR1+1</f>
        <v>37</v>
      </c>
      <c r="NZ1" s="2214" t="s">
        <v>59</v>
      </c>
      <c r="OA1" s="2214"/>
      <c r="OB1" s="2214"/>
      <c r="OC1" s="2214"/>
      <c r="OD1" s="2214"/>
      <c r="OE1" s="2214"/>
      <c r="OF1" s="725">
        <f>NY1+1</f>
        <v>38</v>
      </c>
      <c r="OG1" s="2214" t="s">
        <v>59</v>
      </c>
      <c r="OH1" s="2214"/>
      <c r="OI1" s="2214"/>
      <c r="OJ1" s="2214"/>
      <c r="OK1" s="2214"/>
      <c r="OL1" s="2214"/>
      <c r="OM1" s="725">
        <f>OF1+1</f>
        <v>39</v>
      </c>
      <c r="ON1" s="2214" t="s">
        <v>59</v>
      </c>
      <c r="OO1" s="2214"/>
      <c r="OP1" s="2214"/>
      <c r="OQ1" s="2214"/>
      <c r="OR1" s="2214"/>
      <c r="OS1" s="2214"/>
      <c r="OT1" s="725">
        <f>OM1+1</f>
        <v>40</v>
      </c>
      <c r="OU1" s="2214" t="s">
        <v>59</v>
      </c>
      <c r="OV1" s="2214"/>
      <c r="OW1" s="2214"/>
      <c r="OX1" s="2214"/>
      <c r="OY1" s="2214"/>
      <c r="OZ1" s="2214"/>
      <c r="PA1" s="725">
        <f>OT1+1</f>
        <v>41</v>
      </c>
      <c r="PB1" s="2214" t="s">
        <v>59</v>
      </c>
      <c r="PC1" s="2214"/>
      <c r="PD1" s="2214"/>
      <c r="PE1" s="2214"/>
      <c r="PF1" s="2214"/>
      <c r="PG1" s="2214"/>
      <c r="PH1" s="725">
        <f>PA1+1</f>
        <v>42</v>
      </c>
      <c r="PI1" s="2214" t="s">
        <v>59</v>
      </c>
      <c r="PJ1" s="2214"/>
      <c r="PK1" s="2214"/>
      <c r="PL1" s="2214"/>
      <c r="PM1" s="2214"/>
      <c r="PN1" s="2214"/>
      <c r="PO1" s="725">
        <f>PH1+1</f>
        <v>43</v>
      </c>
      <c r="PP1" s="2214" t="s">
        <v>59</v>
      </c>
      <c r="PQ1" s="2214"/>
      <c r="PR1" s="2214"/>
      <c r="PS1" s="2214"/>
      <c r="PT1" s="2214"/>
      <c r="PU1" s="2214"/>
      <c r="PV1" s="725">
        <f>PO1+1</f>
        <v>44</v>
      </c>
      <c r="PW1" s="2214" t="s">
        <v>59</v>
      </c>
      <c r="PX1" s="2214"/>
      <c r="PY1" s="2214"/>
      <c r="PZ1" s="2214"/>
      <c r="QA1" s="2214"/>
      <c r="QB1" s="2214"/>
      <c r="QC1" s="725">
        <f>PV1+1</f>
        <v>45</v>
      </c>
      <c r="QD1" s="2214" t="s">
        <v>59</v>
      </c>
      <c r="QE1" s="2214"/>
      <c r="QF1" s="2214"/>
      <c r="QG1" s="2214"/>
      <c r="QH1" s="2214"/>
      <c r="QI1" s="2214"/>
      <c r="QJ1" s="725">
        <f>QC1+1</f>
        <v>46</v>
      </c>
      <c r="QK1" s="2214" t="s">
        <v>59</v>
      </c>
      <c r="QL1" s="2214"/>
      <c r="QM1" s="2214"/>
      <c r="QN1" s="2214"/>
      <c r="QO1" s="2214"/>
      <c r="QP1" s="2214"/>
      <c r="QQ1" s="725">
        <f>QJ1+1</f>
        <v>47</v>
      </c>
      <c r="QR1" s="2244" t="s">
        <v>59</v>
      </c>
      <c r="QS1" s="2244"/>
      <c r="QT1" s="2244"/>
      <c r="QU1" s="2244"/>
      <c r="QV1" s="2244"/>
      <c r="QW1" s="2244"/>
      <c r="QX1" s="1278">
        <f>QQ1+1</f>
        <v>48</v>
      </c>
      <c r="QY1" s="2244" t="s">
        <v>59</v>
      </c>
      <c r="QZ1" s="2244"/>
      <c r="RA1" s="2244"/>
      <c r="RB1" s="2244"/>
      <c r="RC1" s="2244"/>
      <c r="RD1" s="2244"/>
      <c r="RE1" s="1278">
        <f>QX1+1</f>
        <v>49</v>
      </c>
      <c r="RF1" s="2214" t="s">
        <v>59</v>
      </c>
      <c r="RG1" s="2214"/>
      <c r="RH1" s="2214"/>
      <c r="RI1" s="2214"/>
      <c r="RJ1" s="2214"/>
      <c r="RK1" s="2214"/>
      <c r="RL1" s="725">
        <f>RE1+1</f>
        <v>50</v>
      </c>
      <c r="RM1" s="2214" t="s">
        <v>59</v>
      </c>
      <c r="RN1" s="2214"/>
      <c r="RO1" s="2214"/>
      <c r="RP1" s="2214"/>
      <c r="RQ1" s="2214"/>
      <c r="RR1" s="2214"/>
      <c r="RS1" s="725">
        <f>RL1+1</f>
        <v>51</v>
      </c>
      <c r="RT1" s="2214" t="s">
        <v>59</v>
      </c>
      <c r="RU1" s="2214"/>
      <c r="RV1" s="2214"/>
      <c r="RW1" s="2214"/>
      <c r="RX1" s="2214"/>
      <c r="RY1" s="2214"/>
      <c r="RZ1" s="725">
        <f>RS1+1</f>
        <v>52</v>
      </c>
      <c r="SA1" s="2214" t="s">
        <v>59</v>
      </c>
      <c r="SB1" s="2214"/>
      <c r="SC1" s="2214"/>
      <c r="SD1" s="2214"/>
      <c r="SE1" s="2214"/>
      <c r="SF1" s="2214"/>
      <c r="SG1" s="726">
        <f>RS1+1</f>
        <v>52</v>
      </c>
      <c r="SH1" s="2214" t="s">
        <v>59</v>
      </c>
      <c r="SI1" s="2214"/>
      <c r="SJ1" s="2214"/>
      <c r="SK1" s="2214"/>
      <c r="SL1" s="2214"/>
      <c r="SM1" s="2214"/>
      <c r="SN1" s="725">
        <f>SG1+1</f>
        <v>53</v>
      </c>
      <c r="SO1" s="2244" t="s">
        <v>59</v>
      </c>
      <c r="SP1" s="2244"/>
      <c r="SQ1" s="2244"/>
      <c r="SR1" s="2244"/>
      <c r="SS1" s="2244"/>
      <c r="ST1" s="2244"/>
      <c r="SU1" s="725">
        <f>SN1+1</f>
        <v>54</v>
      </c>
      <c r="SV1" s="2244" t="s">
        <v>59</v>
      </c>
      <c r="SW1" s="2244"/>
      <c r="SX1" s="2244"/>
      <c r="SY1" s="2244"/>
      <c r="SZ1" s="2244"/>
      <c r="TA1" s="2244"/>
      <c r="TB1" s="725">
        <f>SU1+1</f>
        <v>55</v>
      </c>
      <c r="TC1" s="2214" t="s">
        <v>59</v>
      </c>
      <c r="TD1" s="2214"/>
      <c r="TE1" s="2214"/>
      <c r="TF1" s="2214"/>
      <c r="TG1" s="2214"/>
      <c r="TH1" s="2214"/>
      <c r="TI1" s="725">
        <f>TB1+1</f>
        <v>56</v>
      </c>
      <c r="TJ1" s="2214" t="s">
        <v>59</v>
      </c>
      <c r="TK1" s="2214"/>
      <c r="TL1" s="2214"/>
      <c r="TM1" s="2214"/>
      <c r="TN1" s="2214"/>
      <c r="TO1" s="2214"/>
      <c r="TP1" s="725">
        <f>TI1+1</f>
        <v>57</v>
      </c>
      <c r="TQ1" s="2214" t="s">
        <v>59</v>
      </c>
      <c r="TR1" s="2214"/>
      <c r="TS1" s="2214"/>
      <c r="TT1" s="2214"/>
      <c r="TU1" s="2214"/>
      <c r="TV1" s="2214"/>
      <c r="TW1" s="725">
        <f>TP1+1</f>
        <v>58</v>
      </c>
      <c r="TX1" s="2214" t="s">
        <v>59</v>
      </c>
      <c r="TY1" s="2214"/>
      <c r="TZ1" s="2214"/>
      <c r="UA1" s="2214"/>
      <c r="UB1" s="2214"/>
      <c r="UC1" s="2214"/>
      <c r="UD1" s="725">
        <f>TW1+1</f>
        <v>59</v>
      </c>
      <c r="UE1" s="2214" t="s">
        <v>59</v>
      </c>
      <c r="UF1" s="2214"/>
      <c r="UG1" s="2214"/>
      <c r="UH1" s="2214"/>
      <c r="UI1" s="2214"/>
      <c r="UJ1" s="2214"/>
      <c r="UK1" s="725">
        <f>UD1+1</f>
        <v>60</v>
      </c>
      <c r="UL1" s="2214" t="s">
        <v>59</v>
      </c>
      <c r="UM1" s="2214"/>
      <c r="UN1" s="2214"/>
      <c r="UO1" s="2214"/>
      <c r="UP1" s="2214"/>
      <c r="UQ1" s="2214"/>
      <c r="UR1" s="725">
        <f>UK1+1</f>
        <v>61</v>
      </c>
    </row>
    <row r="2" spans="1:564" ht="32.25" customHeight="1" thickBot="1" x14ac:dyDescent="0.55000000000000004">
      <c r="A2" s="2331" t="s">
        <v>2258</v>
      </c>
      <c r="B2" s="2331"/>
      <c r="C2" s="2331"/>
      <c r="D2" s="2331"/>
      <c r="E2" s="2331"/>
      <c r="F2" s="1646"/>
      <c r="H2" s="2215" t="str">
        <f>A2</f>
        <v>FACTURAS    JUNIO         2 0 1 4</v>
      </c>
      <c r="I2" s="2215"/>
      <c r="J2" s="2215"/>
      <c r="K2" s="2215"/>
      <c r="L2" s="2215"/>
      <c r="M2" s="2215"/>
      <c r="N2" s="1646"/>
      <c r="P2" s="2215" t="str">
        <f>H2</f>
        <v>FACTURAS    JUNIO         2 0 1 4</v>
      </c>
      <c r="Q2" s="2215"/>
      <c r="R2" s="2215"/>
      <c r="S2" s="2215"/>
      <c r="T2" s="2215"/>
      <c r="U2" s="1646"/>
      <c r="W2" s="2215" t="str">
        <f>P2</f>
        <v>FACTURAS    JUNIO         2 0 1 4</v>
      </c>
      <c r="X2" s="2215"/>
      <c r="Y2" s="2215"/>
      <c r="Z2" s="2215"/>
      <c r="AA2" s="2215"/>
      <c r="AB2" s="1646"/>
      <c r="AD2" s="2215" t="str">
        <f>W2</f>
        <v>FACTURAS    JUNIO         2 0 1 4</v>
      </c>
      <c r="AE2" s="2215"/>
      <c r="AF2" s="2215"/>
      <c r="AG2" s="2215"/>
      <c r="AH2" s="2215"/>
      <c r="AI2" s="2215"/>
      <c r="AJ2" s="1646"/>
      <c r="AL2" s="2215" t="str">
        <f>AD2</f>
        <v>FACTURAS    JUNIO         2 0 1 4</v>
      </c>
      <c r="AM2" s="2215"/>
      <c r="AN2" s="2215"/>
      <c r="AO2" s="2215"/>
      <c r="AP2" s="2215"/>
      <c r="AQ2" s="2215"/>
      <c r="AR2" s="1646"/>
      <c r="AT2" s="2215" t="str">
        <f>H2</f>
        <v>FACTURAS    JUNIO         2 0 1 4</v>
      </c>
      <c r="AU2" s="2215"/>
      <c r="AV2" s="2215"/>
      <c r="AW2" s="2215"/>
      <c r="AX2" s="2215"/>
      <c r="AY2" s="2215"/>
      <c r="AZ2" s="1646"/>
      <c r="BB2" s="2215" t="str">
        <f>H2</f>
        <v>FACTURAS    JUNIO         2 0 1 4</v>
      </c>
      <c r="BC2" s="2215"/>
      <c r="BD2" s="2215"/>
      <c r="BE2" s="2215"/>
      <c r="BF2" s="2215"/>
      <c r="BG2" s="1646"/>
      <c r="BI2" s="2215" t="str">
        <f>H2</f>
        <v>FACTURAS    JUNIO         2 0 1 4</v>
      </c>
      <c r="BJ2" s="2215"/>
      <c r="BK2" s="2215"/>
      <c r="BL2" s="2215"/>
      <c r="BM2" s="2215"/>
      <c r="BN2" s="1646"/>
      <c r="BP2" s="2215" t="str">
        <f>BI2</f>
        <v>FACTURAS    JUNIO         2 0 1 4</v>
      </c>
      <c r="BQ2" s="2215"/>
      <c r="BR2" s="2215"/>
      <c r="BS2" s="2215"/>
      <c r="BT2" s="2215"/>
      <c r="BU2" s="1646"/>
      <c r="BW2" s="2215" t="str">
        <f>BP2</f>
        <v>FACTURAS    JUNIO         2 0 1 4</v>
      </c>
      <c r="BX2" s="2215"/>
      <c r="BY2" s="2215"/>
      <c r="BZ2" s="2215"/>
      <c r="CA2" s="2215"/>
      <c r="CB2" s="1646"/>
      <c r="CD2" s="2245" t="str">
        <f>BP2</f>
        <v>FACTURAS    JUNIO         2 0 1 4</v>
      </c>
      <c r="CE2" s="2245"/>
      <c r="CF2" s="2245"/>
      <c r="CG2" s="2245"/>
      <c r="CH2" s="2245"/>
      <c r="CI2" s="1647"/>
      <c r="CK2" s="2215" t="str">
        <f>BI2</f>
        <v>FACTURAS    JUNIO         2 0 1 4</v>
      </c>
      <c r="CL2" s="2215"/>
      <c r="CM2" s="2215"/>
      <c r="CN2" s="2215"/>
      <c r="CO2" s="2215"/>
      <c r="CP2" s="1646"/>
      <c r="CR2" s="2215" t="str">
        <f>CK2</f>
        <v>FACTURAS    JUNIO         2 0 1 4</v>
      </c>
      <c r="CS2" s="2215"/>
      <c r="CT2" s="2215"/>
      <c r="CU2" s="2215"/>
      <c r="CV2" s="2215"/>
      <c r="CW2" s="1646"/>
      <c r="CY2" s="2215" t="str">
        <f>BI2</f>
        <v>FACTURAS    JUNIO         2 0 1 4</v>
      </c>
      <c r="CZ2" s="2215"/>
      <c r="DA2" s="2215"/>
      <c r="DB2" s="2215"/>
      <c r="DC2" s="2215"/>
      <c r="DD2" s="1646"/>
      <c r="DF2" s="2215" t="str">
        <f>H2</f>
        <v>FACTURAS    JUNIO         2 0 1 4</v>
      </c>
      <c r="DG2" s="2215"/>
      <c r="DH2" s="2215"/>
      <c r="DI2" s="2215"/>
      <c r="DJ2" s="2215"/>
      <c r="DK2" s="1646"/>
      <c r="DM2" s="2215" t="str">
        <f>DF2</f>
        <v>FACTURAS    JUNIO         2 0 1 4</v>
      </c>
      <c r="DN2" s="2215"/>
      <c r="DO2" s="2215"/>
      <c r="DP2" s="2215"/>
      <c r="DQ2" s="2215"/>
      <c r="DR2" s="2215"/>
      <c r="DS2" s="1646"/>
      <c r="DU2" s="2215" t="str">
        <f>DM2</f>
        <v>FACTURAS    JUNIO         2 0 1 4</v>
      </c>
      <c r="DV2" s="2215"/>
      <c r="DW2" s="2215"/>
      <c r="DX2" s="2215"/>
      <c r="DY2" s="2215"/>
      <c r="DZ2" s="2215"/>
      <c r="EA2" s="1646"/>
      <c r="EC2" s="2215" t="str">
        <f>DU2</f>
        <v>FACTURAS    JUNIO         2 0 1 4</v>
      </c>
      <c r="ED2" s="2215"/>
      <c r="EE2" s="2215"/>
      <c r="EF2" s="2215"/>
      <c r="EG2" s="2215"/>
      <c r="EH2" s="2215"/>
      <c r="EI2" s="1646"/>
      <c r="EK2" s="2215" t="str">
        <f>EC2</f>
        <v>FACTURAS    JUNIO         2 0 1 4</v>
      </c>
      <c r="EL2" s="2215"/>
      <c r="EM2" s="2215"/>
      <c r="EN2" s="2215"/>
      <c r="EO2" s="2215"/>
      <c r="EP2" s="2215"/>
      <c r="EQ2" s="1646"/>
      <c r="ES2" s="2215" t="str">
        <f>DM2</f>
        <v>FACTURAS    JUNIO         2 0 1 4</v>
      </c>
      <c r="ET2" s="2215"/>
      <c r="EU2" s="2215"/>
      <c r="EV2" s="2215"/>
      <c r="EW2" s="2215"/>
      <c r="EX2" s="1646"/>
      <c r="EZ2" s="2215" t="str">
        <f>ES2</f>
        <v>FACTURAS    JUNIO         2 0 1 4</v>
      </c>
      <c r="FA2" s="2215"/>
      <c r="FB2" s="2215"/>
      <c r="FC2" s="2215"/>
      <c r="FD2" s="2215"/>
      <c r="FE2" s="1646"/>
      <c r="FG2" s="2245" t="str">
        <f>ES2</f>
        <v>FACTURAS    JUNIO         2 0 1 4</v>
      </c>
      <c r="FH2" s="2245"/>
      <c r="FI2" s="2245"/>
      <c r="FJ2" s="2245"/>
      <c r="FK2" s="2245"/>
      <c r="FL2" s="2245"/>
      <c r="FM2" s="1647"/>
      <c r="FO2" s="2245" t="str">
        <f>FG2</f>
        <v>FACTURAS    JUNIO         2 0 1 4</v>
      </c>
      <c r="FP2" s="2245"/>
      <c r="FQ2" s="2245"/>
      <c r="FR2" s="2245"/>
      <c r="FS2" s="2245"/>
      <c r="FT2" s="1647"/>
      <c r="FU2" s="1278" t="s">
        <v>66</v>
      </c>
      <c r="FV2" s="2245" t="str">
        <f>FO2</f>
        <v>FACTURAS    JUNIO         2 0 1 4</v>
      </c>
      <c r="FW2" s="2245"/>
      <c r="FX2" s="2245"/>
      <c r="FY2" s="2245"/>
      <c r="FZ2" s="2245"/>
      <c r="GA2" s="1647"/>
      <c r="GB2" s="1278" t="s">
        <v>1144</v>
      </c>
      <c r="GC2" s="2245" t="str">
        <f>FV2</f>
        <v>FACTURAS    JUNIO         2 0 1 4</v>
      </c>
      <c r="GD2" s="2245"/>
      <c r="GE2" s="2245"/>
      <c r="GF2" s="2245"/>
      <c r="GG2" s="2245"/>
      <c r="GH2" s="1647"/>
      <c r="GI2" s="1278" t="s">
        <v>514</v>
      </c>
      <c r="GJ2" s="2245" t="str">
        <f>FG2</f>
        <v>FACTURAS    JUNIO         2 0 1 4</v>
      </c>
      <c r="GK2" s="2245"/>
      <c r="GL2" s="2245"/>
      <c r="GM2" s="2245"/>
      <c r="GN2" s="2245"/>
      <c r="GO2" s="1647"/>
      <c r="GQ2" s="2245" t="str">
        <f>ES2</f>
        <v>FACTURAS    JUNIO         2 0 1 4</v>
      </c>
      <c r="GR2" s="2245"/>
      <c r="GS2" s="2245"/>
      <c r="GT2" s="2245"/>
      <c r="GU2" s="2245"/>
      <c r="GV2" s="1647"/>
      <c r="GX2" s="2245" t="str">
        <f>FG2</f>
        <v>FACTURAS    JUNIO         2 0 1 4</v>
      </c>
      <c r="GY2" s="2245"/>
      <c r="GZ2" s="2245"/>
      <c r="HA2" s="2245"/>
      <c r="HB2" s="2245"/>
      <c r="HC2" s="1647"/>
      <c r="HE2" s="2245" t="str">
        <f>GQ2</f>
        <v>FACTURAS    JUNIO         2 0 1 4</v>
      </c>
      <c r="HF2" s="2245"/>
      <c r="HG2" s="2245"/>
      <c r="HH2" s="2245"/>
      <c r="HI2" s="2245"/>
      <c r="HJ2" s="1647"/>
      <c r="HL2" s="2215" t="str">
        <f>ES2</f>
        <v>FACTURAS    JUNIO         2 0 1 4</v>
      </c>
      <c r="HM2" s="2215"/>
      <c r="HN2" s="2215"/>
      <c r="HO2" s="2215"/>
      <c r="HP2" s="2215"/>
      <c r="HQ2" s="1646"/>
      <c r="HS2" s="2215" t="str">
        <f>HL2</f>
        <v>FACTURAS    JUNIO         2 0 1 4</v>
      </c>
      <c r="HT2" s="2215"/>
      <c r="HU2" s="2215"/>
      <c r="HV2" s="2215"/>
      <c r="HW2" s="2215"/>
      <c r="HX2" s="1646"/>
      <c r="HZ2" s="2215" t="str">
        <f>ES2</f>
        <v>FACTURAS    JUNIO         2 0 1 4</v>
      </c>
      <c r="IA2" s="2215"/>
      <c r="IB2" s="2215"/>
      <c r="IC2" s="2215"/>
      <c r="ID2" s="2215"/>
      <c r="IE2" s="1646"/>
      <c r="IG2" s="2215" t="str">
        <f>HZ2</f>
        <v>FACTURAS    JUNIO         2 0 1 4</v>
      </c>
      <c r="IH2" s="2215"/>
      <c r="II2" s="2215"/>
      <c r="IJ2" s="2215"/>
      <c r="IK2" s="2215"/>
      <c r="IL2" s="2215"/>
      <c r="IM2" s="1646"/>
      <c r="IO2" s="2215" t="str">
        <f>IG2</f>
        <v>FACTURAS    JUNIO         2 0 1 4</v>
      </c>
      <c r="IP2" s="2215"/>
      <c r="IQ2" s="2215"/>
      <c r="IR2" s="2215"/>
      <c r="IS2" s="2215"/>
      <c r="IT2" s="1646"/>
      <c r="IV2" s="2215" t="str">
        <f>IO2</f>
        <v>FACTURAS    JUNIO         2 0 1 4</v>
      </c>
      <c r="IW2" s="2215"/>
      <c r="IX2" s="2215"/>
      <c r="IY2" s="2215"/>
      <c r="IZ2" s="2215"/>
      <c r="JA2" s="1646"/>
      <c r="JC2" s="2215" t="str">
        <f>ES2</f>
        <v>FACTURAS    JUNIO         2 0 1 4</v>
      </c>
      <c r="JD2" s="2215"/>
      <c r="JE2" s="2215"/>
      <c r="JF2" s="2215"/>
      <c r="JG2" s="2215"/>
      <c r="JH2" s="1646"/>
      <c r="JJ2" s="2215" t="str">
        <f>FG2</f>
        <v>FACTURAS    JUNIO         2 0 1 4</v>
      </c>
      <c r="JK2" s="2215"/>
      <c r="JL2" s="2215"/>
      <c r="JM2" s="2215"/>
      <c r="JN2" s="2215"/>
      <c r="JO2" s="1646"/>
      <c r="JQ2" s="2215" t="str">
        <f>JC2</f>
        <v>FACTURAS    JUNIO         2 0 1 4</v>
      </c>
      <c r="JR2" s="2215"/>
      <c r="JS2" s="2215"/>
      <c r="JT2" s="2215"/>
      <c r="JU2" s="2215"/>
      <c r="JV2" s="1646"/>
      <c r="JX2" s="2215" t="str">
        <f>JQ2</f>
        <v>FACTURAS    JUNIO         2 0 1 4</v>
      </c>
      <c r="JY2" s="2215"/>
      <c r="JZ2" s="2215"/>
      <c r="KA2" s="2215"/>
      <c r="KB2" s="2215"/>
      <c r="KC2" s="1646"/>
      <c r="KE2" s="2215" t="str">
        <f>JX2</f>
        <v>FACTURAS    JUNIO         2 0 1 4</v>
      </c>
      <c r="KF2" s="2215"/>
      <c r="KG2" s="2215"/>
      <c r="KH2" s="2215"/>
      <c r="KI2" s="2215"/>
      <c r="KJ2" s="1646"/>
      <c r="KL2" s="2215" t="str">
        <f>KE2</f>
        <v>FACTURAS    JUNIO         2 0 1 4</v>
      </c>
      <c r="KM2" s="2215"/>
      <c r="KN2" s="2215"/>
      <c r="KO2" s="2215"/>
      <c r="KP2" s="2215"/>
      <c r="KQ2" s="1646"/>
      <c r="KS2" s="2215" t="str">
        <f>KL2</f>
        <v>FACTURAS    JUNIO         2 0 1 4</v>
      </c>
      <c r="KT2" s="2215"/>
      <c r="KU2" s="2215"/>
      <c r="KV2" s="2215"/>
      <c r="KW2" s="2215"/>
      <c r="KX2" s="1646"/>
      <c r="KZ2" s="2215" t="str">
        <f>KS2</f>
        <v>FACTURAS    JUNIO         2 0 1 4</v>
      </c>
      <c r="LA2" s="2215"/>
      <c r="LB2" s="2215"/>
      <c r="LC2" s="2215"/>
      <c r="LD2" s="2215"/>
      <c r="LE2" s="1646"/>
      <c r="LG2" s="2245" t="str">
        <f>KL2</f>
        <v>FACTURAS    JUNIO         2 0 1 4</v>
      </c>
      <c r="LH2" s="2245"/>
      <c r="LI2" s="2245"/>
      <c r="LJ2" s="2245"/>
      <c r="LK2" s="2245"/>
      <c r="LL2" s="1647"/>
      <c r="LN2" s="2215" t="str">
        <f>JX2</f>
        <v>FACTURAS    JUNIO         2 0 1 4</v>
      </c>
      <c r="LO2" s="2215"/>
      <c r="LP2" s="2215"/>
      <c r="LQ2" s="2215"/>
      <c r="LR2" s="2215"/>
      <c r="LS2" s="1646"/>
      <c r="LU2" s="2215" t="str">
        <f>JQ2</f>
        <v>FACTURAS    JUNIO         2 0 1 4</v>
      </c>
      <c r="LV2" s="2215"/>
      <c r="LW2" s="2215"/>
      <c r="LX2" s="2215"/>
      <c r="LY2" s="2215"/>
      <c r="LZ2" s="1646"/>
      <c r="MB2" s="405"/>
      <c r="MC2" s="311"/>
      <c r="MD2" s="2215" t="str">
        <f>ES2</f>
        <v>FACTURAS    JUNIO         2 0 1 4</v>
      </c>
      <c r="ME2" s="2215"/>
      <c r="MF2" s="2215"/>
      <c r="MG2" s="2215"/>
      <c r="MH2" s="2215"/>
      <c r="MJ2" s="405"/>
      <c r="MK2" s="2215" t="str">
        <f>JC2</f>
        <v>FACTURAS    JUNIO         2 0 1 4</v>
      </c>
      <c r="ML2" s="2215"/>
      <c r="MM2" s="2215"/>
      <c r="MN2" s="2215"/>
      <c r="MO2" s="2215"/>
      <c r="MQ2" s="425"/>
      <c r="MR2" s="2245" t="str">
        <f>JQ2</f>
        <v>FACTURAS    JUNIO         2 0 1 4</v>
      </c>
      <c r="MS2" s="2245"/>
      <c r="MT2" s="2245"/>
      <c r="MU2" s="2245"/>
      <c r="MV2" s="2245"/>
      <c r="MX2" s="311"/>
      <c r="MY2" s="2215" t="str">
        <f>JQ2</f>
        <v>FACTURAS    JUNIO         2 0 1 4</v>
      </c>
      <c r="MZ2" s="2215"/>
      <c r="NA2" s="2215"/>
      <c r="NB2" s="2215"/>
      <c r="NC2" s="2215"/>
      <c r="NE2" s="311"/>
      <c r="NF2" s="2215" t="str">
        <f>JQ2</f>
        <v>FACTURAS    JUNIO         2 0 1 4</v>
      </c>
      <c r="NG2" s="2215"/>
      <c r="NH2" s="2215"/>
      <c r="NI2" s="2215"/>
      <c r="NJ2" s="2215"/>
      <c r="NL2" s="405"/>
      <c r="NM2" s="2215" t="str">
        <f>JX2</f>
        <v>FACTURAS    JUNIO         2 0 1 4</v>
      </c>
      <c r="NN2" s="2215"/>
      <c r="NO2" s="2215"/>
      <c r="NP2" s="2215"/>
      <c r="NQ2" s="2215"/>
      <c r="NS2" s="405"/>
      <c r="NT2" s="2215" t="str">
        <f>KE2</f>
        <v>FACTURAS    JUNIO         2 0 1 4</v>
      </c>
      <c r="NU2" s="2215"/>
      <c r="NV2" s="2215"/>
      <c r="NW2" s="2215"/>
      <c r="NX2" s="2215"/>
      <c r="NZ2" s="311"/>
      <c r="OA2" s="2215" t="str">
        <f>JQ2</f>
        <v>FACTURAS    JUNIO         2 0 1 4</v>
      </c>
      <c r="OB2" s="2215"/>
      <c r="OC2" s="2215"/>
      <c r="OD2" s="2215"/>
      <c r="OE2" s="2215"/>
      <c r="OG2" s="311"/>
      <c r="OH2" s="2215" t="str">
        <f>JX2</f>
        <v>FACTURAS    JUNIO         2 0 1 4</v>
      </c>
      <c r="OI2" s="2215"/>
      <c r="OJ2" s="2215"/>
      <c r="OK2" s="2215"/>
      <c r="OL2" s="2215"/>
      <c r="ON2" s="311"/>
      <c r="OO2" s="2215" t="str">
        <f>KE2</f>
        <v>FACTURAS    JUNIO         2 0 1 4</v>
      </c>
      <c r="OP2" s="2215"/>
      <c r="OQ2" s="2215"/>
      <c r="OR2" s="2215"/>
      <c r="OS2" s="2215"/>
      <c r="OU2" s="311"/>
      <c r="OV2" s="2215" t="str">
        <f>KL2</f>
        <v>FACTURAS    JUNIO         2 0 1 4</v>
      </c>
      <c r="OW2" s="2215"/>
      <c r="OX2" s="2215"/>
      <c r="OY2" s="2215"/>
      <c r="OZ2" s="2215"/>
      <c r="PB2" s="311"/>
      <c r="PC2" s="2215" t="str">
        <f>JQ2</f>
        <v>FACTURAS    JUNIO         2 0 1 4</v>
      </c>
      <c r="PD2" s="2215"/>
      <c r="PE2" s="2215"/>
      <c r="PF2" s="2215"/>
      <c r="PG2" s="2215"/>
      <c r="PI2" s="311"/>
      <c r="PJ2" s="2215" t="str">
        <f>LU2</f>
        <v>FACTURAS    JUNIO         2 0 1 4</v>
      </c>
      <c r="PK2" s="2215"/>
      <c r="PL2" s="2215"/>
      <c r="PM2" s="2215"/>
      <c r="PN2" s="2215"/>
      <c r="PP2" s="311"/>
      <c r="PQ2" s="2215" t="str">
        <f>PJ2</f>
        <v>FACTURAS    JUNIO         2 0 1 4</v>
      </c>
      <c r="PR2" s="2215"/>
      <c r="PS2" s="2215"/>
      <c r="PT2" s="2215"/>
      <c r="PU2" s="2215"/>
      <c r="PW2" s="311"/>
      <c r="PX2" s="2215" t="str">
        <f>PQ2</f>
        <v>FACTURAS    JUNIO         2 0 1 4</v>
      </c>
      <c r="PY2" s="2215"/>
      <c r="PZ2" s="2215"/>
      <c r="QA2" s="2215"/>
      <c r="QB2" s="2215"/>
      <c r="QD2" s="311"/>
      <c r="QE2" s="2215" t="str">
        <f>PX2</f>
        <v>FACTURAS    JUNIO         2 0 1 4</v>
      </c>
      <c r="QF2" s="2215"/>
      <c r="QG2" s="2215"/>
      <c r="QH2" s="2215"/>
      <c r="QI2" s="2215"/>
      <c r="QK2" s="311"/>
      <c r="QL2" s="2215" t="str">
        <f>PX2</f>
        <v>FACTURAS    JUNIO         2 0 1 4</v>
      </c>
      <c r="QM2" s="2215"/>
      <c r="QN2" s="2215"/>
      <c r="QO2" s="2215"/>
      <c r="QP2" s="2215"/>
      <c r="QR2" s="229"/>
      <c r="QS2" s="2245" t="str">
        <f>QE2</f>
        <v>FACTURAS    JUNIO         2 0 1 4</v>
      </c>
      <c r="QT2" s="2245"/>
      <c r="QU2" s="2245"/>
      <c r="QV2" s="2245"/>
      <c r="QW2" s="2245"/>
      <c r="QY2" s="229"/>
      <c r="QZ2" s="2245" t="str">
        <f>QL2</f>
        <v>FACTURAS    JUNIO         2 0 1 4</v>
      </c>
      <c r="RA2" s="2245"/>
      <c r="RB2" s="2245"/>
      <c r="RC2" s="2245"/>
      <c r="RD2" s="2245"/>
      <c r="RF2" s="311"/>
      <c r="RG2" s="2215" t="str">
        <f>QL2</f>
        <v>FACTURAS    JUNIO         2 0 1 4</v>
      </c>
      <c r="RH2" s="2215"/>
      <c r="RI2" s="2215"/>
      <c r="RJ2" s="2215"/>
      <c r="RK2" s="2215"/>
      <c r="RM2" s="405"/>
      <c r="RN2" s="2215" t="str">
        <f>QL2</f>
        <v>FACTURAS    JUNIO         2 0 1 4</v>
      </c>
      <c r="RO2" s="2215"/>
      <c r="RP2" s="2215"/>
      <c r="RQ2" s="2215"/>
      <c r="RR2" s="2215"/>
      <c r="RT2" s="405"/>
      <c r="RU2" s="2215" t="str">
        <f>QS2</f>
        <v>FACTURAS    JUNIO         2 0 1 4</v>
      </c>
      <c r="RV2" s="2215"/>
      <c r="RW2" s="2215"/>
      <c r="RX2" s="2215"/>
      <c r="RY2" s="2215"/>
      <c r="SA2" s="405"/>
      <c r="SB2" s="2215" t="str">
        <f>QL2</f>
        <v>FACTURAS    JUNIO         2 0 1 4</v>
      </c>
      <c r="SC2" s="2215"/>
      <c r="SD2" s="2215"/>
      <c r="SE2" s="2215"/>
      <c r="SF2" s="2215"/>
      <c r="SH2" s="311"/>
      <c r="SI2" s="2215" t="str">
        <f>RN2</f>
        <v>FACTURAS    JUNIO         2 0 1 4</v>
      </c>
      <c r="SJ2" s="2215"/>
      <c r="SK2" s="2215"/>
      <c r="SL2" s="2215"/>
      <c r="SM2" s="2215"/>
      <c r="SO2" s="229"/>
      <c r="SP2" s="2245" t="str">
        <f>SB2</f>
        <v>FACTURAS    JUNIO         2 0 1 4</v>
      </c>
      <c r="SQ2" s="2245"/>
      <c r="SR2" s="2245"/>
      <c r="SS2" s="2245"/>
      <c r="ST2" s="2245"/>
      <c r="SV2" s="229"/>
      <c r="SW2" s="2245" t="str">
        <f>SI2</f>
        <v>FACTURAS    JUNIO         2 0 1 4</v>
      </c>
      <c r="SX2" s="2245"/>
      <c r="SY2" s="2245"/>
      <c r="SZ2" s="2245"/>
      <c r="TA2" s="2245"/>
      <c r="TC2" s="311"/>
      <c r="TD2" s="2215" t="str">
        <f>SB2</f>
        <v>FACTURAS    JUNIO         2 0 1 4</v>
      </c>
      <c r="TE2" s="2215"/>
      <c r="TF2" s="2215"/>
      <c r="TG2" s="2215"/>
      <c r="TH2" s="2215"/>
      <c r="TJ2" s="322"/>
      <c r="TK2" s="2215" t="str">
        <f>TD2</f>
        <v>FACTURAS    JUNIO         2 0 1 4</v>
      </c>
      <c r="TL2" s="2215"/>
      <c r="TM2" s="2215"/>
      <c r="TN2" s="2215"/>
      <c r="TO2" s="2215"/>
      <c r="TQ2" s="322"/>
      <c r="TR2" s="2215" t="str">
        <f>TK2</f>
        <v>FACTURAS    JUNIO         2 0 1 4</v>
      </c>
      <c r="TS2" s="2215"/>
      <c r="TT2" s="2215"/>
      <c r="TU2" s="2215"/>
      <c r="TV2" s="2215"/>
      <c r="TX2" s="322"/>
      <c r="TY2" s="2215" t="str">
        <f>TR2</f>
        <v>FACTURAS    JUNIO         2 0 1 4</v>
      </c>
      <c r="TZ2" s="2215"/>
      <c r="UA2" s="2215"/>
      <c r="UB2" s="2215"/>
      <c r="UC2" s="2215"/>
      <c r="UE2" s="311"/>
      <c r="UF2" s="2215" t="str">
        <f>TD2</f>
        <v>FACTURAS    JUNIO         2 0 1 4</v>
      </c>
      <c r="UG2" s="2215"/>
      <c r="UH2" s="2215"/>
      <c r="UI2" s="2215"/>
      <c r="UJ2" s="2215"/>
      <c r="UL2" s="311"/>
      <c r="UM2" s="2215" t="str">
        <f>UF2</f>
        <v>FACTURAS    JUNIO         2 0 1 4</v>
      </c>
      <c r="UN2" s="2215"/>
      <c r="UO2" s="2215"/>
      <c r="UP2" s="2215"/>
      <c r="UQ2" s="2215"/>
    </row>
    <row r="3" spans="1:564" ht="38.25" customHeight="1" thickBot="1" x14ac:dyDescent="0.35">
      <c r="A3" s="322"/>
      <c r="B3" s="1648" t="s">
        <v>18</v>
      </c>
      <c r="C3" s="2216" t="s">
        <v>95</v>
      </c>
      <c r="D3" s="2218"/>
      <c r="E3" s="2218"/>
      <c r="F3" s="2219"/>
      <c r="H3" s="322"/>
      <c r="I3" s="2308" t="s">
        <v>18</v>
      </c>
      <c r="J3" s="2309"/>
      <c r="K3" s="2216" t="s">
        <v>1218</v>
      </c>
      <c r="L3" s="2218"/>
      <c r="M3" s="2218"/>
      <c r="N3" s="2219"/>
      <c r="P3" s="322"/>
      <c r="Q3" s="1649"/>
      <c r="R3" s="2216" t="s">
        <v>403</v>
      </c>
      <c r="S3" s="2218"/>
      <c r="T3" s="2218"/>
      <c r="U3" s="2219"/>
      <c r="W3" s="311"/>
      <c r="X3" s="1649"/>
      <c r="Y3" s="2216" t="s">
        <v>1223</v>
      </c>
      <c r="Z3" s="2218"/>
      <c r="AA3" s="2218"/>
      <c r="AB3" s="2219"/>
      <c r="AD3" s="311"/>
      <c r="AE3" s="2308" t="s">
        <v>18</v>
      </c>
      <c r="AF3" s="2309"/>
      <c r="AG3" s="2216" t="s">
        <v>1224</v>
      </c>
      <c r="AH3" s="2218"/>
      <c r="AI3" s="2218"/>
      <c r="AJ3" s="2219"/>
      <c r="AL3" s="979"/>
      <c r="AM3" s="2308" t="s">
        <v>18</v>
      </c>
      <c r="AN3" s="2309"/>
      <c r="AO3" s="2216" t="s">
        <v>1225</v>
      </c>
      <c r="AP3" s="2218"/>
      <c r="AQ3" s="2218"/>
      <c r="AR3" s="2219"/>
      <c r="AT3" s="311"/>
      <c r="AU3" s="2308" t="s">
        <v>18</v>
      </c>
      <c r="AV3" s="2309"/>
      <c r="AW3" s="2216" t="s">
        <v>1226</v>
      </c>
      <c r="AX3" s="2218"/>
      <c r="AY3" s="2218"/>
      <c r="AZ3" s="2219"/>
      <c r="BB3" s="311"/>
      <c r="BC3" s="1648" t="s">
        <v>18</v>
      </c>
      <c r="BD3" s="2216" t="s">
        <v>451</v>
      </c>
      <c r="BE3" s="2218"/>
      <c r="BF3" s="2218"/>
      <c r="BG3" s="2219"/>
      <c r="BI3" s="1276"/>
      <c r="BJ3" s="1648" t="s">
        <v>18</v>
      </c>
      <c r="BK3" s="2216" t="s">
        <v>1227</v>
      </c>
      <c r="BL3" s="2218"/>
      <c r="BM3" s="2218"/>
      <c r="BN3" s="2219"/>
      <c r="BP3" s="311"/>
      <c r="BQ3" s="1648" t="s">
        <v>18</v>
      </c>
      <c r="BR3" s="2216" t="s">
        <v>1228</v>
      </c>
      <c r="BS3" s="2218"/>
      <c r="BT3" s="2218"/>
      <c r="BU3" s="2219"/>
      <c r="BW3" s="311"/>
      <c r="BX3" s="1648" t="s">
        <v>18</v>
      </c>
      <c r="BY3" s="2216" t="s">
        <v>1914</v>
      </c>
      <c r="BZ3" s="2218"/>
      <c r="CA3" s="2218"/>
      <c r="CB3" s="2219"/>
      <c r="CD3" s="229"/>
      <c r="CE3" s="739" t="s">
        <v>18</v>
      </c>
      <c r="CF3" s="2322" t="s">
        <v>1392</v>
      </c>
      <c r="CG3" s="2323"/>
      <c r="CH3" s="2323"/>
      <c r="CI3" s="2324"/>
      <c r="CK3" s="322"/>
      <c r="CL3" s="1648" t="s">
        <v>18</v>
      </c>
      <c r="CM3" s="2216" t="s">
        <v>1221</v>
      </c>
      <c r="CN3" s="2218"/>
      <c r="CO3" s="2218"/>
      <c r="CP3" s="2219"/>
      <c r="CR3" s="405"/>
      <c r="CS3" s="1650" t="s">
        <v>18</v>
      </c>
      <c r="CT3" s="2216" t="s">
        <v>1219</v>
      </c>
      <c r="CU3" s="2218"/>
      <c r="CV3" s="2218"/>
      <c r="CW3" s="2219"/>
      <c r="CY3" s="311"/>
      <c r="CZ3" s="1648" t="s">
        <v>18</v>
      </c>
      <c r="DA3" s="2216" t="s">
        <v>1220</v>
      </c>
      <c r="DB3" s="2218"/>
      <c r="DC3" s="2218"/>
      <c r="DD3" s="2219"/>
      <c r="DF3" s="311"/>
      <c r="DG3" s="1648" t="s">
        <v>18</v>
      </c>
      <c r="DH3" s="2216" t="s">
        <v>133</v>
      </c>
      <c r="DI3" s="2218"/>
      <c r="DJ3" s="2218"/>
      <c r="DK3" s="2219"/>
      <c r="DM3" s="322"/>
      <c r="DN3" s="311"/>
      <c r="DO3" s="967" t="s">
        <v>18</v>
      </c>
      <c r="DP3" s="2216" t="s">
        <v>406</v>
      </c>
      <c r="DQ3" s="2218"/>
      <c r="DR3" s="2218"/>
      <c r="DS3" s="2219"/>
      <c r="DU3" s="322"/>
      <c r="DV3" s="311"/>
      <c r="DW3" s="1648" t="s">
        <v>18</v>
      </c>
      <c r="DX3" s="2216" t="s">
        <v>83</v>
      </c>
      <c r="DY3" s="2218"/>
      <c r="DZ3" s="2218"/>
      <c r="EA3" s="2219"/>
      <c r="EC3" s="322"/>
      <c r="ED3" s="311"/>
      <c r="EE3" s="1648" t="s">
        <v>18</v>
      </c>
      <c r="EF3" s="2216" t="s">
        <v>1635</v>
      </c>
      <c r="EG3" s="2218"/>
      <c r="EH3" s="2218"/>
      <c r="EI3" s="2219"/>
      <c r="EK3" s="322"/>
      <c r="EL3" s="311"/>
      <c r="EM3" s="1648" t="s">
        <v>18</v>
      </c>
      <c r="EN3" s="2216" t="s">
        <v>1917</v>
      </c>
      <c r="EO3" s="2218"/>
      <c r="EP3" s="2218"/>
      <c r="EQ3" s="2219"/>
      <c r="ES3" s="322"/>
      <c r="ET3" s="1648" t="s">
        <v>18</v>
      </c>
      <c r="EU3" s="2216" t="s">
        <v>1229</v>
      </c>
      <c r="EV3" s="2218"/>
      <c r="EW3" s="2218"/>
      <c r="EX3" s="2219"/>
      <c r="EZ3" s="322"/>
      <c r="FA3" s="1648" t="s">
        <v>18</v>
      </c>
      <c r="FB3" s="2216" t="s">
        <v>1918</v>
      </c>
      <c r="FC3" s="2218"/>
      <c r="FD3" s="2218"/>
      <c r="FE3" s="2219"/>
      <c r="FG3" s="321"/>
      <c r="FH3" s="321"/>
      <c r="FI3" s="739" t="s">
        <v>18</v>
      </c>
      <c r="FJ3" s="2322" t="s">
        <v>1436</v>
      </c>
      <c r="FK3" s="2323"/>
      <c r="FL3" s="2323"/>
      <c r="FM3" s="2324"/>
      <c r="FO3" s="321"/>
      <c r="FP3" s="739" t="s">
        <v>18</v>
      </c>
      <c r="FQ3" s="2322" t="s">
        <v>1473</v>
      </c>
      <c r="FR3" s="2323"/>
      <c r="FS3" s="2323"/>
      <c r="FT3" s="2324"/>
      <c r="FV3" s="321"/>
      <c r="FW3" s="739" t="s">
        <v>18</v>
      </c>
      <c r="FX3" s="2322" t="s">
        <v>1473</v>
      </c>
      <c r="FY3" s="2323"/>
      <c r="FZ3" s="2323"/>
      <c r="GA3" s="2324"/>
      <c r="GC3" s="321"/>
      <c r="GD3" s="739" t="s">
        <v>18</v>
      </c>
      <c r="GE3" s="2322" t="s">
        <v>1473</v>
      </c>
      <c r="GF3" s="2323"/>
      <c r="GG3" s="2323"/>
      <c r="GH3" s="2324"/>
      <c r="GJ3" s="321"/>
      <c r="GK3" s="739" t="s">
        <v>18</v>
      </c>
      <c r="GL3" s="2322" t="s">
        <v>1439</v>
      </c>
      <c r="GM3" s="2323"/>
      <c r="GN3" s="2323"/>
      <c r="GO3" s="2324"/>
      <c r="GQ3" s="321"/>
      <c r="GR3" s="739" t="s">
        <v>18</v>
      </c>
      <c r="GS3" s="2322" t="s">
        <v>272</v>
      </c>
      <c r="GT3" s="2323"/>
      <c r="GU3" s="2323"/>
      <c r="GV3" s="2324"/>
      <c r="GX3" s="321"/>
      <c r="GY3" s="739" t="s">
        <v>18</v>
      </c>
      <c r="GZ3" s="2322" t="s">
        <v>1837</v>
      </c>
      <c r="HA3" s="2323"/>
      <c r="HB3" s="2323"/>
      <c r="HC3" s="2324"/>
      <c r="HE3" s="321"/>
      <c r="HF3" s="739" t="s">
        <v>18</v>
      </c>
      <c r="HG3" s="2322" t="s">
        <v>1636</v>
      </c>
      <c r="HH3" s="2323"/>
      <c r="HI3" s="2323"/>
      <c r="HJ3" s="2324"/>
      <c r="HL3" s="311"/>
      <c r="HM3" s="1648" t="s">
        <v>18</v>
      </c>
      <c r="HN3" s="2216" t="s">
        <v>1230</v>
      </c>
      <c r="HO3" s="2218"/>
      <c r="HP3" s="2218"/>
      <c r="HQ3" s="2219"/>
      <c r="HS3" s="311"/>
      <c r="HT3" s="1648" t="s">
        <v>18</v>
      </c>
      <c r="HU3" s="2216" t="s">
        <v>1231</v>
      </c>
      <c r="HV3" s="2218"/>
      <c r="HW3" s="2218"/>
      <c r="HX3" s="2219"/>
      <c r="HZ3" s="311"/>
      <c r="IA3" s="1648" t="s">
        <v>18</v>
      </c>
      <c r="IB3" s="2216" t="s">
        <v>224</v>
      </c>
      <c r="IC3" s="2218"/>
      <c r="ID3" s="2218"/>
      <c r="IE3" s="2219"/>
      <c r="IG3" s="788"/>
      <c r="IH3" s="311"/>
      <c r="II3" s="1648" t="s">
        <v>18</v>
      </c>
      <c r="IJ3" s="2322" t="s">
        <v>109</v>
      </c>
      <c r="IK3" s="2323"/>
      <c r="IL3" s="2323"/>
      <c r="IM3" s="2324"/>
      <c r="IO3" s="311"/>
      <c r="IP3" s="1648" t="s">
        <v>18</v>
      </c>
      <c r="IQ3" s="2216" t="s">
        <v>1232</v>
      </c>
      <c r="IR3" s="2218"/>
      <c r="IS3" s="2218"/>
      <c r="IT3" s="2219"/>
      <c r="IV3" s="311"/>
      <c r="IW3" s="1648" t="s">
        <v>18</v>
      </c>
      <c r="IX3" s="2216" t="s">
        <v>1634</v>
      </c>
      <c r="IY3" s="2218"/>
      <c r="IZ3" s="2218"/>
      <c r="JA3" s="2219"/>
      <c r="JC3" s="311"/>
      <c r="JD3" s="1650" t="s">
        <v>18</v>
      </c>
      <c r="JE3" s="2216" t="s">
        <v>426</v>
      </c>
      <c r="JF3" s="2218"/>
      <c r="JG3" s="2218"/>
      <c r="JH3" s="2219"/>
      <c r="JJ3" s="311"/>
      <c r="JK3" s="1650" t="s">
        <v>18</v>
      </c>
      <c r="JL3" s="2216" t="s">
        <v>1632</v>
      </c>
      <c r="JM3" s="2218"/>
      <c r="JN3" s="2218"/>
      <c r="JO3" s="2219"/>
      <c r="JQ3" s="311"/>
      <c r="JR3" s="1648" t="s">
        <v>18</v>
      </c>
      <c r="JS3" s="2216" t="s">
        <v>1222</v>
      </c>
      <c r="JT3" s="2218"/>
      <c r="JU3" s="2218"/>
      <c r="JV3" s="2219"/>
      <c r="JX3" s="311"/>
      <c r="JY3" s="1648" t="s">
        <v>18</v>
      </c>
      <c r="JZ3" s="2216" t="s">
        <v>100</v>
      </c>
      <c r="KA3" s="2218"/>
      <c r="KB3" s="2218"/>
      <c r="KC3" s="2219"/>
      <c r="KE3" s="311"/>
      <c r="KF3" s="1648" t="s">
        <v>18</v>
      </c>
      <c r="KG3" s="2216" t="s">
        <v>1233</v>
      </c>
      <c r="KH3" s="2218"/>
      <c r="KI3" s="2218"/>
      <c r="KJ3" s="2219"/>
      <c r="KK3" s="32" t="s">
        <v>1234</v>
      </c>
      <c r="KL3" s="311"/>
      <c r="KM3" s="1648" t="s">
        <v>18</v>
      </c>
      <c r="KN3" s="2216" t="s">
        <v>1474</v>
      </c>
      <c r="KO3" s="2218"/>
      <c r="KP3" s="2218"/>
      <c r="KQ3" s="2219"/>
      <c r="KR3" s="32" t="s">
        <v>1234</v>
      </c>
      <c r="KS3" s="311"/>
      <c r="KT3" s="1648" t="s">
        <v>18</v>
      </c>
      <c r="KU3" s="2216" t="s">
        <v>1631</v>
      </c>
      <c r="KV3" s="2218"/>
      <c r="KW3" s="2218"/>
      <c r="KX3" s="2219"/>
      <c r="KY3" s="32" t="s">
        <v>1234</v>
      </c>
      <c r="KZ3" s="311"/>
      <c r="LA3" s="1648" t="s">
        <v>18</v>
      </c>
      <c r="LB3" s="2216" t="s">
        <v>1821</v>
      </c>
      <c r="LC3" s="2218"/>
      <c r="LD3" s="2218"/>
      <c r="LE3" s="2219"/>
      <c r="LF3" s="32" t="s">
        <v>1234</v>
      </c>
      <c r="LG3" s="229"/>
      <c r="LH3" s="739" t="s">
        <v>18</v>
      </c>
      <c r="LI3" s="2322" t="s">
        <v>1391</v>
      </c>
      <c r="LJ3" s="2323"/>
      <c r="LK3" s="2323"/>
      <c r="LL3" s="2324"/>
      <c r="LM3" s="244" t="s">
        <v>1234</v>
      </c>
      <c r="LN3" s="311"/>
      <c r="LO3" s="1648" t="s">
        <v>18</v>
      </c>
      <c r="LP3" s="2216" t="s">
        <v>1235</v>
      </c>
      <c r="LQ3" s="2218"/>
      <c r="LR3" s="2218"/>
      <c r="LS3" s="2219"/>
      <c r="LU3" s="311"/>
      <c r="LV3" s="1648" t="s">
        <v>18</v>
      </c>
      <c r="LW3" s="2216" t="s">
        <v>1236</v>
      </c>
      <c r="LX3" s="2218"/>
      <c r="LY3" s="2218"/>
      <c r="LZ3" s="2219"/>
      <c r="MB3" s="405"/>
      <c r="MC3" s="311"/>
      <c r="MD3" s="1648" t="s">
        <v>18</v>
      </c>
      <c r="ME3" s="2216" t="s">
        <v>1237</v>
      </c>
      <c r="MF3" s="2218"/>
      <c r="MG3" s="2218"/>
      <c r="MH3" s="2219"/>
      <c r="MJ3" s="405"/>
      <c r="MK3" s="1648" t="s">
        <v>18</v>
      </c>
      <c r="ML3" s="2216" t="s">
        <v>1238</v>
      </c>
      <c r="MM3" s="2218"/>
      <c r="MN3" s="2218"/>
      <c r="MO3" s="2219"/>
      <c r="MQ3" s="425"/>
      <c r="MR3" s="739" t="s">
        <v>18</v>
      </c>
      <c r="MS3" s="2322" t="s">
        <v>1438</v>
      </c>
      <c r="MT3" s="2323"/>
      <c r="MU3" s="2323"/>
      <c r="MV3" s="2324"/>
      <c r="MX3" s="311"/>
      <c r="MY3" s="1648" t="s">
        <v>18</v>
      </c>
      <c r="MZ3" s="2216" t="s">
        <v>112</v>
      </c>
      <c r="NA3" s="2218"/>
      <c r="NB3" s="2218"/>
      <c r="NC3" s="2219"/>
      <c r="NE3" s="311"/>
      <c r="NF3" s="1648" t="s">
        <v>18</v>
      </c>
      <c r="NG3" s="2216" t="s">
        <v>465</v>
      </c>
      <c r="NH3" s="2218"/>
      <c r="NI3" s="2218"/>
      <c r="NJ3" s="2219"/>
      <c r="NL3" s="405"/>
      <c r="NM3" s="1648" t="s">
        <v>18</v>
      </c>
      <c r="NN3" s="2322" t="s">
        <v>1517</v>
      </c>
      <c r="NO3" s="2323"/>
      <c r="NP3" s="2323"/>
      <c r="NQ3" s="2324"/>
      <c r="NS3" s="405"/>
      <c r="NT3" s="1648" t="s">
        <v>18</v>
      </c>
      <c r="NU3" s="2322" t="s">
        <v>1633</v>
      </c>
      <c r="NV3" s="2323"/>
      <c r="NW3" s="2323"/>
      <c r="NX3" s="2324"/>
      <c r="NZ3" s="311"/>
      <c r="OA3" s="1648" t="s">
        <v>18</v>
      </c>
      <c r="OB3" s="2216" t="s">
        <v>418</v>
      </c>
      <c r="OC3" s="2218"/>
      <c r="OD3" s="2218"/>
      <c r="OE3" s="2219"/>
      <c r="OG3" s="311"/>
      <c r="OH3" s="1648" t="s">
        <v>18</v>
      </c>
      <c r="OI3" s="2216" t="s">
        <v>1239</v>
      </c>
      <c r="OJ3" s="2218"/>
      <c r="OK3" s="2218"/>
      <c r="OL3" s="2219"/>
      <c r="ON3" s="311"/>
      <c r="OO3" s="1648" t="s">
        <v>18</v>
      </c>
      <c r="OP3" s="2216" t="s">
        <v>1809</v>
      </c>
      <c r="OQ3" s="2218"/>
      <c r="OR3" s="2218"/>
      <c r="OS3" s="2219"/>
      <c r="OU3" s="311"/>
      <c r="OV3" s="1648" t="s">
        <v>18</v>
      </c>
      <c r="OW3" s="2216" t="s">
        <v>1913</v>
      </c>
      <c r="OX3" s="2218"/>
      <c r="OY3" s="2218"/>
      <c r="OZ3" s="2219"/>
      <c r="PB3" s="311" t="s">
        <v>61</v>
      </c>
      <c r="PC3" s="1648" t="s">
        <v>18</v>
      </c>
      <c r="PD3" s="2216" t="s">
        <v>226</v>
      </c>
      <c r="PE3" s="2218"/>
      <c r="PF3" s="2218"/>
      <c r="PG3" s="2219"/>
      <c r="PI3" s="311"/>
      <c r="PJ3" s="1648" t="s">
        <v>18</v>
      </c>
      <c r="PK3" s="2216" t="s">
        <v>99</v>
      </c>
      <c r="PL3" s="2218"/>
      <c r="PM3" s="2218"/>
      <c r="PN3" s="2219"/>
      <c r="PP3" s="311"/>
      <c r="PQ3" s="1648" t="s">
        <v>18</v>
      </c>
      <c r="PR3" s="2216" t="s">
        <v>1240</v>
      </c>
      <c r="PS3" s="2218"/>
      <c r="PT3" s="2218"/>
      <c r="PU3" s="2219"/>
      <c r="PW3" s="311"/>
      <c r="PX3" s="1648" t="s">
        <v>18</v>
      </c>
      <c r="PY3" s="2216" t="s">
        <v>1241</v>
      </c>
      <c r="PZ3" s="2218"/>
      <c r="QA3" s="2218"/>
      <c r="QB3" s="2219"/>
      <c r="QD3" s="311"/>
      <c r="QE3" s="1648" t="s">
        <v>18</v>
      </c>
      <c r="QF3" s="2216" t="s">
        <v>1242</v>
      </c>
      <c r="QG3" s="2218"/>
      <c r="QH3" s="2218"/>
      <c r="QI3" s="2219"/>
      <c r="QK3" s="311"/>
      <c r="QL3" s="1650" t="s">
        <v>18</v>
      </c>
      <c r="QM3" s="2216" t="s">
        <v>1243</v>
      </c>
      <c r="QN3" s="2218"/>
      <c r="QO3" s="2218"/>
      <c r="QP3" s="2219"/>
      <c r="QR3" s="229"/>
      <c r="QS3" s="1234" t="s">
        <v>18</v>
      </c>
      <c r="QT3" s="2322" t="s">
        <v>1437</v>
      </c>
      <c r="QU3" s="2323"/>
      <c r="QV3" s="2323"/>
      <c r="QW3" s="2324"/>
      <c r="QY3" s="229"/>
      <c r="QZ3" s="1234" t="s">
        <v>18</v>
      </c>
      <c r="RA3" s="2322" t="s">
        <v>1435</v>
      </c>
      <c r="RB3" s="2323"/>
      <c r="RC3" s="2323"/>
      <c r="RD3" s="2324"/>
      <c r="RF3" s="311"/>
      <c r="RG3" s="1648" t="s">
        <v>18</v>
      </c>
      <c r="RH3" s="2216" t="s">
        <v>1244</v>
      </c>
      <c r="RI3" s="2218"/>
      <c r="RJ3" s="2218"/>
      <c r="RK3" s="2219"/>
      <c r="RM3" s="405"/>
      <c r="RN3" s="1648" t="s">
        <v>18</v>
      </c>
      <c r="RO3" s="2216" t="s">
        <v>1245</v>
      </c>
      <c r="RP3" s="2218"/>
      <c r="RQ3" s="2218"/>
      <c r="RR3" s="2219"/>
      <c r="RT3" s="405"/>
      <c r="RU3" s="1648" t="s">
        <v>18</v>
      </c>
      <c r="RV3" s="2216" t="s">
        <v>1916</v>
      </c>
      <c r="RW3" s="2218"/>
      <c r="RX3" s="2218"/>
      <c r="RY3" s="2219"/>
      <c r="SA3" s="405"/>
      <c r="SB3" s="1650" t="s">
        <v>18</v>
      </c>
      <c r="SC3" s="2216" t="s">
        <v>9</v>
      </c>
      <c r="SD3" s="2218"/>
      <c r="SE3" s="2218"/>
      <c r="SF3" s="2219"/>
      <c r="SH3" s="311"/>
      <c r="SI3" s="1650" t="s">
        <v>18</v>
      </c>
      <c r="SJ3" s="2216" t="s">
        <v>1246</v>
      </c>
      <c r="SK3" s="2218"/>
      <c r="SL3" s="2218"/>
      <c r="SM3" s="2219"/>
      <c r="SO3" s="229"/>
      <c r="SP3" s="1234" t="s">
        <v>18</v>
      </c>
      <c r="SQ3" s="2322" t="s">
        <v>1412</v>
      </c>
      <c r="SR3" s="2323"/>
      <c r="SS3" s="2323"/>
      <c r="ST3" s="2324"/>
      <c r="SV3" s="229"/>
      <c r="SW3" s="1234" t="s">
        <v>18</v>
      </c>
      <c r="SX3" s="2322" t="s">
        <v>1810</v>
      </c>
      <c r="SY3" s="2323"/>
      <c r="SZ3" s="2323"/>
      <c r="TA3" s="2324"/>
      <c r="TC3" s="311"/>
      <c r="TD3" s="1648" t="s">
        <v>18</v>
      </c>
      <c r="TE3" s="2216" t="s">
        <v>1247</v>
      </c>
      <c r="TF3" s="2218"/>
      <c r="TG3" s="2218"/>
      <c r="TH3" s="2219"/>
      <c r="TJ3" s="322"/>
      <c r="TK3" s="1648" t="s">
        <v>18</v>
      </c>
      <c r="TL3" s="2216" t="s">
        <v>1248</v>
      </c>
      <c r="TM3" s="2218"/>
      <c r="TN3" s="2218"/>
      <c r="TO3" s="2219"/>
      <c r="TQ3" s="322"/>
      <c r="TR3" s="1648" t="s">
        <v>18</v>
      </c>
      <c r="TS3" s="2216" t="s">
        <v>1637</v>
      </c>
      <c r="TT3" s="2218"/>
      <c r="TU3" s="2218"/>
      <c r="TV3" s="2219"/>
      <c r="TX3" s="322"/>
      <c r="TY3" s="1648" t="s">
        <v>18</v>
      </c>
      <c r="TZ3" s="2216" t="s">
        <v>1822</v>
      </c>
      <c r="UA3" s="2218"/>
      <c r="UB3" s="2218"/>
      <c r="UC3" s="2219"/>
      <c r="UE3" s="311"/>
      <c r="UF3" s="1648" t="s">
        <v>18</v>
      </c>
      <c r="UG3" s="2216" t="s">
        <v>532</v>
      </c>
      <c r="UH3" s="2218"/>
      <c r="UI3" s="2218"/>
      <c r="UJ3" s="2219"/>
      <c r="UL3" s="311"/>
      <c r="UM3" s="1648" t="s">
        <v>18</v>
      </c>
      <c r="UN3" s="2216" t="s">
        <v>1249</v>
      </c>
      <c r="UO3" s="2218"/>
      <c r="UP3" s="2218"/>
      <c r="UQ3" s="2219"/>
    </row>
    <row r="4" spans="1:564" ht="19.5" thickBot="1" x14ac:dyDescent="0.35">
      <c r="A4" s="322"/>
      <c r="B4" s="1648"/>
      <c r="C4" s="239"/>
      <c r="D4" s="239"/>
      <c r="E4" s="239"/>
      <c r="F4" s="239"/>
      <c r="H4" s="322"/>
      <c r="I4" s="311"/>
      <c r="J4" s="1650"/>
      <c r="K4" s="239"/>
      <c r="L4" s="239"/>
      <c r="M4" s="239"/>
      <c r="N4" s="239"/>
      <c r="P4" s="322"/>
      <c r="Q4" s="1648"/>
      <c r="R4" s="239"/>
      <c r="S4" s="239"/>
      <c r="T4" s="239"/>
      <c r="U4" s="239"/>
      <c r="W4" s="311"/>
      <c r="X4" s="1648"/>
      <c r="Y4" s="239"/>
      <c r="Z4" s="239"/>
      <c r="AA4" s="239"/>
      <c r="AB4" s="239"/>
      <c r="AD4" s="311"/>
      <c r="AE4" s="311"/>
      <c r="AF4" s="1648"/>
      <c r="AG4" s="239"/>
      <c r="AH4" s="239" t="s">
        <v>1250</v>
      </c>
      <c r="AI4" s="239"/>
      <c r="AJ4" s="239"/>
      <c r="AL4" s="979"/>
      <c r="AM4" s="311"/>
      <c r="AN4" s="1648"/>
      <c r="AO4" s="239"/>
      <c r="AP4" s="239"/>
      <c r="AQ4" s="239"/>
      <c r="AR4" s="239"/>
      <c r="AT4" s="311"/>
      <c r="AU4" s="311"/>
      <c r="AV4" s="1648"/>
      <c r="AW4" s="239"/>
      <c r="AX4" s="239"/>
      <c r="AY4" s="239"/>
      <c r="AZ4" s="239"/>
      <c r="BB4" s="311"/>
      <c r="BC4" s="1648"/>
      <c r="BD4" s="239"/>
      <c r="BE4" s="239" t="s">
        <v>10</v>
      </c>
      <c r="BF4" s="239"/>
      <c r="BG4" s="239"/>
      <c r="BI4" s="968"/>
      <c r="BJ4" s="477"/>
      <c r="BK4" s="478"/>
      <c r="BL4" s="239"/>
      <c r="BM4" s="239"/>
      <c r="BN4" s="239"/>
      <c r="BP4" s="311"/>
      <c r="BQ4" s="1648"/>
      <c r="BR4" s="239"/>
      <c r="BS4" s="239" t="s">
        <v>1251</v>
      </c>
      <c r="BT4" s="239"/>
      <c r="BU4" s="239"/>
      <c r="BW4" s="311"/>
      <c r="BX4" s="1648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8"/>
      <c r="CM4" s="239" t="s">
        <v>1252</v>
      </c>
      <c r="CN4" s="239"/>
      <c r="CO4" s="239"/>
      <c r="CP4" s="239"/>
      <c r="CR4" s="405"/>
      <c r="CS4" s="1650"/>
      <c r="CT4" s="239"/>
      <c r="CU4" s="239"/>
      <c r="CV4" s="239"/>
      <c r="CW4" s="239"/>
      <c r="CY4" s="311"/>
      <c r="CZ4" s="1648"/>
      <c r="DA4" s="239"/>
      <c r="DB4" s="239" t="s">
        <v>857</v>
      </c>
      <c r="DC4" s="239"/>
      <c r="DD4" s="239"/>
      <c r="DF4" s="311"/>
      <c r="DG4" s="1648"/>
      <c r="DH4" s="239"/>
      <c r="DI4" s="239" t="s">
        <v>1253</v>
      </c>
      <c r="DJ4" s="239"/>
      <c r="DK4" s="239"/>
      <c r="DM4" s="322"/>
      <c r="DN4" s="311"/>
      <c r="DO4" s="1648"/>
      <c r="DP4" s="239"/>
      <c r="DQ4" s="174" t="s">
        <v>5</v>
      </c>
      <c r="DR4" s="239"/>
      <c r="DS4" s="239"/>
      <c r="DU4" s="322"/>
      <c r="DV4" s="311"/>
      <c r="DW4" s="1648"/>
      <c r="DX4" s="239"/>
      <c r="DY4" s="59" t="s">
        <v>1254</v>
      </c>
      <c r="DZ4" s="239"/>
      <c r="EA4" s="239"/>
      <c r="EC4" s="322"/>
      <c r="ED4" s="311"/>
      <c r="EE4" s="1648"/>
      <c r="EF4" s="239"/>
      <c r="EG4" s="59"/>
      <c r="EH4" s="239"/>
      <c r="EI4" s="239"/>
      <c r="EK4" s="322"/>
      <c r="EL4" s="311"/>
      <c r="EM4" s="1648"/>
      <c r="EN4" s="239"/>
      <c r="EO4" s="59"/>
      <c r="EP4" s="239"/>
      <c r="EQ4" s="239"/>
      <c r="ES4" s="322"/>
      <c r="ET4" s="1648"/>
      <c r="EU4" s="239"/>
      <c r="EV4" s="239" t="s">
        <v>1255</v>
      </c>
      <c r="EW4" s="239"/>
      <c r="EX4" s="239"/>
      <c r="EZ4" s="322"/>
      <c r="FA4" s="1648"/>
      <c r="FB4" s="239"/>
      <c r="FC4" s="239"/>
      <c r="FD4" s="239"/>
      <c r="FE4" s="239"/>
      <c r="FG4" s="321"/>
      <c r="FH4" s="321"/>
      <c r="FI4" s="739"/>
      <c r="FJ4" s="59"/>
      <c r="FK4" s="592" t="s">
        <v>1469</v>
      </c>
      <c r="FL4" s="59"/>
      <c r="FM4" s="59"/>
      <c r="FO4" s="321"/>
      <c r="FP4" s="739"/>
      <c r="FQ4" s="59"/>
      <c r="FR4" s="59" t="s">
        <v>1638</v>
      </c>
      <c r="FS4" s="59"/>
      <c r="FT4" s="59"/>
      <c r="FV4" s="321"/>
      <c r="FW4" s="739"/>
      <c r="FX4" s="59"/>
      <c r="FY4" s="59" t="s">
        <v>1638</v>
      </c>
      <c r="FZ4" s="59"/>
      <c r="GA4" s="59"/>
      <c r="GC4" s="321"/>
      <c r="GD4" s="739"/>
      <c r="GE4" s="59"/>
      <c r="GF4" s="59" t="s">
        <v>1638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8"/>
      <c r="HN4" s="239"/>
      <c r="HO4" s="239" t="s">
        <v>1251</v>
      </c>
      <c r="HP4" s="239"/>
      <c r="HQ4" s="239"/>
      <c r="HS4" s="311"/>
      <c r="HT4" s="1648"/>
      <c r="HU4" s="239"/>
      <c r="HV4" s="239"/>
      <c r="HW4" s="239"/>
      <c r="HX4" s="239"/>
      <c r="HZ4" s="311"/>
      <c r="IA4" s="1648"/>
      <c r="IB4" s="239"/>
      <c r="IC4" s="239" t="s">
        <v>1256</v>
      </c>
      <c r="ID4" s="239"/>
      <c r="IE4" s="239"/>
      <c r="IG4" s="788"/>
      <c r="IH4" s="311"/>
      <c r="II4" s="1648"/>
      <c r="IJ4" s="1209"/>
      <c r="IK4" s="1238"/>
      <c r="IL4" s="239"/>
      <c r="IM4" s="239"/>
      <c r="IO4" s="311"/>
      <c r="IP4" s="969"/>
      <c r="IQ4" s="970" t="s">
        <v>1252</v>
      </c>
      <c r="IR4" s="970"/>
      <c r="IS4" s="239"/>
      <c r="IT4" s="239"/>
      <c r="IV4" s="311"/>
      <c r="IW4" s="1648"/>
      <c r="IX4" s="239"/>
      <c r="IY4" s="239"/>
      <c r="IZ4" s="239"/>
      <c r="JA4" s="239"/>
      <c r="JC4" s="311"/>
      <c r="JD4" s="1650"/>
      <c r="JE4" s="239"/>
      <c r="JF4" s="239" t="s">
        <v>1257</v>
      </c>
      <c r="JG4" s="740"/>
      <c r="JH4" s="239"/>
      <c r="JJ4" s="311"/>
      <c r="JK4" s="1650"/>
      <c r="JL4" s="239"/>
      <c r="JM4" s="239"/>
      <c r="JN4" s="740"/>
      <c r="JO4" s="239"/>
      <c r="JQ4" s="311"/>
      <c r="JR4" s="1648"/>
      <c r="JS4" s="239"/>
      <c r="JT4" s="239"/>
      <c r="JU4" s="239"/>
      <c r="JV4" s="239"/>
      <c r="JX4" s="311"/>
      <c r="JY4" s="1648"/>
      <c r="JZ4" s="239"/>
      <c r="KA4" s="239" t="s">
        <v>1256</v>
      </c>
      <c r="KB4" s="239"/>
      <c r="KC4" s="239"/>
      <c r="KE4" s="311"/>
      <c r="KF4" s="1648"/>
      <c r="KG4" s="239"/>
      <c r="KH4" s="239"/>
      <c r="KI4" s="239"/>
      <c r="KJ4" s="239"/>
      <c r="KL4" s="311"/>
      <c r="KM4" s="1648"/>
      <c r="KN4" s="239"/>
      <c r="KO4" s="239"/>
      <c r="KP4" s="239"/>
      <c r="KQ4" s="239"/>
      <c r="KS4" s="311"/>
      <c r="KT4" s="1648"/>
      <c r="KU4" s="239"/>
      <c r="KV4" s="239" t="s">
        <v>986</v>
      </c>
      <c r="KW4" s="239"/>
      <c r="KX4" s="239"/>
      <c r="KZ4" s="311"/>
      <c r="LA4" s="1648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8"/>
      <c r="LP4" s="239"/>
      <c r="LQ4" s="239" t="s">
        <v>1258</v>
      </c>
      <c r="LR4" s="239"/>
      <c r="LS4" s="239"/>
      <c r="LU4" s="311"/>
      <c r="LV4" s="1648"/>
      <c r="LW4" s="239"/>
      <c r="LX4" s="239" t="s">
        <v>1251</v>
      </c>
      <c r="LY4" s="239"/>
      <c r="LZ4" s="239"/>
      <c r="MB4" s="405"/>
      <c r="MC4" s="311"/>
      <c r="MD4" s="1648"/>
      <c r="ME4" s="239"/>
      <c r="MF4" s="239"/>
      <c r="MG4" s="239"/>
      <c r="MH4" s="239"/>
      <c r="MJ4" s="405"/>
      <c r="MK4" s="1648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8"/>
      <c r="MZ4" s="239"/>
      <c r="NA4" s="239"/>
      <c r="NB4" s="239"/>
      <c r="NC4" s="239"/>
      <c r="NE4" s="311"/>
      <c r="NF4" s="1648"/>
      <c r="NG4" s="239"/>
      <c r="NH4" s="239"/>
      <c r="NI4" s="239"/>
      <c r="NJ4" s="239"/>
      <c r="NL4" s="405"/>
      <c r="NM4" s="1648"/>
      <c r="NN4" s="239"/>
      <c r="NO4" s="239"/>
      <c r="NP4" s="239"/>
      <c r="NQ4" s="239"/>
      <c r="NS4" s="405"/>
      <c r="NT4" s="1648"/>
      <c r="NU4" s="239"/>
      <c r="NV4" s="239"/>
      <c r="NW4" s="239"/>
      <c r="NX4" s="239"/>
      <c r="NZ4" s="311"/>
      <c r="OA4" s="1648"/>
      <c r="OB4" s="239"/>
      <c r="OC4" s="239"/>
      <c r="OD4" s="239"/>
      <c r="OE4" s="239"/>
      <c r="OG4" s="311"/>
      <c r="OH4" s="1648"/>
      <c r="OI4" s="239"/>
      <c r="OJ4" s="239" t="s">
        <v>48</v>
      </c>
      <c r="OK4" s="239"/>
      <c r="OL4" s="239"/>
      <c r="ON4" s="311"/>
      <c r="OO4" s="1648"/>
      <c r="OP4" s="239"/>
      <c r="OQ4" s="239" t="s">
        <v>1492</v>
      </c>
      <c r="OR4" s="239"/>
      <c r="OS4" s="239"/>
      <c r="OU4" s="311"/>
      <c r="OV4" s="1648"/>
      <c r="OW4" s="239"/>
      <c r="OX4" s="239"/>
      <c r="OY4" s="239"/>
      <c r="OZ4" s="239"/>
      <c r="PB4" s="311"/>
      <c r="PC4" s="1648"/>
      <c r="PD4" s="239"/>
      <c r="PE4" s="239"/>
      <c r="PF4" s="239"/>
      <c r="PG4" s="239"/>
      <c r="PI4" s="311"/>
      <c r="PJ4" s="1648"/>
      <c r="PK4" s="239"/>
      <c r="PL4" s="239"/>
      <c r="PM4" s="239"/>
      <c r="PN4" s="239"/>
      <c r="PP4" s="311"/>
      <c r="PQ4" s="1648"/>
      <c r="PR4" s="239"/>
      <c r="PS4" s="174" t="s">
        <v>1259</v>
      </c>
      <c r="PT4" s="239"/>
      <c r="PU4" s="239"/>
      <c r="PW4" s="311"/>
      <c r="PX4" s="1648"/>
      <c r="PY4" s="239"/>
      <c r="PZ4" s="970" t="s">
        <v>1260</v>
      </c>
      <c r="QA4" s="239"/>
      <c r="QB4" s="239"/>
      <c r="QD4" s="311"/>
      <c r="QE4" s="1648"/>
      <c r="QF4" s="239"/>
      <c r="QG4" s="59"/>
      <c r="QH4" s="239"/>
      <c r="QI4" s="239"/>
      <c r="QK4" s="311"/>
      <c r="QL4" s="1650"/>
      <c r="QM4" s="239"/>
      <c r="QN4" s="239" t="s">
        <v>1261</v>
      </c>
      <c r="QO4" s="239"/>
      <c r="QP4" s="239"/>
      <c r="QR4" s="229"/>
      <c r="QS4" s="1234"/>
      <c r="QT4" s="59"/>
      <c r="QU4" s="59"/>
      <c r="QV4" s="59"/>
      <c r="QW4" s="59"/>
      <c r="QY4" s="229"/>
      <c r="QZ4" s="1234"/>
      <c r="RA4" s="59"/>
      <c r="RB4" s="59"/>
      <c r="RC4" s="59"/>
      <c r="RD4" s="59"/>
      <c r="RF4" s="311"/>
      <c r="RG4" s="1648"/>
      <c r="RH4" s="239"/>
      <c r="RI4" s="239"/>
      <c r="RJ4" s="239"/>
      <c r="RK4" s="239"/>
      <c r="RM4" s="405"/>
      <c r="RN4" s="1648"/>
      <c r="RO4" s="239"/>
      <c r="RP4" s="239" t="s">
        <v>1262</v>
      </c>
      <c r="RQ4" s="239"/>
      <c r="RR4" s="239"/>
      <c r="RT4" s="405"/>
      <c r="RU4" s="1648"/>
      <c r="RV4" s="239"/>
      <c r="RW4" s="239"/>
      <c r="RX4" s="239"/>
      <c r="RY4" s="239"/>
      <c r="SA4" s="405"/>
      <c r="SB4" s="1650"/>
      <c r="SC4" s="239"/>
      <c r="SD4" s="422"/>
      <c r="SE4" s="239"/>
      <c r="SF4" s="239"/>
      <c r="SH4" s="311"/>
      <c r="SI4" s="1650"/>
      <c r="SJ4" s="239"/>
      <c r="SK4" s="239"/>
      <c r="SL4" s="239"/>
      <c r="SM4" s="239"/>
      <c r="SO4" s="229"/>
      <c r="SP4" s="1234"/>
      <c r="SQ4" s="59"/>
      <c r="SR4" s="59"/>
      <c r="SS4" s="59"/>
      <c r="ST4" s="59"/>
      <c r="SV4" s="229"/>
      <c r="SW4" s="1234"/>
      <c r="SX4" s="59"/>
      <c r="SY4" s="59" t="s">
        <v>1919</v>
      </c>
      <c r="SZ4" s="59"/>
      <c r="TA4" s="59"/>
      <c r="TC4" s="311"/>
      <c r="TD4" s="1648"/>
      <c r="TE4" s="239"/>
      <c r="TF4" s="239" t="s">
        <v>512</v>
      </c>
      <c r="TG4" s="239"/>
      <c r="TH4" s="239"/>
      <c r="TJ4" s="322"/>
      <c r="TK4" s="1648"/>
      <c r="TL4" s="239"/>
      <c r="TM4" s="239"/>
      <c r="TN4" s="239"/>
      <c r="TO4" s="239"/>
      <c r="TQ4" s="322"/>
      <c r="TR4" s="1648"/>
      <c r="TS4" s="239"/>
      <c r="TT4" s="239" t="s">
        <v>1639</v>
      </c>
      <c r="TU4" s="239"/>
      <c r="TV4" s="239"/>
      <c r="TX4" s="322"/>
      <c r="TY4" s="1648"/>
      <c r="TZ4" s="239"/>
      <c r="UA4" s="239"/>
      <c r="UB4" s="239"/>
      <c r="UC4" s="239"/>
      <c r="UE4" s="311"/>
      <c r="UF4" s="1648"/>
      <c r="UG4" s="239"/>
      <c r="UH4" s="239" t="s">
        <v>1263</v>
      </c>
      <c r="UI4" s="239"/>
      <c r="UJ4" s="239"/>
      <c r="UL4" s="311"/>
      <c r="UM4" s="1648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9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80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1" t="s">
        <v>0</v>
      </c>
      <c r="CE5" s="1282" t="s">
        <v>80</v>
      </c>
      <c r="CF5" s="1283" t="s">
        <v>2</v>
      </c>
      <c r="CG5" s="595" t="s">
        <v>29</v>
      </c>
      <c r="CH5" s="1283" t="s">
        <v>17</v>
      </c>
      <c r="CI5" s="1284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1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1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1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1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5" t="s">
        <v>0</v>
      </c>
      <c r="FH5" s="1813"/>
      <c r="FI5" s="1282" t="s">
        <v>80</v>
      </c>
      <c r="FJ5" s="1283" t="s">
        <v>2</v>
      </c>
      <c r="FK5" s="1400" t="s">
        <v>29</v>
      </c>
      <c r="FL5" s="1283" t="s">
        <v>17</v>
      </c>
      <c r="FM5" s="1284" t="s">
        <v>8</v>
      </c>
      <c r="FO5" s="1285" t="s">
        <v>0</v>
      </c>
      <c r="FP5" s="1282" t="s">
        <v>80</v>
      </c>
      <c r="FQ5" s="1283" t="s">
        <v>2</v>
      </c>
      <c r="FR5" s="595" t="s">
        <v>29</v>
      </c>
      <c r="FS5" s="1283" t="s">
        <v>17</v>
      </c>
      <c r="FT5" s="1284" t="s">
        <v>8</v>
      </c>
      <c r="FV5" s="1285" t="s">
        <v>0</v>
      </c>
      <c r="FW5" s="1282" t="s">
        <v>80</v>
      </c>
      <c r="FX5" s="1283" t="s">
        <v>2</v>
      </c>
      <c r="FY5" s="595" t="s">
        <v>29</v>
      </c>
      <c r="FZ5" s="1283" t="s">
        <v>17</v>
      </c>
      <c r="GA5" s="1284" t="s">
        <v>8</v>
      </c>
      <c r="GC5" s="1285" t="s">
        <v>0</v>
      </c>
      <c r="GD5" s="1282" t="s">
        <v>80</v>
      </c>
      <c r="GE5" s="1283" t="s">
        <v>2</v>
      </c>
      <c r="GF5" s="595" t="s">
        <v>29</v>
      </c>
      <c r="GG5" s="1283" t="s">
        <v>17</v>
      </c>
      <c r="GH5" s="1284" t="s">
        <v>8</v>
      </c>
      <c r="GJ5" s="1285" t="s">
        <v>0</v>
      </c>
      <c r="GK5" s="1282" t="s">
        <v>80</v>
      </c>
      <c r="GL5" s="1283" t="s">
        <v>2</v>
      </c>
      <c r="GM5" s="595" t="s">
        <v>29</v>
      </c>
      <c r="GN5" s="1283" t="s">
        <v>17</v>
      </c>
      <c r="GO5" s="1284" t="s">
        <v>8</v>
      </c>
      <c r="GQ5" s="1285" t="s">
        <v>0</v>
      </c>
      <c r="GR5" s="1282" t="s">
        <v>80</v>
      </c>
      <c r="GS5" s="1283" t="s">
        <v>2</v>
      </c>
      <c r="GT5" s="595" t="s">
        <v>29</v>
      </c>
      <c r="GU5" s="1283" t="s">
        <v>17</v>
      </c>
      <c r="GV5" s="1284" t="s">
        <v>8</v>
      </c>
      <c r="GX5" s="1285" t="s">
        <v>0</v>
      </c>
      <c r="GY5" s="1282" t="s">
        <v>80</v>
      </c>
      <c r="GZ5" s="1283" t="s">
        <v>2</v>
      </c>
      <c r="HA5" s="595" t="s">
        <v>29</v>
      </c>
      <c r="HB5" s="1283" t="s">
        <v>17</v>
      </c>
      <c r="HC5" s="1284" t="s">
        <v>8</v>
      </c>
      <c r="HE5" s="1285" t="s">
        <v>0</v>
      </c>
      <c r="HF5" s="1282" t="s">
        <v>80</v>
      </c>
      <c r="HG5" s="1283" t="s">
        <v>2</v>
      </c>
      <c r="HH5" s="595" t="s">
        <v>29</v>
      </c>
      <c r="HI5" s="1283" t="s">
        <v>17</v>
      </c>
      <c r="HJ5" s="1284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6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1" t="s">
        <v>0</v>
      </c>
      <c r="LH5" s="1282" t="s">
        <v>87</v>
      </c>
      <c r="LI5" s="1283" t="s">
        <v>2</v>
      </c>
      <c r="LJ5" s="1420" t="s">
        <v>29</v>
      </c>
      <c r="LK5" s="1419" t="s">
        <v>17</v>
      </c>
      <c r="LL5" s="1284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2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7" t="s">
        <v>0</v>
      </c>
      <c r="MR5" s="1282" t="s">
        <v>80</v>
      </c>
      <c r="MS5" s="1283" t="s">
        <v>2</v>
      </c>
      <c r="MT5" s="595" t="s">
        <v>29</v>
      </c>
      <c r="MU5" s="1283" t="s">
        <v>17</v>
      </c>
      <c r="MV5" s="1284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1" t="s">
        <v>0</v>
      </c>
      <c r="QS5" s="1282" t="s">
        <v>80</v>
      </c>
      <c r="QT5" s="1283" t="s">
        <v>2</v>
      </c>
      <c r="QU5" s="595" t="s">
        <v>29</v>
      </c>
      <c r="QV5" s="1283" t="s">
        <v>17</v>
      </c>
      <c r="QW5" s="1284" t="s">
        <v>8</v>
      </c>
      <c r="QY5" s="1281" t="s">
        <v>0</v>
      </c>
      <c r="QZ5" s="1282" t="s">
        <v>80</v>
      </c>
      <c r="RA5" s="1283" t="s">
        <v>2</v>
      </c>
      <c r="RB5" s="595" t="s">
        <v>29</v>
      </c>
      <c r="RC5" s="1283" t="s">
        <v>17</v>
      </c>
      <c r="RD5" s="1284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1" t="s">
        <v>0</v>
      </c>
      <c r="SP5" s="1282" t="s">
        <v>80</v>
      </c>
      <c r="SQ5" s="1283" t="s">
        <v>2</v>
      </c>
      <c r="SR5" s="595" t="s">
        <v>29</v>
      </c>
      <c r="SS5" s="1283" t="s">
        <v>17</v>
      </c>
      <c r="ST5" s="1284" t="s">
        <v>8</v>
      </c>
      <c r="SV5" s="1281" t="s">
        <v>0</v>
      </c>
      <c r="SW5" s="1282" t="s">
        <v>80</v>
      </c>
      <c r="SX5" s="1283" t="s">
        <v>2</v>
      </c>
      <c r="SY5" s="595" t="s">
        <v>29</v>
      </c>
      <c r="SZ5" s="1283" t="s">
        <v>17</v>
      </c>
      <c r="TA5" s="1284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394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9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7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8"/>
      <c r="DY6" s="31"/>
      <c r="DZ6" s="762"/>
      <c r="EA6" s="78">
        <f>DX6-DZ6</f>
        <v>0</v>
      </c>
      <c r="EC6" s="321"/>
      <c r="ED6" s="49"/>
      <c r="EE6" s="229"/>
      <c r="EF6" s="1288"/>
      <c r="EG6" s="31"/>
      <c r="EH6" s="762"/>
      <c r="EI6" s="78">
        <f>EF6-EH6</f>
        <v>0</v>
      </c>
      <c r="EK6" s="321"/>
      <c r="EL6" s="49"/>
      <c r="EM6" s="229"/>
      <c r="EN6" s="1288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396" t="s">
        <v>1519</v>
      </c>
      <c r="LK6" s="2397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30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395"/>
      <c r="J7" s="1289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6">
        <v>3436</v>
      </c>
      <c r="R7" s="1607">
        <v>28912.799999999999</v>
      </c>
      <c r="S7" s="1794" t="s">
        <v>2231</v>
      </c>
      <c r="T7" s="1793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90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0"/>
      <c r="AI7" s="76"/>
      <c r="AJ7" s="78">
        <f t="shared" ref="AJ7:AJ43" si="3">AJ6+AG7-AI7</f>
        <v>37207.94</v>
      </c>
      <c r="AL7" s="979">
        <v>40739</v>
      </c>
      <c r="AM7" s="31"/>
      <c r="AN7" s="311" t="s">
        <v>1265</v>
      </c>
      <c r="AO7" s="22">
        <v>14000</v>
      </c>
      <c r="AP7" s="1290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9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1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4"/>
      <c r="DW7" s="229">
        <v>3026</v>
      </c>
      <c r="DX7" s="104">
        <v>3667.2</v>
      </c>
      <c r="DY7" s="203"/>
      <c r="DZ7" s="975"/>
      <c r="EA7" s="78">
        <f t="shared" ref="EA7:EA43" si="16">EA6+DX7-DZ7</f>
        <v>3667.2</v>
      </c>
      <c r="EC7" s="321">
        <v>41606</v>
      </c>
      <c r="ED7" s="974"/>
      <c r="EE7" s="229">
        <v>3983</v>
      </c>
      <c r="EF7" s="104">
        <v>760.2</v>
      </c>
      <c r="EG7" s="203"/>
      <c r="EH7" s="975"/>
      <c r="EI7" s="78">
        <f t="shared" ref="EI7:EI43" si="17">EI6+EF7-EH7</f>
        <v>760.2</v>
      </c>
      <c r="EK7" s="321"/>
      <c r="EL7" s="974"/>
      <c r="EM7" s="229"/>
      <c r="EN7" s="104"/>
      <c r="EO7" s="203"/>
      <c r="EP7" s="975"/>
      <c r="EQ7" s="78">
        <f t="shared" ref="EQ7:EQ43" si="18">EQ6+EN7-EP7</f>
        <v>0</v>
      </c>
      <c r="ES7" s="976">
        <v>40705</v>
      </c>
      <c r="ET7" s="977" t="s">
        <v>1267</v>
      </c>
      <c r="EU7" s="978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9">
        <v>2947</v>
      </c>
      <c r="FJ7" s="1230">
        <v>463855</v>
      </c>
      <c r="FK7" s="1751" t="s">
        <v>2254</v>
      </c>
      <c r="FL7" s="1812">
        <v>463855</v>
      </c>
      <c r="FM7" s="131">
        <f t="shared" ref="FM7:FM43" si="21">FM6+FJ7-FL7</f>
        <v>0</v>
      </c>
      <c r="FO7" s="615">
        <v>41396</v>
      </c>
      <c r="FP7" s="1229">
        <v>3031</v>
      </c>
      <c r="FQ7" s="1230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9" t="s">
        <v>1873</v>
      </c>
      <c r="FX7" s="1230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9">
        <v>3004</v>
      </c>
      <c r="GL7" s="1230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9">
        <v>2743</v>
      </c>
      <c r="GS7" s="1230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9" t="s">
        <v>1834</v>
      </c>
      <c r="GZ7" s="1230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9">
        <v>3736</v>
      </c>
      <c r="HG7" s="1230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9">
        <v>40652</v>
      </c>
      <c r="HT7" s="1330" t="s">
        <v>1268</v>
      </c>
      <c r="HU7" s="701">
        <v>4891.7</v>
      </c>
      <c r="HV7" s="673">
        <v>40653</v>
      </c>
      <c r="HW7" s="1292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30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9">
        <v>40766</v>
      </c>
      <c r="IP7" s="311" t="s">
        <v>774</v>
      </c>
      <c r="IQ7" s="779">
        <v>25000.2</v>
      </c>
      <c r="IR7" s="203"/>
      <c r="IS7" s="975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90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3"/>
      <c r="KB7" s="76"/>
      <c r="KC7" s="78">
        <f t="shared" ref="KC7:KC43" si="38">KC6+JZ7-KB7</f>
        <v>3700</v>
      </c>
      <c r="KE7" s="1294">
        <v>40991</v>
      </c>
      <c r="KF7" s="1295">
        <v>1321</v>
      </c>
      <c r="KG7" s="1296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1747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7">
        <v>35096.800000000003</v>
      </c>
      <c r="LJ7" s="2398"/>
      <c r="LK7" s="2399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4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0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0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1">
        <v>2773</v>
      </c>
      <c r="PY7" s="966">
        <v>100000.03</v>
      </c>
      <c r="PZ7" s="97"/>
      <c r="QA7" s="966"/>
      <c r="QB7" s="78">
        <f t="shared" ref="QB7:QB43" si="60">QB6+PY7-QA7</f>
        <v>100000.03</v>
      </c>
      <c r="QD7" s="714"/>
      <c r="QE7" s="981"/>
      <c r="QF7" s="966"/>
      <c r="QG7" s="97"/>
      <c r="QH7" s="966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3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1764</v>
      </c>
      <c r="RV7" s="104">
        <v>16000.32</v>
      </c>
      <c r="RW7" s="31"/>
      <c r="RX7" s="76"/>
      <c r="RY7" s="78">
        <f t="shared" ref="RY7:RY43" si="67">RY6+RV7-RX7</f>
        <v>16000.32</v>
      </c>
      <c r="SA7" s="980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1820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9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9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8"/>
      <c r="AA8" s="775"/>
      <c r="AB8" s="78">
        <f t="shared" si="2"/>
        <v>18652</v>
      </c>
      <c r="AD8" s="31"/>
      <c r="AE8" s="31"/>
      <c r="AF8" s="311"/>
      <c r="AG8" s="22"/>
      <c r="AH8" s="1290"/>
      <c r="AI8" s="76"/>
      <c r="AJ8" s="78">
        <f t="shared" si="3"/>
        <v>37207.94</v>
      </c>
      <c r="AL8" s="979"/>
      <c r="AM8" s="385"/>
      <c r="AN8" s="311"/>
      <c r="AO8" s="104"/>
      <c r="AP8" s="1299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3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4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5" t="s">
        <v>1278</v>
      </c>
      <c r="DR8" s="959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6">
        <v>40726</v>
      </c>
      <c r="ET8" s="977" t="s">
        <v>1279</v>
      </c>
      <c r="EU8" s="978">
        <v>1922.4</v>
      </c>
      <c r="EV8" s="49"/>
      <c r="EW8" s="789"/>
      <c r="EX8" s="78">
        <f t="shared" si="19"/>
        <v>10850.4</v>
      </c>
      <c r="EZ8" s="1591"/>
      <c r="FA8" s="1592"/>
      <c r="FB8" s="1593"/>
      <c r="FC8" s="49"/>
      <c r="FD8" s="350"/>
      <c r="FE8" s="78">
        <f t="shared" si="20"/>
        <v>0</v>
      </c>
      <c r="FG8" s="615">
        <v>41377</v>
      </c>
      <c r="FH8" s="615"/>
      <c r="FI8" s="1808">
        <v>2961</v>
      </c>
      <c r="FJ8" s="1809">
        <v>166180</v>
      </c>
      <c r="FK8" s="615"/>
      <c r="FL8" s="350"/>
      <c r="FM8" s="131">
        <f t="shared" si="21"/>
        <v>166180</v>
      </c>
      <c r="FO8" s="615">
        <v>41401</v>
      </c>
      <c r="FP8" s="1229">
        <v>3050</v>
      </c>
      <c r="FQ8" s="1230">
        <v>21023.4</v>
      </c>
      <c r="FR8" s="562"/>
      <c r="FS8" s="350"/>
      <c r="FT8" s="131">
        <f t="shared" si="22"/>
        <v>29989.54</v>
      </c>
      <c r="FV8" s="615">
        <v>41639</v>
      </c>
      <c r="FW8" s="1229" t="s">
        <v>1874</v>
      </c>
      <c r="FX8" s="1230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9">
        <v>3035</v>
      </c>
      <c r="GL8" s="1230">
        <v>4000</v>
      </c>
      <c r="GM8" s="562"/>
      <c r="GN8" s="350"/>
      <c r="GO8" s="131">
        <f t="shared" si="25"/>
        <v>69000.100000000006</v>
      </c>
      <c r="GQ8" s="615"/>
      <c r="GR8" s="1229"/>
      <c r="GS8" s="1230"/>
      <c r="GT8" s="562"/>
      <c r="GU8" s="350"/>
      <c r="GV8" s="131">
        <f t="shared" si="26"/>
        <v>3872.54</v>
      </c>
      <c r="GX8" s="615">
        <v>41638</v>
      </c>
      <c r="GY8" s="1229" t="s">
        <v>1835</v>
      </c>
      <c r="GZ8" s="1230">
        <v>31503.17</v>
      </c>
      <c r="HA8" s="562"/>
      <c r="HB8" s="350"/>
      <c r="HC8" s="131">
        <f t="shared" si="27"/>
        <v>121575.74</v>
      </c>
      <c r="HE8" s="615">
        <v>41583</v>
      </c>
      <c r="HF8" s="1229">
        <v>3848</v>
      </c>
      <c r="HG8" s="1230">
        <v>1706.5</v>
      </c>
      <c r="HH8" s="562"/>
      <c r="HI8" s="292"/>
      <c r="HJ8" s="131">
        <f t="shared" si="28"/>
        <v>2469.64</v>
      </c>
      <c r="HL8" s="31"/>
      <c r="HM8" s="1330"/>
      <c r="HN8" s="701"/>
      <c r="HO8" s="432"/>
      <c r="HP8" s="789"/>
      <c r="HQ8" s="78">
        <f t="shared" si="29"/>
        <v>0</v>
      </c>
      <c r="HS8" s="979"/>
      <c r="HT8" s="311"/>
      <c r="HU8" s="779"/>
      <c r="HV8" s="673"/>
      <c r="HW8" s="1300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30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90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4">
        <v>40991</v>
      </c>
      <c r="KF8" s="1295">
        <v>1322</v>
      </c>
      <c r="KG8" s="1296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1749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5">
        <v>3210</v>
      </c>
      <c r="LI8" s="142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4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0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1">
        <v>3128</v>
      </c>
      <c r="PY8" s="966">
        <v>90000.04</v>
      </c>
      <c r="PZ8" s="97"/>
      <c r="QA8" s="966"/>
      <c r="QB8" s="78">
        <f t="shared" si="60"/>
        <v>190000.07</v>
      </c>
      <c r="QD8" s="97"/>
      <c r="QE8" s="981"/>
      <c r="QF8" s="966"/>
      <c r="QG8" s="97"/>
      <c r="QH8" s="966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3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0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9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9"/>
      <c r="R9" s="798"/>
      <c r="S9" s="1481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9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3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0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0"/>
      <c r="EF9" s="701"/>
      <c r="EG9" s="31"/>
      <c r="EH9" s="701"/>
      <c r="EI9" s="78">
        <f t="shared" si="17"/>
        <v>760.2</v>
      </c>
      <c r="EK9" s="322"/>
      <c r="EL9" s="336"/>
      <c r="EM9" s="1330"/>
      <c r="EN9" s="701"/>
      <c r="EO9" s="31"/>
      <c r="EP9" s="701"/>
      <c r="EQ9" s="78">
        <f t="shared" si="18"/>
        <v>0</v>
      </c>
      <c r="ES9" s="976">
        <v>40763</v>
      </c>
      <c r="ET9" s="977" t="s">
        <v>1284</v>
      </c>
      <c r="EU9" s="978">
        <v>446.55</v>
      </c>
      <c r="EV9" s="31"/>
      <c r="EW9" s="789"/>
      <c r="EX9" s="78">
        <f t="shared" si="19"/>
        <v>11296.949999999999</v>
      </c>
      <c r="EZ9" s="1591"/>
      <c r="FA9" s="1592"/>
      <c r="FB9" s="1593"/>
      <c r="FC9" s="49"/>
      <c r="FD9" s="350"/>
      <c r="FE9" s="78">
        <f t="shared" si="20"/>
        <v>0</v>
      </c>
      <c r="FG9" s="615">
        <v>41377</v>
      </c>
      <c r="FH9" s="615"/>
      <c r="FI9" s="1808">
        <v>2962</v>
      </c>
      <c r="FJ9" s="1809">
        <v>174895</v>
      </c>
      <c r="FK9" s="1810">
        <v>41463</v>
      </c>
      <c r="FL9" s="1811">
        <v>341075</v>
      </c>
      <c r="FM9" s="131">
        <f t="shared" si="21"/>
        <v>0</v>
      </c>
      <c r="FO9" s="615">
        <v>41402</v>
      </c>
      <c r="FP9" s="1229">
        <v>3056</v>
      </c>
      <c r="FQ9" s="1230">
        <v>42009.3</v>
      </c>
      <c r="FR9" s="562"/>
      <c r="FS9" s="350"/>
      <c r="FT9" s="131">
        <f t="shared" si="22"/>
        <v>71998.84</v>
      </c>
      <c r="FV9" s="615">
        <v>41639</v>
      </c>
      <c r="FW9" s="1229" t="s">
        <v>1875</v>
      </c>
      <c r="FX9" s="1230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9">
        <v>3049</v>
      </c>
      <c r="GL9" s="1230">
        <v>35000.1</v>
      </c>
      <c r="GM9" s="562"/>
      <c r="GN9" s="350"/>
      <c r="GO9" s="131">
        <f t="shared" si="25"/>
        <v>104000.20000000001</v>
      </c>
      <c r="GQ9" s="615"/>
      <c r="GR9" s="1229"/>
      <c r="GS9" s="1230"/>
      <c r="GT9" s="562"/>
      <c r="GU9" s="350"/>
      <c r="GV9" s="131">
        <f t="shared" si="26"/>
        <v>3872.54</v>
      </c>
      <c r="GX9" s="615"/>
      <c r="GY9" s="1229"/>
      <c r="GZ9" s="1230"/>
      <c r="HA9" s="562"/>
      <c r="HB9" s="350"/>
      <c r="HC9" s="131">
        <f t="shared" si="27"/>
        <v>121575.74</v>
      </c>
      <c r="HE9" s="615"/>
      <c r="HF9" s="1229"/>
      <c r="HG9" s="1230"/>
      <c r="HH9" s="562"/>
      <c r="HI9" s="350"/>
      <c r="HJ9" s="131">
        <f t="shared" si="28"/>
        <v>2469.64</v>
      </c>
      <c r="HL9" s="31"/>
      <c r="HM9" s="1330"/>
      <c r="HN9" s="701"/>
      <c r="HO9" s="31"/>
      <c r="HP9" s="701"/>
      <c r="HQ9" s="78">
        <f t="shared" si="29"/>
        <v>0</v>
      </c>
      <c r="HS9" s="979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30"/>
      <c r="IB9" s="701"/>
      <c r="IC9" s="31"/>
      <c r="ID9" s="701"/>
      <c r="IE9" s="78">
        <f t="shared" si="31"/>
        <v>0</v>
      </c>
      <c r="IG9" s="321">
        <v>41605</v>
      </c>
      <c r="IH9" s="244"/>
      <c r="II9" s="1330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30"/>
      <c r="IX9" s="701"/>
      <c r="IY9" s="31"/>
      <c r="IZ9" s="701"/>
      <c r="JA9" s="78">
        <f t="shared" si="34"/>
        <v>38688.400000000001</v>
      </c>
      <c r="JC9" s="405">
        <v>40667</v>
      </c>
      <c r="JD9" s="1330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2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4">
        <v>40991</v>
      </c>
      <c r="KF9" s="1295">
        <v>1323</v>
      </c>
      <c r="KG9" s="1296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1748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0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1">
        <v>3129</v>
      </c>
      <c r="PY9" s="966">
        <v>100000.17</v>
      </c>
      <c r="PZ9" s="97"/>
      <c r="QA9" s="966"/>
      <c r="QB9" s="78">
        <f t="shared" si="60"/>
        <v>290000.24</v>
      </c>
      <c r="QD9" s="97"/>
      <c r="QE9" s="981"/>
      <c r="QF9" s="966"/>
      <c r="QG9" s="97"/>
      <c r="QH9" s="966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3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0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9">
        <v>3685</v>
      </c>
      <c r="R10" s="104">
        <v>13058</v>
      </c>
      <c r="S10" s="1484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9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7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3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0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6">
        <v>40772</v>
      </c>
      <c r="ET10" s="977" t="s">
        <v>778</v>
      </c>
      <c r="EU10" s="978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9">
        <v>2963</v>
      </c>
      <c r="FJ10" s="1230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9">
        <v>3064</v>
      </c>
      <c r="FQ10" s="1230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9" t="s">
        <v>1876</v>
      </c>
      <c r="FX10" s="1308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9">
        <v>3065</v>
      </c>
      <c r="GL10" s="1230">
        <v>40000</v>
      </c>
      <c r="GM10" s="562"/>
      <c r="GN10" s="350"/>
      <c r="GO10" s="131">
        <f t="shared" si="25"/>
        <v>144000.20000000001</v>
      </c>
      <c r="GQ10" s="615"/>
      <c r="GR10" s="1229"/>
      <c r="GS10" s="1230"/>
      <c r="GT10" s="562"/>
      <c r="GU10" s="350"/>
      <c r="GV10" s="131">
        <f t="shared" si="26"/>
        <v>3872.54</v>
      </c>
      <c r="GX10" s="615"/>
      <c r="GY10" s="1229"/>
      <c r="GZ10" s="1230"/>
      <c r="HA10" s="562"/>
      <c r="HB10" s="350"/>
      <c r="HC10" s="131">
        <f t="shared" si="27"/>
        <v>121575.74</v>
      </c>
      <c r="HE10" s="615"/>
      <c r="HF10" s="1229"/>
      <c r="HG10" s="1230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9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30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30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30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0"/>
      <c r="JZ10" s="139"/>
      <c r="KA10" s="31"/>
      <c r="KB10" s="76"/>
      <c r="KC10" s="78">
        <f t="shared" si="38"/>
        <v>21700</v>
      </c>
      <c r="KE10" s="1294">
        <v>40991</v>
      </c>
      <c r="KF10" s="1301">
        <v>1324</v>
      </c>
      <c r="KG10" s="1302">
        <v>2386.44</v>
      </c>
      <c r="KH10" s="31"/>
      <c r="KI10" s="76"/>
      <c r="KJ10" s="78">
        <f t="shared" si="39"/>
        <v>23758.139999999996</v>
      </c>
      <c r="KL10" s="321"/>
      <c r="KM10" s="1330"/>
      <c r="KN10" s="139"/>
      <c r="KO10" s="31"/>
      <c r="KP10" s="76"/>
      <c r="KQ10" s="78">
        <f t="shared" si="40"/>
        <v>3088.4</v>
      </c>
      <c r="KS10" s="321">
        <v>41621</v>
      </c>
      <c r="KT10" s="1330" t="s">
        <v>1752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0"/>
      <c r="LB10" s="139"/>
      <c r="LC10" s="31"/>
      <c r="LD10" s="76"/>
      <c r="LE10" s="78">
        <f t="shared" si="42"/>
        <v>3981.6000000000004</v>
      </c>
      <c r="LG10" s="321">
        <v>41436</v>
      </c>
      <c r="LH10" s="1423">
        <v>3224</v>
      </c>
      <c r="LI10" s="1424">
        <v>77659</v>
      </c>
      <c r="LJ10" s="49"/>
      <c r="LK10" s="139"/>
      <c r="LL10" s="131">
        <f t="shared" si="43"/>
        <v>118648.56</v>
      </c>
      <c r="LN10" s="31"/>
      <c r="LO10" s="1330"/>
      <c r="LP10" s="139"/>
      <c r="LQ10" s="31"/>
      <c r="LR10" s="76"/>
      <c r="LS10" s="78">
        <f t="shared" si="44"/>
        <v>0</v>
      </c>
      <c r="LU10" s="31"/>
      <c r="LV10" s="1330"/>
      <c r="LW10" s="139"/>
      <c r="LX10" s="31"/>
      <c r="LY10" s="76"/>
      <c r="LZ10" s="78">
        <f t="shared" si="45"/>
        <v>0</v>
      </c>
      <c r="MB10" s="425"/>
      <c r="MC10" s="974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0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6"/>
      <c r="QB10" s="78">
        <f t="shared" si="60"/>
        <v>360000.3</v>
      </c>
      <c r="QD10" s="97"/>
      <c r="QE10" s="981"/>
      <c r="QF10" s="966"/>
      <c r="QG10" s="97"/>
      <c r="QH10" s="966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3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1769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3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2">
        <v>3786</v>
      </c>
      <c r="R11" s="1564">
        <v>72456.649999999994</v>
      </c>
      <c r="S11" s="990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9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3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9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0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6">
        <v>40803</v>
      </c>
      <c r="ET11" s="988" t="s">
        <v>792</v>
      </c>
      <c r="EU11" s="989">
        <v>5717.04</v>
      </c>
      <c r="EV11" s="31"/>
      <c r="EW11" s="789"/>
      <c r="EX11" s="78">
        <f t="shared" si="19"/>
        <v>19159.349999999999</v>
      </c>
      <c r="EZ11" s="321"/>
      <c r="FA11" s="1330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1">
        <v>3001</v>
      </c>
      <c r="FJ11" s="1232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9">
        <v>3544</v>
      </c>
      <c r="FQ11" s="1230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9" t="s">
        <v>1877</v>
      </c>
      <c r="FX11" s="1308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1">
        <v>3143</v>
      </c>
      <c r="GL11" s="1232">
        <v>35000.1</v>
      </c>
      <c r="GM11" s="562"/>
      <c r="GN11" s="350"/>
      <c r="GO11" s="131">
        <f t="shared" si="25"/>
        <v>179000.30000000002</v>
      </c>
      <c r="GQ11" s="615"/>
      <c r="GR11" s="1231"/>
      <c r="GS11" s="1232"/>
      <c r="GT11" s="562"/>
      <c r="GU11" s="350"/>
      <c r="GV11" s="131">
        <f t="shared" si="26"/>
        <v>3872.54</v>
      </c>
      <c r="GX11" s="615"/>
      <c r="GY11" s="1231"/>
      <c r="GZ11" s="1232"/>
      <c r="HA11" s="562"/>
      <c r="HB11" s="350"/>
      <c r="HC11" s="131">
        <f t="shared" si="27"/>
        <v>121575.74</v>
      </c>
      <c r="HE11" s="615"/>
      <c r="HF11" s="1231"/>
      <c r="HG11" s="1232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9">
        <v>40674</v>
      </c>
      <c r="HT11" s="1330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30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30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30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4">
        <v>40991</v>
      </c>
      <c r="KF11" s="1295">
        <v>1325</v>
      </c>
      <c r="KG11" s="1296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1767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7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6"/>
      <c r="QB11" s="78">
        <f t="shared" si="60"/>
        <v>380000.3</v>
      </c>
      <c r="QD11" s="97"/>
      <c r="QE11" s="981"/>
      <c r="QF11" s="966"/>
      <c r="QG11" s="97"/>
      <c r="QH11" s="966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3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3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9"/>
      <c r="R12" s="104"/>
      <c r="S12" s="1588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9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1915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3"/>
      <c r="BT12" s="76"/>
      <c r="BU12" s="78">
        <f t="shared" si="8"/>
        <v>0</v>
      </c>
      <c r="BW12" s="31"/>
      <c r="BX12" s="311"/>
      <c r="BY12" s="22"/>
      <c r="BZ12" s="1303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9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6">
        <v>40880</v>
      </c>
      <c r="ET12" s="988" t="s">
        <v>807</v>
      </c>
      <c r="EU12" s="989">
        <v>10147.620000000001</v>
      </c>
      <c r="EV12" s="31"/>
      <c r="EW12" s="789"/>
      <c r="EX12" s="78">
        <f t="shared" si="19"/>
        <v>29306.97</v>
      </c>
      <c r="EZ12" s="321"/>
      <c r="FA12" s="1330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1">
        <v>3768</v>
      </c>
      <c r="FJ12" s="1232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9"/>
      <c r="FQ12" s="1485"/>
      <c r="FR12" s="1486"/>
      <c r="FS12" s="350"/>
      <c r="FT12" s="131">
        <f t="shared" si="22"/>
        <v>144686.34</v>
      </c>
      <c r="FV12" s="615">
        <v>41639</v>
      </c>
      <c r="FW12" s="1229" t="s">
        <v>1878</v>
      </c>
      <c r="FX12" s="1308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1">
        <v>3162</v>
      </c>
      <c r="GL12" s="1232">
        <v>24999.9</v>
      </c>
      <c r="GM12" s="562"/>
      <c r="GN12" s="350"/>
      <c r="GO12" s="131">
        <f t="shared" si="25"/>
        <v>204000.2</v>
      </c>
      <c r="GQ12" s="615"/>
      <c r="GR12" s="1231"/>
      <c r="GS12" s="1232"/>
      <c r="GT12" s="562"/>
      <c r="GU12" s="350"/>
      <c r="GV12" s="131">
        <f t="shared" si="26"/>
        <v>3872.54</v>
      </c>
      <c r="GX12" s="615"/>
      <c r="GY12" s="1231"/>
      <c r="GZ12" s="1232"/>
      <c r="HA12" s="562"/>
      <c r="HB12" s="350"/>
      <c r="HC12" s="131">
        <f t="shared" si="27"/>
        <v>121575.74</v>
      </c>
      <c r="HE12" s="615"/>
      <c r="HF12" s="1231"/>
      <c r="HG12" s="1232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9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30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30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30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4">
        <v>40991</v>
      </c>
      <c r="KF12" s="1295">
        <v>1326</v>
      </c>
      <c r="KG12" s="1296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8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0"/>
      <c r="ME12" s="802"/>
      <c r="MF12" s="991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6"/>
      <c r="QB12" s="78">
        <f t="shared" si="60"/>
        <v>450000.36</v>
      </c>
      <c r="QD12" s="97"/>
      <c r="QE12" s="981"/>
      <c r="QF12" s="966"/>
      <c r="QG12" s="97"/>
      <c r="QH12" s="966"/>
      <c r="QI12" s="78">
        <f t="shared" si="61"/>
        <v>0</v>
      </c>
      <c r="QK12" s="425">
        <v>41613</v>
      </c>
      <c r="QL12" s="229" t="s">
        <v>1746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7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1760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1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9"/>
      <c r="R13" s="104"/>
      <c r="S13" s="1588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9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9" t="s">
        <v>1842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9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0"/>
      <c r="DX13" s="701"/>
      <c r="DY13" s="31"/>
      <c r="DZ13" s="789"/>
      <c r="EA13" s="78">
        <f t="shared" si="16"/>
        <v>24729.120000000003</v>
      </c>
      <c r="EC13" s="322"/>
      <c r="ED13" s="336"/>
      <c r="EE13" s="1330"/>
      <c r="EF13" s="701"/>
      <c r="EG13" s="31"/>
      <c r="EH13" s="789"/>
      <c r="EI13" s="78">
        <f t="shared" si="17"/>
        <v>760.2</v>
      </c>
      <c r="EK13" s="322"/>
      <c r="EL13" s="336"/>
      <c r="EM13" s="1330"/>
      <c r="EN13" s="701"/>
      <c r="EO13" s="31"/>
      <c r="EP13" s="789"/>
      <c r="EQ13" s="78">
        <f t="shared" si="18"/>
        <v>0</v>
      </c>
      <c r="ES13" s="976"/>
      <c r="ET13" s="988"/>
      <c r="EU13" s="989">
        <v>0</v>
      </c>
      <c r="EV13" s="31"/>
      <c r="EW13" s="789"/>
      <c r="EX13" s="78">
        <f t="shared" si="19"/>
        <v>29306.97</v>
      </c>
      <c r="EZ13" s="321"/>
      <c r="FA13" s="1330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1">
        <v>3769</v>
      </c>
      <c r="FJ13" s="1232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6">
        <v>3610</v>
      </c>
      <c r="FQ13" s="1612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9" t="s">
        <v>1879</v>
      </c>
      <c r="FX13" s="1308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9">
        <v>3503</v>
      </c>
      <c r="GL13" s="1230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1"/>
      <c r="GS13" s="1232"/>
      <c r="GT13" s="562"/>
      <c r="GU13" s="350"/>
      <c r="GV13" s="131">
        <f t="shared" si="26"/>
        <v>3872.54</v>
      </c>
      <c r="GX13" s="615"/>
      <c r="GY13" s="1231"/>
      <c r="GZ13" s="1232"/>
      <c r="HA13" s="562"/>
      <c r="HB13" s="350"/>
      <c r="HC13" s="131">
        <f t="shared" si="27"/>
        <v>121575.74</v>
      </c>
      <c r="HE13" s="615"/>
      <c r="HF13" s="1231"/>
      <c r="HG13" s="1232"/>
      <c r="HH13" s="562"/>
      <c r="HI13" s="350"/>
      <c r="HJ13" s="131">
        <f t="shared" si="28"/>
        <v>2469.64</v>
      </c>
      <c r="HL13" s="31"/>
      <c r="HM13" s="1330"/>
      <c r="HN13" s="701"/>
      <c r="HO13" s="31"/>
      <c r="HP13" s="789"/>
      <c r="HQ13" s="78">
        <f t="shared" si="29"/>
        <v>0</v>
      </c>
      <c r="HS13" s="979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30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0"/>
      <c r="IQ13" s="701"/>
      <c r="IR13" s="31"/>
      <c r="IS13" s="789"/>
      <c r="IT13" s="78">
        <f t="shared" si="33"/>
        <v>25000.2</v>
      </c>
      <c r="IV13" s="31"/>
      <c r="IW13" s="1330"/>
      <c r="IX13" s="701"/>
      <c r="IY13" s="31"/>
      <c r="IZ13" s="789"/>
      <c r="JA13" s="78">
        <f t="shared" si="34"/>
        <v>38688.400000000001</v>
      </c>
      <c r="JC13" s="405">
        <v>41137</v>
      </c>
      <c r="JD13" s="1330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30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4"/>
      <c r="KF13" s="1305"/>
      <c r="KG13" s="1305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8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1"/>
      <c r="QA13" s="76"/>
      <c r="QB13" s="78">
        <f t="shared" si="60"/>
        <v>605000.36</v>
      </c>
      <c r="QD13" s="884"/>
      <c r="QE13" s="776"/>
      <c r="QF13" s="76"/>
      <c r="QG13" s="991"/>
      <c r="QH13" s="76"/>
      <c r="QI13" s="78">
        <f t="shared" si="61"/>
        <v>0</v>
      </c>
      <c r="QK13" s="425">
        <v>41619</v>
      </c>
      <c r="QL13" s="229" t="s">
        <v>1751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9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1761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1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6" t="s">
        <v>1749</v>
      </c>
      <c r="R14" s="1605">
        <v>28912.799999999999</v>
      </c>
      <c r="S14" s="1608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9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9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9"/>
      <c r="CT14" s="825"/>
      <c r="CU14" s="1421" t="s">
        <v>1640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0"/>
      <c r="DX14" s="701"/>
      <c r="DY14" s="31"/>
      <c r="DZ14" s="789"/>
      <c r="EA14" s="78">
        <f t="shared" si="16"/>
        <v>24729.120000000003</v>
      </c>
      <c r="EC14" s="322"/>
      <c r="ED14" s="336"/>
      <c r="EE14" s="1330"/>
      <c r="EF14" s="701"/>
      <c r="EG14" s="31"/>
      <c r="EH14" s="789"/>
      <c r="EI14" s="78">
        <f t="shared" si="17"/>
        <v>760.2</v>
      </c>
      <c r="EK14" s="322"/>
      <c r="EL14" s="336"/>
      <c r="EM14" s="1330"/>
      <c r="EN14" s="701"/>
      <c r="EO14" s="31"/>
      <c r="EP14" s="789"/>
      <c r="EQ14" s="78">
        <f t="shared" si="18"/>
        <v>0</v>
      </c>
      <c r="ES14" s="321">
        <v>41323</v>
      </c>
      <c r="ET14" s="1330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0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1">
        <v>3770</v>
      </c>
      <c r="FJ14" s="1232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9"/>
      <c r="FQ14" s="1485"/>
      <c r="FR14" s="1486"/>
      <c r="FS14" s="350"/>
      <c r="FT14" s="131">
        <f t="shared" si="22"/>
        <v>152890.34</v>
      </c>
      <c r="FV14" s="615">
        <v>41639</v>
      </c>
      <c r="FW14" s="1229" t="s">
        <v>1880</v>
      </c>
      <c r="FX14" s="1308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9"/>
      <c r="GL14" s="1485"/>
      <c r="GM14" s="1486"/>
      <c r="GN14" s="350"/>
      <c r="GO14" s="131">
        <f t="shared" si="25"/>
        <v>216500.2</v>
      </c>
      <c r="GQ14" s="615"/>
      <c r="GR14" s="1231"/>
      <c r="GS14" s="1232"/>
      <c r="GT14" s="562"/>
      <c r="GU14" s="350"/>
      <c r="GV14" s="131">
        <f t="shared" si="26"/>
        <v>3872.54</v>
      </c>
      <c r="GX14" s="615"/>
      <c r="GY14" s="1231"/>
      <c r="GZ14" s="1232"/>
      <c r="HA14" s="562"/>
      <c r="HB14" s="350"/>
      <c r="HC14" s="131">
        <f t="shared" si="27"/>
        <v>121575.74</v>
      </c>
      <c r="HE14" s="615"/>
      <c r="HF14" s="1231"/>
      <c r="HG14" s="1232"/>
      <c r="HH14" s="562"/>
      <c r="HI14" s="350"/>
      <c r="HJ14" s="131">
        <f t="shared" si="28"/>
        <v>2469.64</v>
      </c>
      <c r="HL14" s="31"/>
      <c r="HM14" s="1330"/>
      <c r="HN14" s="701"/>
      <c r="HO14" s="31"/>
      <c r="HP14" s="789"/>
      <c r="HQ14" s="78">
        <f t="shared" si="29"/>
        <v>0</v>
      </c>
      <c r="HS14" s="979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30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0"/>
      <c r="IQ14" s="701"/>
      <c r="IR14" s="31"/>
      <c r="IS14" s="789"/>
      <c r="IT14" s="78">
        <f t="shared" si="33"/>
        <v>25000.2</v>
      </c>
      <c r="IV14" s="31"/>
      <c r="IW14" s="1330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8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9" t="s">
        <v>1832</v>
      </c>
      <c r="OP14" s="1610">
        <v>4348.05</v>
      </c>
      <c r="OQ14" s="1611" t="s">
        <v>1958</v>
      </c>
      <c r="OR14" s="1610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1830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1762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1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9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9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9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9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1768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30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0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1">
        <v>3771</v>
      </c>
      <c r="FJ15" s="1232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3">
        <v>3641</v>
      </c>
      <c r="FQ15" s="1230">
        <v>14696</v>
      </c>
      <c r="FR15" s="562"/>
      <c r="FS15" s="350"/>
      <c r="FT15" s="131">
        <f t="shared" si="22"/>
        <v>167586.34</v>
      </c>
      <c r="FV15" s="615">
        <v>41639</v>
      </c>
      <c r="FW15" s="1229" t="s">
        <v>1881</v>
      </c>
      <c r="FX15" s="1308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9">
        <v>3530</v>
      </c>
      <c r="GL15" s="1230">
        <v>40000</v>
      </c>
      <c r="GM15" s="562"/>
      <c r="GN15" s="350"/>
      <c r="GO15" s="131">
        <f t="shared" si="25"/>
        <v>256500.2</v>
      </c>
      <c r="GQ15" s="615"/>
      <c r="GR15" s="1231"/>
      <c r="GS15" s="1232"/>
      <c r="GT15" s="562"/>
      <c r="GU15" s="350"/>
      <c r="GV15" s="131">
        <f t="shared" si="26"/>
        <v>3872.54</v>
      </c>
      <c r="GX15" s="615"/>
      <c r="GY15" s="1231"/>
      <c r="GZ15" s="1232"/>
      <c r="HA15" s="562"/>
      <c r="HB15" s="350"/>
      <c r="HC15" s="131">
        <f t="shared" si="27"/>
        <v>121575.74</v>
      </c>
      <c r="HE15" s="615"/>
      <c r="HF15" s="1231"/>
      <c r="HG15" s="1232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9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8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1852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1831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1763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9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3" t="s">
        <v>1766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9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9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9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1841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1">
        <v>3772</v>
      </c>
      <c r="FJ16" s="1232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3">
        <v>3642</v>
      </c>
      <c r="FQ16" s="1230">
        <v>1712.1</v>
      </c>
      <c r="FR16" s="562"/>
      <c r="FS16" s="350"/>
      <c r="FT16" s="131">
        <f t="shared" si="22"/>
        <v>169298.44</v>
      </c>
      <c r="FV16" s="615">
        <v>41639</v>
      </c>
      <c r="FW16" s="1229" t="s">
        <v>1882</v>
      </c>
      <c r="FX16" s="1308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9">
        <v>3576</v>
      </c>
      <c r="GL16" s="1230">
        <v>25000</v>
      </c>
      <c r="GM16" s="562"/>
      <c r="GN16" s="350"/>
      <c r="GO16" s="131">
        <f t="shared" si="25"/>
        <v>281500.2</v>
      </c>
      <c r="GQ16" s="615"/>
      <c r="GR16" s="1229"/>
      <c r="GS16" s="1230"/>
      <c r="GT16" s="562"/>
      <c r="GU16" s="350"/>
      <c r="GV16" s="131">
        <f t="shared" si="26"/>
        <v>3872.54</v>
      </c>
      <c r="GX16" s="615"/>
      <c r="GY16" s="1229"/>
      <c r="GZ16" s="1230"/>
      <c r="HA16" s="562"/>
      <c r="HB16" s="350"/>
      <c r="HC16" s="131">
        <f t="shared" si="27"/>
        <v>121575.74</v>
      </c>
      <c r="HE16" s="615"/>
      <c r="HF16" s="1229"/>
      <c r="HG16" s="1230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9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30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30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30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8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4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1846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1819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9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3" t="s">
        <v>1833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9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9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9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69"/>
      <c r="FI17" s="1231">
        <v>3773</v>
      </c>
      <c r="FJ17" s="1232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6">
        <v>3676</v>
      </c>
      <c r="FQ17" s="1612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9" t="s">
        <v>1883</v>
      </c>
      <c r="FX17" s="1308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3">
        <v>3665</v>
      </c>
      <c r="GL17" s="1230">
        <v>29000.16</v>
      </c>
      <c r="GM17" s="562"/>
      <c r="GN17" s="350"/>
      <c r="GO17" s="131">
        <f t="shared" si="25"/>
        <v>310500.36</v>
      </c>
      <c r="GQ17" s="615"/>
      <c r="GR17" s="1229"/>
      <c r="GS17" s="1230"/>
      <c r="GT17" s="562"/>
      <c r="GU17" s="350"/>
      <c r="GV17" s="131">
        <f t="shared" si="26"/>
        <v>3872.54</v>
      </c>
      <c r="GX17" s="615"/>
      <c r="GY17" s="1229"/>
      <c r="GZ17" s="1230"/>
      <c r="HA17" s="562"/>
      <c r="HB17" s="350"/>
      <c r="HC17" s="131">
        <f t="shared" si="27"/>
        <v>121575.74</v>
      </c>
      <c r="HE17" s="615"/>
      <c r="HF17" s="1229"/>
      <c r="HG17" s="1230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9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6"/>
      <c r="JF17" s="1228"/>
      <c r="JG17" s="1226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8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1823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3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1847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9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9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9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9">
        <v>3902</v>
      </c>
      <c r="FJ18" s="1230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9"/>
      <c r="FQ18" s="1485"/>
      <c r="FR18" s="1486"/>
      <c r="FS18" s="350"/>
      <c r="FT18" s="131">
        <f t="shared" si="22"/>
        <v>202692.08000000002</v>
      </c>
      <c r="FV18" s="884">
        <v>41639</v>
      </c>
      <c r="FW18" s="776" t="s">
        <v>1884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3">
        <v>3697</v>
      </c>
      <c r="GL18" s="1230">
        <v>25000.15</v>
      </c>
      <c r="GM18" s="562"/>
      <c r="GN18" s="350"/>
      <c r="GO18" s="131">
        <f t="shared" si="25"/>
        <v>335500.51</v>
      </c>
      <c r="GQ18" s="615"/>
      <c r="GR18" s="1229"/>
      <c r="GS18" s="1230"/>
      <c r="GT18" s="562"/>
      <c r="GU18" s="350"/>
      <c r="GV18" s="131">
        <f t="shared" si="26"/>
        <v>3872.54</v>
      </c>
      <c r="GX18" s="615"/>
      <c r="GY18" s="1229"/>
      <c r="GZ18" s="1230"/>
      <c r="HA18" s="562"/>
      <c r="HB18" s="350"/>
      <c r="HC18" s="131">
        <f t="shared" si="27"/>
        <v>121575.74</v>
      </c>
      <c r="HE18" s="615"/>
      <c r="HF18" s="1229"/>
      <c r="HG18" s="1230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8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1839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3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1848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9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9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9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9">
        <v>3995</v>
      </c>
      <c r="FJ19" s="1230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9">
        <v>3769</v>
      </c>
      <c r="FQ19" s="1573">
        <v>226975</v>
      </c>
      <c r="FR19" s="1574"/>
      <c r="FS19" s="1226"/>
      <c r="FT19" s="131">
        <f t="shared" si="22"/>
        <v>429667.08</v>
      </c>
      <c r="FV19" s="884">
        <v>41639</v>
      </c>
      <c r="FW19" s="776" t="s">
        <v>1885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9">
        <v>3737</v>
      </c>
      <c r="GL19" s="1230">
        <v>25000</v>
      </c>
      <c r="GM19" s="562"/>
      <c r="GN19" s="350"/>
      <c r="GO19" s="131">
        <f t="shared" si="25"/>
        <v>360500.51</v>
      </c>
      <c r="GQ19" s="615"/>
      <c r="GR19" s="1229"/>
      <c r="GS19" s="1230"/>
      <c r="GT19" s="562"/>
      <c r="GU19" s="350"/>
      <c r="GV19" s="131">
        <f t="shared" si="26"/>
        <v>3872.54</v>
      </c>
      <c r="GX19" s="615"/>
      <c r="GY19" s="1229"/>
      <c r="GZ19" s="1230"/>
      <c r="HA19" s="562"/>
      <c r="HB19" s="350"/>
      <c r="HC19" s="131">
        <f t="shared" si="27"/>
        <v>121575.74</v>
      </c>
      <c r="HE19" s="615"/>
      <c r="HF19" s="1229"/>
      <c r="HG19" s="1230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30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30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30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8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1844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3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6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9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9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9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9" t="s">
        <v>1849</v>
      </c>
      <c r="FQ20" s="1230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1886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9">
        <v>3776</v>
      </c>
      <c r="GL20" s="1230">
        <v>25000</v>
      </c>
      <c r="GM20" s="562"/>
      <c r="GN20" s="350"/>
      <c r="GO20" s="131">
        <f t="shared" si="25"/>
        <v>385500.51</v>
      </c>
      <c r="GQ20" s="615"/>
      <c r="GR20" s="1229"/>
      <c r="GS20" s="1230"/>
      <c r="GT20" s="562"/>
      <c r="GU20" s="350"/>
      <c r="GV20" s="131">
        <f t="shared" si="26"/>
        <v>3872.54</v>
      </c>
      <c r="GX20" s="615"/>
      <c r="GY20" s="1229"/>
      <c r="GZ20" s="1230"/>
      <c r="HA20" s="562"/>
      <c r="HB20" s="350"/>
      <c r="HC20" s="131">
        <f t="shared" si="27"/>
        <v>121575.74</v>
      </c>
      <c r="HE20" s="615"/>
      <c r="HF20" s="1229"/>
      <c r="HG20" s="1230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8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2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3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6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9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9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9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6" t="s">
        <v>1850</v>
      </c>
      <c r="FQ21" s="1612">
        <v>14192.22</v>
      </c>
      <c r="FR21" s="1613" t="s">
        <v>1956</v>
      </c>
      <c r="FS21" s="1604"/>
      <c r="FT21" s="131">
        <f t="shared" si="22"/>
        <v>462033.54</v>
      </c>
      <c r="FV21" s="884">
        <v>41639</v>
      </c>
      <c r="FW21" s="776" t="s">
        <v>1887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9">
        <v>3804</v>
      </c>
      <c r="GL21" s="1230">
        <v>25000</v>
      </c>
      <c r="GM21" s="562"/>
      <c r="GN21" s="350"/>
      <c r="GO21" s="131">
        <f t="shared" si="25"/>
        <v>410500.51</v>
      </c>
      <c r="GQ21" s="615"/>
      <c r="GR21" s="1229"/>
      <c r="GS21" s="1230"/>
      <c r="GT21" s="562"/>
      <c r="GU21" s="350"/>
      <c r="GV21" s="131">
        <f t="shared" si="26"/>
        <v>3872.54</v>
      </c>
      <c r="GX21" s="615"/>
      <c r="GY21" s="1229"/>
      <c r="GZ21" s="1230"/>
      <c r="HA21" s="562"/>
      <c r="HB21" s="350"/>
      <c r="HC21" s="131">
        <f t="shared" si="27"/>
        <v>121575.74</v>
      </c>
      <c r="HE21" s="615"/>
      <c r="HF21" s="1229"/>
      <c r="HG21" s="1230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8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2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1818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3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6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9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3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9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1755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6" t="s">
        <v>1851</v>
      </c>
      <c r="FQ22" s="1612">
        <v>10016.16</v>
      </c>
      <c r="FR22" s="1613" t="s">
        <v>1957</v>
      </c>
      <c r="FS22" s="1604"/>
      <c r="FT22" s="131">
        <f t="shared" si="22"/>
        <v>472049.69999999995</v>
      </c>
      <c r="FV22" s="884">
        <v>41639</v>
      </c>
      <c r="FW22" s="776" t="s">
        <v>1888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9">
        <v>3841</v>
      </c>
      <c r="GL22" s="1230">
        <v>25000</v>
      </c>
      <c r="GM22" s="562"/>
      <c r="GN22" s="350"/>
      <c r="GO22" s="131">
        <f t="shared" si="25"/>
        <v>435500.51</v>
      </c>
      <c r="GQ22" s="615"/>
      <c r="GR22" s="1229"/>
      <c r="GS22" s="1230"/>
      <c r="GT22" s="562"/>
      <c r="GU22" s="350"/>
      <c r="GV22" s="131">
        <f t="shared" si="26"/>
        <v>3872.54</v>
      </c>
      <c r="GX22" s="615"/>
      <c r="GY22" s="1229"/>
      <c r="GZ22" s="1230"/>
      <c r="HA22" s="562"/>
      <c r="HB22" s="350"/>
      <c r="HC22" s="131">
        <f t="shared" si="27"/>
        <v>121575.74</v>
      </c>
      <c r="HE22" s="615"/>
      <c r="HF22" s="1229"/>
      <c r="HG22" s="1230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8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2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1840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3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6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9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3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9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1756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9" t="s">
        <v>1853</v>
      </c>
      <c r="FQ23" s="1230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1889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9">
        <v>3865</v>
      </c>
      <c r="GL23" s="1230">
        <v>24000</v>
      </c>
      <c r="GM23" s="562"/>
      <c r="GN23" s="350"/>
      <c r="GO23" s="131">
        <f t="shared" si="25"/>
        <v>459500.51</v>
      </c>
      <c r="GQ23" s="615"/>
      <c r="GR23" s="1229"/>
      <c r="GS23" s="1230"/>
      <c r="GT23" s="562"/>
      <c r="GU23" s="350"/>
      <c r="GV23" s="131">
        <f t="shared" si="26"/>
        <v>3872.54</v>
      </c>
      <c r="GX23" s="615"/>
      <c r="GY23" s="1229"/>
      <c r="GZ23" s="1230"/>
      <c r="HA23" s="562"/>
      <c r="HB23" s="350"/>
      <c r="HC23" s="131">
        <f t="shared" si="27"/>
        <v>121575.74</v>
      </c>
      <c r="HE23" s="615"/>
      <c r="HF23" s="1229"/>
      <c r="HG23" s="1230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7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2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1845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3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6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9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3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9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1757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51" t="s">
        <v>2251</v>
      </c>
      <c r="FL24" s="1812">
        <v>100000</v>
      </c>
      <c r="FM24" s="131">
        <f t="shared" si="21"/>
        <v>0</v>
      </c>
      <c r="FO24" s="615">
        <v>41639</v>
      </c>
      <c r="FP24" s="1229" t="s">
        <v>1854</v>
      </c>
      <c r="FQ24" s="1230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1890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9">
        <v>3927</v>
      </c>
      <c r="GL24" s="1230">
        <v>25000</v>
      </c>
      <c r="GM24" s="562"/>
      <c r="GN24" s="350"/>
      <c r="GO24" s="131">
        <f t="shared" si="25"/>
        <v>484500.51</v>
      </c>
      <c r="GQ24" s="615"/>
      <c r="GR24" s="1229"/>
      <c r="GS24" s="1230"/>
      <c r="GT24" s="562"/>
      <c r="GU24" s="350"/>
      <c r="GV24" s="131">
        <f t="shared" si="26"/>
        <v>3872.54</v>
      </c>
      <c r="GX24" s="615"/>
      <c r="GY24" s="1229"/>
      <c r="GZ24" s="1230"/>
      <c r="HA24" s="562"/>
      <c r="HB24" s="350"/>
      <c r="HC24" s="131">
        <f t="shared" si="27"/>
        <v>121575.74</v>
      </c>
      <c r="HE24" s="615"/>
      <c r="HF24" s="1229"/>
      <c r="HG24" s="1230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8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2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3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6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9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3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9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1758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3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9" t="s">
        <v>1855</v>
      </c>
      <c r="FQ25" s="1230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1891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9">
        <v>3994</v>
      </c>
      <c r="GL25" s="1230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8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2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3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6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9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6"/>
      <c r="BJ26" s="993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9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1759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7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5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9" t="s">
        <v>1856</v>
      </c>
      <c r="FQ26" s="1230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1892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9" t="s">
        <v>1815</v>
      </c>
      <c r="GL26" s="1230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8">
        <v>43</v>
      </c>
      <c r="LJ26" s="1587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2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3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6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9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6"/>
      <c r="BJ27" s="993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9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1813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7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5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9" t="s">
        <v>1857</v>
      </c>
      <c r="FQ27" s="1230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1893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9"/>
      <c r="GL27" s="1230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2">
        <v>41493</v>
      </c>
      <c r="JG27" s="1479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1824</v>
      </c>
      <c r="LI27" s="958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2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3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6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9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6"/>
      <c r="BJ28" s="993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3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1814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7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5"/>
      <c r="FD28" s="350"/>
      <c r="FE28" s="78">
        <f t="shared" si="20"/>
        <v>0</v>
      </c>
      <c r="FF28" s="1030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9" t="s">
        <v>1858</v>
      </c>
      <c r="FQ28" s="1230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1894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9"/>
      <c r="GL28" s="1230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2"/>
      <c r="JG28" s="1479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1825</v>
      </c>
      <c r="LI28" s="958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2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3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6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9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6"/>
      <c r="BJ29" s="993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3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1816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7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5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9" t="s">
        <v>1859</v>
      </c>
      <c r="FQ29" s="1230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1895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9"/>
      <c r="GL29" s="1230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1826</v>
      </c>
      <c r="LI29" s="958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2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3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6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9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6"/>
      <c r="BJ30" s="993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3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1817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7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5"/>
      <c r="FD30" s="350"/>
      <c r="FE30" s="78">
        <f t="shared" si="20"/>
        <v>0</v>
      </c>
      <c r="FG30" s="615">
        <v>41790</v>
      </c>
      <c r="FH30" s="615" t="s">
        <v>2359</v>
      </c>
      <c r="FI30" s="1229">
        <v>2277</v>
      </c>
      <c r="FJ30" s="780">
        <v>142702</v>
      </c>
      <c r="FK30" s="2068">
        <v>41799</v>
      </c>
      <c r="FL30" s="1300">
        <v>142702</v>
      </c>
      <c r="FM30" s="131">
        <f t="shared" si="21"/>
        <v>0</v>
      </c>
      <c r="FO30" s="615">
        <v>41639</v>
      </c>
      <c r="FP30" s="1229" t="s">
        <v>750</v>
      </c>
      <c r="FQ30" s="1230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1896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9"/>
      <c r="GL30" s="1230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1827</v>
      </c>
      <c r="LI30" s="958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6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3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6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9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6"/>
      <c r="BJ31" s="993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9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1838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7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1753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65" t="s">
        <v>2360</v>
      </c>
      <c r="FI31" s="2066">
        <v>2495</v>
      </c>
      <c r="FJ31" s="2067">
        <v>166180</v>
      </c>
      <c r="FL31" s="350"/>
      <c r="FM31" s="131">
        <f t="shared" si="21"/>
        <v>166180</v>
      </c>
      <c r="FO31" s="615">
        <v>41639</v>
      </c>
      <c r="FP31" s="1229" t="s">
        <v>1860</v>
      </c>
      <c r="FQ31" s="1230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1897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9"/>
      <c r="GL31" s="1230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1836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8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6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3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6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9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6"/>
      <c r="BJ32" s="993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3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1843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7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1812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2359</v>
      </c>
      <c r="FI32" s="1229" t="s">
        <v>2315</v>
      </c>
      <c r="FJ32" s="1230">
        <v>95760</v>
      </c>
      <c r="FK32" s="2068">
        <v>41836</v>
      </c>
      <c r="FL32" s="1300">
        <v>95760</v>
      </c>
      <c r="FM32" s="131">
        <f t="shared" si="21"/>
        <v>166180</v>
      </c>
      <c r="FO32" s="615">
        <v>41639</v>
      </c>
      <c r="FP32" s="1229" t="s">
        <v>1861</v>
      </c>
      <c r="FQ32" s="1230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1898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9"/>
      <c r="GL32" s="1230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8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6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3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6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9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6"/>
      <c r="BJ33" s="993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3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7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2359</v>
      </c>
      <c r="FI33" s="1229" t="s">
        <v>2316</v>
      </c>
      <c r="FJ33" s="1230">
        <v>143376</v>
      </c>
      <c r="FK33" s="2068">
        <v>41864</v>
      </c>
      <c r="FL33" s="1300">
        <v>143376</v>
      </c>
      <c r="FM33" s="131">
        <f t="shared" si="21"/>
        <v>166180</v>
      </c>
      <c r="FO33" s="615">
        <v>41639</v>
      </c>
      <c r="FP33" s="1229" t="s">
        <v>1862</v>
      </c>
      <c r="FQ33" s="1230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1899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9"/>
      <c r="GL33" s="1230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8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6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3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6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9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6"/>
      <c r="BJ34" s="993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3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7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2359</v>
      </c>
      <c r="FI34" s="1229" t="s">
        <v>2357</v>
      </c>
      <c r="FJ34" s="1230">
        <v>143472</v>
      </c>
      <c r="FK34" s="2068">
        <v>41891</v>
      </c>
      <c r="FL34" s="819">
        <v>143472</v>
      </c>
      <c r="FM34" s="131">
        <f t="shared" si="21"/>
        <v>166180</v>
      </c>
      <c r="FO34" s="615">
        <v>41639</v>
      </c>
      <c r="FP34" s="1229" t="s">
        <v>1863</v>
      </c>
      <c r="FQ34" s="1230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1900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9"/>
      <c r="GL34" s="1230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8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6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9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6"/>
      <c r="BJ35" s="993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3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7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2359</v>
      </c>
      <c r="FI35" s="1229" t="s">
        <v>2358</v>
      </c>
      <c r="FJ35" s="1230">
        <v>146112</v>
      </c>
      <c r="FK35" s="2068">
        <v>41927</v>
      </c>
      <c r="FL35" s="819">
        <v>146112</v>
      </c>
      <c r="FM35" s="131">
        <f t="shared" si="21"/>
        <v>166180</v>
      </c>
      <c r="FO35" s="615">
        <v>41639</v>
      </c>
      <c r="FP35" s="1229" t="s">
        <v>1864</v>
      </c>
      <c r="FQ35" s="1230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1901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9"/>
      <c r="GL35" s="1230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8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6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9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6"/>
      <c r="BJ36" s="993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3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7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2359</v>
      </c>
      <c r="FI36" s="1229" t="s">
        <v>2361</v>
      </c>
      <c r="FJ36" s="1308">
        <v>179856</v>
      </c>
      <c r="FK36" s="2068">
        <v>41932</v>
      </c>
      <c r="FL36" s="819">
        <v>179856</v>
      </c>
      <c r="FM36" s="131">
        <f t="shared" si="21"/>
        <v>166180</v>
      </c>
      <c r="FO36" s="615">
        <v>41639</v>
      </c>
      <c r="FP36" s="1229" t="s">
        <v>1865</v>
      </c>
      <c r="FQ36" s="1230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1902</v>
      </c>
      <c r="FX36" s="789">
        <v>1995</v>
      </c>
      <c r="FY36" s="562"/>
      <c r="FZ36" s="139"/>
      <c r="GA36" s="131">
        <f t="shared" si="23"/>
        <v>568628.59999999986</v>
      </c>
      <c r="GC36" s="1595"/>
      <c r="GD36" s="1594"/>
      <c r="GE36" s="568"/>
      <c r="GF36" s="562"/>
      <c r="GG36" s="139"/>
      <c r="GH36" s="131">
        <f t="shared" si="24"/>
        <v>587959.0499999997</v>
      </c>
      <c r="GJ36" s="615"/>
      <c r="GK36" s="1229"/>
      <c r="GL36" s="1308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8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2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9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6"/>
      <c r="BJ37" s="993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3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7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9" t="s">
        <v>2362</v>
      </c>
      <c r="FJ37" s="1308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9" t="s">
        <v>1866</v>
      </c>
      <c r="FQ37" s="1230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1903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4"/>
      <c r="GE37" s="568"/>
      <c r="GF37" s="562"/>
      <c r="GG37" s="139"/>
      <c r="GH37" s="131">
        <f t="shared" si="24"/>
        <v>587959.0499999997</v>
      </c>
      <c r="GJ37" s="615"/>
      <c r="GK37" s="1229"/>
      <c r="GL37" s="1308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8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2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9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6"/>
      <c r="BJ38" s="993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3" t="s">
        <v>1750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7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9"/>
      <c r="FJ38" s="1308"/>
      <c r="FK38" s="615"/>
      <c r="FL38" s="139"/>
      <c r="FM38" s="131">
        <f t="shared" si="21"/>
        <v>204567.3</v>
      </c>
      <c r="FO38" s="615">
        <v>41639</v>
      </c>
      <c r="FP38" s="1229" t="s">
        <v>1867</v>
      </c>
      <c r="FQ38" s="1230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1904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4"/>
      <c r="GE38" s="568"/>
      <c r="GF38" s="562"/>
      <c r="GG38" s="139"/>
      <c r="GH38" s="131">
        <f t="shared" si="24"/>
        <v>587959.0499999997</v>
      </c>
      <c r="GJ38" s="615"/>
      <c r="GK38" s="1229"/>
      <c r="GL38" s="1308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8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9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6"/>
      <c r="BJ39" s="993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3" t="s">
        <v>1754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7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9"/>
      <c r="FJ39" s="1308"/>
      <c r="FK39" s="615"/>
      <c r="FL39" s="139"/>
      <c r="FM39" s="131">
        <f t="shared" si="21"/>
        <v>204567.3</v>
      </c>
      <c r="FO39" s="615">
        <v>41639</v>
      </c>
      <c r="FP39" s="1229" t="s">
        <v>1868</v>
      </c>
      <c r="FQ39" s="1230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1905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9"/>
      <c r="GE39" s="1308"/>
      <c r="GF39" s="562"/>
      <c r="GG39" s="139"/>
      <c r="GH39" s="131">
        <f t="shared" si="24"/>
        <v>587959.0499999997</v>
      </c>
      <c r="GJ39" s="615"/>
      <c r="GK39" s="1229"/>
      <c r="GL39" s="1308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8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9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6"/>
      <c r="BJ40" s="993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3" t="s">
        <v>1765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7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9"/>
      <c r="FJ40" s="1308"/>
      <c r="FK40" s="615"/>
      <c r="FL40" s="139"/>
      <c r="FM40" s="131">
        <f t="shared" si="21"/>
        <v>204567.3</v>
      </c>
      <c r="FO40" s="615">
        <v>41639</v>
      </c>
      <c r="FP40" s="1229" t="s">
        <v>1869</v>
      </c>
      <c r="FQ40" s="1230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1906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9"/>
      <c r="GE40" s="1308"/>
      <c r="GF40" s="562"/>
      <c r="GG40" s="139"/>
      <c r="GH40" s="131">
        <f t="shared" si="24"/>
        <v>587959.0499999997</v>
      </c>
      <c r="GJ40" s="615"/>
      <c r="GK40" s="1229"/>
      <c r="GL40" s="1308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8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9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6"/>
      <c r="BJ41" s="993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3" t="s">
        <v>1828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7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9"/>
      <c r="FJ41" s="1308"/>
      <c r="FK41" s="615"/>
      <c r="FL41" s="139"/>
      <c r="FM41" s="131">
        <f t="shared" si="21"/>
        <v>204567.3</v>
      </c>
      <c r="FO41" s="615">
        <v>41639</v>
      </c>
      <c r="FP41" s="1229" t="s">
        <v>1870</v>
      </c>
      <c r="FQ41" s="1230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1907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9"/>
      <c r="GE41" s="1308"/>
      <c r="GF41" s="562"/>
      <c r="GG41" s="139"/>
      <c r="GH41" s="131">
        <f t="shared" si="24"/>
        <v>587959.0499999997</v>
      </c>
      <c r="GJ41" s="615"/>
      <c r="GK41" s="1229"/>
      <c r="GL41" s="1308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8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9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6"/>
      <c r="BJ42" s="993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3" t="s">
        <v>1829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9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9"/>
      <c r="FJ42" s="1308"/>
      <c r="FK42" s="615"/>
      <c r="FL42" s="139"/>
      <c r="FM42" s="131">
        <f t="shared" si="21"/>
        <v>204567.3</v>
      </c>
      <c r="FO42" s="615">
        <v>41639</v>
      </c>
      <c r="FP42" s="1229" t="s">
        <v>1871</v>
      </c>
      <c r="FQ42" s="1230">
        <v>1999.2</v>
      </c>
      <c r="FR42" s="562"/>
      <c r="FS42" s="1308"/>
      <c r="FT42" s="131">
        <f t="shared" si="22"/>
        <v>511702.22000000003</v>
      </c>
      <c r="FV42" s="884">
        <v>41639</v>
      </c>
      <c r="FW42" s="776" t="s">
        <v>1908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9"/>
      <c r="GE42" s="1308"/>
      <c r="GF42" s="562"/>
      <c r="GG42" s="139"/>
      <c r="GH42" s="131">
        <f t="shared" si="24"/>
        <v>587959.0499999997</v>
      </c>
      <c r="GJ42" s="615"/>
      <c r="GK42" s="1229"/>
      <c r="GL42" s="1308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8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9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6"/>
      <c r="BJ43" s="993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3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9"/>
      <c r="FJ43" s="1308"/>
      <c r="FK43" s="615"/>
      <c r="FL43" s="139"/>
      <c r="FM43" s="131">
        <f t="shared" si="21"/>
        <v>204567.3</v>
      </c>
      <c r="FO43" s="615">
        <v>41639</v>
      </c>
      <c r="FP43" s="1229" t="s">
        <v>1872</v>
      </c>
      <c r="FQ43" s="1230">
        <v>1998.78</v>
      </c>
      <c r="FR43" s="562"/>
      <c r="FS43" s="1308"/>
      <c r="FT43" s="131">
        <f t="shared" si="22"/>
        <v>513701.00000000006</v>
      </c>
      <c r="FV43" s="884">
        <v>41639</v>
      </c>
      <c r="FW43" s="776" t="s">
        <v>1909</v>
      </c>
      <c r="FX43" s="789">
        <v>1923.18</v>
      </c>
      <c r="FY43" s="1653"/>
      <c r="FZ43" s="139"/>
      <c r="GA43" s="131">
        <f t="shared" si="23"/>
        <v>582078.20999999973</v>
      </c>
      <c r="GC43" s="615"/>
      <c r="GD43" s="1229"/>
      <c r="GE43" s="1308"/>
      <c r="GF43" s="562"/>
      <c r="GG43" s="139"/>
      <c r="GH43" s="131">
        <f t="shared" si="24"/>
        <v>587959.0499999997</v>
      </c>
      <c r="GJ43" s="615"/>
      <c r="GK43" s="1229"/>
      <c r="GL43" s="1308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9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6"/>
      <c r="BJ44" s="993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2"/>
      <c r="CK44" s="322"/>
      <c r="CL44" s="993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4"/>
      <c r="FL44" s="462"/>
      <c r="FM44" s="942"/>
      <c r="FO44" s="321"/>
      <c r="FP44" s="229"/>
      <c r="FQ44" s="905"/>
      <c r="FR44" s="462"/>
      <c r="FS44" s="462"/>
      <c r="FT44" s="942"/>
      <c r="FV44" s="884">
        <v>41639</v>
      </c>
      <c r="FW44" s="776" t="s">
        <v>1910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2"/>
      <c r="GJ44" s="321"/>
      <c r="GK44" s="229"/>
      <c r="GL44" s="905"/>
      <c r="GM44" s="462"/>
      <c r="GN44" s="462"/>
      <c r="GO44" s="942"/>
      <c r="GQ44" s="321"/>
      <c r="GR44" s="229"/>
      <c r="GS44" s="905"/>
      <c r="GT44" s="462"/>
      <c r="GU44" s="462"/>
      <c r="GV44" s="942"/>
      <c r="GX44" s="321"/>
      <c r="GY44" s="229"/>
      <c r="GZ44" s="905"/>
      <c r="HA44" s="462"/>
      <c r="HB44" s="462"/>
      <c r="HC44" s="942"/>
      <c r="HE44" s="321"/>
      <c r="HF44" s="229"/>
      <c r="HG44" s="905"/>
      <c r="HH44" s="462"/>
      <c r="HI44" s="462"/>
      <c r="HJ44" s="942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1"/>
      <c r="JH44" s="899"/>
      <c r="JJ44" s="229"/>
      <c r="JK44" s="229"/>
      <c r="JL44" s="1488"/>
      <c r="JM44" s="1489"/>
      <c r="JN44" s="1490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91"/>
      <c r="LJ44" s="462"/>
      <c r="LK44" s="462"/>
      <c r="LL44" s="942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10"/>
      <c r="MT44" s="1311"/>
      <c r="MU44" s="1311"/>
      <c r="MV44" s="1312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10"/>
      <c r="QU44" s="1311"/>
      <c r="QV44" s="1311"/>
      <c r="QW44" s="1312"/>
      <c r="QY44" s="229"/>
      <c r="QZ44" s="229"/>
      <c r="RA44" s="1310"/>
      <c r="RB44" s="1311"/>
      <c r="RC44" s="1311"/>
      <c r="RD44" s="1312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10"/>
      <c r="SR44" s="1311"/>
      <c r="SS44" s="1311"/>
      <c r="ST44" s="1312"/>
      <c r="SV44" s="229"/>
      <c r="SW44" s="229"/>
      <c r="SX44" s="1310"/>
      <c r="SY44" s="1311"/>
      <c r="SZ44" s="1311"/>
      <c r="TA44" s="1312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5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1911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5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1912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5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0"/>
      <c r="ME47" s="139"/>
      <c r="MF47" s="861"/>
      <c r="MG47" s="775"/>
      <c r="MH47" s="76"/>
      <c r="MJ47" s="405"/>
      <c r="MK47" s="1330"/>
      <c r="ML47" s="139"/>
      <c r="MM47" s="861"/>
      <c r="MN47" s="775"/>
      <c r="MO47" s="76"/>
      <c r="MQ47" s="425"/>
      <c r="MR47" s="1330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5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3"/>
      <c r="BI49" s="1314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3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3"/>
      <c r="BI50" s="1314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4"/>
      <c r="FW50" s="461"/>
      <c r="FX50" s="461"/>
      <c r="FY50" s="461"/>
      <c r="FZ50" s="461"/>
      <c r="GA50" s="942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3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3"/>
      <c r="BI51" s="1314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3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3"/>
      <c r="BI52" s="1314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3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3"/>
      <c r="BI53" s="1314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3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3"/>
      <c r="BI54" s="1314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3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3"/>
      <c r="BI55" s="1314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3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3"/>
      <c r="BI56" s="1314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3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3"/>
      <c r="BI57" s="1314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3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3"/>
      <c r="BI58" s="1314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3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3"/>
      <c r="BI59" s="1314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3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3"/>
      <c r="BI60" s="1314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3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3"/>
      <c r="BI61" s="1314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3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3"/>
      <c r="BI62" s="1314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3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3"/>
      <c r="BI63" s="1314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3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3"/>
      <c r="BI64" s="1314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3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2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7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6" t="s">
        <v>78</v>
      </c>
      <c r="C71" s="1317"/>
      <c r="D71" s="1317"/>
      <c r="E71" s="1318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04" t="s">
        <v>1295</v>
      </c>
      <c r="C1" s="2404"/>
      <c r="D1" s="2404"/>
      <c r="E1" s="2404"/>
      <c r="F1" s="2404"/>
      <c r="G1" s="2404"/>
      <c r="H1" s="994" t="s">
        <v>1296</v>
      </c>
      <c r="I1" s="995"/>
      <c r="J1" s="996"/>
    </row>
    <row r="2" spans="1:10" ht="19.5" customHeight="1" thickBot="1" x14ac:dyDescent="0.3">
      <c r="A2" s="37"/>
      <c r="B2" s="2405" t="s">
        <v>1297</v>
      </c>
      <c r="C2" s="2405"/>
      <c r="D2" s="2405"/>
      <c r="E2" s="2405"/>
      <c r="F2" s="2405"/>
      <c r="G2" s="2405"/>
      <c r="H2" s="2405"/>
      <c r="J2" s="2406" t="s">
        <v>1298</v>
      </c>
    </row>
    <row r="3" spans="1:10" ht="15.75" customHeight="1" thickTop="1" thickBot="1" x14ac:dyDescent="0.35">
      <c r="A3" s="997"/>
      <c r="B3" s="998"/>
      <c r="C3" s="999"/>
      <c r="D3" s="1000" t="s">
        <v>1299</v>
      </c>
      <c r="E3" s="519"/>
      <c r="F3" s="2408" t="s">
        <v>1300</v>
      </c>
      <c r="G3" s="1001"/>
      <c r="H3" s="2410" t="s">
        <v>1301</v>
      </c>
      <c r="J3" s="2407"/>
    </row>
    <row r="4" spans="1:10" ht="19.5" thickBot="1" x14ac:dyDescent="0.35">
      <c r="A4" s="1002" t="s">
        <v>1</v>
      </c>
      <c r="B4" s="1003" t="s">
        <v>1302</v>
      </c>
      <c r="C4" s="1004"/>
      <c r="D4" s="1005" t="s">
        <v>2</v>
      </c>
      <c r="E4" s="461"/>
      <c r="F4" s="2409"/>
      <c r="G4" s="1006"/>
      <c r="H4" s="2411"/>
      <c r="J4" s="55"/>
    </row>
    <row r="5" spans="1:10" ht="16.5" thickTop="1" x14ac:dyDescent="0.25">
      <c r="A5" s="1007">
        <v>1</v>
      </c>
      <c r="B5" s="1008" t="s">
        <v>1303</v>
      </c>
      <c r="C5" s="1009"/>
      <c r="D5" s="1010">
        <v>2720</v>
      </c>
      <c r="F5" s="1011"/>
      <c r="H5" s="1012">
        <f t="shared" ref="H5:H43" si="0">F5+D5</f>
        <v>2720</v>
      </c>
      <c r="J5" s="55"/>
    </row>
    <row r="6" spans="1:10" ht="15.75" x14ac:dyDescent="0.25">
      <c r="A6" s="1013">
        <v>2</v>
      </c>
      <c r="B6" s="1014" t="s">
        <v>45</v>
      </c>
      <c r="C6" s="1009"/>
      <c r="D6" s="1015">
        <v>639137</v>
      </c>
      <c r="F6" s="1016">
        <v>1753666.58</v>
      </c>
      <c r="H6" s="1017">
        <f t="shared" si="0"/>
        <v>2392803.58</v>
      </c>
      <c r="J6" s="55"/>
    </row>
    <row r="7" spans="1:10" ht="15.75" x14ac:dyDescent="0.25">
      <c r="A7" s="1013">
        <v>3</v>
      </c>
      <c r="B7" s="1014" t="s">
        <v>1304</v>
      </c>
      <c r="C7" s="1018"/>
      <c r="D7" s="1019"/>
      <c r="F7" s="1020">
        <v>946.5</v>
      </c>
      <c r="H7" s="1017">
        <f t="shared" si="0"/>
        <v>946.5</v>
      </c>
      <c r="J7" s="55"/>
    </row>
    <row r="8" spans="1:10" ht="15.75" x14ac:dyDescent="0.25">
      <c r="A8" s="1013">
        <v>4</v>
      </c>
      <c r="B8" s="1014" t="s">
        <v>976</v>
      </c>
      <c r="C8" s="1009"/>
      <c r="D8" s="1021"/>
      <c r="F8" s="1020">
        <v>210</v>
      </c>
      <c r="H8" s="1017">
        <f t="shared" si="0"/>
        <v>210</v>
      </c>
      <c r="J8" s="55"/>
    </row>
    <row r="9" spans="1:10" ht="15.75" x14ac:dyDescent="0.25">
      <c r="A9" s="1013">
        <v>5</v>
      </c>
      <c r="B9" s="1022" t="s">
        <v>1305</v>
      </c>
      <c r="C9" s="1009"/>
      <c r="D9" s="1019"/>
      <c r="F9" s="1020">
        <v>26228</v>
      </c>
      <c r="G9" s="1023" t="s">
        <v>1306</v>
      </c>
      <c r="H9" s="1017">
        <f t="shared" si="0"/>
        <v>26228</v>
      </c>
      <c r="J9" s="55"/>
    </row>
    <row r="10" spans="1:10" ht="15.75" x14ac:dyDescent="0.25">
      <c r="A10" s="1013">
        <v>6</v>
      </c>
      <c r="B10" s="1014" t="s">
        <v>942</v>
      </c>
      <c r="C10" s="1009"/>
      <c r="D10" s="1019"/>
      <c r="F10" s="1020">
        <v>653.02</v>
      </c>
      <c r="H10" s="1017">
        <f t="shared" si="0"/>
        <v>653.02</v>
      </c>
      <c r="J10" s="55"/>
    </row>
    <row r="11" spans="1:10" ht="15.75" x14ac:dyDescent="0.25">
      <c r="A11" s="1013">
        <v>7</v>
      </c>
      <c r="B11" s="1014" t="s">
        <v>71</v>
      </c>
      <c r="C11" s="1024"/>
      <c r="D11" s="1015">
        <v>28678.5</v>
      </c>
      <c r="F11" s="1020"/>
      <c r="H11" s="1017">
        <f t="shared" si="0"/>
        <v>28678.5</v>
      </c>
      <c r="J11" s="55"/>
    </row>
    <row r="12" spans="1:10" ht="15.75" x14ac:dyDescent="0.25">
      <c r="A12" s="1013">
        <v>8</v>
      </c>
      <c r="B12" s="1014" t="s">
        <v>992</v>
      </c>
      <c r="C12" s="1009"/>
      <c r="D12" s="1015"/>
      <c r="F12" s="1020">
        <v>2642</v>
      </c>
      <c r="H12" s="1017">
        <f t="shared" si="0"/>
        <v>2642</v>
      </c>
      <c r="J12" s="55"/>
    </row>
    <row r="13" spans="1:10" ht="15.75" x14ac:dyDescent="0.25">
      <c r="A13" s="1013">
        <v>9</v>
      </c>
      <c r="B13" s="1014" t="s">
        <v>404</v>
      </c>
      <c r="C13" s="1009"/>
      <c r="D13" s="1019"/>
      <c r="F13" s="1020">
        <v>157793</v>
      </c>
      <c r="H13" s="1017">
        <f t="shared" si="0"/>
        <v>157793</v>
      </c>
      <c r="J13" s="55"/>
    </row>
    <row r="14" spans="1:10" ht="15.75" x14ac:dyDescent="0.25">
      <c r="A14" s="1013">
        <v>10</v>
      </c>
      <c r="B14" s="1014" t="s">
        <v>447</v>
      </c>
      <c r="C14" s="1009"/>
      <c r="D14" s="1021"/>
      <c r="F14" s="1020">
        <v>2278.5</v>
      </c>
      <c r="G14" s="1025" t="s">
        <v>1307</v>
      </c>
      <c r="H14" s="1017">
        <f t="shared" si="0"/>
        <v>2278.5</v>
      </c>
      <c r="J14" s="55"/>
    </row>
    <row r="15" spans="1:10" ht="15.75" x14ac:dyDescent="0.25">
      <c r="A15" s="1013">
        <v>11</v>
      </c>
      <c r="B15" s="1014" t="s">
        <v>1004</v>
      </c>
      <c r="C15" s="1026"/>
      <c r="D15" s="1021"/>
      <c r="F15" s="1020">
        <v>169201.28</v>
      </c>
      <c r="G15" s="1027" t="s">
        <v>1308</v>
      </c>
      <c r="H15" s="1017">
        <f t="shared" si="0"/>
        <v>169201.28</v>
      </c>
      <c r="J15" s="55"/>
    </row>
    <row r="16" spans="1:10" ht="15.75" x14ac:dyDescent="0.25">
      <c r="A16" s="1013">
        <v>12</v>
      </c>
      <c r="B16" s="1014" t="s">
        <v>990</v>
      </c>
      <c r="C16" s="1009"/>
      <c r="D16" s="1028"/>
      <c r="F16" s="1020">
        <v>2127</v>
      </c>
      <c r="H16" s="1017">
        <f t="shared" si="0"/>
        <v>2127</v>
      </c>
      <c r="J16" s="55"/>
    </row>
    <row r="17" spans="1:10" ht="15.75" x14ac:dyDescent="0.25">
      <c r="A17" s="1013">
        <v>13</v>
      </c>
      <c r="B17" s="1014" t="s">
        <v>67</v>
      </c>
      <c r="C17" s="1009"/>
      <c r="D17" s="1019"/>
      <c r="F17" s="1020">
        <v>108876</v>
      </c>
      <c r="H17" s="1017">
        <f t="shared" si="0"/>
        <v>108876</v>
      </c>
      <c r="J17" s="55"/>
    </row>
    <row r="18" spans="1:10" ht="15.75" x14ac:dyDescent="0.25">
      <c r="A18" s="1013">
        <v>14</v>
      </c>
      <c r="B18" s="1014" t="s">
        <v>615</v>
      </c>
      <c r="C18" s="1029"/>
      <c r="D18" s="1015">
        <v>476</v>
      </c>
      <c r="E18" s="1030" t="s">
        <v>1309</v>
      </c>
      <c r="F18" s="1020"/>
      <c r="H18" s="1017">
        <f t="shared" si="0"/>
        <v>476</v>
      </c>
      <c r="J18" s="55"/>
    </row>
    <row r="19" spans="1:10" ht="15.75" x14ac:dyDescent="0.25">
      <c r="A19" s="1013">
        <v>15</v>
      </c>
      <c r="B19" s="1014" t="s">
        <v>823</v>
      </c>
      <c r="C19" s="1009"/>
      <c r="D19" s="1019"/>
      <c r="F19" s="1020">
        <v>4273</v>
      </c>
      <c r="H19" s="1017">
        <f t="shared" si="0"/>
        <v>4273</v>
      </c>
      <c r="J19" s="55"/>
    </row>
    <row r="20" spans="1:10" ht="15.75" x14ac:dyDescent="0.25">
      <c r="A20" s="1013">
        <v>16</v>
      </c>
      <c r="B20" s="1014" t="s">
        <v>10</v>
      </c>
      <c r="C20" s="1024"/>
      <c r="D20" s="1019"/>
      <c r="F20" s="1020">
        <v>23186.5</v>
      </c>
      <c r="H20" s="1017">
        <f t="shared" si="0"/>
        <v>23186.5</v>
      </c>
      <c r="J20" s="55"/>
    </row>
    <row r="21" spans="1:10" ht="15.75" x14ac:dyDescent="0.25">
      <c r="A21" s="1013">
        <v>17</v>
      </c>
      <c r="B21" s="1014" t="s">
        <v>186</v>
      </c>
      <c r="C21" s="1024"/>
      <c r="D21" s="1015"/>
      <c r="F21" s="1020">
        <v>4155</v>
      </c>
      <c r="H21" s="1017">
        <f t="shared" si="0"/>
        <v>4155</v>
      </c>
      <c r="J21" s="55"/>
    </row>
    <row r="22" spans="1:10" ht="15.75" x14ac:dyDescent="0.25">
      <c r="A22" s="1013">
        <v>18</v>
      </c>
      <c r="B22" s="1014" t="s">
        <v>511</v>
      </c>
      <c r="C22" s="1024"/>
      <c r="D22" s="1019"/>
      <c r="F22" s="1020">
        <v>2773</v>
      </c>
      <c r="H22" s="1017">
        <f t="shared" si="0"/>
        <v>2773</v>
      </c>
      <c r="J22" s="55"/>
    </row>
    <row r="23" spans="1:10" ht="15.75" x14ac:dyDescent="0.25">
      <c r="A23" s="1013">
        <v>19</v>
      </c>
      <c r="B23" s="1014" t="s">
        <v>677</v>
      </c>
      <c r="C23" s="1009"/>
      <c r="D23" s="1019"/>
      <c r="F23" s="1020">
        <v>1138.5</v>
      </c>
      <c r="H23" s="1017">
        <f t="shared" si="0"/>
        <v>1138.5</v>
      </c>
      <c r="J23" s="55"/>
    </row>
    <row r="24" spans="1:10" ht="15.75" x14ac:dyDescent="0.25">
      <c r="A24" s="1013">
        <v>20</v>
      </c>
      <c r="B24" s="1014" t="s">
        <v>603</v>
      </c>
      <c r="C24" s="1009"/>
      <c r="D24" s="1015"/>
      <c r="F24" s="1016">
        <v>5858</v>
      </c>
      <c r="H24" s="1017">
        <f t="shared" si="0"/>
        <v>5858</v>
      </c>
      <c r="J24" s="55"/>
    </row>
    <row r="25" spans="1:10" ht="15.75" x14ac:dyDescent="0.25">
      <c r="A25" s="1013">
        <v>21</v>
      </c>
      <c r="B25" s="1014" t="s">
        <v>22</v>
      </c>
      <c r="C25" s="1031" t="s">
        <v>1310</v>
      </c>
      <c r="D25" s="1032">
        <v>28483.5</v>
      </c>
      <c r="F25" s="1016">
        <v>4037</v>
      </c>
      <c r="H25" s="1017">
        <f t="shared" si="0"/>
        <v>32520.5</v>
      </c>
      <c r="J25" s="55"/>
    </row>
    <row r="26" spans="1:10" ht="15.75" x14ac:dyDescent="0.25">
      <c r="A26" s="1013">
        <v>22</v>
      </c>
      <c r="B26" s="1014" t="s">
        <v>691</v>
      </c>
      <c r="C26" s="1024" t="s">
        <v>170</v>
      </c>
      <c r="D26" s="1021">
        <v>1585</v>
      </c>
      <c r="F26" s="1020"/>
      <c r="H26" s="1017">
        <f t="shared" si="0"/>
        <v>1585</v>
      </c>
      <c r="J26" s="55"/>
    </row>
    <row r="27" spans="1:10" ht="15.75" x14ac:dyDescent="0.25">
      <c r="A27" s="1013">
        <v>23</v>
      </c>
      <c r="B27" s="1014" t="s">
        <v>64</v>
      </c>
      <c r="C27" s="1009"/>
      <c r="D27" s="1033"/>
      <c r="E27" s="920"/>
      <c r="F27" s="1020">
        <v>24897</v>
      </c>
      <c r="H27" s="1017">
        <f t="shared" si="0"/>
        <v>24897</v>
      </c>
      <c r="J27" s="55"/>
    </row>
    <row r="28" spans="1:10" ht="15.75" x14ac:dyDescent="0.25">
      <c r="A28" s="1013">
        <v>24</v>
      </c>
      <c r="B28" s="1014" t="s">
        <v>1311</v>
      </c>
      <c r="C28" s="1009"/>
      <c r="D28" s="1034">
        <v>10177</v>
      </c>
      <c r="E28" s="920"/>
      <c r="F28" s="1016"/>
      <c r="H28" s="1017">
        <f t="shared" si="0"/>
        <v>10177</v>
      </c>
      <c r="J28" s="55"/>
    </row>
    <row r="29" spans="1:10" ht="15.75" x14ac:dyDescent="0.25">
      <c r="A29" s="1013">
        <v>25</v>
      </c>
      <c r="B29" s="1014" t="s">
        <v>1014</v>
      </c>
      <c r="C29" s="1024"/>
      <c r="D29" s="1015"/>
      <c r="F29" s="1020">
        <v>70699</v>
      </c>
      <c r="G29" s="1025" t="s">
        <v>1312</v>
      </c>
      <c r="H29" s="1017">
        <f t="shared" si="0"/>
        <v>70699</v>
      </c>
      <c r="J29" s="55"/>
    </row>
    <row r="30" spans="1:10" ht="15.75" x14ac:dyDescent="0.25">
      <c r="A30" s="1013">
        <v>26</v>
      </c>
      <c r="B30" s="1014" t="s">
        <v>1313</v>
      </c>
      <c r="C30" s="1035" t="s">
        <v>1314</v>
      </c>
      <c r="D30" s="1019">
        <v>274.5</v>
      </c>
      <c r="F30" s="1020"/>
      <c r="H30" s="1017">
        <f t="shared" si="0"/>
        <v>274.5</v>
      </c>
      <c r="J30" s="55"/>
    </row>
    <row r="31" spans="1:10" ht="15.75" x14ac:dyDescent="0.25">
      <c r="A31" s="1013">
        <v>27</v>
      </c>
      <c r="B31" s="1014" t="s">
        <v>346</v>
      </c>
      <c r="C31" s="1036" t="s">
        <v>1315</v>
      </c>
      <c r="D31" s="1019">
        <v>47775</v>
      </c>
      <c r="F31" s="1020"/>
      <c r="G31" s="244"/>
      <c r="H31" s="1017">
        <f t="shared" si="0"/>
        <v>47775</v>
      </c>
      <c r="J31" s="55"/>
    </row>
    <row r="32" spans="1:10" ht="15.75" x14ac:dyDescent="0.25">
      <c r="A32" s="1013">
        <v>28</v>
      </c>
      <c r="B32" s="1014" t="s">
        <v>946</v>
      </c>
      <c r="C32" s="1009"/>
      <c r="D32" s="1032"/>
      <c r="F32" s="1016">
        <v>4555</v>
      </c>
      <c r="G32" s="244" t="s">
        <v>1316</v>
      </c>
      <c r="H32" s="1017">
        <f t="shared" si="0"/>
        <v>4555</v>
      </c>
      <c r="J32" s="55"/>
    </row>
    <row r="33" spans="1:10" ht="15.75" x14ac:dyDescent="0.25">
      <c r="A33" s="1013">
        <v>29</v>
      </c>
      <c r="B33" s="1014" t="s">
        <v>1317</v>
      </c>
      <c r="C33" s="1009"/>
      <c r="D33" s="1037"/>
      <c r="F33" s="1020">
        <v>3953</v>
      </c>
      <c r="G33" s="244"/>
      <c r="H33" s="1017">
        <f t="shared" si="0"/>
        <v>3953</v>
      </c>
      <c r="J33" s="55"/>
    </row>
    <row r="34" spans="1:10" ht="15.75" x14ac:dyDescent="0.25">
      <c r="A34" s="1013">
        <v>30</v>
      </c>
      <c r="B34" s="1014" t="s">
        <v>1177</v>
      </c>
      <c r="C34" s="1009"/>
      <c r="D34" s="1021"/>
      <c r="F34" s="1020">
        <v>32167</v>
      </c>
      <c r="G34" s="244"/>
      <c r="H34" s="1017">
        <f t="shared" si="0"/>
        <v>32167</v>
      </c>
      <c r="J34" s="55"/>
    </row>
    <row r="35" spans="1:10" ht="15.75" x14ac:dyDescent="0.25">
      <c r="A35" s="1013">
        <v>31</v>
      </c>
      <c r="B35" s="1014" t="s">
        <v>840</v>
      </c>
      <c r="C35" s="1009"/>
      <c r="D35" s="1032"/>
      <c r="F35" s="1020">
        <v>37351</v>
      </c>
      <c r="G35" s="244"/>
      <c r="H35" s="1017">
        <f t="shared" si="0"/>
        <v>37351</v>
      </c>
      <c r="J35" s="55"/>
    </row>
    <row r="36" spans="1:10" ht="15.75" x14ac:dyDescent="0.25">
      <c r="A36" s="1013">
        <v>32</v>
      </c>
      <c r="B36" s="1014" t="s">
        <v>41</v>
      </c>
      <c r="C36" s="1009"/>
      <c r="D36" s="1015"/>
      <c r="F36" s="1020">
        <v>47522</v>
      </c>
      <c r="H36" s="1017">
        <f t="shared" si="0"/>
        <v>47522</v>
      </c>
      <c r="J36" s="55"/>
    </row>
    <row r="37" spans="1:10" ht="15.75" x14ac:dyDescent="0.25">
      <c r="A37" s="1013">
        <v>33</v>
      </c>
      <c r="B37" s="1014" t="s">
        <v>674</v>
      </c>
      <c r="C37" s="1009"/>
      <c r="D37" s="1019"/>
      <c r="F37" s="1020">
        <v>3255</v>
      </c>
      <c r="G37" s="1038"/>
      <c r="H37" s="1017">
        <f t="shared" si="0"/>
        <v>3255</v>
      </c>
      <c r="J37" s="55"/>
    </row>
    <row r="38" spans="1:10" ht="15.75" x14ac:dyDescent="0.25">
      <c r="A38" s="1013">
        <v>34</v>
      </c>
      <c r="B38" s="1014" t="s">
        <v>845</v>
      </c>
      <c r="C38" s="1024"/>
      <c r="D38" s="1019"/>
      <c r="F38" s="1020">
        <v>1953.5</v>
      </c>
      <c r="G38" s="244"/>
      <c r="H38" s="1017">
        <f t="shared" si="0"/>
        <v>1953.5</v>
      </c>
      <c r="J38" s="55"/>
    </row>
    <row r="39" spans="1:10" ht="15.75" x14ac:dyDescent="0.25">
      <c r="A39" s="1013">
        <v>35</v>
      </c>
      <c r="B39" s="1014" t="s">
        <v>604</v>
      </c>
      <c r="C39" s="1024"/>
      <c r="D39" s="1019"/>
      <c r="F39" s="1020">
        <v>14681.5</v>
      </c>
      <c r="G39" s="244"/>
      <c r="H39" s="1017">
        <f t="shared" si="0"/>
        <v>14681.5</v>
      </c>
      <c r="J39" s="55"/>
    </row>
    <row r="40" spans="1:10" ht="15.75" x14ac:dyDescent="0.25">
      <c r="A40" s="1013">
        <v>36</v>
      </c>
      <c r="B40" s="1014" t="s">
        <v>32</v>
      </c>
      <c r="C40" s="1029"/>
      <c r="D40" s="1039"/>
      <c r="F40" s="1040">
        <v>10285</v>
      </c>
      <c r="H40" s="1017">
        <f t="shared" si="0"/>
        <v>10285</v>
      </c>
      <c r="J40" s="55"/>
    </row>
    <row r="41" spans="1:10" ht="15.75" x14ac:dyDescent="0.25">
      <c r="A41" s="1013">
        <v>37</v>
      </c>
      <c r="B41" s="1008" t="s">
        <v>515</v>
      </c>
      <c r="C41" s="1026"/>
      <c r="D41" s="1015"/>
      <c r="F41" s="1016">
        <v>4865</v>
      </c>
      <c r="H41" s="1017">
        <f t="shared" si="0"/>
        <v>4865</v>
      </c>
      <c r="J41" s="55"/>
    </row>
    <row r="42" spans="1:10" ht="16.5" thickBot="1" x14ac:dyDescent="0.3">
      <c r="A42" s="1013">
        <v>38</v>
      </c>
      <c r="B42" s="1008" t="s">
        <v>669</v>
      </c>
      <c r="C42" s="1009"/>
      <c r="D42" s="1028"/>
      <c r="F42" s="1020">
        <v>1559</v>
      </c>
      <c r="H42" s="1017">
        <f t="shared" si="0"/>
        <v>1559</v>
      </c>
      <c r="J42" s="55"/>
    </row>
    <row r="43" spans="1:10" ht="17.25" thickTop="1" thickBot="1" x14ac:dyDescent="0.3">
      <c r="A43" s="1041"/>
      <c r="B43" s="1042"/>
      <c r="C43" s="1043"/>
      <c r="D43" s="1044"/>
      <c r="F43" s="1045"/>
      <c r="H43" s="1046">
        <f t="shared" si="0"/>
        <v>0</v>
      </c>
      <c r="J43" s="55"/>
    </row>
    <row r="44" spans="1:10" ht="19.5" customHeight="1" thickTop="1" x14ac:dyDescent="0.3">
      <c r="A44" s="1047"/>
      <c r="B44" s="1048"/>
      <c r="C44" s="1049"/>
      <c r="D44" s="1050" t="s">
        <v>1299</v>
      </c>
      <c r="E44" s="1051"/>
      <c r="F44" s="2412" t="s">
        <v>1300</v>
      </c>
      <c r="G44" s="1052"/>
      <c r="H44" s="2414" t="s">
        <v>1301</v>
      </c>
      <c r="J44" s="2416" t="s">
        <v>1318</v>
      </c>
    </row>
    <row r="45" spans="1:10" ht="19.5" customHeight="1" thickBot="1" x14ac:dyDescent="0.35">
      <c r="A45" s="1053" t="s">
        <v>1</v>
      </c>
      <c r="B45" s="1054" t="s">
        <v>1302</v>
      </c>
      <c r="C45" s="1055"/>
      <c r="D45" s="1056" t="s">
        <v>2</v>
      </c>
      <c r="E45" s="1057"/>
      <c r="F45" s="2413"/>
      <c r="G45" s="1058"/>
      <c r="H45" s="2415"/>
      <c r="J45" s="2407"/>
    </row>
    <row r="46" spans="1:10" ht="16.5" thickTop="1" x14ac:dyDescent="0.25">
      <c r="A46" s="1059">
        <v>39</v>
      </c>
      <c r="B46" s="1014" t="s">
        <v>637</v>
      </c>
      <c r="C46" s="1060" t="s">
        <v>1319</v>
      </c>
      <c r="D46" s="1039">
        <v>5592</v>
      </c>
      <c r="F46" s="1040"/>
      <c r="H46" s="1012">
        <f t="shared" ref="H46:H80" si="1">F46+D46</f>
        <v>5592</v>
      </c>
      <c r="J46" s="55"/>
    </row>
    <row r="47" spans="1:10" ht="15.75" x14ac:dyDescent="0.25">
      <c r="A47" s="1061">
        <v>40</v>
      </c>
      <c r="B47" s="1014" t="s">
        <v>463</v>
      </c>
      <c r="C47" s="1009"/>
      <c r="D47" s="1019"/>
      <c r="F47" s="1020">
        <v>4862</v>
      </c>
      <c r="H47" s="1017">
        <f t="shared" si="1"/>
        <v>4862</v>
      </c>
      <c r="J47" s="55"/>
    </row>
    <row r="48" spans="1:10" ht="15.75" x14ac:dyDescent="0.25">
      <c r="A48" s="1061">
        <v>41</v>
      </c>
      <c r="B48" s="1014" t="s">
        <v>630</v>
      </c>
      <c r="C48" s="1035" t="s">
        <v>1320</v>
      </c>
      <c r="D48" s="1019">
        <v>7383.5</v>
      </c>
      <c r="F48" s="1020"/>
      <c r="G48" s="920"/>
      <c r="H48" s="1017">
        <f t="shared" si="1"/>
        <v>7383.5</v>
      </c>
      <c r="J48" s="55"/>
    </row>
    <row r="49" spans="1:10" ht="15.75" x14ac:dyDescent="0.25">
      <c r="A49" s="1061">
        <v>42</v>
      </c>
      <c r="B49" s="1014" t="s">
        <v>1321</v>
      </c>
      <c r="C49" s="1062" t="s">
        <v>1322</v>
      </c>
      <c r="D49" s="1015">
        <v>2000</v>
      </c>
      <c r="F49" s="1020">
        <v>17164.5</v>
      </c>
      <c r="G49" s="1027" t="s">
        <v>1308</v>
      </c>
      <c r="H49" s="1017">
        <f t="shared" si="1"/>
        <v>19164.5</v>
      </c>
      <c r="J49" s="55"/>
    </row>
    <row r="50" spans="1:10" ht="15.75" x14ac:dyDescent="0.25">
      <c r="A50" s="1061">
        <v>43</v>
      </c>
      <c r="B50" s="1014" t="s">
        <v>970</v>
      </c>
      <c r="C50" s="1009"/>
      <c r="D50" s="1019"/>
      <c r="F50" s="1020">
        <v>64172.5</v>
      </c>
      <c r="G50" s="1027" t="s">
        <v>1308</v>
      </c>
      <c r="H50" s="1017">
        <f t="shared" si="1"/>
        <v>64172.5</v>
      </c>
      <c r="J50" s="55"/>
    </row>
    <row r="51" spans="1:10" ht="15.75" x14ac:dyDescent="0.25">
      <c r="A51" s="1061">
        <v>44</v>
      </c>
      <c r="B51" s="1014" t="s">
        <v>859</v>
      </c>
      <c r="C51" s="1024"/>
      <c r="D51" s="1019"/>
      <c r="F51" s="1020">
        <v>1052.5</v>
      </c>
      <c r="G51" s="244"/>
      <c r="H51" s="1017">
        <f t="shared" si="1"/>
        <v>1052.5</v>
      </c>
      <c r="J51" s="55"/>
    </row>
    <row r="52" spans="1:10" ht="15.75" x14ac:dyDescent="0.25">
      <c r="A52" s="1061">
        <v>45</v>
      </c>
      <c r="B52" s="1014" t="s">
        <v>28</v>
      </c>
      <c r="C52" s="1024"/>
      <c r="D52" s="1034"/>
      <c r="F52" s="1016">
        <v>24249</v>
      </c>
      <c r="H52" s="1017">
        <f t="shared" si="1"/>
        <v>24249</v>
      </c>
      <c r="J52" s="55"/>
    </row>
    <row r="53" spans="1:10" ht="15.75" x14ac:dyDescent="0.25">
      <c r="A53" s="1061">
        <v>46</v>
      </c>
      <c r="B53" s="1014" t="s">
        <v>525</v>
      </c>
      <c r="C53" s="1009"/>
      <c r="D53" s="1039"/>
      <c r="F53" s="1063">
        <v>76594.5</v>
      </c>
      <c r="G53" s="244"/>
      <c r="H53" s="1017">
        <f t="shared" si="1"/>
        <v>76594.5</v>
      </c>
      <c r="J53" s="55"/>
    </row>
    <row r="54" spans="1:10" ht="15.75" x14ac:dyDescent="0.25">
      <c r="A54" s="1061">
        <v>47</v>
      </c>
      <c r="B54" s="1008" t="s">
        <v>433</v>
      </c>
      <c r="C54" s="1064" t="s">
        <v>1323</v>
      </c>
      <c r="D54" s="459">
        <v>7612</v>
      </c>
      <c r="E54" s="352"/>
      <c r="F54" s="1065">
        <v>2119</v>
      </c>
      <c r="G54" s="352"/>
      <c r="H54" s="1017">
        <f t="shared" si="1"/>
        <v>9731</v>
      </c>
      <c r="J54" s="55"/>
    </row>
    <row r="55" spans="1:10" ht="15.75" x14ac:dyDescent="0.25">
      <c r="A55" s="1061">
        <v>48</v>
      </c>
      <c r="B55" s="1008" t="s">
        <v>54</v>
      </c>
      <c r="C55" s="1024"/>
      <c r="D55" s="1019"/>
      <c r="F55" s="1020">
        <v>2944</v>
      </c>
      <c r="H55" s="1017">
        <f t="shared" si="1"/>
        <v>2944</v>
      </c>
      <c r="J55" s="55"/>
    </row>
    <row r="56" spans="1:10" ht="18.75" hidden="1" x14ac:dyDescent="0.3">
      <c r="A56" s="1061">
        <v>49</v>
      </c>
      <c r="B56" s="1014"/>
      <c r="C56" s="1066"/>
      <c r="D56" s="1015"/>
      <c r="F56" s="1016"/>
      <c r="H56" s="1017">
        <f t="shared" si="1"/>
        <v>0</v>
      </c>
      <c r="J56" s="55"/>
    </row>
    <row r="57" spans="1:10" ht="15.75" hidden="1" x14ac:dyDescent="0.25">
      <c r="A57" s="1061">
        <v>50</v>
      </c>
      <c r="B57" s="1008"/>
      <c r="C57" s="1009"/>
      <c r="D57" s="1015"/>
      <c r="F57" s="1020"/>
      <c r="H57" s="1017">
        <f t="shared" si="1"/>
        <v>0</v>
      </c>
      <c r="J57" s="55"/>
    </row>
    <row r="58" spans="1:10" ht="15.75" hidden="1" x14ac:dyDescent="0.25">
      <c r="A58" s="1061">
        <v>51</v>
      </c>
      <c r="B58" s="1014"/>
      <c r="C58" s="1009"/>
      <c r="D58" s="1015"/>
      <c r="F58" s="1020"/>
      <c r="H58" s="1017">
        <f t="shared" si="1"/>
        <v>0</v>
      </c>
      <c r="J58" s="55"/>
    </row>
    <row r="59" spans="1:10" ht="15.75" hidden="1" x14ac:dyDescent="0.25">
      <c r="A59" s="1061">
        <v>52</v>
      </c>
      <c r="B59" s="1014"/>
      <c r="C59" s="1009"/>
      <c r="D59" s="1019"/>
      <c r="F59" s="1020"/>
      <c r="G59" s="1067"/>
      <c r="H59" s="1017">
        <f t="shared" si="1"/>
        <v>0</v>
      </c>
      <c r="J59" s="55"/>
    </row>
    <row r="60" spans="1:10" ht="15.75" hidden="1" x14ac:dyDescent="0.25">
      <c r="A60" s="1061">
        <v>53</v>
      </c>
      <c r="B60" s="1014"/>
      <c r="C60" s="1026"/>
      <c r="D60" s="1015"/>
      <c r="F60" s="1020"/>
      <c r="H60" s="1017">
        <f t="shared" si="1"/>
        <v>0</v>
      </c>
      <c r="J60" s="55"/>
    </row>
    <row r="61" spans="1:10" ht="15.75" hidden="1" x14ac:dyDescent="0.25">
      <c r="A61" s="1061">
        <v>54</v>
      </c>
      <c r="B61" s="1014"/>
      <c r="C61" s="1009"/>
      <c r="D61" s="1019"/>
      <c r="F61" s="1020"/>
      <c r="H61" s="1017">
        <f t="shared" si="1"/>
        <v>0</v>
      </c>
      <c r="J61" s="55"/>
    </row>
    <row r="62" spans="1:10" ht="15.75" hidden="1" x14ac:dyDescent="0.25">
      <c r="A62" s="1061">
        <v>55</v>
      </c>
      <c r="B62" s="1014"/>
      <c r="C62" s="1024"/>
      <c r="D62" s="1015"/>
      <c r="F62" s="1020"/>
      <c r="H62" s="1017">
        <f t="shared" si="1"/>
        <v>0</v>
      </c>
      <c r="J62" s="55"/>
    </row>
    <row r="63" spans="1:10" ht="15.75" hidden="1" x14ac:dyDescent="0.25">
      <c r="A63" s="1061">
        <v>56</v>
      </c>
      <c r="B63" s="1014"/>
      <c r="C63" s="1009"/>
      <c r="D63" s="1019"/>
      <c r="F63" s="1020"/>
      <c r="H63" s="1017">
        <f t="shared" si="1"/>
        <v>0</v>
      </c>
      <c r="J63" s="55"/>
    </row>
    <row r="64" spans="1:10" ht="15.75" hidden="1" x14ac:dyDescent="0.25">
      <c r="A64" s="1061">
        <v>57</v>
      </c>
      <c r="B64" s="1014"/>
      <c r="C64" s="1018"/>
      <c r="D64" s="1019"/>
      <c r="F64" s="1020"/>
      <c r="G64" s="1068"/>
      <c r="H64" s="1017">
        <f t="shared" si="1"/>
        <v>0</v>
      </c>
      <c r="J64" s="55"/>
    </row>
    <row r="65" spans="1:10" ht="15.75" hidden="1" x14ac:dyDescent="0.25">
      <c r="A65" s="1061">
        <v>58</v>
      </c>
      <c r="B65" s="1014"/>
      <c r="C65" s="1069"/>
      <c r="D65" s="1015"/>
      <c r="F65" s="1016"/>
      <c r="H65" s="1017">
        <f t="shared" si="1"/>
        <v>0</v>
      </c>
      <c r="J65" s="55"/>
    </row>
    <row r="66" spans="1:10" ht="15.75" hidden="1" x14ac:dyDescent="0.25">
      <c r="A66" s="1061">
        <v>59</v>
      </c>
      <c r="B66" s="1014"/>
      <c r="C66" s="1026"/>
      <c r="D66" s="1019"/>
      <c r="F66" s="1020"/>
      <c r="G66" s="244"/>
      <c r="H66" s="1017">
        <f t="shared" si="1"/>
        <v>0</v>
      </c>
      <c r="J66" s="55"/>
    </row>
    <row r="67" spans="1:10" ht="15.75" hidden="1" x14ac:dyDescent="0.25">
      <c r="A67" s="1061">
        <v>60</v>
      </c>
      <c r="B67" s="1014"/>
      <c r="C67" s="1024"/>
      <c r="D67" s="1015"/>
      <c r="F67" s="1020"/>
      <c r="H67" s="1017">
        <f t="shared" si="1"/>
        <v>0</v>
      </c>
      <c r="J67" s="55"/>
    </row>
    <row r="68" spans="1:10" ht="15.75" hidden="1" x14ac:dyDescent="0.25">
      <c r="A68" s="1061">
        <v>61</v>
      </c>
      <c r="B68" s="1014"/>
      <c r="C68" s="1009"/>
      <c r="D68" s="459"/>
      <c r="E68" s="352"/>
      <c r="F68" s="1065"/>
      <c r="G68" s="352"/>
      <c r="H68" s="1017">
        <f t="shared" si="1"/>
        <v>0</v>
      </c>
      <c r="J68" s="55"/>
    </row>
    <row r="69" spans="1:10" ht="15.75" hidden="1" x14ac:dyDescent="0.25">
      <c r="A69" s="1061">
        <v>62</v>
      </c>
      <c r="B69" s="1014"/>
      <c r="C69" s="1024"/>
      <c r="D69" s="1015"/>
      <c r="F69" s="1020"/>
      <c r="G69" s="1070"/>
      <c r="H69" s="1017">
        <f t="shared" si="1"/>
        <v>0</v>
      </c>
      <c r="J69" s="55"/>
    </row>
    <row r="70" spans="1:10" ht="15.75" hidden="1" x14ac:dyDescent="0.25">
      <c r="A70" s="1061">
        <v>63</v>
      </c>
      <c r="B70" s="1014"/>
      <c r="C70" s="1026"/>
      <c r="D70" s="1015"/>
      <c r="F70" s="1020"/>
      <c r="H70" s="1017">
        <f t="shared" si="1"/>
        <v>0</v>
      </c>
      <c r="J70" s="55"/>
    </row>
    <row r="71" spans="1:10" ht="15.75" hidden="1" x14ac:dyDescent="0.25">
      <c r="A71" s="1061">
        <v>64</v>
      </c>
      <c r="B71" s="1014"/>
      <c r="C71" s="1026"/>
      <c r="D71" s="1019"/>
      <c r="F71" s="1020"/>
      <c r="G71" s="244"/>
      <c r="H71" s="1017">
        <f t="shared" si="1"/>
        <v>0</v>
      </c>
      <c r="J71" s="55"/>
    </row>
    <row r="72" spans="1:10" ht="15.75" hidden="1" x14ac:dyDescent="0.25">
      <c r="A72" s="1061">
        <v>65</v>
      </c>
      <c r="B72" s="1014"/>
      <c r="C72" s="1024"/>
      <c r="D72" s="1019"/>
      <c r="F72" s="1020"/>
      <c r="H72" s="1017">
        <f t="shared" si="1"/>
        <v>0</v>
      </c>
      <c r="J72" s="55"/>
    </row>
    <row r="73" spans="1:10" ht="15.75" hidden="1" x14ac:dyDescent="0.25">
      <c r="A73" s="1061">
        <v>66</v>
      </c>
      <c r="B73" s="1014"/>
      <c r="C73" s="1024"/>
      <c r="D73" s="1019"/>
      <c r="F73" s="1020"/>
      <c r="H73" s="1017">
        <f t="shared" si="1"/>
        <v>0</v>
      </c>
      <c r="J73" s="55"/>
    </row>
    <row r="74" spans="1:10" ht="15.75" hidden="1" x14ac:dyDescent="0.25">
      <c r="A74" s="1061">
        <v>67</v>
      </c>
      <c r="B74" s="1014"/>
      <c r="C74" s="1009"/>
      <c r="D74" s="1034"/>
      <c r="F74" s="1016"/>
      <c r="H74" s="1017">
        <f t="shared" si="1"/>
        <v>0</v>
      </c>
      <c r="J74" s="55"/>
    </row>
    <row r="75" spans="1:10" ht="15.75" hidden="1" x14ac:dyDescent="0.25">
      <c r="A75" s="1061">
        <v>68</v>
      </c>
      <c r="B75" s="1014"/>
      <c r="C75" s="1024"/>
      <c r="D75" s="1071"/>
      <c r="F75" s="1072"/>
      <c r="G75" s="244"/>
      <c r="H75" s="1017">
        <f t="shared" si="1"/>
        <v>0</v>
      </c>
      <c r="J75" s="55"/>
    </row>
    <row r="76" spans="1:10" ht="15.75" hidden="1" x14ac:dyDescent="0.25">
      <c r="A76" s="1061">
        <v>69</v>
      </c>
      <c r="B76" s="1014"/>
      <c r="C76" s="1009"/>
      <c r="D76" s="582"/>
      <c r="E76" s="352"/>
      <c r="F76" s="1073"/>
      <c r="G76" s="244"/>
      <c r="H76" s="1017">
        <f t="shared" si="1"/>
        <v>0</v>
      </c>
      <c r="J76" s="55"/>
    </row>
    <row r="77" spans="1:10" ht="15.75" hidden="1" x14ac:dyDescent="0.25">
      <c r="A77" s="1061">
        <v>70</v>
      </c>
      <c r="B77" s="1014"/>
      <c r="C77" s="1024"/>
      <c r="D77" s="1074"/>
      <c r="F77" s="1075"/>
      <c r="H77" s="1017">
        <f t="shared" si="1"/>
        <v>0</v>
      </c>
      <c r="J77" s="55"/>
    </row>
    <row r="78" spans="1:10" ht="15.75" hidden="1" x14ac:dyDescent="0.25">
      <c r="A78" s="1061">
        <v>71</v>
      </c>
      <c r="B78" s="1014"/>
      <c r="C78" s="1024"/>
      <c r="D78" s="1076"/>
      <c r="F78" s="1072"/>
      <c r="H78" s="1017">
        <f t="shared" si="1"/>
        <v>0</v>
      </c>
      <c r="J78" s="55"/>
    </row>
    <row r="79" spans="1:10" ht="15.75" hidden="1" x14ac:dyDescent="0.25">
      <c r="A79" s="1061">
        <v>72</v>
      </c>
      <c r="B79" s="1014"/>
      <c r="C79" s="1024"/>
      <c r="D79" s="1033"/>
      <c r="F79" s="1016"/>
      <c r="H79" s="1017">
        <f t="shared" si="1"/>
        <v>0</v>
      </c>
      <c r="J79" s="55"/>
    </row>
    <row r="80" spans="1:10" ht="15.75" hidden="1" x14ac:dyDescent="0.25">
      <c r="A80" s="1061">
        <v>73</v>
      </c>
      <c r="B80" s="1014"/>
      <c r="C80" s="1026"/>
      <c r="D80" s="1019"/>
      <c r="E80" s="352"/>
      <c r="F80" s="1077"/>
      <c r="G80" s="352"/>
      <c r="H80" s="1017">
        <f t="shared" si="1"/>
        <v>0</v>
      </c>
      <c r="J80" s="55"/>
    </row>
    <row r="81" spans="1:10" ht="16.5" thickBot="1" x14ac:dyDescent="0.3">
      <c r="A81" s="55"/>
      <c r="B81" s="55"/>
      <c r="C81" s="1078" t="s">
        <v>1324</v>
      </c>
      <c r="D81" s="1079">
        <f>SUM(D5:D80)</f>
        <v>781894</v>
      </c>
      <c r="E81" s="1079"/>
      <c r="F81" s="1079">
        <f>SUM(F5:F80)</f>
        <v>2720943.88</v>
      </c>
      <c r="H81" s="1080">
        <v>0</v>
      </c>
      <c r="J81" s="55"/>
    </row>
    <row r="82" spans="1:10" ht="16.5" thickBot="1" x14ac:dyDescent="0.3">
      <c r="A82" s="55"/>
      <c r="B82" s="55"/>
      <c r="C82" s="1078"/>
      <c r="D82" s="1081"/>
      <c r="F82" s="701"/>
      <c r="H82" s="1082">
        <v>0</v>
      </c>
      <c r="J82" s="55"/>
    </row>
    <row r="83" spans="1:10" ht="23.25" customHeight="1" thickBot="1" x14ac:dyDescent="0.3">
      <c r="A83" s="55"/>
      <c r="B83" s="55"/>
      <c r="C83" s="1078"/>
      <c r="D83" s="1081"/>
      <c r="F83" s="2419" t="s">
        <v>1325</v>
      </c>
      <c r="G83" s="2419"/>
      <c r="H83" s="1083">
        <f>SUM(H5:H82)</f>
        <v>3502837.88</v>
      </c>
      <c r="J83" s="55"/>
    </row>
    <row r="84" spans="1:10" ht="15.75" hidden="1" x14ac:dyDescent="0.25">
      <c r="A84" s="55"/>
      <c r="B84" s="55"/>
      <c r="C84" s="1078"/>
      <c r="D84" s="1081"/>
      <c r="F84" s="701"/>
      <c r="H84" s="701"/>
      <c r="J84" s="55"/>
    </row>
    <row r="85" spans="1:10" ht="16.5" thickBot="1" x14ac:dyDescent="0.3">
      <c r="A85" s="55"/>
      <c r="B85" s="55"/>
      <c r="C85" s="1078"/>
      <c r="D85" s="1081"/>
      <c r="F85" s="701"/>
      <c r="J85" s="55"/>
    </row>
    <row r="86" spans="1:10" ht="20.25" customHeight="1" thickTop="1" thickBot="1" x14ac:dyDescent="0.35">
      <c r="A86" s="997"/>
      <c r="B86" s="998"/>
      <c r="C86" s="999"/>
      <c r="D86" s="1084" t="s">
        <v>1299</v>
      </c>
      <c r="E86" s="352"/>
      <c r="F86" s="2420" t="s">
        <v>1300</v>
      </c>
      <c r="G86" s="1001"/>
      <c r="H86" s="2410" t="s">
        <v>1301</v>
      </c>
    </row>
    <row r="87" spans="1:10" ht="19.5" customHeight="1" thickBot="1" x14ac:dyDescent="0.35">
      <c r="A87" s="1002" t="s">
        <v>1</v>
      </c>
      <c r="B87" s="1003" t="s">
        <v>1302</v>
      </c>
      <c r="C87" s="1085"/>
      <c r="D87" s="1086" t="s">
        <v>2</v>
      </c>
      <c r="E87" s="924"/>
      <c r="F87" s="2421"/>
      <c r="G87" s="1006"/>
      <c r="H87" s="2411"/>
      <c r="J87" s="2422" t="s">
        <v>1326</v>
      </c>
    </row>
    <row r="88" spans="1:10" ht="15.75" hidden="1" customHeight="1" x14ac:dyDescent="0.25">
      <c r="A88" s="1087"/>
      <c r="B88" s="1014"/>
      <c r="C88" s="1009"/>
      <c r="D88" s="580"/>
      <c r="E88" s="352"/>
      <c r="F88" s="1073"/>
      <c r="G88" s="244"/>
      <c r="H88" s="1088">
        <f t="shared" ref="H88:H99" si="2">F88+D88</f>
        <v>0</v>
      </c>
      <c r="J88" s="2423"/>
    </row>
    <row r="89" spans="1:10" ht="15.75" hidden="1" customHeight="1" x14ac:dyDescent="0.25">
      <c r="A89" s="1089"/>
      <c r="B89" s="1014"/>
      <c r="C89" s="1009"/>
      <c r="D89" s="582"/>
      <c r="E89" s="352"/>
      <c r="F89" s="1090"/>
      <c r="G89" s="352"/>
      <c r="H89" s="1088">
        <f t="shared" si="2"/>
        <v>0</v>
      </c>
      <c r="J89" s="2423"/>
    </row>
    <row r="90" spans="1:10" ht="15.75" hidden="1" customHeight="1" x14ac:dyDescent="0.25">
      <c r="A90" s="1089"/>
      <c r="B90" s="1014"/>
      <c r="C90" s="1026"/>
      <c r="D90" s="582"/>
      <c r="E90" s="352"/>
      <c r="F90" s="1090"/>
      <c r="G90" s="352"/>
      <c r="H90" s="1088">
        <f t="shared" si="2"/>
        <v>0</v>
      </c>
      <c r="J90" s="2423"/>
    </row>
    <row r="91" spans="1:10" ht="15.75" hidden="1" customHeight="1" x14ac:dyDescent="0.25">
      <c r="A91" s="1089"/>
      <c r="B91" s="1014"/>
      <c r="C91" s="1026"/>
      <c r="D91" s="1076"/>
      <c r="E91" s="352"/>
      <c r="F91" s="1091"/>
      <c r="G91" s="352"/>
      <c r="H91" s="1088">
        <f t="shared" si="2"/>
        <v>0</v>
      </c>
      <c r="J91" s="2423"/>
    </row>
    <row r="92" spans="1:10" ht="15.75" hidden="1" customHeight="1" x14ac:dyDescent="0.25">
      <c r="A92" s="1089"/>
      <c r="B92" s="1014"/>
      <c r="C92" s="1026"/>
      <c r="D92" s="582"/>
      <c r="E92" s="352"/>
      <c r="F92" s="1065"/>
      <c r="G92" s="352"/>
      <c r="H92" s="1088">
        <f t="shared" si="2"/>
        <v>0</v>
      </c>
      <c r="J92" s="2423"/>
    </row>
    <row r="93" spans="1:10" ht="15.75" hidden="1" customHeight="1" x14ac:dyDescent="0.25">
      <c r="A93" s="1089"/>
      <c r="B93" s="1014"/>
      <c r="C93" s="1026"/>
      <c r="D93" s="582"/>
      <c r="E93" s="352"/>
      <c r="F93" s="1092"/>
      <c r="G93" s="352"/>
      <c r="H93" s="1088">
        <f t="shared" si="2"/>
        <v>0</v>
      </c>
      <c r="J93" s="2423"/>
    </row>
    <row r="94" spans="1:10" ht="15.75" hidden="1" customHeight="1" x14ac:dyDescent="0.25">
      <c r="A94" s="1089"/>
      <c r="B94" s="1014"/>
      <c r="C94" s="1026"/>
      <c r="D94" s="582"/>
      <c r="E94" s="352"/>
      <c r="F94" s="1092"/>
      <c r="G94" s="352"/>
      <c r="H94" s="1088">
        <f t="shared" si="2"/>
        <v>0</v>
      </c>
      <c r="J94" s="2423"/>
    </row>
    <row r="95" spans="1:10" ht="15.75" hidden="1" customHeight="1" x14ac:dyDescent="0.25">
      <c r="A95" s="1089"/>
      <c r="B95" s="1014"/>
      <c r="C95" s="1026"/>
      <c r="D95" s="520"/>
      <c r="E95" s="352"/>
      <c r="F95" s="1093">
        <v>0</v>
      </c>
      <c r="G95" s="352"/>
      <c r="H95" s="1094">
        <f t="shared" si="2"/>
        <v>0</v>
      </c>
      <c r="J95" s="2423"/>
    </row>
    <row r="96" spans="1:10" ht="15.75" hidden="1" customHeight="1" x14ac:dyDescent="0.25">
      <c r="A96" s="1089"/>
      <c r="B96" s="1014"/>
      <c r="C96" s="1026"/>
      <c r="D96" s="582"/>
      <c r="E96" s="716"/>
      <c r="F96" s="1092">
        <v>0</v>
      </c>
      <c r="G96" s="716"/>
      <c r="H96" s="1095">
        <f t="shared" si="2"/>
        <v>0</v>
      </c>
      <c r="J96" s="2423"/>
    </row>
    <row r="97" spans="1:10" ht="19.5" hidden="1" customHeight="1" x14ac:dyDescent="0.25">
      <c r="A97" s="1089"/>
      <c r="B97" s="1096"/>
      <c r="C97" s="1026"/>
      <c r="D97" s="582"/>
      <c r="E97" s="716"/>
      <c r="F97" s="1092">
        <v>0</v>
      </c>
      <c r="G97" s="716"/>
      <c r="H97" s="1095">
        <f t="shared" si="2"/>
        <v>0</v>
      </c>
      <c r="J97" s="2423"/>
    </row>
    <row r="98" spans="1:10" ht="19.5" hidden="1" customHeight="1" x14ac:dyDescent="0.3">
      <c r="A98" s="1089"/>
      <c r="B98" s="1097"/>
      <c r="C98" s="1066"/>
      <c r="D98" s="582"/>
      <c r="E98" s="716"/>
      <c r="F98" s="1092">
        <v>0</v>
      </c>
      <c r="G98" s="716"/>
      <c r="H98" s="1095">
        <f t="shared" si="2"/>
        <v>0</v>
      </c>
      <c r="J98" s="2423"/>
    </row>
    <row r="99" spans="1:10" ht="19.5" hidden="1" customHeight="1" x14ac:dyDescent="0.25">
      <c r="A99" s="1089"/>
      <c r="B99" s="1014"/>
      <c r="C99" s="1026"/>
      <c r="D99" s="1098"/>
      <c r="E99" s="1099"/>
      <c r="F99" s="1100">
        <v>0</v>
      </c>
      <c r="G99" s="1099"/>
      <c r="H99" s="1101">
        <f t="shared" si="2"/>
        <v>0</v>
      </c>
      <c r="J99" s="2423"/>
    </row>
    <row r="100" spans="1:10" ht="19.5" hidden="1" customHeight="1" x14ac:dyDescent="0.3">
      <c r="A100" s="1102"/>
      <c r="B100" s="1102"/>
      <c r="C100" s="1103" t="s">
        <v>1327</v>
      </c>
      <c r="D100" s="1104">
        <f>SUM(D88:D97)</f>
        <v>0</v>
      </c>
      <c r="E100" s="1105"/>
      <c r="F100" s="1106">
        <f>SUM(F88:F99)</f>
        <v>0</v>
      </c>
      <c r="G100" s="2425"/>
      <c r="H100" s="1107">
        <v>0</v>
      </c>
      <c r="J100" s="2423"/>
    </row>
    <row r="101" spans="1:10" ht="19.5" hidden="1" customHeight="1" x14ac:dyDescent="0.3">
      <c r="A101" s="1108"/>
      <c r="B101" s="1108"/>
      <c r="C101" s="1109"/>
      <c r="D101" s="139"/>
      <c r="E101" s="352"/>
      <c r="F101" s="1110"/>
      <c r="G101" s="2425"/>
      <c r="H101" s="401">
        <v>0</v>
      </c>
      <c r="J101" s="2423"/>
    </row>
    <row r="102" spans="1:10" ht="19.5" customHeight="1" thickTop="1" x14ac:dyDescent="0.3">
      <c r="A102" s="1108"/>
      <c r="B102" s="1108"/>
      <c r="C102" s="1109"/>
      <c r="D102" s="1111"/>
      <c r="E102" s="352"/>
      <c r="F102" s="1112"/>
      <c r="G102" s="352"/>
      <c r="H102" s="401">
        <v>0</v>
      </c>
      <c r="J102" s="2423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23"/>
    </row>
    <row r="104" spans="1:10" ht="17.25" customHeight="1" thickBot="1" x14ac:dyDescent="0.3">
      <c r="A104" s="1007">
        <v>74</v>
      </c>
      <c r="B104" s="1008" t="s">
        <v>31</v>
      </c>
      <c r="C104" s="1009"/>
      <c r="D104" s="1113">
        <v>359057.5</v>
      </c>
      <c r="E104" s="352"/>
      <c r="F104" s="1040"/>
      <c r="H104" s="1088">
        <f t="shared" ref="H104:H115" si="3">F104+D104</f>
        <v>359057.5</v>
      </c>
      <c r="J104" s="2424"/>
    </row>
    <row r="105" spans="1:10" ht="15.75" x14ac:dyDescent="0.25">
      <c r="A105" s="1013">
        <v>75</v>
      </c>
      <c r="B105" s="1114" t="s">
        <v>42</v>
      </c>
      <c r="C105" s="1024"/>
      <c r="D105" s="1015">
        <v>20586.5</v>
      </c>
      <c r="E105" s="352"/>
      <c r="F105" s="1020"/>
      <c r="H105" s="1115">
        <f t="shared" si="3"/>
        <v>20586.5</v>
      </c>
      <c r="J105" s="55"/>
    </row>
    <row r="106" spans="1:10" ht="15.75" x14ac:dyDescent="0.25">
      <c r="A106" s="1013">
        <v>76</v>
      </c>
      <c r="B106" s="1014" t="s">
        <v>14</v>
      </c>
      <c r="C106" s="1009" t="s">
        <v>1328</v>
      </c>
      <c r="D106" s="1015">
        <v>20668.5</v>
      </c>
      <c r="E106" s="352"/>
      <c r="F106" s="1020"/>
      <c r="H106" s="1115">
        <f t="shared" si="3"/>
        <v>20668.5</v>
      </c>
      <c r="J106" s="55"/>
    </row>
    <row r="107" spans="1:10" ht="15.75" x14ac:dyDescent="0.25">
      <c r="A107" s="1013">
        <v>77</v>
      </c>
      <c r="B107" s="1014" t="s">
        <v>65</v>
      </c>
      <c r="C107" s="1009"/>
      <c r="D107" s="1015">
        <v>23250</v>
      </c>
      <c r="E107" s="352"/>
      <c r="F107" s="1020"/>
      <c r="H107" s="1115">
        <f t="shared" si="3"/>
        <v>23250</v>
      </c>
      <c r="J107" s="55"/>
    </row>
    <row r="108" spans="1:10" ht="15.75" x14ac:dyDescent="0.25">
      <c r="A108" s="1013">
        <v>78</v>
      </c>
      <c r="B108" s="1116" t="s">
        <v>1329</v>
      </c>
      <c r="C108" s="1024"/>
      <c r="D108" s="1015">
        <v>11212</v>
      </c>
      <c r="E108" s="352"/>
      <c r="F108" s="1117">
        <v>52560.5</v>
      </c>
      <c r="H108" s="1115">
        <f t="shared" si="3"/>
        <v>63772.5</v>
      </c>
      <c r="J108" s="55"/>
    </row>
    <row r="109" spans="1:10" ht="15.75" x14ac:dyDescent="0.25">
      <c r="A109" s="1013">
        <v>79</v>
      </c>
      <c r="B109" s="1014" t="s">
        <v>243</v>
      </c>
      <c r="C109" s="1009"/>
      <c r="D109" s="1015">
        <v>6523</v>
      </c>
      <c r="E109" s="352"/>
      <c r="F109" s="1020"/>
      <c r="H109" s="1115">
        <f t="shared" si="3"/>
        <v>6523</v>
      </c>
      <c r="J109" s="55"/>
    </row>
    <row r="110" spans="1:10" ht="15.75" x14ac:dyDescent="0.25">
      <c r="A110" s="1013">
        <v>80</v>
      </c>
      <c r="B110" s="1014" t="s">
        <v>191</v>
      </c>
      <c r="C110" s="1009"/>
      <c r="D110" s="1015">
        <v>37741</v>
      </c>
      <c r="E110" s="352"/>
      <c r="F110" s="1020"/>
      <c r="H110" s="1115">
        <f t="shared" si="3"/>
        <v>37741</v>
      </c>
      <c r="J110" s="55"/>
    </row>
    <row r="111" spans="1:10" ht="15.75" x14ac:dyDescent="0.25">
      <c r="A111" s="1013">
        <v>81</v>
      </c>
      <c r="B111" s="1014" t="s">
        <v>1330</v>
      </c>
      <c r="C111" s="1009"/>
      <c r="D111" s="1015">
        <v>4000</v>
      </c>
      <c r="E111" s="352"/>
      <c r="F111" s="1020"/>
      <c r="H111" s="1115">
        <f t="shared" si="3"/>
        <v>4000</v>
      </c>
      <c r="J111" s="55"/>
    </row>
    <row r="112" spans="1:10" ht="16.5" thickBot="1" x14ac:dyDescent="0.3">
      <c r="A112" s="1013">
        <v>82</v>
      </c>
      <c r="B112" s="1014" t="s">
        <v>228</v>
      </c>
      <c r="C112" s="1009"/>
      <c r="D112" s="1118">
        <v>4518.5</v>
      </c>
      <c r="E112" s="956"/>
      <c r="F112" s="1119"/>
      <c r="H112" s="1095">
        <f t="shared" si="3"/>
        <v>4518.5</v>
      </c>
      <c r="J112" s="55"/>
    </row>
    <row r="113" spans="1:10" ht="15.75" hidden="1" x14ac:dyDescent="0.25">
      <c r="A113" s="722"/>
      <c r="B113" s="1120"/>
      <c r="C113" s="1024"/>
      <c r="D113" s="1121"/>
      <c r="E113" s="352"/>
      <c r="F113" s="1040"/>
      <c r="H113" s="1088">
        <f t="shared" si="3"/>
        <v>0</v>
      </c>
      <c r="J113" s="55"/>
    </row>
    <row r="114" spans="1:10" ht="15.75" hidden="1" x14ac:dyDescent="0.25">
      <c r="A114" s="722"/>
      <c r="B114" s="1114"/>
      <c r="C114" s="1024"/>
      <c r="D114" s="1015"/>
      <c r="E114" s="352"/>
      <c r="F114" s="1020"/>
      <c r="H114" s="1122">
        <f t="shared" si="3"/>
        <v>0</v>
      </c>
      <c r="J114" s="55"/>
    </row>
    <row r="115" spans="1:10" ht="16.5" hidden="1" thickBot="1" x14ac:dyDescent="0.3">
      <c r="A115" s="722"/>
      <c r="B115" s="1114"/>
      <c r="C115" s="723"/>
      <c r="D115" s="1015"/>
      <c r="E115" s="352"/>
      <c r="F115" s="1123"/>
      <c r="H115" s="1122">
        <f t="shared" si="3"/>
        <v>0</v>
      </c>
      <c r="J115" s="55"/>
    </row>
    <row r="116" spans="1:10" ht="16.5" thickBot="1" x14ac:dyDescent="0.3">
      <c r="A116" s="79"/>
      <c r="B116" s="79"/>
      <c r="C116" s="1124" t="s">
        <v>1331</v>
      </c>
      <c r="D116" s="1125">
        <f>SUM(D104:D115)</f>
        <v>487557</v>
      </c>
      <c r="E116" s="1126"/>
      <c r="F116" s="1127">
        <f>SUM(F104:F111)</f>
        <v>52560.5</v>
      </c>
      <c r="H116" s="1115">
        <v>0</v>
      </c>
      <c r="J116" s="55"/>
    </row>
    <row r="117" spans="1:10" x14ac:dyDescent="0.25">
      <c r="A117" s="1128"/>
      <c r="B117" s="1128"/>
      <c r="C117" s="713"/>
      <c r="D117" s="713"/>
      <c r="E117" s="1129"/>
      <c r="F117" s="701"/>
      <c r="H117" s="1122">
        <v>0</v>
      </c>
      <c r="J117" s="55"/>
    </row>
    <row r="118" spans="1:10" ht="16.5" thickBot="1" x14ac:dyDescent="0.3">
      <c r="A118" s="1130"/>
      <c r="B118" s="1131"/>
      <c r="C118" s="1132"/>
      <c r="D118" s="1133"/>
      <c r="E118" s="1129"/>
      <c r="F118" s="701"/>
      <c r="H118" s="1122">
        <v>0</v>
      </c>
      <c r="J118" s="55"/>
    </row>
    <row r="119" spans="1:10" ht="18.75" thickBot="1" x14ac:dyDescent="0.3">
      <c r="A119" s="24"/>
      <c r="B119" s="2402" t="s">
        <v>1332</v>
      </c>
      <c r="C119" s="2403"/>
      <c r="D119" s="1134">
        <f>D116+D81+D100</f>
        <v>1269451</v>
      </c>
      <c r="E119" s="1135"/>
      <c r="F119" s="1136">
        <f>F116+F81+F100</f>
        <v>2773504.38</v>
      </c>
      <c r="H119" s="1122">
        <v>0</v>
      </c>
      <c r="J119" s="55"/>
    </row>
    <row r="120" spans="1:10" x14ac:dyDescent="0.25">
      <c r="A120" s="55"/>
      <c r="B120" s="55"/>
      <c r="C120" s="453"/>
      <c r="D120" s="453"/>
      <c r="E120" s="1129"/>
      <c r="F120" s="701"/>
      <c r="H120" s="1122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7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8"/>
      <c r="B123" s="55"/>
      <c r="C123" s="453"/>
      <c r="D123" s="453"/>
      <c r="F123" s="2417" t="s">
        <v>1333</v>
      </c>
      <c r="G123" s="2418"/>
      <c r="H123" s="1139">
        <f>SUM(H83:H122)</f>
        <v>4042955.38</v>
      </c>
      <c r="J123" s="55"/>
    </row>
    <row r="124" spans="1:10" ht="19.5" thickTop="1" x14ac:dyDescent="0.3">
      <c r="A124" s="1140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4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1" t="s">
        <v>1295</v>
      </c>
      <c r="C1" s="24"/>
      <c r="D1" s="41"/>
      <c r="E1" s="1142" t="s">
        <v>1335</v>
      </c>
      <c r="F1" s="826"/>
    </row>
    <row r="2" spans="1:6" ht="19.5" thickBot="1" x14ac:dyDescent="0.3">
      <c r="A2" s="37"/>
      <c r="B2" s="2426" t="s">
        <v>1336</v>
      </c>
      <c r="C2" s="2426"/>
      <c r="D2" s="2426"/>
      <c r="E2" s="2426"/>
      <c r="F2" s="1143"/>
    </row>
    <row r="3" spans="1:6" ht="15.75" thickBot="1" x14ac:dyDescent="0.3">
      <c r="A3" s="997"/>
      <c r="B3" s="998"/>
      <c r="C3" s="1144"/>
      <c r="D3" s="160"/>
      <c r="E3" s="1145"/>
      <c r="F3" s="1146"/>
    </row>
    <row r="4" spans="1:6" ht="21.75" thickBot="1" x14ac:dyDescent="0.4">
      <c r="A4" s="1002" t="s">
        <v>1</v>
      </c>
      <c r="B4" s="1003" t="s">
        <v>1302</v>
      </c>
      <c r="C4" s="1147"/>
      <c r="D4" s="1148" t="s">
        <v>2</v>
      </c>
      <c r="E4" s="1149" t="s">
        <v>1337</v>
      </c>
      <c r="F4" s="1150"/>
    </row>
    <row r="5" spans="1:6" ht="17.25" thickTop="1" thickBot="1" x14ac:dyDescent="0.3">
      <c r="A5" s="1087">
        <v>1</v>
      </c>
      <c r="B5" s="1151" t="s">
        <v>1338</v>
      </c>
      <c r="C5" s="1152"/>
      <c r="D5" s="1153">
        <v>238342.3</v>
      </c>
      <c r="E5" s="1154"/>
      <c r="F5" s="1155"/>
    </row>
    <row r="6" spans="1:6" ht="17.25" thickTop="1" thickBot="1" x14ac:dyDescent="0.3">
      <c r="A6" s="1087">
        <v>2</v>
      </c>
      <c r="B6" s="1156" t="s">
        <v>1223</v>
      </c>
      <c r="C6" s="1152"/>
      <c r="D6" s="1153">
        <v>7135.06</v>
      </c>
      <c r="E6" s="1154"/>
      <c r="F6" s="1155"/>
    </row>
    <row r="7" spans="1:6" ht="17.25" thickTop="1" thickBot="1" x14ac:dyDescent="0.3">
      <c r="A7" s="1087">
        <v>3</v>
      </c>
      <c r="B7" s="1151" t="s">
        <v>1223</v>
      </c>
      <c r="C7" s="1152"/>
      <c r="D7" s="1153">
        <v>11352</v>
      </c>
      <c r="E7" s="1157" t="s">
        <v>1339</v>
      </c>
      <c r="F7" s="1155"/>
    </row>
    <row r="8" spans="1:6" ht="17.25" thickTop="1" thickBot="1" x14ac:dyDescent="0.3">
      <c r="A8" s="1087"/>
      <c r="B8" s="1158" t="s">
        <v>302</v>
      </c>
      <c r="C8" s="1152"/>
      <c r="D8" s="1153">
        <v>36571</v>
      </c>
      <c r="E8" s="1154"/>
      <c r="F8" s="1155"/>
    </row>
    <row r="9" spans="1:6" ht="17.25" thickTop="1" thickBot="1" x14ac:dyDescent="0.3">
      <c r="A9" s="1087">
        <v>4</v>
      </c>
      <c r="B9" s="1151" t="s">
        <v>302</v>
      </c>
      <c r="C9" s="1152"/>
      <c r="D9" s="1153">
        <v>14723.58</v>
      </c>
      <c r="E9" s="1154" t="s">
        <v>1340</v>
      </c>
      <c r="F9" s="1159"/>
    </row>
    <row r="10" spans="1:6" ht="17.25" thickTop="1" thickBot="1" x14ac:dyDescent="0.3">
      <c r="A10" s="1087">
        <v>5</v>
      </c>
      <c r="B10" s="1151" t="s">
        <v>1225</v>
      </c>
      <c r="C10" s="1160"/>
      <c r="D10" s="1153">
        <v>14000</v>
      </c>
      <c r="E10" s="1154" t="s">
        <v>1341</v>
      </c>
      <c r="F10" s="1155"/>
    </row>
    <row r="11" spans="1:6" ht="17.25" thickTop="1" thickBot="1" x14ac:dyDescent="0.3">
      <c r="A11" s="1087">
        <v>6</v>
      </c>
      <c r="B11" s="1151" t="s">
        <v>992</v>
      </c>
      <c r="C11" s="1152"/>
      <c r="D11" s="1153">
        <v>28919.279999999999</v>
      </c>
      <c r="E11" s="1154"/>
      <c r="F11" s="1161"/>
    </row>
    <row r="12" spans="1:6" ht="17.25" thickTop="1" thickBot="1" x14ac:dyDescent="0.3">
      <c r="A12" s="1087"/>
      <c r="B12" s="1162" t="s">
        <v>1342</v>
      </c>
      <c r="C12" s="1152"/>
      <c r="D12" s="1153">
        <v>0</v>
      </c>
      <c r="E12" s="1154" t="s">
        <v>1343</v>
      </c>
      <c r="F12" s="1155"/>
    </row>
    <row r="13" spans="1:6" ht="17.25" thickTop="1" thickBot="1" x14ac:dyDescent="0.3">
      <c r="A13" s="1087">
        <v>7</v>
      </c>
      <c r="B13" s="1163" t="s">
        <v>1342</v>
      </c>
      <c r="C13" s="1152"/>
      <c r="D13" s="1153">
        <v>331684.43</v>
      </c>
      <c r="E13" s="1164"/>
      <c r="F13" s="1155"/>
    </row>
    <row r="14" spans="1:6" ht="17.25" thickTop="1" thickBot="1" x14ac:dyDescent="0.3">
      <c r="A14" s="1087">
        <v>8</v>
      </c>
      <c r="B14" s="1165" t="s">
        <v>67</v>
      </c>
      <c r="C14" s="1166"/>
      <c r="D14" s="1153">
        <v>166410.85</v>
      </c>
      <c r="E14" s="1154"/>
      <c r="F14" s="1155"/>
    </row>
    <row r="15" spans="1:6" ht="15.75" customHeight="1" thickTop="1" thickBot="1" x14ac:dyDescent="0.3">
      <c r="A15" s="1087"/>
      <c r="B15" s="722" t="s">
        <v>1221</v>
      </c>
      <c r="C15" s="722"/>
      <c r="D15" s="1167">
        <v>255808.2</v>
      </c>
      <c r="E15" s="1154" t="s">
        <v>1343</v>
      </c>
      <c r="F15" s="1155"/>
    </row>
    <row r="16" spans="1:6" ht="17.25" thickTop="1" thickBot="1" x14ac:dyDescent="0.3">
      <c r="A16" s="1087">
        <v>9</v>
      </c>
      <c r="B16" s="1151" t="s">
        <v>1221</v>
      </c>
      <c r="C16" s="1152"/>
      <c r="D16" s="1153">
        <v>304902.36</v>
      </c>
      <c r="E16" s="1154" t="s">
        <v>1344</v>
      </c>
      <c r="F16" s="1155"/>
    </row>
    <row r="17" spans="1:6" ht="17.25" thickTop="1" thickBot="1" x14ac:dyDescent="0.3">
      <c r="A17" s="1087">
        <v>10</v>
      </c>
      <c r="B17" s="1151" t="s">
        <v>1345</v>
      </c>
      <c r="C17" s="1152"/>
      <c r="D17" s="1153">
        <v>79581.08</v>
      </c>
      <c r="E17" s="1154"/>
      <c r="F17" s="1155"/>
    </row>
    <row r="18" spans="1:6" ht="17.25" thickTop="1" thickBot="1" x14ac:dyDescent="0.3">
      <c r="A18" s="1087">
        <v>11</v>
      </c>
      <c r="B18" s="1168" t="s">
        <v>1346</v>
      </c>
      <c r="C18" s="1152"/>
      <c r="D18" s="1153">
        <v>70771.78</v>
      </c>
      <c r="E18" s="1157" t="s">
        <v>1347</v>
      </c>
      <c r="F18" s="1155"/>
    </row>
    <row r="19" spans="1:6" ht="17.25" thickTop="1" thickBot="1" x14ac:dyDescent="0.3">
      <c r="A19" s="1087">
        <v>12</v>
      </c>
      <c r="B19" s="1151" t="s">
        <v>1348</v>
      </c>
      <c r="C19" s="1152"/>
      <c r="D19" s="1153">
        <v>13569.66</v>
      </c>
      <c r="E19" s="1154" t="s">
        <v>1349</v>
      </c>
      <c r="F19" s="1155"/>
    </row>
    <row r="20" spans="1:6" ht="17.25" thickTop="1" thickBot="1" x14ac:dyDescent="0.3">
      <c r="A20" s="1087">
        <v>13</v>
      </c>
      <c r="B20" s="1151" t="s">
        <v>1350</v>
      </c>
      <c r="C20" s="1152"/>
      <c r="D20" s="1153">
        <v>25000.2</v>
      </c>
      <c r="E20" s="1154" t="s">
        <v>1351</v>
      </c>
      <c r="F20" s="1155"/>
    </row>
    <row r="21" spans="1:6" ht="17.25" thickTop="1" thickBot="1" x14ac:dyDescent="0.3">
      <c r="A21" s="1087">
        <v>14</v>
      </c>
      <c r="B21" s="1151" t="s">
        <v>426</v>
      </c>
      <c r="C21" s="1152"/>
      <c r="D21" s="1153">
        <v>9488</v>
      </c>
      <c r="E21" s="1154" t="s">
        <v>1352</v>
      </c>
      <c r="F21" s="1155"/>
    </row>
    <row r="22" spans="1:6" ht="17.25" thickTop="1" thickBot="1" x14ac:dyDescent="0.3">
      <c r="A22" s="1087">
        <v>15</v>
      </c>
      <c r="B22" s="1168" t="s">
        <v>100</v>
      </c>
      <c r="C22" s="1152"/>
      <c r="D22" s="1153">
        <v>25300</v>
      </c>
      <c r="E22" s="1154" t="s">
        <v>1353</v>
      </c>
      <c r="F22" s="1155"/>
    </row>
    <row r="23" spans="1:6" ht="17.25" thickTop="1" thickBot="1" x14ac:dyDescent="0.3">
      <c r="A23" s="1087">
        <v>16</v>
      </c>
      <c r="B23" s="1151" t="s">
        <v>1354</v>
      </c>
      <c r="C23" s="1152"/>
      <c r="D23" s="1153">
        <v>6499.98</v>
      </c>
      <c r="E23" s="1154" t="s">
        <v>1355</v>
      </c>
      <c r="F23" s="1155"/>
    </row>
    <row r="24" spans="1:6" ht="17.25" thickTop="1" thickBot="1" x14ac:dyDescent="0.3">
      <c r="A24" s="1087">
        <v>17</v>
      </c>
      <c r="B24" s="1151" t="s">
        <v>1191</v>
      </c>
      <c r="C24" s="1152"/>
      <c r="D24" s="1153">
        <v>80877.05</v>
      </c>
      <c r="E24" s="1154" t="s">
        <v>1356</v>
      </c>
      <c r="F24" s="1155"/>
    </row>
    <row r="25" spans="1:6" ht="17.25" thickTop="1" thickBot="1" x14ac:dyDescent="0.3">
      <c r="A25" s="1087">
        <v>18</v>
      </c>
      <c r="B25" s="1151" t="s">
        <v>418</v>
      </c>
      <c r="C25" s="1152"/>
      <c r="D25" s="1153">
        <v>18014.16</v>
      </c>
      <c r="E25" s="1154" t="s">
        <v>1344</v>
      </c>
      <c r="F25" s="1155"/>
    </row>
    <row r="26" spans="1:6" ht="18.75" customHeight="1" thickTop="1" thickBot="1" x14ac:dyDescent="0.3">
      <c r="A26" s="1087">
        <v>19</v>
      </c>
      <c r="B26" s="1168" t="s">
        <v>1357</v>
      </c>
      <c r="C26" s="1152"/>
      <c r="D26" s="1153">
        <v>5139.42</v>
      </c>
      <c r="E26" s="1154" t="s">
        <v>1344</v>
      </c>
      <c r="F26" s="1169"/>
    </row>
    <row r="27" spans="1:6" ht="20.25" thickTop="1" thickBot="1" x14ac:dyDescent="0.35">
      <c r="A27" s="1087">
        <v>20</v>
      </c>
      <c r="B27" s="1170" t="s">
        <v>1358</v>
      </c>
      <c r="C27" s="1171"/>
      <c r="D27" s="1153">
        <v>234</v>
      </c>
      <c r="E27" s="1154" t="s">
        <v>1359</v>
      </c>
      <c r="F27" s="1155"/>
    </row>
    <row r="28" spans="1:6" ht="16.5" thickTop="1" x14ac:dyDescent="0.25">
      <c r="A28" s="1087">
        <v>21</v>
      </c>
      <c r="B28" s="1172" t="s">
        <v>1360</v>
      </c>
      <c r="C28" s="1173"/>
      <c r="D28" s="1174">
        <v>5452.5</v>
      </c>
      <c r="E28" s="1175"/>
      <c r="F28" s="1155"/>
    </row>
    <row r="29" spans="1:6" ht="15.75" x14ac:dyDescent="0.25">
      <c r="A29" s="1087">
        <v>22</v>
      </c>
      <c r="B29" s="1151" t="s">
        <v>858</v>
      </c>
      <c r="C29" s="1166"/>
      <c r="D29" s="1153">
        <v>4364.3999999999996</v>
      </c>
      <c r="E29" s="1176" t="s">
        <v>1361</v>
      </c>
      <c r="F29" s="1177"/>
    </row>
    <row r="30" spans="1:6" ht="15.75" x14ac:dyDescent="0.25">
      <c r="A30" s="1087">
        <v>23</v>
      </c>
      <c r="B30" s="1151" t="s">
        <v>9</v>
      </c>
      <c r="C30" s="1152"/>
      <c r="D30" s="1153">
        <v>31124.3</v>
      </c>
      <c r="E30" s="1178" t="s">
        <v>1362</v>
      </c>
      <c r="F30" s="1179"/>
    </row>
    <row r="31" spans="1:6" ht="15.75" x14ac:dyDescent="0.25">
      <c r="A31" s="1087">
        <v>24</v>
      </c>
      <c r="B31" s="1151" t="s">
        <v>525</v>
      </c>
      <c r="C31" s="1152"/>
      <c r="D31" s="1153">
        <v>248110.98</v>
      </c>
      <c r="E31" s="1176" t="s">
        <v>1363</v>
      </c>
      <c r="F31" s="1179"/>
    </row>
    <row r="32" spans="1:6" ht="15.75" x14ac:dyDescent="0.25">
      <c r="A32" s="1087">
        <v>25</v>
      </c>
      <c r="B32" s="1151" t="s">
        <v>1364</v>
      </c>
      <c r="C32" s="1152"/>
      <c r="D32" s="1153">
        <v>720.1</v>
      </c>
      <c r="E32" s="1176" t="s">
        <v>1361</v>
      </c>
      <c r="F32" s="1179"/>
    </row>
    <row r="33" spans="1:6" ht="15.75" x14ac:dyDescent="0.25">
      <c r="A33" s="1087">
        <v>26</v>
      </c>
      <c r="B33" s="1151" t="s">
        <v>318</v>
      </c>
      <c r="C33" s="1152"/>
      <c r="D33" s="1153">
        <v>57552.92</v>
      </c>
      <c r="E33" s="1176" t="s">
        <v>1365</v>
      </c>
      <c r="F33" s="1179"/>
    </row>
    <row r="34" spans="1:6" ht="15.75" x14ac:dyDescent="0.25">
      <c r="A34" s="1087">
        <v>27</v>
      </c>
      <c r="B34" s="1180" t="s">
        <v>1366</v>
      </c>
      <c r="C34" s="1152"/>
      <c r="D34" s="1181">
        <v>3803.8</v>
      </c>
      <c r="E34" s="1176" t="s">
        <v>1367</v>
      </c>
      <c r="F34" s="1179"/>
    </row>
    <row r="35" spans="1:6" ht="15.75" x14ac:dyDescent="0.25">
      <c r="A35" s="1087">
        <v>28</v>
      </c>
      <c r="B35" s="1151" t="s">
        <v>1249</v>
      </c>
      <c r="C35" s="1152"/>
      <c r="D35" s="1153">
        <v>4431</v>
      </c>
      <c r="E35" s="1176" t="s">
        <v>1368</v>
      </c>
      <c r="F35" s="1179"/>
    </row>
    <row r="36" spans="1:6" ht="15.75" x14ac:dyDescent="0.25">
      <c r="A36" s="1087"/>
      <c r="B36" s="1151"/>
      <c r="C36" s="1152"/>
      <c r="D36" s="1153">
        <v>0</v>
      </c>
      <c r="E36" s="1176"/>
      <c r="F36" s="1179"/>
    </row>
    <row r="37" spans="1:6" ht="19.5" thickBot="1" x14ac:dyDescent="0.35">
      <c r="A37" s="37"/>
      <c r="B37" s="2402" t="s">
        <v>1332</v>
      </c>
      <c r="C37" s="2403"/>
      <c r="D37" s="1182">
        <f>SUM(D5:D36)</f>
        <v>2099884.3899999997</v>
      </c>
      <c r="E37" s="1183"/>
      <c r="F37" s="24"/>
    </row>
    <row r="38" spans="1:6" x14ac:dyDescent="0.25">
      <c r="A38" s="37"/>
      <c r="B38" s="37"/>
      <c r="C38" s="24"/>
      <c r="D38" s="37"/>
      <c r="E38" s="1183"/>
      <c r="F38" s="24"/>
    </row>
    <row r="39" spans="1:6" x14ac:dyDescent="0.25">
      <c r="A39" s="244" t="s">
        <v>1369</v>
      </c>
      <c r="B39" s="37"/>
      <c r="C39" s="24"/>
      <c r="D39" s="37"/>
      <c r="E39" s="1183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37" t="s">
        <v>1559</v>
      </c>
      <c r="C1" s="2237"/>
      <c r="D1" s="2237"/>
      <c r="E1" s="2237"/>
      <c r="F1" s="2237"/>
      <c r="G1" s="2237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5">
        <v>218</v>
      </c>
      <c r="C3" s="1185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5">
        <v>219</v>
      </c>
      <c r="C4" s="1185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5">
        <v>220</v>
      </c>
      <c r="C5" s="1185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5">
        <v>221</v>
      </c>
      <c r="C6" s="1185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5">
        <v>222</v>
      </c>
      <c r="C7" s="1185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5">
        <v>223</v>
      </c>
      <c r="C8" s="1185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5">
        <v>224</v>
      </c>
      <c r="C9" s="1185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5">
        <v>225</v>
      </c>
      <c r="C10" s="1185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5">
        <v>226</v>
      </c>
      <c r="C11" s="1185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5">
        <v>227</v>
      </c>
      <c r="C12" s="1185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5">
        <v>228</v>
      </c>
      <c r="C13" s="1185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5">
        <v>229</v>
      </c>
      <c r="C14" s="1185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5">
        <v>230</v>
      </c>
      <c r="C15" s="1185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5"/>
      <c r="C16" s="1185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5"/>
      <c r="C17" s="1185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5"/>
      <c r="C18" s="1185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5"/>
      <c r="C19" s="1185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5"/>
      <c r="C20" s="1185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5"/>
      <c r="C21" s="1185"/>
      <c r="D21" s="1186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5"/>
      <c r="C22" s="1185"/>
      <c r="D22" s="304"/>
      <c r="E22" s="261"/>
      <c r="F22" s="1187"/>
      <c r="G22" s="261"/>
      <c r="H22" s="41">
        <f t="shared" si="0"/>
        <v>0</v>
      </c>
      <c r="I22" s="55"/>
    </row>
    <row r="23" spans="1:9" ht="15.75" x14ac:dyDescent="0.25">
      <c r="A23" s="575"/>
      <c r="B23" s="1185"/>
      <c r="C23" s="1185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5"/>
      <c r="C24" s="1185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5"/>
      <c r="C25" s="1185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5"/>
      <c r="C26" s="1185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5"/>
      <c r="C27" s="1185"/>
      <c r="D27" s="1186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5"/>
      <c r="C28" s="1185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5"/>
      <c r="C29" s="1185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5"/>
      <c r="C30" s="1185"/>
      <c r="D30" s="1188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5"/>
      <c r="C31" s="1185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5"/>
      <c r="C32" s="1185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5"/>
      <c r="C33" s="1185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5"/>
      <c r="C34" s="1185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5"/>
      <c r="C35" s="1185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5"/>
      <c r="C36" s="1185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5"/>
      <c r="C37" s="1185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5"/>
      <c r="C38" s="1185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5"/>
      <c r="C39" s="1185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5"/>
      <c r="C40" s="1185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5"/>
      <c r="C41" s="1185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5"/>
      <c r="C42" s="1185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5"/>
      <c r="C43" s="1185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5"/>
      <c r="C44" s="1185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5"/>
      <c r="C45" s="1185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5"/>
      <c r="C46" s="1185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5"/>
      <c r="C47" s="1185"/>
      <c r="D47" s="1186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5"/>
      <c r="C48" s="1185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5"/>
      <c r="C49" s="1185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5"/>
      <c r="C50" s="1185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5"/>
      <c r="C51" s="1185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5"/>
      <c r="C52" s="1185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5"/>
      <c r="C53" s="1185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14" t="s">
        <v>111</v>
      </c>
      <c r="B1" s="2214"/>
      <c r="C1" s="2214"/>
      <c r="D1" s="2214"/>
      <c r="E1" s="2214"/>
      <c r="F1" s="2214"/>
      <c r="G1" s="21">
        <v>1</v>
      </c>
      <c r="H1" s="2214" t="s">
        <v>111</v>
      </c>
      <c r="I1" s="2214"/>
      <c r="J1" s="2214"/>
      <c r="K1" s="2214"/>
      <c r="L1" s="2214"/>
      <c r="M1" s="2214"/>
      <c r="N1" s="21">
        <f>G1+1</f>
        <v>2</v>
      </c>
      <c r="O1" s="2214" t="str">
        <f>H1</f>
        <v>ESTADO DE CUENTA POR CLIENTE</v>
      </c>
      <c r="P1" s="2214"/>
      <c r="Q1" s="2214"/>
      <c r="R1" s="2214"/>
      <c r="S1" s="2214"/>
      <c r="T1" s="2214"/>
      <c r="U1" s="21">
        <f>N1+1</f>
        <v>3</v>
      </c>
      <c r="V1" s="2214" t="str">
        <f>O1</f>
        <v>ESTADO DE CUENTA POR CLIENTE</v>
      </c>
      <c r="W1" s="2214"/>
      <c r="X1" s="2214"/>
      <c r="Y1" s="2214"/>
      <c r="Z1" s="2214"/>
      <c r="AA1" s="2214"/>
      <c r="AB1" s="21">
        <f>U1+1</f>
        <v>4</v>
      </c>
      <c r="AC1" s="2214" t="str">
        <f>V1</f>
        <v>ESTADO DE CUENTA POR CLIENTE</v>
      </c>
      <c r="AD1" s="2214"/>
      <c r="AE1" s="2214"/>
      <c r="AF1" s="2214"/>
      <c r="AG1" s="2214"/>
      <c r="AH1" s="2214"/>
      <c r="AI1" s="21">
        <f>AB1+1</f>
        <v>5</v>
      </c>
      <c r="AJ1" s="2214" t="s">
        <v>59</v>
      </c>
      <c r="AK1" s="2214"/>
      <c r="AL1" s="2214"/>
      <c r="AM1" s="2214"/>
      <c r="AN1" s="2214"/>
      <c r="AO1" s="2214"/>
      <c r="AP1" s="21">
        <f>AI1+1</f>
        <v>6</v>
      </c>
      <c r="AQ1" s="2214" t="s">
        <v>59</v>
      </c>
      <c r="AR1" s="2214"/>
      <c r="AS1" s="2214"/>
      <c r="AT1" s="2214"/>
      <c r="AU1" s="2214"/>
      <c r="AV1" s="2214"/>
      <c r="AW1" s="21">
        <f>AP1+1</f>
        <v>7</v>
      </c>
      <c r="AX1" s="2214" t="s">
        <v>59</v>
      </c>
      <c r="AY1" s="2214"/>
      <c r="AZ1" s="2214"/>
      <c r="BA1" s="2214"/>
      <c r="BB1" s="2214"/>
      <c r="BC1" s="2214"/>
      <c r="BD1" s="21">
        <f>AW1+1</f>
        <v>8</v>
      </c>
      <c r="BE1" s="2214" t="s">
        <v>59</v>
      </c>
      <c r="BF1" s="2214"/>
      <c r="BG1" s="2214"/>
      <c r="BH1" s="2214"/>
      <c r="BI1" s="2214"/>
      <c r="BJ1" s="2214"/>
      <c r="BK1" s="21">
        <f>BD1+1</f>
        <v>9</v>
      </c>
      <c r="BL1" s="2214" t="s">
        <v>59</v>
      </c>
      <c r="BM1" s="2214"/>
      <c r="BN1" s="2214"/>
      <c r="BO1" s="2214"/>
      <c r="BP1" s="2214"/>
      <c r="BQ1" s="2214"/>
      <c r="BR1" s="21">
        <f>BK1+1</f>
        <v>10</v>
      </c>
      <c r="BS1" s="2214" t="s">
        <v>59</v>
      </c>
      <c r="BT1" s="2214"/>
      <c r="BU1" s="2214"/>
      <c r="BV1" s="2214"/>
      <c r="BW1" s="2214"/>
      <c r="BX1" s="2214"/>
      <c r="BY1" s="21">
        <f>BR1+1</f>
        <v>11</v>
      </c>
      <c r="BZ1" s="2214" t="s">
        <v>59</v>
      </c>
      <c r="CA1" s="2214"/>
      <c r="CB1" s="2214"/>
      <c r="CC1" s="2214"/>
      <c r="CD1" s="2214"/>
      <c r="CE1" s="2214"/>
      <c r="CF1" s="21">
        <f>BY1+1</f>
        <v>12</v>
      </c>
      <c r="CG1" s="2214" t="s">
        <v>59</v>
      </c>
      <c r="CH1" s="2214"/>
      <c r="CI1" s="2214"/>
      <c r="CJ1" s="2214"/>
      <c r="CK1" s="2214"/>
      <c r="CL1" s="2214"/>
      <c r="CM1" s="21">
        <f>CF1+1</f>
        <v>13</v>
      </c>
      <c r="CN1" s="2214" t="s">
        <v>59</v>
      </c>
      <c r="CO1" s="2214"/>
      <c r="CP1" s="2214"/>
      <c r="CQ1" s="2214"/>
      <c r="CR1" s="2214"/>
      <c r="CS1" s="2214"/>
      <c r="CT1" s="21">
        <f>CM1+1</f>
        <v>14</v>
      </c>
    </row>
    <row r="2" spans="1:98" ht="32.25" customHeight="1" thickBot="1" x14ac:dyDescent="0.35">
      <c r="A2" s="1189" t="s">
        <v>1558</v>
      </c>
      <c r="B2" s="733"/>
      <c r="C2" s="733"/>
      <c r="D2" s="733"/>
      <c r="E2" s="733"/>
      <c r="F2" s="710"/>
      <c r="H2" s="1189" t="s">
        <v>1558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90"/>
      <c r="S2" s="733"/>
      <c r="T2" s="707"/>
      <c r="V2" s="2427" t="str">
        <f>O2</f>
        <v>REMISIONES   H E R R A D U R A    JULIO   2013</v>
      </c>
      <c r="W2" s="2427"/>
      <c r="X2" s="2427"/>
      <c r="Y2" s="2427"/>
      <c r="Z2" s="2427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15" t="str">
        <f>AJ2</f>
        <v>REMISIONES   H E R R A D U R A    JULIO   2013</v>
      </c>
      <c r="CH2" s="2215"/>
      <c r="CI2" s="2215"/>
      <c r="CJ2" s="2215"/>
      <c r="CK2" s="2215"/>
      <c r="CL2" s="2215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16" t="s">
        <v>524</v>
      </c>
      <c r="D3" s="2218"/>
      <c r="E3" s="2218"/>
      <c r="F3" s="2219"/>
      <c r="H3" s="2" t="s">
        <v>513</v>
      </c>
      <c r="I3" s="709" t="s">
        <v>18</v>
      </c>
      <c r="J3" s="2216" t="s">
        <v>13</v>
      </c>
      <c r="K3" s="2218"/>
      <c r="L3" s="2218"/>
      <c r="M3" s="2219"/>
      <c r="O3" s="2"/>
      <c r="P3" s="709" t="s">
        <v>18</v>
      </c>
      <c r="Q3" s="2216" t="s">
        <v>206</v>
      </c>
      <c r="R3" s="2218"/>
      <c r="S3" s="2218"/>
      <c r="T3" s="2219"/>
      <c r="V3" s="2"/>
      <c r="W3" s="709" t="s">
        <v>18</v>
      </c>
      <c r="X3" s="2216" t="s">
        <v>1371</v>
      </c>
      <c r="Y3" s="2218"/>
      <c r="Z3" s="2218"/>
      <c r="AA3" s="2219"/>
      <c r="AC3" s="2"/>
      <c r="AD3" s="709" t="s">
        <v>18</v>
      </c>
      <c r="AE3" s="2216" t="s">
        <v>745</v>
      </c>
      <c r="AF3" s="2218"/>
      <c r="AG3" s="2218"/>
      <c r="AH3" s="2219"/>
      <c r="AJ3" s="2"/>
      <c r="AK3" s="709" t="s">
        <v>18</v>
      </c>
      <c r="AL3" s="2220" t="s">
        <v>800</v>
      </c>
      <c r="AM3" s="2222"/>
      <c r="AN3" s="2222"/>
      <c r="AO3" s="2223"/>
      <c r="AQ3" s="2"/>
      <c r="AR3" s="712" t="s">
        <v>18</v>
      </c>
      <c r="AS3" s="2220" t="s">
        <v>987</v>
      </c>
      <c r="AT3" s="2222"/>
      <c r="AU3" s="2222"/>
      <c r="AV3" s="2223"/>
      <c r="AX3" s="2"/>
      <c r="AY3" s="709" t="s">
        <v>18</v>
      </c>
      <c r="AZ3" s="2216" t="s">
        <v>1389</v>
      </c>
      <c r="BA3" s="2218"/>
      <c r="BB3" s="2218"/>
      <c r="BC3" s="2219"/>
      <c r="BE3" s="2"/>
      <c r="BF3" s="709" t="s">
        <v>18</v>
      </c>
      <c r="BG3" s="2220" t="s">
        <v>1024</v>
      </c>
      <c r="BH3" s="2222"/>
      <c r="BI3" s="2222"/>
      <c r="BJ3" s="2223"/>
      <c r="BL3" s="2"/>
      <c r="BM3" s="709" t="s">
        <v>18</v>
      </c>
      <c r="BN3" s="2220" t="s">
        <v>1372</v>
      </c>
      <c r="BO3" s="2222"/>
      <c r="BP3" s="2222"/>
      <c r="BQ3" s="2223"/>
      <c r="BS3" s="2"/>
      <c r="BT3" s="709" t="s">
        <v>18</v>
      </c>
      <c r="BU3" s="2220" t="s">
        <v>1373</v>
      </c>
      <c r="BV3" s="2222"/>
      <c r="BW3" s="2222"/>
      <c r="BX3" s="2223"/>
      <c r="BZ3" s="2"/>
      <c r="CA3" s="712" t="s">
        <v>18</v>
      </c>
      <c r="CB3" s="2220" t="s">
        <v>1390</v>
      </c>
      <c r="CC3" s="2222"/>
      <c r="CD3" s="2222"/>
      <c r="CE3" s="2223"/>
      <c r="CG3" s="2"/>
      <c r="CH3" s="709" t="s">
        <v>18</v>
      </c>
      <c r="CI3" s="2220" t="s">
        <v>19</v>
      </c>
      <c r="CJ3" s="2222"/>
      <c r="CK3" s="2222"/>
      <c r="CL3" s="2223"/>
      <c r="CN3" s="2"/>
      <c r="CO3" s="709" t="s">
        <v>18</v>
      </c>
      <c r="CP3" s="2220" t="s">
        <v>292</v>
      </c>
      <c r="CQ3" s="2222"/>
      <c r="CR3" s="2222"/>
      <c r="CS3" s="2223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1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2"/>
      <c r="Z7" s="1193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4"/>
      <c r="F8" s="17">
        <f t="shared" ref="F8:F43" si="0">F7+C8-E8</f>
        <v>0</v>
      </c>
      <c r="H8" s="7"/>
      <c r="I8" s="34"/>
      <c r="J8" s="3"/>
      <c r="K8" s="336"/>
      <c r="L8" s="1194"/>
      <c r="M8" s="17">
        <f t="shared" ref="M8:M43" si="1">M7+J8-L8</f>
        <v>0</v>
      </c>
      <c r="O8" s="1191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9"/>
      <c r="AL10" s="27"/>
      <c r="AM10" s="7"/>
      <c r="AN10" s="16"/>
      <c r="AO10" s="17">
        <f t="shared" si="5"/>
        <v>0</v>
      </c>
      <c r="AQ10" s="7"/>
      <c r="AR10" s="1179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9"/>
      <c r="AL13" s="27"/>
      <c r="AM13" s="7"/>
      <c r="AN13" s="16"/>
      <c r="AO13" s="17">
        <f t="shared" si="5"/>
        <v>0</v>
      </c>
      <c r="AQ13" s="7"/>
      <c r="AR13" s="1179"/>
      <c r="AS13" s="27"/>
      <c r="AT13" s="7"/>
      <c r="AU13" s="16"/>
      <c r="AV13" s="17">
        <f t="shared" si="6"/>
        <v>0</v>
      </c>
      <c r="AZ13" s="1195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9"/>
      <c r="AL14" s="27"/>
      <c r="AM14" s="7"/>
      <c r="AN14" s="16"/>
      <c r="AO14" s="17">
        <f t="shared" si="5"/>
        <v>0</v>
      </c>
      <c r="AQ14" s="1"/>
      <c r="AR14" s="1179"/>
      <c r="AS14" s="27"/>
      <c r="AT14" s="7"/>
      <c r="AU14" s="16"/>
      <c r="AV14" s="17">
        <f t="shared" si="6"/>
        <v>0</v>
      </c>
      <c r="AZ14" s="1195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4"/>
      <c r="G65" s="2304"/>
      <c r="M65" s="2227">
        <f>M43+AA43+AH43+AO43+BC43+BJ43+BQ43+CL43+CS43+T43+F43+BX43+CE43+AV43</f>
        <v>13056</v>
      </c>
      <c r="N65" s="222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6" t="s">
        <v>2222</v>
      </c>
      <c r="F1" s="1776" t="s">
        <v>2223</v>
      </c>
    </row>
    <row r="2" spans="1:6" ht="15.75" x14ac:dyDescent="0.25">
      <c r="B2" s="1764" t="s">
        <v>2218</v>
      </c>
      <c r="C2" s="1770">
        <v>29924.5</v>
      </c>
      <c r="E2" s="1764" t="s">
        <v>2218</v>
      </c>
      <c r="F2" s="1770">
        <v>48572</v>
      </c>
    </row>
    <row r="3" spans="1:6" ht="15.75" x14ac:dyDescent="0.25">
      <c r="B3" s="1763" t="s">
        <v>2219</v>
      </c>
      <c r="C3" s="1095">
        <v>63546.5</v>
      </c>
      <c r="E3" s="1763" t="s">
        <v>2219</v>
      </c>
      <c r="F3" s="1095">
        <v>51975</v>
      </c>
    </row>
    <row r="4" spans="1:6" ht="15.75" x14ac:dyDescent="0.25">
      <c r="B4" s="1763" t="s">
        <v>2220</v>
      </c>
      <c r="C4" s="1095">
        <v>100128.58</v>
      </c>
      <c r="E4" s="1763" t="s">
        <v>2220</v>
      </c>
      <c r="F4" s="1095">
        <v>91197.33</v>
      </c>
    </row>
    <row r="5" spans="1:6" s="1762" customFormat="1" ht="16.5" thickBot="1" x14ac:dyDescent="0.3">
      <c r="B5" s="1763" t="s">
        <v>1376</v>
      </c>
      <c r="C5" s="1101">
        <v>74911.87</v>
      </c>
      <c r="E5" s="1763" t="s">
        <v>1376</v>
      </c>
      <c r="F5" s="1101">
        <v>83140</v>
      </c>
    </row>
    <row r="6" spans="1:6" ht="19.5" thickTop="1" x14ac:dyDescent="0.3">
      <c r="B6" s="1765" t="s">
        <v>1377</v>
      </c>
      <c r="C6" s="1759">
        <f>SUM(C2:C5)</f>
        <v>268511.45</v>
      </c>
      <c r="E6" s="1765" t="s">
        <v>1377</v>
      </c>
      <c r="F6" s="1759">
        <f>SUM(F2:F5)</f>
        <v>274884.33</v>
      </c>
    </row>
    <row r="7" spans="1:6" ht="16.5" thickBot="1" x14ac:dyDescent="0.3">
      <c r="B7" s="1766" t="s">
        <v>1378</v>
      </c>
      <c r="C7" s="1768">
        <v>-2769.1</v>
      </c>
      <c r="E7" s="1766" t="s">
        <v>1378</v>
      </c>
      <c r="F7" s="1768">
        <v>-4712.8</v>
      </c>
    </row>
    <row r="8" spans="1:6" s="1762" customFormat="1" ht="16.5" thickBot="1" x14ac:dyDescent="0.3">
      <c r="B8" s="1766" t="s">
        <v>1736</v>
      </c>
      <c r="C8" s="1769">
        <v>-74831.94</v>
      </c>
      <c r="E8" s="1766" t="s">
        <v>1736</v>
      </c>
      <c r="F8" s="1769">
        <v>-80008.28</v>
      </c>
    </row>
    <row r="9" spans="1:6" ht="19.5" thickTop="1" x14ac:dyDescent="0.3">
      <c r="B9" s="1201" t="s">
        <v>1377</v>
      </c>
      <c r="C9" s="1759">
        <f>C6+C7+C8</f>
        <v>190910.41000000003</v>
      </c>
      <c r="E9" s="1201" t="s">
        <v>1377</v>
      </c>
      <c r="F9" s="1759">
        <f>F6+F7+F8</f>
        <v>190163.25000000003</v>
      </c>
    </row>
    <row r="10" spans="1:6" ht="15.75" x14ac:dyDescent="0.25">
      <c r="B10" s="1767" t="s">
        <v>2221</v>
      </c>
      <c r="C10" s="1770">
        <v>-14423.77</v>
      </c>
      <c r="E10" s="1767" t="s">
        <v>2221</v>
      </c>
      <c r="F10" s="1770">
        <v>0</v>
      </c>
    </row>
    <row r="11" spans="1:6" ht="15.75" x14ac:dyDescent="0.25">
      <c r="B11" s="1767" t="s">
        <v>1340</v>
      </c>
      <c r="C11" s="1770">
        <v>0</v>
      </c>
      <c r="E11" s="1767" t="s">
        <v>1340</v>
      </c>
      <c r="F11" s="1770">
        <v>0</v>
      </c>
    </row>
    <row r="12" spans="1:6" ht="16.5" thickBot="1" x14ac:dyDescent="0.3">
      <c r="B12" s="1761"/>
      <c r="C12" s="1771">
        <v>0</v>
      </c>
      <c r="E12" s="1761"/>
      <c r="F12" s="1771">
        <v>0</v>
      </c>
    </row>
    <row r="13" spans="1:6" ht="18.75" x14ac:dyDescent="0.3">
      <c r="B13" s="1772" t="s">
        <v>1379</v>
      </c>
      <c r="C13" s="1759">
        <f>C9+C10+C11</f>
        <v>176486.64000000004</v>
      </c>
      <c r="E13" s="1772" t="s">
        <v>1379</v>
      </c>
      <c r="F13" s="1759">
        <f>F9+F10+F11</f>
        <v>190163.25000000003</v>
      </c>
    </row>
    <row r="14" spans="1:6" ht="15.75" thickBot="1" x14ac:dyDescent="0.3">
      <c r="B14" s="1761"/>
      <c r="C14" s="1775"/>
      <c r="E14" s="1761"/>
      <c r="F14" s="1775"/>
    </row>
    <row r="15" spans="1:6" x14ac:dyDescent="0.25">
      <c r="A15" s="79"/>
      <c r="B15" s="79"/>
      <c r="C15" s="79"/>
      <c r="E15" s="79"/>
      <c r="F15" s="79"/>
    </row>
    <row r="16" spans="1:6" s="1762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60"/>
      <c r="C17" s="1777" t="s">
        <v>2224</v>
      </c>
      <c r="D17" s="79"/>
      <c r="E17" s="79"/>
      <c r="F17" s="1776" t="s">
        <v>2225</v>
      </c>
    </row>
    <row r="18" spans="2:7" ht="15.75" x14ac:dyDescent="0.25">
      <c r="B18" s="1764" t="s">
        <v>2218</v>
      </c>
      <c r="C18" s="1770">
        <v>63568.5</v>
      </c>
      <c r="D18" s="79"/>
      <c r="E18" s="1764" t="s">
        <v>2218</v>
      </c>
      <c r="F18" s="1770">
        <v>54025</v>
      </c>
    </row>
    <row r="19" spans="2:7" ht="15.75" x14ac:dyDescent="0.25">
      <c r="B19" s="1763" t="s">
        <v>2219</v>
      </c>
      <c r="C19" s="1095">
        <v>41743</v>
      </c>
      <c r="D19" s="79"/>
      <c r="E19" s="1763" t="s">
        <v>2219</v>
      </c>
      <c r="F19" s="1095">
        <v>53241.5</v>
      </c>
    </row>
    <row r="20" spans="2:7" ht="15.75" x14ac:dyDescent="0.25">
      <c r="B20" s="1763" t="s">
        <v>2220</v>
      </c>
      <c r="C20" s="1095">
        <v>116828</v>
      </c>
      <c r="D20" s="79"/>
      <c r="E20" s="1763" t="s">
        <v>2220</v>
      </c>
      <c r="F20" s="1095">
        <v>236428.63</v>
      </c>
      <c r="G20" s="79"/>
    </row>
    <row r="21" spans="2:7" ht="16.5" thickBot="1" x14ac:dyDescent="0.3">
      <c r="B21" s="1763" t="s">
        <v>1376</v>
      </c>
      <c r="C21" s="1101">
        <v>119368.1</v>
      </c>
      <c r="D21" s="79"/>
      <c r="E21" s="1763" t="s">
        <v>1376</v>
      </c>
      <c r="F21" s="1101">
        <v>34126.31</v>
      </c>
      <c r="G21" s="79"/>
    </row>
    <row r="22" spans="2:7" ht="18.75" customHeight="1" thickTop="1" x14ac:dyDescent="0.3">
      <c r="B22" s="1765" t="s">
        <v>1377</v>
      </c>
      <c r="C22" s="1759">
        <f>SUM(C18:C21)</f>
        <v>341507.6</v>
      </c>
      <c r="D22" s="79"/>
      <c r="E22" s="1765" t="s">
        <v>1377</v>
      </c>
      <c r="F22" s="1759">
        <f>SUM(F18:F21)</f>
        <v>377821.44</v>
      </c>
      <c r="G22" s="1773"/>
    </row>
    <row r="23" spans="2:7" ht="16.5" customHeight="1" thickBot="1" x14ac:dyDescent="0.3">
      <c r="B23" s="1766" t="s">
        <v>1378</v>
      </c>
      <c r="C23" s="1768">
        <v>-1533</v>
      </c>
      <c r="D23" s="79"/>
      <c r="E23" s="1766" t="s">
        <v>1378</v>
      </c>
      <c r="F23" s="1768">
        <v>-17898.5</v>
      </c>
      <c r="G23" s="1773"/>
    </row>
    <row r="24" spans="2:7" ht="18.75" customHeight="1" thickBot="1" x14ac:dyDescent="0.3">
      <c r="B24" s="1766" t="s">
        <v>1736</v>
      </c>
      <c r="C24" s="1769">
        <v>-19385.080000000002</v>
      </c>
      <c r="D24" s="79"/>
      <c r="E24" s="1766" t="s">
        <v>1736</v>
      </c>
      <c r="F24" s="1769">
        <v>-51019.38</v>
      </c>
      <c r="G24" s="1773"/>
    </row>
    <row r="25" spans="2:7" ht="19.5" customHeight="1" thickTop="1" x14ac:dyDescent="0.3">
      <c r="B25" s="1201" t="s">
        <v>1377</v>
      </c>
      <c r="C25" s="1759">
        <f>C22+C23+C24</f>
        <v>320589.51999999996</v>
      </c>
      <c r="D25" s="79"/>
      <c r="E25" s="1201" t="s">
        <v>1377</v>
      </c>
      <c r="F25" s="1759">
        <f>F22+F23+F24</f>
        <v>308903.56</v>
      </c>
      <c r="G25" s="1758"/>
    </row>
    <row r="26" spans="2:7" ht="15.75" x14ac:dyDescent="0.25">
      <c r="B26" s="1767" t="s">
        <v>2221</v>
      </c>
      <c r="C26" s="1770">
        <v>0</v>
      </c>
      <c r="D26" s="79"/>
      <c r="E26" s="1767" t="s">
        <v>2221</v>
      </c>
      <c r="F26" s="1770">
        <v>0</v>
      </c>
      <c r="G26" s="79"/>
    </row>
    <row r="27" spans="2:7" ht="15.75" x14ac:dyDescent="0.25">
      <c r="B27" s="1767" t="s">
        <v>1340</v>
      </c>
      <c r="C27" s="1770">
        <v>0</v>
      </c>
      <c r="D27" s="79"/>
      <c r="E27" s="1767" t="s">
        <v>1340</v>
      </c>
      <c r="F27" s="1770">
        <v>0</v>
      </c>
      <c r="G27" s="79"/>
    </row>
    <row r="28" spans="2:7" ht="16.5" thickBot="1" x14ac:dyDescent="0.3">
      <c r="B28" s="1761"/>
      <c r="C28" s="1771">
        <v>0</v>
      </c>
      <c r="D28" s="79"/>
      <c r="E28" s="1761"/>
      <c r="F28" s="1771">
        <v>0</v>
      </c>
      <c r="G28" s="79"/>
    </row>
    <row r="29" spans="2:7" ht="18.75" x14ac:dyDescent="0.3">
      <c r="B29" s="1772" t="s">
        <v>1379</v>
      </c>
      <c r="C29" s="1759">
        <f>C25+C26+C27</f>
        <v>320589.51999999996</v>
      </c>
      <c r="D29" s="79"/>
      <c r="E29" s="1772" t="s">
        <v>1379</v>
      </c>
      <c r="F29" s="1759">
        <f>F25+F26+F27</f>
        <v>308903.56</v>
      </c>
    </row>
    <row r="30" spans="2:7" ht="15.75" thickBot="1" x14ac:dyDescent="0.3">
      <c r="B30" s="1114"/>
      <c r="C30" s="1774"/>
      <c r="D30" s="79"/>
      <c r="E30" s="1761"/>
      <c r="F30" s="1775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8" t="s">
        <v>2226</v>
      </c>
      <c r="D33" s="79"/>
      <c r="F33" s="1779" t="s">
        <v>2227</v>
      </c>
    </row>
    <row r="34" spans="1:7" ht="15.75" x14ac:dyDescent="0.25">
      <c r="B34" s="1764" t="s">
        <v>2218</v>
      </c>
      <c r="C34" s="1770">
        <v>122987.5</v>
      </c>
      <c r="D34" s="79"/>
      <c r="E34" s="1764" t="s">
        <v>2218</v>
      </c>
      <c r="F34" s="1770">
        <v>86186.5</v>
      </c>
    </row>
    <row r="35" spans="1:7" ht="15.75" x14ac:dyDescent="0.25">
      <c r="B35" s="1763" t="s">
        <v>2219</v>
      </c>
      <c r="C35" s="1095">
        <v>75388.5</v>
      </c>
      <c r="E35" s="1763" t="s">
        <v>2219</v>
      </c>
      <c r="F35" s="1095">
        <v>44820.5</v>
      </c>
    </row>
    <row r="36" spans="1:7" ht="15.75" x14ac:dyDescent="0.25">
      <c r="B36" s="1763" t="s">
        <v>2220</v>
      </c>
      <c r="C36" s="1095">
        <v>144493.9</v>
      </c>
      <c r="E36" s="1763" t="s">
        <v>2220</v>
      </c>
      <c r="F36" s="1095">
        <v>92389.75</v>
      </c>
    </row>
    <row r="37" spans="1:7" ht="16.5" thickBot="1" x14ac:dyDescent="0.3">
      <c r="B37" s="1763" t="s">
        <v>1376</v>
      </c>
      <c r="C37" s="1101">
        <v>116266.7</v>
      </c>
      <c r="E37" s="1763" t="s">
        <v>1376</v>
      </c>
      <c r="F37" s="1101">
        <v>80074.5</v>
      </c>
    </row>
    <row r="38" spans="1:7" ht="19.5" thickTop="1" x14ac:dyDescent="0.3">
      <c r="B38" s="1765" t="s">
        <v>1377</v>
      </c>
      <c r="C38" s="1759">
        <f>SUM(C34:C37)</f>
        <v>459136.60000000003</v>
      </c>
      <c r="E38" s="1765" t="s">
        <v>1377</v>
      </c>
      <c r="F38" s="1759">
        <f>SUM(F34:F37)</f>
        <v>303471.25</v>
      </c>
    </row>
    <row r="39" spans="1:7" ht="16.5" thickBot="1" x14ac:dyDescent="0.3">
      <c r="B39" s="1766" t="s">
        <v>1378</v>
      </c>
      <c r="C39" s="1768">
        <v>-130058.08</v>
      </c>
      <c r="E39" s="1766" t="s">
        <v>1378</v>
      </c>
      <c r="F39" s="1768">
        <v>-1825</v>
      </c>
    </row>
    <row r="40" spans="1:7" ht="16.5" thickBot="1" x14ac:dyDescent="0.3">
      <c r="B40" s="1766" t="s">
        <v>1736</v>
      </c>
      <c r="C40" s="1769">
        <v>-64945.5</v>
      </c>
      <c r="E40" s="1766" t="s">
        <v>1736</v>
      </c>
      <c r="F40" s="1769">
        <v>-12574.8</v>
      </c>
    </row>
    <row r="41" spans="1:7" ht="19.5" thickTop="1" x14ac:dyDescent="0.3">
      <c r="B41" s="1201" t="s">
        <v>1377</v>
      </c>
      <c r="C41" s="1759">
        <f>C38+C39+C40</f>
        <v>264133.02</v>
      </c>
      <c r="E41" s="1201" t="s">
        <v>1377</v>
      </c>
      <c r="F41" s="1759">
        <f>F38+F39+F40</f>
        <v>289071.45</v>
      </c>
    </row>
    <row r="42" spans="1:7" ht="15.75" x14ac:dyDescent="0.25">
      <c r="B42" s="1767" t="s">
        <v>2221</v>
      </c>
      <c r="C42" s="1770">
        <v>-6922.2</v>
      </c>
      <c r="E42" s="1767" t="s">
        <v>2221</v>
      </c>
      <c r="F42" s="1770">
        <v>0</v>
      </c>
    </row>
    <row r="43" spans="1:7" ht="15.75" x14ac:dyDescent="0.25">
      <c r="B43" s="1767" t="s">
        <v>1340</v>
      </c>
      <c r="C43" s="1770">
        <v>0</v>
      </c>
      <c r="E43" s="1767" t="s">
        <v>1340</v>
      </c>
      <c r="F43" s="1770">
        <v>0</v>
      </c>
    </row>
    <row r="44" spans="1:7" ht="16.5" thickBot="1" x14ac:dyDescent="0.3">
      <c r="B44" s="1761"/>
      <c r="C44" s="1771">
        <v>0</v>
      </c>
      <c r="E44" s="1761"/>
      <c r="F44" s="1771">
        <v>0</v>
      </c>
    </row>
    <row r="45" spans="1:7" ht="18.75" x14ac:dyDescent="0.3">
      <c r="B45" s="1772" t="s">
        <v>1379</v>
      </c>
      <c r="C45" s="1759">
        <f>C41+C42+C43</f>
        <v>257210.82</v>
      </c>
      <c r="E45" s="1772" t="s">
        <v>1379</v>
      </c>
      <c r="F45" s="1759">
        <f>F41+F42+F43</f>
        <v>289071.45</v>
      </c>
    </row>
    <row r="46" spans="1:7" ht="15.75" thickBot="1" x14ac:dyDescent="0.3">
      <c r="B46" s="1761"/>
      <c r="C46" s="1775"/>
      <c r="E46" s="1761"/>
      <c r="F46" s="1775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3" t="s">
        <v>1408</v>
      </c>
      <c r="B2" s="2307" t="s">
        <v>1381</v>
      </c>
      <c r="C2" s="2307"/>
      <c r="D2" s="2307"/>
      <c r="E2" s="2307"/>
      <c r="F2" s="2307"/>
      <c r="G2" s="2307"/>
      <c r="H2" s="2307"/>
      <c r="K2" s="1203" t="s">
        <v>1404</v>
      </c>
      <c r="L2" s="2307" t="s">
        <v>1381</v>
      </c>
      <c r="M2" s="2307"/>
      <c r="N2" s="2307"/>
      <c r="O2" s="2307"/>
      <c r="P2" s="2307"/>
      <c r="Q2" s="2307"/>
      <c r="R2" s="2307"/>
      <c r="U2" s="1203" t="s">
        <v>1380</v>
      </c>
      <c r="V2" s="2307" t="s">
        <v>1381</v>
      </c>
      <c r="W2" s="2307"/>
      <c r="X2" s="2307"/>
      <c r="Y2" s="2307"/>
      <c r="Z2" s="2307"/>
      <c r="AA2" s="2307"/>
      <c r="AB2" s="2307"/>
      <c r="AD2" s="1203" t="s">
        <v>1382</v>
      </c>
      <c r="AE2" s="2307" t="s">
        <v>1381</v>
      </c>
      <c r="AF2" s="2307"/>
      <c r="AG2" s="2307"/>
      <c r="AH2" s="2307"/>
      <c r="AI2" s="2307"/>
      <c r="AJ2" s="2307"/>
      <c r="AK2" s="2307"/>
      <c r="AM2" s="1204" t="s">
        <v>1383</v>
      </c>
      <c r="AN2" s="2307" t="s">
        <v>1381</v>
      </c>
      <c r="AO2" s="2307"/>
      <c r="AP2" s="2307"/>
      <c r="AQ2" s="2307"/>
      <c r="AR2" s="2307"/>
      <c r="AS2" s="2307"/>
      <c r="AT2" s="2307"/>
    </row>
    <row r="4" spans="1:47" ht="15.75" thickBot="1" x14ac:dyDescent="0.3"/>
    <row r="5" spans="1:47" ht="21.75" thickBot="1" x14ac:dyDescent="0.4">
      <c r="B5" s="1205" t="s">
        <v>1340</v>
      </c>
      <c r="C5" s="1224" t="s">
        <v>0</v>
      </c>
      <c r="D5" s="1206" t="s">
        <v>2</v>
      </c>
      <c r="E5" s="1205"/>
      <c r="G5" s="2428" t="s">
        <v>17</v>
      </c>
      <c r="H5" s="2429"/>
      <c r="I5" s="2430"/>
      <c r="J5" s="1223"/>
      <c r="L5" s="1205" t="s">
        <v>1340</v>
      </c>
      <c r="M5" s="1224" t="s">
        <v>0</v>
      </c>
      <c r="N5" s="1206" t="s">
        <v>2</v>
      </c>
      <c r="O5" s="1205"/>
      <c r="Q5" s="2428" t="s">
        <v>17</v>
      </c>
      <c r="R5" s="2429"/>
      <c r="S5" s="2430"/>
      <c r="T5" s="1223"/>
      <c r="V5" s="1205" t="s">
        <v>1340</v>
      </c>
      <c r="W5" s="1205" t="s">
        <v>0</v>
      </c>
      <c r="X5" s="1206" t="s">
        <v>2</v>
      </c>
      <c r="Y5" s="1205"/>
      <c r="AA5" s="2428" t="s">
        <v>17</v>
      </c>
      <c r="AB5" s="2429"/>
      <c r="AC5" s="2430"/>
      <c r="AE5" s="1205" t="s">
        <v>1340</v>
      </c>
      <c r="AF5" s="1205" t="s">
        <v>0</v>
      </c>
      <c r="AG5" s="1206" t="s">
        <v>2</v>
      </c>
      <c r="AH5" s="1205"/>
      <c r="AJ5" s="2428" t="s">
        <v>17</v>
      </c>
      <c r="AK5" s="2429"/>
      <c r="AL5" s="2430"/>
      <c r="AN5" s="1205" t="s">
        <v>1340</v>
      </c>
      <c r="AO5" s="1205" t="s">
        <v>0</v>
      </c>
      <c r="AP5" s="1206" t="s">
        <v>2</v>
      </c>
      <c r="AQ5" s="1205"/>
      <c r="AS5" s="2428" t="s">
        <v>17</v>
      </c>
      <c r="AT5" s="2429"/>
      <c r="AU5" s="2430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200">
        <f>SUM(H7:H12)</f>
        <v>1655434.5</v>
      </c>
      <c r="L13" s="2" t="s">
        <v>738</v>
      </c>
      <c r="M13" s="405">
        <v>41365</v>
      </c>
      <c r="N13" s="278">
        <v>174857.53</v>
      </c>
      <c r="R13" s="1200">
        <f>SUM(R7:R12)</f>
        <v>1220730</v>
      </c>
      <c r="W13" s="7"/>
      <c r="AB13" s="1200">
        <f>SUM(AB7:AB12)</f>
        <v>422210.85</v>
      </c>
      <c r="AF13" s="7"/>
      <c r="AK13" s="1200">
        <f>SUM(AK7:AK12)</f>
        <v>677732</v>
      </c>
      <c r="AN13" s="2">
        <v>257</v>
      </c>
      <c r="AO13" s="7">
        <v>41302</v>
      </c>
      <c r="AP13" s="278">
        <v>93634.35</v>
      </c>
      <c r="AT13" s="1200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5">
        <v>89561</v>
      </c>
      <c r="N15" s="278">
        <v>0</v>
      </c>
      <c r="P15" s="549" t="s">
        <v>1407</v>
      </c>
      <c r="Q15" s="421">
        <v>41360</v>
      </c>
      <c r="R15" s="1225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7" t="s">
        <v>1387</v>
      </c>
      <c r="H21" s="1208">
        <v>0</v>
      </c>
      <c r="N21" s="278">
        <v>0</v>
      </c>
      <c r="Q21" s="1207" t="s">
        <v>1387</v>
      </c>
      <c r="R21" s="1208">
        <v>0</v>
      </c>
      <c r="W21" s="7"/>
      <c r="AA21" s="1207" t="s">
        <v>1387</v>
      </c>
      <c r="AB21" s="1208">
        <f>X26-AB13</f>
        <v>0.10999999998603016</v>
      </c>
      <c r="AF21" s="7"/>
      <c r="AJ21" s="1207" t="s">
        <v>1387</v>
      </c>
      <c r="AK21" s="1208">
        <f>AG26-AK13</f>
        <v>-0.23999999999068677</v>
      </c>
      <c r="AN21" s="2">
        <v>268</v>
      </c>
      <c r="AO21" s="7">
        <v>41311</v>
      </c>
      <c r="AP21" s="278">
        <v>113563</v>
      </c>
      <c r="AS21" s="1207" t="s">
        <v>1387</v>
      </c>
      <c r="AT21" s="1208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0">
        <f>SUM(D6:D25)</f>
        <v>1655434.5</v>
      </c>
      <c r="N26" s="1200">
        <f>SUM(N6:N25)</f>
        <v>1220729.3600000001</v>
      </c>
      <c r="X26" s="1200">
        <f>SUM(X7:X25)</f>
        <v>422210.95999999996</v>
      </c>
      <c r="AG26" s="1200">
        <f>SUM(AG7:AG25)</f>
        <v>677731.76</v>
      </c>
      <c r="AP26" s="1200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6"/>
      <c r="D2" s="722"/>
    </row>
    <row r="3" spans="1:4" ht="18.75" x14ac:dyDescent="0.3">
      <c r="A3" s="1199" t="s">
        <v>1938</v>
      </c>
      <c r="B3" s="1597">
        <v>2800</v>
      </c>
      <c r="C3" s="1264" t="s">
        <v>1925</v>
      </c>
      <c r="D3" s="1597">
        <v>2000</v>
      </c>
    </row>
    <row r="4" spans="1:4" ht="18.75" x14ac:dyDescent="0.3">
      <c r="A4" s="1199" t="s">
        <v>1939</v>
      </c>
      <c r="B4" s="1597">
        <v>1600</v>
      </c>
      <c r="C4" s="1264" t="s">
        <v>1924</v>
      </c>
      <c r="D4" s="1597">
        <v>2000</v>
      </c>
    </row>
    <row r="5" spans="1:4" ht="18.75" x14ac:dyDescent="0.3">
      <c r="A5" s="1199" t="s">
        <v>1951</v>
      </c>
      <c r="B5" s="1597">
        <v>3200</v>
      </c>
      <c r="C5" s="1264" t="s">
        <v>1930</v>
      </c>
      <c r="D5" s="1597">
        <v>1400</v>
      </c>
    </row>
    <row r="6" spans="1:4" ht="18.75" x14ac:dyDescent="0.3">
      <c r="A6" s="1199" t="s">
        <v>1937</v>
      </c>
      <c r="B6" s="1597">
        <v>1600</v>
      </c>
      <c r="C6" s="1264" t="s">
        <v>1923</v>
      </c>
      <c r="D6" s="1597">
        <v>2000</v>
      </c>
    </row>
    <row r="7" spans="1:4" ht="18.75" x14ac:dyDescent="0.3">
      <c r="A7" s="1199" t="s">
        <v>1940</v>
      </c>
      <c r="B7" s="1597">
        <v>1600</v>
      </c>
      <c r="C7" s="1264" t="s">
        <v>1929</v>
      </c>
      <c r="D7" s="1597">
        <v>800</v>
      </c>
    </row>
    <row r="8" spans="1:4" ht="18.75" x14ac:dyDescent="0.3">
      <c r="A8" s="1199" t="s">
        <v>1941</v>
      </c>
      <c r="B8" s="1597">
        <v>1600</v>
      </c>
      <c r="C8" s="1264" t="s">
        <v>1922</v>
      </c>
      <c r="D8" s="1597">
        <v>1200</v>
      </c>
    </row>
    <row r="9" spans="1:4" ht="18.75" x14ac:dyDescent="0.3">
      <c r="A9" s="1199" t="s">
        <v>1942</v>
      </c>
      <c r="B9" s="1597">
        <v>1600</v>
      </c>
      <c r="C9" s="1264" t="s">
        <v>1928</v>
      </c>
      <c r="D9" s="1597">
        <v>800</v>
      </c>
    </row>
    <row r="10" spans="1:4" ht="18.75" x14ac:dyDescent="0.3">
      <c r="A10" s="1199" t="s">
        <v>1933</v>
      </c>
      <c r="B10" s="1597">
        <v>620</v>
      </c>
      <c r="C10" s="1264" t="s">
        <v>1921</v>
      </c>
      <c r="D10" s="1597">
        <v>2400</v>
      </c>
    </row>
    <row r="11" spans="1:4" ht="18.75" x14ac:dyDescent="0.3">
      <c r="A11" s="1199" t="s">
        <v>1943</v>
      </c>
      <c r="B11" s="1597">
        <v>2000</v>
      </c>
      <c r="C11" s="1264" t="s">
        <v>1927</v>
      </c>
      <c r="D11" s="1597">
        <v>1000</v>
      </c>
    </row>
    <row r="12" spans="1:4" ht="18.75" x14ac:dyDescent="0.3">
      <c r="A12" s="1199" t="s">
        <v>1934</v>
      </c>
      <c r="B12" s="1597">
        <v>1200</v>
      </c>
      <c r="C12" s="1264" t="s">
        <v>1926</v>
      </c>
      <c r="D12" s="1597">
        <v>1200</v>
      </c>
    </row>
    <row r="13" spans="1:4" ht="18.75" x14ac:dyDescent="0.3">
      <c r="A13" s="1199" t="s">
        <v>1944</v>
      </c>
      <c r="B13" s="1597">
        <v>2000</v>
      </c>
      <c r="C13" s="1264" t="s">
        <v>1920</v>
      </c>
      <c r="D13" s="1597">
        <v>1600</v>
      </c>
    </row>
    <row r="14" spans="1:4" ht="18.75" x14ac:dyDescent="0.3">
      <c r="A14" s="1199" t="s">
        <v>1935</v>
      </c>
      <c r="B14" s="1597">
        <v>2000</v>
      </c>
      <c r="C14" s="1596"/>
      <c r="D14" s="1597"/>
    </row>
    <row r="15" spans="1:4" ht="18.75" x14ac:dyDescent="0.3">
      <c r="A15" s="1199" t="s">
        <v>1945</v>
      </c>
      <c r="B15" s="1597">
        <v>2000</v>
      </c>
      <c r="C15" s="1264" t="s">
        <v>1931</v>
      </c>
      <c r="D15" s="1597">
        <v>2000</v>
      </c>
    </row>
    <row r="16" spans="1:4" ht="18.75" x14ac:dyDescent="0.3">
      <c r="A16" s="1199" t="s">
        <v>1946</v>
      </c>
      <c r="B16" s="1597">
        <v>2000</v>
      </c>
      <c r="C16" s="1264" t="s">
        <v>1932</v>
      </c>
      <c r="D16" s="1597">
        <v>1600</v>
      </c>
    </row>
    <row r="17" spans="1:4" ht="18.75" x14ac:dyDescent="0.3">
      <c r="A17" s="1199" t="s">
        <v>1936</v>
      </c>
      <c r="B17" s="1597">
        <v>2000</v>
      </c>
      <c r="C17" s="1596"/>
      <c r="D17" s="1597"/>
    </row>
    <row r="18" spans="1:4" ht="18.75" x14ac:dyDescent="0.3">
      <c r="A18" s="1199" t="s">
        <v>1947</v>
      </c>
      <c r="B18" s="1597">
        <v>1000</v>
      </c>
      <c r="C18" s="1596"/>
      <c r="D18" s="1597"/>
    </row>
    <row r="19" spans="1:4" ht="18.75" x14ac:dyDescent="0.3">
      <c r="A19" s="1199" t="s">
        <v>1952</v>
      </c>
      <c r="B19" s="1597">
        <v>4800</v>
      </c>
      <c r="C19" s="1596"/>
      <c r="D19" s="1597"/>
    </row>
    <row r="20" spans="1:4" ht="18.75" x14ac:dyDescent="0.3">
      <c r="A20" s="1199" t="s">
        <v>1953</v>
      </c>
      <c r="B20" s="1597">
        <v>6000</v>
      </c>
      <c r="C20" s="1596"/>
      <c r="D20" s="722"/>
    </row>
    <row r="21" spans="1:4" ht="18.75" x14ac:dyDescent="0.3">
      <c r="A21" s="1199" t="s">
        <v>1948</v>
      </c>
      <c r="B21" s="1597">
        <v>1000</v>
      </c>
      <c r="C21" s="1596"/>
      <c r="D21" s="722"/>
    </row>
    <row r="22" spans="1:4" ht="18.75" x14ac:dyDescent="0.3">
      <c r="A22" s="1199" t="s">
        <v>1954</v>
      </c>
      <c r="B22" s="1597">
        <v>6000</v>
      </c>
      <c r="C22" s="1596"/>
      <c r="D22" s="722"/>
    </row>
    <row r="23" spans="1:4" ht="18.75" x14ac:dyDescent="0.3">
      <c r="A23" s="1199" t="s">
        <v>1949</v>
      </c>
      <c r="B23" s="1597">
        <v>2000</v>
      </c>
      <c r="C23" s="1596"/>
      <c r="D23" s="722"/>
    </row>
    <row r="24" spans="1:4" ht="18.75" x14ac:dyDescent="0.3">
      <c r="A24" s="1199" t="s">
        <v>1955</v>
      </c>
      <c r="B24" s="1597">
        <v>5380</v>
      </c>
      <c r="C24" s="1596"/>
      <c r="D24" s="722"/>
    </row>
    <row r="25" spans="1:4" ht="18.75" x14ac:dyDescent="0.3">
      <c r="A25" s="1199" t="s">
        <v>1950</v>
      </c>
      <c r="B25" s="1597">
        <v>2000</v>
      </c>
      <c r="C25" s="1596"/>
      <c r="D25" s="722"/>
    </row>
    <row r="26" spans="1:4" x14ac:dyDescent="0.25">
      <c r="A26" s="716"/>
      <c r="B26" s="1597"/>
      <c r="C26" s="1596"/>
      <c r="D26" s="722"/>
    </row>
    <row r="27" spans="1:4" x14ac:dyDescent="0.25">
      <c r="A27" s="716"/>
      <c r="B27" s="1597"/>
      <c r="C27" s="1596"/>
      <c r="D27" s="722"/>
    </row>
    <row r="28" spans="1:4" x14ac:dyDescent="0.25">
      <c r="A28" s="716"/>
      <c r="B28" s="1597"/>
      <c r="C28" s="1596"/>
      <c r="D28" s="722"/>
    </row>
    <row r="29" spans="1:4" x14ac:dyDescent="0.25">
      <c r="A29" s="716"/>
      <c r="B29" s="1597"/>
      <c r="C29" s="1596"/>
      <c r="D29" s="722"/>
    </row>
    <row r="30" spans="1:4" x14ac:dyDescent="0.25">
      <c r="A30" s="716"/>
      <c r="B30" s="722"/>
      <c r="C30" s="1596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83"/>
      <c r="C3" s="1784" t="s">
        <v>2229</v>
      </c>
    </row>
    <row r="4" spans="2:3" ht="25.5" customHeight="1" x14ac:dyDescent="0.3">
      <c r="B4" s="1785" t="s">
        <v>2218</v>
      </c>
      <c r="C4" s="1759">
        <v>51469</v>
      </c>
    </row>
    <row r="5" spans="2:3" ht="25.5" customHeight="1" x14ac:dyDescent="0.3">
      <c r="B5" s="1199" t="s">
        <v>2219</v>
      </c>
      <c r="C5" s="1786">
        <v>43258</v>
      </c>
    </row>
    <row r="6" spans="2:3" ht="25.5" customHeight="1" x14ac:dyDescent="0.3">
      <c r="B6" s="1199" t="s">
        <v>2220</v>
      </c>
      <c r="C6" s="1786">
        <v>139887</v>
      </c>
    </row>
    <row r="7" spans="2:3" ht="25.5" customHeight="1" thickBot="1" x14ac:dyDescent="0.35">
      <c r="B7" s="1199" t="s">
        <v>1376</v>
      </c>
      <c r="C7" s="1787">
        <v>86130.5</v>
      </c>
    </row>
    <row r="8" spans="2:3" ht="25.5" customHeight="1" thickTop="1" x14ac:dyDescent="0.3">
      <c r="B8" s="1765" t="s">
        <v>1377</v>
      </c>
      <c r="C8" s="1759">
        <f>SUM(C4:C7)</f>
        <v>320744.5</v>
      </c>
    </row>
    <row r="9" spans="2:3" ht="25.5" customHeight="1" thickBot="1" x14ac:dyDescent="0.35">
      <c r="B9" s="1201" t="s">
        <v>1378</v>
      </c>
      <c r="C9" s="1788">
        <v>-3162.71</v>
      </c>
    </row>
    <row r="10" spans="2:3" ht="25.5" customHeight="1" thickBot="1" x14ac:dyDescent="0.35">
      <c r="B10" s="1201" t="s">
        <v>1736</v>
      </c>
      <c r="C10" s="1789">
        <v>-85325.18</v>
      </c>
    </row>
    <row r="11" spans="2:3" ht="25.5" customHeight="1" thickTop="1" x14ac:dyDescent="0.3">
      <c r="B11" s="1201" t="s">
        <v>1377</v>
      </c>
      <c r="C11" s="1759">
        <f>C8+C9+C10</f>
        <v>232256.61</v>
      </c>
    </row>
    <row r="12" spans="2:3" ht="25.5" customHeight="1" x14ac:dyDescent="0.3">
      <c r="B12" s="1772" t="s">
        <v>2221</v>
      </c>
      <c r="C12" s="1759">
        <v>-4931</v>
      </c>
    </row>
    <row r="13" spans="2:3" s="1762" customFormat="1" ht="25.5" customHeight="1" x14ac:dyDescent="0.3">
      <c r="B13" s="1772" t="s">
        <v>2230</v>
      </c>
      <c r="C13" s="1759">
        <v>-3600</v>
      </c>
    </row>
    <row r="14" spans="2:3" s="1762" customFormat="1" ht="25.5" customHeight="1" x14ac:dyDescent="0.3">
      <c r="B14" s="1772" t="s">
        <v>2230</v>
      </c>
      <c r="C14" s="1759">
        <v>-14400</v>
      </c>
    </row>
    <row r="15" spans="2:3" ht="25.5" customHeight="1" thickBot="1" x14ac:dyDescent="0.35">
      <c r="B15" s="1790"/>
      <c r="C15" s="1791">
        <v>0</v>
      </c>
    </row>
    <row r="16" spans="2:3" ht="25.5" customHeight="1" x14ac:dyDescent="0.3">
      <c r="B16" s="1772" t="s">
        <v>1379</v>
      </c>
      <c r="C16" s="1792">
        <f>C11+C12+C13+C14+C15</f>
        <v>209325.61</v>
      </c>
    </row>
    <row r="17" spans="2:3" ht="25.5" customHeight="1" thickBot="1" x14ac:dyDescent="0.35">
      <c r="B17" s="1790"/>
      <c r="C17" s="1791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5"/>
      <c r="B2" s="545"/>
      <c r="C2" s="1815"/>
      <c r="D2" s="1655"/>
      <c r="E2" s="1826"/>
      <c r="F2" s="781"/>
      <c r="G2" s="1396"/>
    </row>
    <row r="3" spans="1:7" x14ac:dyDescent="0.25">
      <c r="A3" s="1265"/>
      <c r="B3" s="545"/>
      <c r="C3" s="1815"/>
      <c r="D3" s="1655"/>
      <c r="E3" s="1826"/>
      <c r="F3" s="781"/>
      <c r="G3" s="139"/>
    </row>
    <row r="4" spans="1:7" x14ac:dyDescent="0.25">
      <c r="A4" s="1265"/>
      <c r="B4" s="1395"/>
      <c r="C4" s="1814"/>
      <c r="D4" s="1655"/>
      <c r="E4" s="1826"/>
      <c r="F4" s="781"/>
      <c r="G4" s="139"/>
    </row>
    <row r="5" spans="1:7" x14ac:dyDescent="0.25">
      <c r="A5" s="1265"/>
      <c r="B5" s="1395"/>
      <c r="C5" s="1814"/>
      <c r="D5" s="1655"/>
      <c r="E5" s="1826"/>
      <c r="F5" s="781"/>
      <c r="G5" s="139"/>
    </row>
    <row r="6" spans="1:7" x14ac:dyDescent="0.25">
      <c r="A6" s="1265"/>
      <c r="B6" s="1395"/>
      <c r="C6" s="1814"/>
      <c r="D6" s="1655"/>
      <c r="E6" s="1826"/>
      <c r="F6" s="781"/>
      <c r="G6" s="1396"/>
    </row>
    <row r="7" spans="1:7" x14ac:dyDescent="0.25">
      <c r="A7" s="1265"/>
      <c r="B7" s="1395"/>
      <c r="C7" s="1814"/>
      <c r="D7" s="1655"/>
      <c r="E7" s="1826"/>
      <c r="F7" s="724"/>
      <c r="G7" s="1396"/>
    </row>
    <row r="8" spans="1:7" x14ac:dyDescent="0.25">
      <c r="A8" s="1265"/>
      <c r="B8" s="1395"/>
      <c r="C8" s="1814"/>
      <c r="D8" s="1655"/>
      <c r="E8" s="1826"/>
      <c r="F8" s="724"/>
      <c r="G8" s="1396"/>
    </row>
    <row r="9" spans="1:7" x14ac:dyDescent="0.25">
      <c r="A9" s="1265"/>
      <c r="B9" s="1395"/>
      <c r="C9" s="1814"/>
      <c r="D9" s="1655"/>
      <c r="E9" s="1826"/>
      <c r="F9" s="781"/>
      <c r="G9" s="1396"/>
    </row>
    <row r="10" spans="1:7" x14ac:dyDescent="0.25">
      <c r="A10" s="1265"/>
      <c r="B10" s="1395"/>
      <c r="C10" s="1814"/>
      <c r="D10" s="1655"/>
      <c r="E10" s="1826"/>
      <c r="F10" s="781"/>
      <c r="G10" s="1396"/>
    </row>
    <row r="11" spans="1:7" x14ac:dyDescent="0.25">
      <c r="A11" s="1265"/>
      <c r="B11" s="1395"/>
      <c r="C11" s="1814"/>
      <c r="D11" s="1655"/>
      <c r="E11" s="1826"/>
      <c r="F11" s="781"/>
      <c r="G11" s="1396"/>
    </row>
    <row r="12" spans="1:7" x14ac:dyDescent="0.25">
      <c r="A12" s="1265"/>
      <c r="B12" s="1395"/>
      <c r="C12" s="1814"/>
      <c r="D12" s="1655"/>
      <c r="E12" s="1826"/>
      <c r="F12" s="724"/>
      <c r="G12" s="1396"/>
    </row>
    <row r="13" spans="1:7" x14ac:dyDescent="0.25">
      <c r="A13" s="1265"/>
      <c r="B13" s="1395"/>
      <c r="C13" s="1814"/>
      <c r="D13" s="1655"/>
      <c r="E13" s="1826"/>
      <c r="F13" s="724"/>
      <c r="G13" s="1396"/>
    </row>
    <row r="14" spans="1:7" x14ac:dyDescent="0.25">
      <c r="A14" s="1265"/>
      <c r="B14" s="1395"/>
      <c r="C14" s="1814"/>
      <c r="D14" s="1655"/>
      <c r="E14" s="1826"/>
      <c r="F14" s="724"/>
      <c r="G14" s="1396"/>
    </row>
    <row r="15" spans="1:7" x14ac:dyDescent="0.25">
      <c r="A15" s="1265"/>
      <c r="B15" s="1395"/>
      <c r="C15" s="1814"/>
      <c r="D15" s="1655"/>
      <c r="E15" s="1826"/>
      <c r="F15" s="781"/>
      <c r="G15" s="1396"/>
    </row>
    <row r="16" spans="1:7" x14ac:dyDescent="0.25">
      <c r="A16" s="1265"/>
      <c r="B16" s="1395"/>
      <c r="C16" s="1814"/>
      <c r="D16" s="1655"/>
      <c r="E16" s="1826"/>
      <c r="F16" s="781"/>
      <c r="G16" s="1396"/>
    </row>
    <row r="17" spans="1:7" x14ac:dyDescent="0.25">
      <c r="A17" s="1265"/>
      <c r="B17" s="1395"/>
      <c r="C17" s="1814"/>
      <c r="D17" s="1655"/>
      <c r="E17" s="1826"/>
      <c r="F17" s="781"/>
      <c r="G17" s="1396"/>
    </row>
    <row r="18" spans="1:7" x14ac:dyDescent="0.25">
      <c r="A18" s="1265"/>
      <c r="B18" s="545"/>
      <c r="C18" s="1815"/>
      <c r="D18" s="1655"/>
      <c r="E18" s="1826"/>
      <c r="F18" s="1978"/>
      <c r="G18" s="1396"/>
    </row>
    <row r="19" spans="1:7" x14ac:dyDescent="0.25">
      <c r="A19" s="1265"/>
      <c r="B19" s="545"/>
      <c r="C19" s="1815"/>
      <c r="D19" s="1655"/>
      <c r="E19" s="1826"/>
      <c r="F19" s="781"/>
      <c r="G19" s="1396"/>
    </row>
    <row r="20" spans="1:7" x14ac:dyDescent="0.25">
      <c r="A20" s="1265"/>
      <c r="B20" s="545"/>
      <c r="C20" s="1815"/>
      <c r="D20" s="1655"/>
      <c r="E20" s="1826"/>
      <c r="F20" s="724"/>
      <c r="G20" s="1396"/>
    </row>
    <row r="21" spans="1:7" x14ac:dyDescent="0.25">
      <c r="A21" s="1265"/>
      <c r="B21" s="545"/>
      <c r="C21" s="1815"/>
      <c r="D21" s="1655"/>
      <c r="E21" s="1826"/>
      <c r="F21" s="724"/>
      <c r="G21" s="1396"/>
    </row>
    <row r="22" spans="1:7" x14ac:dyDescent="0.25">
      <c r="A22" s="1265"/>
      <c r="B22" s="545"/>
      <c r="C22" s="1815"/>
      <c r="D22" s="1655"/>
      <c r="E22" s="1826"/>
      <c r="F22" s="724"/>
      <c r="G22" s="1396"/>
    </row>
    <row r="23" spans="1:7" x14ac:dyDescent="0.25">
      <c r="A23" s="1265"/>
      <c r="B23" s="545"/>
      <c r="C23" s="1815"/>
      <c r="D23" s="1655"/>
      <c r="E23" s="1826"/>
      <c r="F23" s="724"/>
      <c r="G23" s="1396"/>
    </row>
    <row r="24" spans="1:7" x14ac:dyDescent="0.25">
      <c r="A24" s="1265"/>
      <c r="B24" s="545"/>
      <c r="C24" s="1815"/>
      <c r="D24" s="1655"/>
      <c r="E24" s="1826"/>
      <c r="F24" s="724"/>
      <c r="G24" s="1396"/>
    </row>
    <row r="25" spans="1:7" x14ac:dyDescent="0.25">
      <c r="A25" s="1265"/>
      <c r="B25" s="545"/>
      <c r="C25" s="1815"/>
      <c r="D25" s="1655"/>
      <c r="E25" s="1826"/>
      <c r="F25" s="724"/>
      <c r="G25" s="139"/>
    </row>
    <row r="26" spans="1:7" x14ac:dyDescent="0.25">
      <c r="A26" s="1265"/>
      <c r="B26" s="545"/>
      <c r="C26" s="1815"/>
      <c r="D26" s="1655"/>
      <c r="E26" s="1826"/>
      <c r="F26" s="724"/>
      <c r="G26" s="139"/>
    </row>
    <row r="27" spans="1:7" x14ac:dyDescent="0.25">
      <c r="A27" s="1265"/>
      <c r="B27" s="545"/>
      <c r="C27" s="1815"/>
      <c r="D27" s="1655"/>
      <c r="E27" s="1826"/>
      <c r="F27" s="724"/>
      <c r="G27" s="139"/>
    </row>
    <row r="28" spans="1:7" x14ac:dyDescent="0.25">
      <c r="A28" s="1265"/>
      <c r="B28" s="545"/>
      <c r="C28" s="1815"/>
      <c r="D28" s="1655"/>
      <c r="E28" s="1826"/>
      <c r="F28" s="724"/>
      <c r="G28" s="139"/>
    </row>
    <row r="29" spans="1:7" x14ac:dyDescent="0.25">
      <c r="A29" s="1265"/>
      <c r="B29" s="545"/>
      <c r="C29" s="1815"/>
      <c r="D29" s="1655"/>
      <c r="E29" s="1826"/>
      <c r="F29" s="781"/>
      <c r="G29" s="1396"/>
    </row>
    <row r="30" spans="1:7" x14ac:dyDescent="0.25">
      <c r="A30" s="1265"/>
      <c r="B30" s="545"/>
      <c r="C30" s="1815"/>
      <c r="D30" s="1655"/>
      <c r="E30" s="1826"/>
      <c r="F30" s="1978"/>
      <c r="G30" s="139"/>
    </row>
    <row r="31" spans="1:7" x14ac:dyDescent="0.25">
      <c r="A31" s="1265"/>
      <c r="B31" s="545"/>
      <c r="C31" s="1815"/>
      <c r="D31" s="1655"/>
      <c r="E31" s="1826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2015-06-03T19:13:51Z</cp:lastPrinted>
  <dcterms:created xsi:type="dcterms:W3CDTF">2008-08-15T16:32:34Z</dcterms:created>
  <dcterms:modified xsi:type="dcterms:W3CDTF">2015-07-14T21:45:08Z</dcterms:modified>
</cp:coreProperties>
</file>