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05" windowWidth="23715" windowHeight="9675" firstSheet="2" activeTab="6"/>
  </bookViews>
  <sheets>
    <sheet name="REMI ENERO 2015" sheetId="3" r:id="rId1"/>
    <sheet name="REMI FEBRERO 2015" sheetId="4" r:id="rId2"/>
    <sheet name="MARZO 2015" sheetId="5" r:id="rId3"/>
    <sheet name="A B R I L    2015" sheetId="6" r:id="rId4"/>
    <sheet name="M A Y O  2015" sheetId="7" r:id="rId5"/>
    <sheet name="J U N I O       2 0 1 5 " sheetId="8" r:id="rId6"/>
    <sheet name="   J U L I O      2015" sheetId="9" r:id="rId7"/>
    <sheet name="Hoja3" sheetId="10" r:id="rId8"/>
    <sheet name="Hoja4" sheetId="11" r:id="rId9"/>
    <sheet name="Hoja5" sheetId="12" r:id="rId10"/>
    <sheet name="Hoja6" sheetId="13" r:id="rId11"/>
  </sheets>
  <calcPr calcId="144525"/>
</workbook>
</file>

<file path=xl/calcChain.xml><?xml version="1.0" encoding="utf-8"?>
<calcChain xmlns="http://schemas.openxmlformats.org/spreadsheetml/2006/main">
  <c r="D119" i="9" l="1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19" i="9" s="1"/>
  <c r="F31" i="8" l="1"/>
  <c r="P202" i="8"/>
  <c r="M202" i="8"/>
  <c r="F7" i="8" l="1"/>
  <c r="P158" i="8"/>
  <c r="M158" i="8"/>
  <c r="F97" i="7" l="1"/>
  <c r="P101" i="8"/>
  <c r="M101" i="8"/>
  <c r="F61" i="7" l="1"/>
  <c r="P48" i="8"/>
  <c r="M48" i="8"/>
  <c r="D122" i="7" l="1"/>
  <c r="G120" i="7"/>
  <c r="C180" i="7"/>
  <c r="F180" i="7"/>
  <c r="G118" i="7"/>
  <c r="D119" i="8" l="1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19" i="8" s="1"/>
  <c r="G115" i="7"/>
  <c r="G116" i="7"/>
  <c r="G117" i="7"/>
  <c r="G114" i="7"/>
  <c r="F34" i="7" l="1"/>
  <c r="F8" i="7" l="1"/>
  <c r="O206" i="7" l="1"/>
  <c r="L206" i="7"/>
  <c r="F115" i="6" l="1"/>
  <c r="F55" i="6"/>
  <c r="L156" i="7" l="1"/>
  <c r="O151" i="7"/>
  <c r="O156" i="7"/>
  <c r="O100" i="7"/>
  <c r="L100" i="7"/>
  <c r="F67" i="5" l="1"/>
  <c r="F28" i="6" l="1"/>
  <c r="O49" i="7" l="1"/>
  <c r="L49" i="7"/>
  <c r="G119" i="7" l="1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22" i="7" l="1"/>
  <c r="F8" i="6"/>
  <c r="N137" i="6" l="1"/>
  <c r="K137" i="6"/>
  <c r="G99" i="6" l="1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F100" i="5" l="1"/>
  <c r="F84" i="5"/>
  <c r="F30" i="5"/>
  <c r="N88" i="6"/>
  <c r="K88" i="6"/>
  <c r="F89" i="4" l="1"/>
  <c r="D115" i="6" l="1"/>
  <c r="G114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N49" i="6"/>
  <c r="K49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115" i="6" s="1"/>
  <c r="F54" i="4" l="1"/>
  <c r="G54" i="4"/>
  <c r="N172" i="5" l="1"/>
  <c r="K172" i="5"/>
  <c r="F45" i="4" l="1"/>
  <c r="N136" i="5" l="1"/>
  <c r="K136" i="5"/>
  <c r="K87" i="5" l="1"/>
  <c r="N87" i="5"/>
  <c r="F25" i="4" l="1"/>
  <c r="N37" i="5" l="1"/>
  <c r="D100" i="5" l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3" i="5"/>
  <c r="G75" i="5"/>
  <c r="G74" i="5"/>
  <c r="G72" i="5"/>
  <c r="G71" i="5"/>
  <c r="G70" i="5"/>
  <c r="G66" i="5"/>
  <c r="G69" i="5"/>
  <c r="G68" i="5"/>
  <c r="G67" i="5"/>
  <c r="G65" i="5"/>
  <c r="G64" i="5"/>
  <c r="G63" i="5"/>
  <c r="G62" i="5"/>
  <c r="G61" i="5"/>
  <c r="G60" i="5"/>
  <c r="G21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0" i="5"/>
  <c r="G19" i="5"/>
  <c r="G18" i="5"/>
  <c r="G17" i="5"/>
  <c r="G16" i="5"/>
  <c r="K37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0" i="5" s="1"/>
  <c r="F22" i="4" l="1"/>
  <c r="F41" i="4"/>
  <c r="N178" i="4" l="1"/>
  <c r="K178" i="4"/>
  <c r="N136" i="4"/>
  <c r="K136" i="4"/>
  <c r="F17" i="4" l="1"/>
  <c r="N119" i="4" l="1"/>
  <c r="K119" i="4"/>
  <c r="N77" i="4" l="1"/>
  <c r="K77" i="4"/>
  <c r="F101" i="3" l="1"/>
  <c r="N59" i="4"/>
  <c r="K59" i="4"/>
  <c r="G23" i="4"/>
  <c r="G24" i="4"/>
  <c r="G25" i="4"/>
  <c r="G26" i="4"/>
  <c r="G27" i="4"/>
  <c r="G28" i="4"/>
  <c r="G29" i="4"/>
  <c r="G30" i="4"/>
  <c r="G31" i="4"/>
  <c r="G32" i="4"/>
  <c r="G33" i="4"/>
  <c r="G36" i="4"/>
  <c r="G37" i="4"/>
  <c r="G13" i="4"/>
  <c r="G14" i="4"/>
  <c r="G15" i="4"/>
  <c r="G16" i="4"/>
  <c r="G17" i="4"/>
  <c r="G18" i="4"/>
  <c r="G19" i="4"/>
  <c r="G20" i="4"/>
  <c r="G21" i="4"/>
  <c r="G22" i="4"/>
  <c r="F88" i="3"/>
  <c r="Q13" i="4" l="1"/>
  <c r="Q10" i="4"/>
  <c r="Q7" i="4"/>
  <c r="F34" i="3"/>
  <c r="F28" i="3"/>
  <c r="N15" i="4" l="1"/>
  <c r="K15" i="4" l="1"/>
  <c r="G34" i="3" l="1"/>
  <c r="G35" i="3"/>
  <c r="G36" i="3"/>
  <c r="D89" i="4" l="1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5" i="4"/>
  <c r="G34" i="4"/>
  <c r="G12" i="4"/>
  <c r="G11" i="4"/>
  <c r="G10" i="4"/>
  <c r="G9" i="4"/>
  <c r="G8" i="4"/>
  <c r="G7" i="4"/>
  <c r="G6" i="4"/>
  <c r="G5" i="4"/>
  <c r="G4" i="4"/>
  <c r="G3" i="4"/>
  <c r="G89" i="4" s="1"/>
  <c r="D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43" i="3"/>
  <c r="G43" i="3" s="1"/>
  <c r="G42" i="3"/>
  <c r="G41" i="3"/>
  <c r="G40" i="3"/>
  <c r="G39" i="3"/>
  <c r="G38" i="3"/>
  <c r="G37" i="3"/>
  <c r="F33" i="3"/>
  <c r="G33" i="3" s="1"/>
  <c r="F32" i="3"/>
  <c r="G32" i="3" s="1"/>
  <c r="G31" i="3"/>
  <c r="G30" i="3"/>
  <c r="G29" i="3"/>
  <c r="G28" i="3"/>
  <c r="G27" i="3"/>
  <c r="G26" i="3"/>
  <c r="F25" i="3"/>
  <c r="G25" i="3" s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F11" i="3"/>
  <c r="G11" i="3" s="1"/>
  <c r="G10" i="3"/>
  <c r="G9" i="3"/>
  <c r="G8" i="3"/>
  <c r="G7" i="3"/>
  <c r="G6" i="3"/>
  <c r="G5" i="3"/>
  <c r="F4" i="3"/>
  <c r="G4" i="3" s="1"/>
  <c r="G3" i="3"/>
  <c r="G101" i="3" l="1"/>
</calcChain>
</file>

<file path=xl/sharedStrings.xml><?xml version="1.0" encoding="utf-8"?>
<sst xmlns="http://schemas.openxmlformats.org/spreadsheetml/2006/main" count="852" uniqueCount="120">
  <si>
    <t>CIC</t>
  </si>
  <si>
    <t>FELIPE GUERRERO</t>
  </si>
  <si>
    <t>PABLO BAEZ</t>
  </si>
  <si>
    <t>BENITO GARCIA</t>
  </si>
  <si>
    <t>ALBERTO MOTA</t>
  </si>
  <si>
    <t>12-Ene 187,712.--16-Ene 185,000.32</t>
  </si>
  <si>
    <t>menos 3,200.00 en sesos bote--09-Ene 296,402.31</t>
  </si>
  <si>
    <t>JOSE LUIS DEL RAYO</t>
  </si>
  <si>
    <t>JUAN MANUEL A</t>
  </si>
  <si>
    <t>FRANCISCO ARMENTA</t>
  </si>
  <si>
    <t>ROBERTO BARRERA</t>
  </si>
  <si>
    <t>JOSE DANIEL G</t>
  </si>
  <si>
    <t>CRISTOBAL ALCANTARA</t>
  </si>
  <si>
    <t>GONZALO RAMOS</t>
  </si>
  <si>
    <t xml:space="preserve">   </t>
  </si>
  <si>
    <t>REMISIONES CENTRAL  FEBRERO 2015</t>
  </si>
  <si>
    <t>IMPORTE</t>
  </si>
  <si>
    <t>FECHA DE PAGO</t>
  </si>
  <si>
    <t>PGO</t>
  </si>
  <si>
    <t>SALDO</t>
  </si>
  <si>
    <t>#</t>
  </si>
  <si>
    <t>Remision</t>
  </si>
  <si>
    <t># transfer</t>
  </si>
  <si>
    <t>IMPORTE Transfer</t>
  </si>
  <si>
    <t xml:space="preserve">PAGOS DEM CENTRAL </t>
  </si>
  <si>
    <t>deposito</t>
  </si>
  <si>
    <t>2727754--55</t>
  </si>
  <si>
    <t>2727753--2727798</t>
  </si>
  <si>
    <t>04-Feb 263.72--16-Feb 232.28</t>
  </si>
  <si>
    <t>abono</t>
  </si>
  <si>
    <t xml:space="preserve">  </t>
  </si>
  <si>
    <t>2727753-</t>
  </si>
  <si>
    <t>DIA VENTA</t>
  </si>
  <si>
    <t xml:space="preserve">16-Feb --26-Feb </t>
  </si>
  <si>
    <t>copia azul</t>
  </si>
  <si>
    <t xml:space="preserve">26-Feb--28-Feb </t>
  </si>
  <si>
    <t>20-Feb --28-Feb</t>
  </si>
  <si>
    <t xml:space="preserve">28-Feb --11-Mar </t>
  </si>
  <si>
    <t>ch-</t>
  </si>
  <si>
    <t xml:space="preserve">11-Mar--18-Mar--21-Mar </t>
  </si>
  <si>
    <t xml:space="preserve">Deposito </t>
  </si>
  <si>
    <t xml:space="preserve">21-Mar ---31-Mar </t>
  </si>
  <si>
    <t>REMISIONES CENTRAL  ABRIL 2015</t>
  </si>
  <si>
    <t>REMISIONES CENTRAL   M A R Z O      2015</t>
  </si>
  <si>
    <t xml:space="preserve"> </t>
  </si>
  <si>
    <t>Deposito</t>
  </si>
  <si>
    <t xml:space="preserve">31-Mar ---20-Abril </t>
  </si>
  <si>
    <t xml:space="preserve">14-Abril--20-Abril </t>
  </si>
  <si>
    <t xml:space="preserve">PAGOS DE CENTRAL </t>
  </si>
  <si>
    <t>Transfer</t>
  </si>
  <si>
    <t>20-Abril--01-Mayo</t>
  </si>
  <si>
    <t>REMISIONES CENTRAL  M A Y O     2015</t>
  </si>
  <si>
    <t>tranferencia</t>
  </si>
  <si>
    <t>ABONO</t>
  </si>
  <si>
    <t xml:space="preserve">01-Mayo--13-Mayo </t>
  </si>
  <si>
    <t>01-Mayo--13-Mayo</t>
  </si>
  <si>
    <t>OK</t>
  </si>
  <si>
    <t>Teanferencia</t>
  </si>
  <si>
    <t>Transferencia</t>
  </si>
  <si>
    <t>HOJA 1</t>
  </si>
  <si>
    <t>TOTAL</t>
  </si>
  <si>
    <t># 2</t>
  </si>
  <si>
    <t># 1</t>
  </si>
  <si>
    <t>13-May--20-May</t>
  </si>
  <si>
    <t>transferencia</t>
  </si>
  <si>
    <t xml:space="preserve">20-May ---27-May </t>
  </si>
  <si>
    <t xml:space="preserve">27-May -29-May </t>
  </si>
  <si>
    <t>REMISIONES CENTRAL   J U N I O      2015</t>
  </si>
  <si>
    <t>2996855-54</t>
  </si>
  <si>
    <t>29-May--10-Jun</t>
  </si>
  <si>
    <t xml:space="preserve">10-Jun --18-Jun </t>
  </si>
  <si>
    <t>tranfer</t>
  </si>
  <si>
    <t xml:space="preserve">18-Jun ---22-Jun </t>
  </si>
  <si>
    <t xml:space="preserve">22-Jun --24-Jun </t>
  </si>
  <si>
    <t>0117 A</t>
  </si>
  <si>
    <t>0120 A</t>
  </si>
  <si>
    <t>0135 A</t>
  </si>
  <si>
    <t>0224 A</t>
  </si>
  <si>
    <t>0236 A</t>
  </si>
  <si>
    <t>XXXXX</t>
  </si>
  <si>
    <t>0018 A</t>
  </si>
  <si>
    <t>0036 A</t>
  </si>
  <si>
    <t>0209 A</t>
  </si>
  <si>
    <t>0312 A</t>
  </si>
  <si>
    <t>0316 A</t>
  </si>
  <si>
    <t>0317 A</t>
  </si>
  <si>
    <t>0332 A</t>
  </si>
  <si>
    <t>0429 A</t>
  </si>
  <si>
    <t>0437 A</t>
  </si>
  <si>
    <t>0438 A</t>
  </si>
  <si>
    <t>0449 A</t>
  </si>
  <si>
    <t>0459 A</t>
  </si>
  <si>
    <t>0489 A</t>
  </si>
  <si>
    <t>0100 A</t>
  </si>
  <si>
    <t>0448 A</t>
  </si>
  <si>
    <t>0555 A</t>
  </si>
  <si>
    <t>0556 A</t>
  </si>
  <si>
    <t>0559 A</t>
  </si>
  <si>
    <t>0571 A</t>
  </si>
  <si>
    <t>0616 A</t>
  </si>
  <si>
    <t>0654  A</t>
  </si>
  <si>
    <t>0711 A</t>
  </si>
  <si>
    <t>0718 A</t>
  </si>
  <si>
    <t>0756 A</t>
  </si>
  <si>
    <t>0809 A</t>
  </si>
  <si>
    <t>0818 A</t>
  </si>
  <si>
    <t>0829 A</t>
  </si>
  <si>
    <t>0828 A</t>
  </si>
  <si>
    <t>REMISIONES CENTRAL   J U L I O      2015</t>
  </si>
  <si>
    <t>0910 A</t>
  </si>
  <si>
    <t>0924 A</t>
  </si>
  <si>
    <t>0934 A</t>
  </si>
  <si>
    <t>0935 A</t>
  </si>
  <si>
    <t>0945 A</t>
  </si>
  <si>
    <t>0992 A</t>
  </si>
  <si>
    <t>0996 A</t>
  </si>
  <si>
    <t>1002 A</t>
  </si>
  <si>
    <t>1020 A</t>
  </si>
  <si>
    <t>1046 A</t>
  </si>
  <si>
    <t>1057A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</si>
</sst>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sz val="11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27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/>
    <xf numFmtId="164" fontId="1" fillId="0" borderId="0" xfId="0" applyNumberFormat="1" applyFont="1" applyFill="1" applyBorder="1"/>
    <xf numFmtId="165" fontId="1" fillId="0" borderId="3" xfId="0" applyNumberFormat="1" applyFont="1" applyFill="1" applyBorder="1"/>
    <xf numFmtId="0" fontId="4" fillId="0" borderId="1" xfId="0" applyFont="1" applyBorder="1"/>
    <xf numFmtId="0" fontId="4" fillId="0" borderId="1" xfId="0" applyFont="1" applyFill="1" applyBorder="1"/>
    <xf numFmtId="165" fontId="1" fillId="0" borderId="1" xfId="0" applyNumberFormat="1" applyFont="1" applyBorder="1"/>
    <xf numFmtId="165" fontId="4" fillId="0" borderId="3" xfId="0" applyNumberFormat="1" applyFont="1" applyFill="1" applyBorder="1"/>
    <xf numFmtId="44" fontId="0" fillId="0" borderId="0" xfId="1" applyFont="1"/>
    <xf numFmtId="165" fontId="3" fillId="0" borderId="0" xfId="0" applyNumberFormat="1" applyFont="1" applyFill="1" applyBorder="1"/>
    <xf numFmtId="164" fontId="5" fillId="0" borderId="0" xfId="0" applyNumberFormat="1" applyFont="1" applyFill="1" applyBorder="1"/>
    <xf numFmtId="165" fontId="1" fillId="0" borderId="0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/>
    <xf numFmtId="166" fontId="1" fillId="0" borderId="0" xfId="0" applyNumberFormat="1" applyFont="1" applyFill="1" applyBorder="1"/>
    <xf numFmtId="165" fontId="1" fillId="0" borderId="2" xfId="0" applyNumberFormat="1" applyFont="1" applyFill="1" applyBorder="1"/>
    <xf numFmtId="165" fontId="1" fillId="0" borderId="1" xfId="0" applyNumberFormat="1" applyFont="1" applyFill="1" applyBorder="1"/>
    <xf numFmtId="165" fontId="3" fillId="0" borderId="4" xfId="0" applyNumberFormat="1" applyFont="1" applyFill="1" applyBorder="1"/>
    <xf numFmtId="0" fontId="0" fillId="0" borderId="5" xfId="0" applyBorder="1"/>
    <xf numFmtId="165" fontId="4" fillId="0" borderId="6" xfId="0" applyNumberFormat="1" applyFont="1" applyFill="1" applyBorder="1"/>
    <xf numFmtId="0" fontId="7" fillId="0" borderId="0" xfId="0" applyFont="1"/>
    <xf numFmtId="165" fontId="8" fillId="0" borderId="0" xfId="0" applyNumberFormat="1" applyFont="1"/>
    <xf numFmtId="0" fontId="8" fillId="0" borderId="0" xfId="0" applyFont="1"/>
    <xf numFmtId="0" fontId="2" fillId="3" borderId="2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3" fillId="0" borderId="8" xfId="0" applyNumberFormat="1" applyFont="1" applyFill="1" applyBorder="1"/>
    <xf numFmtId="165" fontId="1" fillId="0" borderId="9" xfId="0" applyNumberFormat="1" applyFont="1" applyFill="1" applyBorder="1"/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44" fontId="9" fillId="0" borderId="0" xfId="1" applyFont="1"/>
    <xf numFmtId="164" fontId="9" fillId="0" borderId="0" xfId="0" applyNumberFormat="1" applyFont="1"/>
    <xf numFmtId="44" fontId="8" fillId="0" borderId="1" xfId="1" applyFont="1" applyFill="1" applyBorder="1" applyAlignment="1">
      <alignment horizontal="center"/>
    </xf>
    <xf numFmtId="164" fontId="9" fillId="0" borderId="1" xfId="0" applyNumberFormat="1" applyFont="1" applyBorder="1"/>
    <xf numFmtId="1" fontId="1" fillId="0" borderId="1" xfId="1" applyNumberFormat="1" applyFont="1" applyFill="1" applyBorder="1" applyAlignment="1">
      <alignment horizontal="center"/>
    </xf>
    <xf numFmtId="44" fontId="1" fillId="0" borderId="1" xfId="1" applyFont="1" applyFill="1" applyBorder="1" applyAlignment="1">
      <alignment horizontal="center"/>
    </xf>
    <xf numFmtId="44" fontId="0" fillId="0" borderId="1" xfId="1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44" fontId="8" fillId="0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164" fontId="0" fillId="0" borderId="7" xfId="0" applyNumberFormat="1" applyBorder="1"/>
    <xf numFmtId="44" fontId="7" fillId="0" borderId="0" xfId="1" applyFont="1"/>
    <xf numFmtId="0" fontId="0" fillId="0" borderId="0" xfId="0" applyAlignment="1">
      <alignment horizontal="center"/>
    </xf>
    <xf numFmtId="164" fontId="10" fillId="2" borderId="0" xfId="0" applyNumberFormat="1" applyFont="1" applyFill="1" applyBorder="1"/>
    <xf numFmtId="164" fontId="10" fillId="0" borderId="0" xfId="0" applyNumberFormat="1" applyFont="1" applyFill="1" applyBorder="1"/>
    <xf numFmtId="166" fontId="10" fillId="0" borderId="0" xfId="0" applyNumberFormat="1" applyFont="1" applyFill="1" applyBorder="1"/>
    <xf numFmtId="0" fontId="9" fillId="0" borderId="1" xfId="0" applyFont="1" applyFill="1" applyBorder="1" applyAlignment="1">
      <alignment horizontal="left"/>
    </xf>
    <xf numFmtId="44" fontId="9" fillId="0" borderId="1" xfId="1" applyFont="1" applyFill="1" applyBorder="1"/>
    <xf numFmtId="44" fontId="1" fillId="0" borderId="14" xfId="1" applyFont="1" applyFill="1" applyBorder="1" applyAlignment="1">
      <alignment horizontal="center"/>
    </xf>
    <xf numFmtId="44" fontId="9" fillId="0" borderId="15" xfId="1" applyFont="1" applyFill="1" applyBorder="1"/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/>
    <xf numFmtId="0" fontId="1" fillId="0" borderId="1" xfId="0" applyFont="1" applyFill="1" applyBorder="1" applyAlignment="1">
      <alignment horizontal="center"/>
    </xf>
    <xf numFmtId="1" fontId="8" fillId="0" borderId="7" xfId="1" applyNumberFormat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44" fontId="9" fillId="0" borderId="7" xfId="1" applyFont="1" applyFill="1" applyBorder="1"/>
    <xf numFmtId="164" fontId="9" fillId="0" borderId="7" xfId="0" applyNumberFormat="1" applyFont="1" applyBorder="1"/>
    <xf numFmtId="44" fontId="9" fillId="0" borderId="11" xfId="1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164" fontId="9" fillId="0" borderId="12" xfId="0" applyNumberFormat="1" applyFont="1" applyBorder="1"/>
    <xf numFmtId="164" fontId="10" fillId="4" borderId="0" xfId="0" applyNumberFormat="1" applyFont="1" applyFill="1" applyBorder="1"/>
    <xf numFmtId="164" fontId="1" fillId="4" borderId="13" xfId="1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4" fontId="1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44" fontId="0" fillId="0" borderId="0" xfId="1" applyFont="1" applyFill="1" applyBorder="1"/>
    <xf numFmtId="164" fontId="0" fillId="0" borderId="0" xfId="0" applyNumberFormat="1" applyBorder="1"/>
    <xf numFmtId="44" fontId="8" fillId="0" borderId="0" xfId="1" applyFont="1"/>
    <xf numFmtId="44" fontId="8" fillId="0" borderId="0" xfId="0" applyNumberFormat="1" applyFont="1"/>
    <xf numFmtId="0" fontId="8" fillId="0" borderId="0" xfId="0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0" fillId="5" borderId="0" xfId="0" applyNumberFormat="1" applyFont="1" applyFill="1" applyBorder="1"/>
    <xf numFmtId="164" fontId="13" fillId="5" borderId="0" xfId="0" applyNumberFormat="1" applyFont="1" applyFill="1" applyBorder="1"/>
    <xf numFmtId="44" fontId="1" fillId="0" borderId="1" xfId="1" applyFont="1" applyBorder="1"/>
    <xf numFmtId="0" fontId="8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8" fillId="0" borderId="2" xfId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44" fontId="8" fillId="0" borderId="14" xfId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8" fillId="0" borderId="1" xfId="1" applyFont="1" applyBorder="1"/>
    <xf numFmtId="44" fontId="9" fillId="0" borderId="1" xfId="0" applyNumberFormat="1" applyFont="1" applyBorder="1" applyAlignment="1"/>
    <xf numFmtId="0" fontId="9" fillId="0" borderId="1" xfId="0" applyFont="1" applyBorder="1"/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0" xfId="0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4" fontId="7" fillId="0" borderId="11" xfId="1" applyFont="1" applyBorder="1" applyAlignment="1">
      <alignment horizontal="center"/>
    </xf>
    <xf numFmtId="44" fontId="3" fillId="0" borderId="0" xfId="1" applyFont="1" applyFill="1" applyBorder="1"/>
    <xf numFmtId="44" fontId="11" fillId="4" borderId="0" xfId="1" applyFont="1" applyFill="1" applyBorder="1"/>
    <xf numFmtId="44" fontId="11" fillId="5" borderId="0" xfId="1" applyFont="1" applyFill="1" applyBorder="1"/>
    <xf numFmtId="44" fontId="10" fillId="5" borderId="0" xfId="1" applyFont="1" applyFill="1" applyBorder="1"/>
    <xf numFmtId="44" fontId="10" fillId="0" borderId="0" xfId="1" applyFont="1" applyFill="1" applyBorder="1"/>
    <xf numFmtId="44" fontId="11" fillId="0" borderId="0" xfId="1" applyFont="1" applyFill="1" applyBorder="1"/>
    <xf numFmtId="44" fontId="11" fillId="2" borderId="0" xfId="1" applyFont="1" applyFill="1" applyBorder="1"/>
    <xf numFmtId="0" fontId="2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164" fontId="1" fillId="6" borderId="0" xfId="0" applyNumberFormat="1" applyFont="1" applyFill="1" applyBorder="1"/>
    <xf numFmtId="44" fontId="3" fillId="6" borderId="0" xfId="1" applyFont="1" applyFill="1" applyBorder="1"/>
    <xf numFmtId="164" fontId="10" fillId="6" borderId="0" xfId="0" applyNumberFormat="1" applyFont="1" applyFill="1" applyBorder="1"/>
    <xf numFmtId="44" fontId="11" fillId="6" borderId="0" xfId="1" applyFont="1" applyFill="1" applyBorder="1"/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13" xfId="0" applyFont="1" applyBorder="1" applyAlignment="1">
      <alignment horizontal="center"/>
    </xf>
    <xf numFmtId="165" fontId="8" fillId="3" borderId="0" xfId="0" applyNumberFormat="1" applyFont="1" applyFill="1"/>
    <xf numFmtId="0" fontId="8" fillId="0" borderId="1" xfId="0" applyFont="1" applyBorder="1"/>
    <xf numFmtId="44" fontId="8" fillId="0" borderId="1" xfId="1" applyFont="1" applyFill="1" applyBorder="1"/>
    <xf numFmtId="44" fontId="1" fillId="0" borderId="1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 applyFill="1" applyBorder="1"/>
    <xf numFmtId="0" fontId="0" fillId="0" borderId="14" xfId="0" applyFont="1" applyFill="1" applyBorder="1" applyAlignment="1">
      <alignment horizontal="left"/>
    </xf>
    <xf numFmtId="44" fontId="1" fillId="0" borderId="7" xfId="1" applyFont="1" applyFill="1" applyBorder="1" applyAlignment="1">
      <alignment horizontal="center"/>
    </xf>
    <xf numFmtId="44" fontId="6" fillId="0" borderId="1" xfId="1" applyFont="1" applyBorder="1"/>
    <xf numFmtId="164" fontId="1" fillId="7" borderId="1" xfId="0" applyNumberFormat="1" applyFont="1" applyFill="1" applyBorder="1" applyAlignment="1">
      <alignment horizontal="center"/>
    </xf>
    <xf numFmtId="165" fontId="3" fillId="7" borderId="2" xfId="0" applyNumberFormat="1" applyFont="1" applyFill="1" applyBorder="1"/>
    <xf numFmtId="1" fontId="8" fillId="7" borderId="7" xfId="1" applyNumberFormat="1" applyFont="1" applyFill="1" applyBorder="1" applyAlignment="1">
      <alignment horizontal="center"/>
    </xf>
    <xf numFmtId="44" fontId="8" fillId="5" borderId="1" xfId="1" applyFont="1" applyFill="1" applyBorder="1" applyAlignment="1">
      <alignment horizontal="center"/>
    </xf>
    <xf numFmtId="44" fontId="8" fillId="5" borderId="1" xfId="1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7" fillId="0" borderId="12" xfId="0" applyFont="1" applyFill="1" applyBorder="1" applyAlignment="1">
      <alignment horizontal="center"/>
    </xf>
    <xf numFmtId="165" fontId="8" fillId="0" borderId="0" xfId="0" applyNumberFormat="1" applyFont="1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44" fontId="9" fillId="0" borderId="0" xfId="1" applyFont="1" applyFill="1" applyBorder="1"/>
    <xf numFmtId="0" fontId="9" fillId="0" borderId="0" xfId="0" applyFont="1" applyFill="1" applyBorder="1"/>
    <xf numFmtId="164" fontId="9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0" borderId="0" xfId="1" applyFont="1" applyFill="1" applyBorder="1"/>
    <xf numFmtId="44" fontId="9" fillId="0" borderId="0" xfId="0" applyNumberFormat="1" applyFont="1" applyFill="1" applyBorder="1" applyAlignment="1"/>
    <xf numFmtId="16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Fill="1" applyBorder="1"/>
    <xf numFmtId="164" fontId="0" fillId="0" borderId="1" xfId="0" applyNumberForma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8" fillId="0" borderId="1" xfId="0" applyFont="1" applyFill="1" applyBorder="1"/>
    <xf numFmtId="1" fontId="1" fillId="0" borderId="7" xfId="1" applyNumberFormat="1" applyFont="1" applyFill="1" applyBorder="1" applyAlignment="1">
      <alignment horizontal="center"/>
    </xf>
    <xf numFmtId="44" fontId="0" fillId="0" borderId="1" xfId="0" applyNumberFormat="1" applyBorder="1" applyAlignment="1"/>
    <xf numFmtId="0" fontId="0" fillId="0" borderId="2" xfId="0" applyFill="1" applyBorder="1"/>
    <xf numFmtId="165" fontId="11" fillId="0" borderId="0" xfId="0" applyNumberFormat="1" applyFont="1" applyFill="1" applyBorder="1"/>
    <xf numFmtId="164" fontId="1" fillId="3" borderId="0" xfId="0" applyNumberFormat="1" applyFont="1" applyFill="1" applyBorder="1"/>
    <xf numFmtId="164" fontId="10" fillId="3" borderId="0" xfId="0" applyNumberFormat="1" applyFont="1" applyFill="1" applyBorder="1"/>
    <xf numFmtId="0" fontId="0" fillId="0" borderId="0" xfId="0" applyAlignment="1">
      <alignment horizontal="center"/>
    </xf>
    <xf numFmtId="44" fontId="7" fillId="0" borderId="1" xfId="1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0" xfId="0" applyAlignment="1">
      <alignment horizontal="center"/>
    </xf>
    <xf numFmtId="165" fontId="10" fillId="0" borderId="0" xfId="0" applyNumberFormat="1" applyFont="1" applyFill="1" applyBorder="1"/>
    <xf numFmtId="1" fontId="1" fillId="6" borderId="7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3" borderId="13" xfId="1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left"/>
    </xf>
    <xf numFmtId="0" fontId="8" fillId="8" borderId="1" xfId="0" applyFont="1" applyFill="1" applyBorder="1"/>
    <xf numFmtId="0" fontId="0" fillId="0" borderId="0" xfId="0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44" fontId="0" fillId="0" borderId="0" xfId="0" applyNumberFormat="1" applyFill="1" applyBorder="1" applyAlignment="1"/>
    <xf numFmtId="44" fontId="8" fillId="0" borderId="0" xfId="0" applyNumberFormat="1" applyFont="1" applyFill="1" applyBorder="1"/>
    <xf numFmtId="0" fontId="12" fillId="0" borderId="1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4" fontId="3" fillId="3" borderId="0" xfId="1" applyFont="1" applyFill="1" applyBorder="1"/>
    <xf numFmtId="44" fontId="11" fillId="3" borderId="0" xfId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4" fontId="16" fillId="0" borderId="0" xfId="0" applyNumberFormat="1" applyFont="1" applyFill="1" applyBorder="1"/>
    <xf numFmtId="166" fontId="15" fillId="0" borderId="0" xfId="0" applyNumberFormat="1" applyFont="1" applyFill="1" applyBorder="1"/>
    <xf numFmtId="165" fontId="1" fillId="0" borderId="0" xfId="0" applyNumberFormat="1" applyFont="1"/>
    <xf numFmtId="0" fontId="0" fillId="0" borderId="0" xfId="0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5" fontId="4" fillId="0" borderId="16" xfId="0" applyNumberFormat="1" applyFont="1" applyFill="1" applyBorder="1"/>
    <xf numFmtId="0" fontId="4" fillId="0" borderId="14" xfId="0" applyFont="1" applyFill="1" applyBorder="1"/>
    <xf numFmtId="4" fontId="7" fillId="0" borderId="0" xfId="0" applyNumberFormat="1" applyFont="1"/>
    <xf numFmtId="4" fontId="7" fillId="0" borderId="11" xfId="0" applyNumberFormat="1" applyFont="1" applyBorder="1" applyAlignment="1">
      <alignment horizontal="center"/>
    </xf>
    <xf numFmtId="4" fontId="3" fillId="0" borderId="2" xfId="0" applyNumberFormat="1" applyFont="1" applyFill="1" applyBorder="1"/>
    <xf numFmtId="4" fontId="1" fillId="0" borderId="2" xfId="0" applyNumberFormat="1" applyFont="1" applyFill="1" applyBorder="1"/>
    <xf numFmtId="4" fontId="3" fillId="0" borderId="15" xfId="0" applyNumberFormat="1" applyFont="1" applyFill="1" applyBorder="1"/>
    <xf numFmtId="4" fontId="3" fillId="0" borderId="4" xfId="0" applyNumberFormat="1" applyFont="1" applyFill="1" applyBorder="1"/>
    <xf numFmtId="4" fontId="8" fillId="0" borderId="0" xfId="0" applyNumberFormat="1" applyFont="1"/>
    <xf numFmtId="4" fontId="1" fillId="0" borderId="2" xfId="0" applyNumberFormat="1" applyFont="1" applyBorder="1"/>
    <xf numFmtId="4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" fillId="9" borderId="13" xfId="1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8" fillId="0" borderId="1" xfId="0" applyFont="1" applyFill="1" applyBorder="1" applyAlignment="1">
      <alignment horizontal="center"/>
    </xf>
    <xf numFmtId="0" fontId="19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44" fontId="0" fillId="0" borderId="7" xfId="1" applyFont="1" applyFill="1" applyBorder="1"/>
    <xf numFmtId="164" fontId="0" fillId="0" borderId="7" xfId="0" applyNumberFormat="1" applyFont="1" applyBorder="1"/>
    <xf numFmtId="164" fontId="0" fillId="0" borderId="1" xfId="0" applyNumberFormat="1" applyFont="1" applyBorder="1"/>
    <xf numFmtId="44" fontId="0" fillId="0" borderId="15" xfId="1" applyFont="1" applyFill="1" applyBorder="1"/>
    <xf numFmtId="0" fontId="8" fillId="8" borderId="0" xfId="0" applyFont="1" applyFill="1" applyAlignment="1">
      <alignment horizontal="center"/>
    </xf>
    <xf numFmtId="44" fontId="7" fillId="8" borderId="0" xfId="1" applyFont="1" applyFill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1" fillId="0" borderId="0" xfId="1" applyFont="1" applyBorder="1"/>
    <xf numFmtId="164" fontId="0" fillId="0" borderId="19" xfId="0" applyNumberFormat="1" applyBorder="1"/>
    <xf numFmtId="0" fontId="1" fillId="8" borderId="0" xfId="0" applyFont="1" applyFill="1" applyAlignment="1">
      <alignment horizontal="center"/>
    </xf>
    <xf numFmtId="44" fontId="8" fillId="8" borderId="0" xfId="1" applyFont="1" applyFill="1"/>
    <xf numFmtId="0" fontId="0" fillId="0" borderId="0" xfId="0" applyAlignment="1">
      <alignment horizontal="center"/>
    </xf>
    <xf numFmtId="164" fontId="1" fillId="5" borderId="13" xfId="1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44" fontId="7" fillId="10" borderId="0" xfId="1" applyFont="1" applyFill="1"/>
    <xf numFmtId="0" fontId="7" fillId="10" borderId="0" xfId="0" applyFont="1" applyFill="1"/>
    <xf numFmtId="44" fontId="6" fillId="0" borderId="1" xfId="1" applyFont="1" applyFill="1" applyBorder="1"/>
    <xf numFmtId="4" fontId="1" fillId="0" borderId="1" xfId="0" applyNumberFormat="1" applyFont="1" applyBorder="1"/>
    <xf numFmtId="0" fontId="8" fillId="0" borderId="5" xfId="0" applyFont="1" applyBorder="1" applyAlignment="1">
      <alignment horizontal="center"/>
    </xf>
    <xf numFmtId="44" fontId="7" fillId="0" borderId="5" xfId="1" applyFont="1" applyBorder="1"/>
    <xf numFmtId="164" fontId="1" fillId="10" borderId="18" xfId="1" applyNumberFormat="1" applyFont="1" applyFill="1" applyBorder="1" applyAlignment="1">
      <alignment horizontal="center"/>
    </xf>
    <xf numFmtId="44" fontId="7" fillId="0" borderId="0" xfId="1" applyFont="1" applyFill="1" applyBorder="1"/>
    <xf numFmtId="0" fontId="25" fillId="0" borderId="1" xfId="0" applyFont="1" applyBorder="1" applyAlignment="1">
      <alignment horizontal="center"/>
    </xf>
    <xf numFmtId="44" fontId="1" fillId="0" borderId="3" xfId="1" applyFont="1" applyFill="1" applyBorder="1"/>
    <xf numFmtId="44" fontId="4" fillId="0" borderId="3" xfId="1" applyFont="1" applyFill="1" applyBorder="1"/>
    <xf numFmtId="44" fontId="4" fillId="8" borderId="3" xfId="1" applyFont="1" applyFill="1" applyBorder="1"/>
    <xf numFmtId="44" fontId="4" fillId="0" borderId="16" xfId="1" applyFont="1" applyFill="1" applyBorder="1"/>
    <xf numFmtId="44" fontId="4" fillId="0" borderId="1" xfId="1" applyFont="1" applyFill="1" applyBorder="1"/>
    <xf numFmtId="0" fontId="7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9" fillId="0" borderId="5" xfId="0" applyFont="1" applyFill="1" applyBorder="1"/>
    <xf numFmtId="0" fontId="9" fillId="0" borderId="5" xfId="0" applyFont="1" applyFill="1" applyBorder="1" applyAlignment="1">
      <alignment horizontal="center"/>
    </xf>
    <xf numFmtId="44" fontId="9" fillId="0" borderId="5" xfId="1" applyFont="1" applyFill="1" applyBorder="1"/>
    <xf numFmtId="164" fontId="9" fillId="0" borderId="5" xfId="0" applyNumberFormat="1" applyFont="1" applyFill="1" applyBorder="1"/>
    <xf numFmtId="164" fontId="1" fillId="0" borderId="14" xfId="0" applyNumberFormat="1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4" fontId="1" fillId="0" borderId="14" xfId="0" applyNumberFormat="1" applyFont="1" applyBorder="1"/>
    <xf numFmtId="0" fontId="0" fillId="0" borderId="14" xfId="0" applyBorder="1"/>
    <xf numFmtId="1" fontId="25" fillId="0" borderId="1" xfId="1" applyNumberFormat="1" applyFont="1" applyFill="1" applyBorder="1" applyAlignment="1">
      <alignment horizontal="center"/>
    </xf>
    <xf numFmtId="4" fontId="3" fillId="0" borderId="1" xfId="0" applyNumberFormat="1" applyFont="1" applyFill="1" applyBorder="1"/>
    <xf numFmtId="1" fontId="18" fillId="0" borderId="1" xfId="1" applyNumberFormat="1" applyFont="1" applyFill="1" applyBorder="1" applyAlignment="1">
      <alignment horizontal="center"/>
    </xf>
    <xf numFmtId="44" fontId="1" fillId="0" borderId="14" xfId="1" applyFont="1" applyFill="1" applyBorder="1"/>
    <xf numFmtId="0" fontId="0" fillId="0" borderId="0" xfId="0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44" fontId="10" fillId="0" borderId="1" xfId="1" applyFont="1" applyFill="1" applyBorder="1"/>
    <xf numFmtId="4" fontId="11" fillId="0" borderId="2" xfId="0" applyNumberFormat="1" applyFont="1" applyFill="1" applyBorder="1"/>
    <xf numFmtId="4" fontId="10" fillId="0" borderId="2" xfId="0" applyNumberFormat="1" applyFont="1" applyFill="1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/>
    <xf numFmtId="44" fontId="0" fillId="0" borderId="21" xfId="1" applyFont="1" applyBorder="1"/>
    <xf numFmtId="44" fontId="9" fillId="3" borderId="1" xfId="1" applyFont="1" applyFill="1" applyBorder="1"/>
    <xf numFmtId="44" fontId="0" fillId="3" borderId="1" xfId="1" applyFont="1" applyFill="1" applyBorder="1"/>
    <xf numFmtId="44" fontId="1" fillId="3" borderId="1" xfId="1" applyFont="1" applyFill="1" applyBorder="1" applyAlignment="1">
      <alignment horizontal="center"/>
    </xf>
    <xf numFmtId="44" fontId="0" fillId="3" borderId="0" xfId="1" applyFont="1" applyFill="1" applyBorder="1"/>
    <xf numFmtId="44" fontId="6" fillId="0" borderId="1" xfId="1" applyFont="1" applyFill="1" applyBorder="1" applyAlignment="1">
      <alignment horizontal="center"/>
    </xf>
    <xf numFmtId="4" fontId="11" fillId="0" borderId="15" xfId="0" applyNumberFormat="1" applyFont="1" applyFill="1" applyBorder="1"/>
    <xf numFmtId="4" fontId="10" fillId="0" borderId="2" xfId="0" applyNumberFormat="1" applyFont="1" applyBorder="1"/>
    <xf numFmtId="4" fontId="10" fillId="0" borderId="1" xfId="0" applyNumberFormat="1" applyFont="1" applyBorder="1"/>
    <xf numFmtId="4" fontId="10" fillId="0" borderId="14" xfId="0" applyNumberFormat="1" applyFont="1" applyBorder="1"/>
    <xf numFmtId="4" fontId="11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9" fillId="0" borderId="7" xfId="0" applyNumberFormat="1" applyFont="1" applyFill="1" applyBorder="1"/>
    <xf numFmtId="44" fontId="0" fillId="0" borderId="1" xfId="0" applyNumberFormat="1" applyFill="1" applyBorder="1" applyAlignment="1"/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/>
    <xf numFmtId="16" fontId="0" fillId="0" borderId="1" xfId="0" applyNumberFormat="1" applyFill="1" applyBorder="1"/>
    <xf numFmtId="1" fontId="25" fillId="0" borderId="7" xfId="1" applyNumberFormat="1" applyFont="1" applyFill="1" applyBorder="1" applyAlignment="1">
      <alignment horizontal="center"/>
    </xf>
    <xf numFmtId="4" fontId="3" fillId="8" borderId="2" xfId="0" applyNumberFormat="1" applyFont="1" applyFill="1" applyBorder="1"/>
    <xf numFmtId="0" fontId="8" fillId="3" borderId="1" xfId="0" applyFont="1" applyFill="1" applyBorder="1"/>
    <xf numFmtId="0" fontId="2" fillId="11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20" fillId="6" borderId="0" xfId="0" applyNumberFormat="1" applyFont="1" applyFill="1" applyBorder="1" applyAlignment="1">
      <alignment horizontal="center"/>
    </xf>
    <xf numFmtId="0" fontId="20" fillId="6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5" fillId="0" borderId="19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04"/>
  <sheetViews>
    <sheetView topLeftCell="A85" workbookViewId="0">
      <selection activeCell="E103" sqref="E103:F104"/>
    </sheetView>
  </sheetViews>
  <sheetFormatPr baseColWidth="10" defaultRowHeight="15" x14ac:dyDescent="0.25"/>
  <cols>
    <col min="1" max="1" width="10.7109375" customWidth="1"/>
    <col min="4" max="4" width="17.85546875" bestFit="1" customWidth="1"/>
    <col min="5" max="5" width="18" customWidth="1"/>
    <col min="6" max="6" width="15.5703125" style="10" bestFit="1" customWidth="1"/>
    <col min="7" max="7" width="17.85546875" bestFit="1" customWidth="1"/>
  </cols>
  <sheetData>
    <row r="1" spans="2:8" ht="19.5" thickBot="1" x14ac:dyDescent="0.35">
      <c r="D1" s="22" t="s">
        <v>15</v>
      </c>
    </row>
    <row r="2" spans="2:8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</row>
    <row r="3" spans="2:8" x14ac:dyDescent="0.25">
      <c r="B3" s="26">
        <v>42006</v>
      </c>
      <c r="C3" s="27">
        <v>7921</v>
      </c>
      <c r="D3" s="28">
        <v>87801.15</v>
      </c>
      <c r="E3" s="4">
        <v>42010</v>
      </c>
      <c r="F3" s="113">
        <v>87801.15</v>
      </c>
      <c r="G3" s="29">
        <f t="shared" ref="G3:G36" si="0">D3-F3</f>
        <v>0</v>
      </c>
      <c r="H3" s="6" t="s">
        <v>0</v>
      </c>
    </row>
    <row r="4" spans="2:8" x14ac:dyDescent="0.25">
      <c r="B4" s="1">
        <v>42006</v>
      </c>
      <c r="C4" s="2">
        <v>8007</v>
      </c>
      <c r="D4" s="3">
        <v>372712.32</v>
      </c>
      <c r="E4" s="12" t="s">
        <v>5</v>
      </c>
      <c r="F4" s="113">
        <f>187712+185000.32</f>
        <v>372712.32</v>
      </c>
      <c r="G4" s="5">
        <f t="shared" si="0"/>
        <v>0</v>
      </c>
      <c r="H4" s="7" t="s">
        <v>1</v>
      </c>
    </row>
    <row r="5" spans="2:8" x14ac:dyDescent="0.25">
      <c r="B5" s="1">
        <v>42007</v>
      </c>
      <c r="C5" s="2">
        <v>8027</v>
      </c>
      <c r="D5" s="3">
        <v>127651.67</v>
      </c>
      <c r="E5" s="4">
        <v>42012</v>
      </c>
      <c r="F5" s="113">
        <v>127651.67</v>
      </c>
      <c r="G5" s="5">
        <f t="shared" si="0"/>
        <v>0</v>
      </c>
      <c r="H5" s="7" t="s">
        <v>2</v>
      </c>
    </row>
    <row r="6" spans="2:8" x14ac:dyDescent="0.25">
      <c r="B6" s="1">
        <v>42008</v>
      </c>
      <c r="C6" s="2">
        <v>8111</v>
      </c>
      <c r="D6" s="3">
        <v>125032.1</v>
      </c>
      <c r="E6" s="4">
        <v>42012</v>
      </c>
      <c r="F6" s="113">
        <v>125032.1</v>
      </c>
      <c r="G6" s="5">
        <f t="shared" si="0"/>
        <v>0</v>
      </c>
      <c r="H6" s="8" t="s">
        <v>3</v>
      </c>
    </row>
    <row r="7" spans="2:8" x14ac:dyDescent="0.25">
      <c r="B7" s="1">
        <v>42009</v>
      </c>
      <c r="C7" s="2">
        <v>8162</v>
      </c>
      <c r="D7" s="3">
        <v>10512</v>
      </c>
      <c r="E7" s="4">
        <v>42013</v>
      </c>
      <c r="F7" s="113">
        <v>10512</v>
      </c>
      <c r="G7" s="9">
        <f t="shared" si="0"/>
        <v>0</v>
      </c>
      <c r="H7" s="8" t="s">
        <v>2</v>
      </c>
    </row>
    <row r="8" spans="2:8" x14ac:dyDescent="0.25">
      <c r="B8" s="1">
        <v>42009</v>
      </c>
      <c r="C8" s="2">
        <v>8169</v>
      </c>
      <c r="D8" s="3">
        <v>25069.1</v>
      </c>
      <c r="E8" s="4">
        <v>42013</v>
      </c>
      <c r="F8" s="113">
        <v>25069.1</v>
      </c>
      <c r="G8" s="9">
        <f t="shared" si="0"/>
        <v>0</v>
      </c>
      <c r="H8" s="8" t="s">
        <v>2</v>
      </c>
    </row>
    <row r="9" spans="2:8" x14ac:dyDescent="0.25">
      <c r="B9" s="1">
        <v>42009</v>
      </c>
      <c r="C9" s="2">
        <v>8237</v>
      </c>
      <c r="D9" s="3">
        <v>272913.45</v>
      </c>
      <c r="E9" s="4">
        <v>42017</v>
      </c>
      <c r="F9" s="113">
        <v>272913.45</v>
      </c>
      <c r="G9" s="9">
        <f t="shared" si="0"/>
        <v>0</v>
      </c>
      <c r="H9" s="6" t="s">
        <v>1</v>
      </c>
    </row>
    <row r="10" spans="2:8" x14ac:dyDescent="0.25">
      <c r="B10" s="1">
        <v>42009</v>
      </c>
      <c r="C10" s="2">
        <v>8238</v>
      </c>
      <c r="D10" s="3">
        <v>6668.9</v>
      </c>
      <c r="E10" s="4">
        <v>42013</v>
      </c>
      <c r="F10" s="113">
        <v>6668.9</v>
      </c>
      <c r="G10" s="9">
        <f t="shared" si="0"/>
        <v>0</v>
      </c>
      <c r="H10" s="6" t="s">
        <v>1</v>
      </c>
    </row>
    <row r="11" spans="2:8" x14ac:dyDescent="0.25">
      <c r="B11" s="1">
        <v>42009</v>
      </c>
      <c r="C11" s="2">
        <v>8239</v>
      </c>
      <c r="D11" s="3">
        <v>310642.31</v>
      </c>
      <c r="E11" s="12" t="s">
        <v>6</v>
      </c>
      <c r="F11" s="113">
        <f>14240+296402.31</f>
        <v>310642.31</v>
      </c>
      <c r="G11" s="9">
        <f t="shared" si="0"/>
        <v>0</v>
      </c>
      <c r="H11" s="6" t="s">
        <v>1</v>
      </c>
    </row>
    <row r="12" spans="2:8" x14ac:dyDescent="0.25">
      <c r="B12" s="1">
        <v>42009</v>
      </c>
      <c r="C12" s="2">
        <v>8243</v>
      </c>
      <c r="D12" s="3">
        <v>2660</v>
      </c>
      <c r="E12" s="4">
        <v>42013</v>
      </c>
      <c r="F12" s="113">
        <v>2660</v>
      </c>
      <c r="G12" s="9">
        <f t="shared" si="0"/>
        <v>0</v>
      </c>
      <c r="H12" s="6" t="s">
        <v>4</v>
      </c>
    </row>
    <row r="13" spans="2:8" x14ac:dyDescent="0.25">
      <c r="B13" s="1">
        <v>42009</v>
      </c>
      <c r="C13" s="2">
        <v>8256</v>
      </c>
      <c r="D13" s="3">
        <v>71033.399999999994</v>
      </c>
      <c r="E13" s="4">
        <v>42012</v>
      </c>
      <c r="F13" s="113">
        <v>71033.399999999994</v>
      </c>
      <c r="G13" s="9">
        <f t="shared" si="0"/>
        <v>0</v>
      </c>
      <c r="H13" s="6" t="s">
        <v>0</v>
      </c>
    </row>
    <row r="14" spans="2:8" x14ac:dyDescent="0.25">
      <c r="B14" s="1">
        <v>42010</v>
      </c>
      <c r="C14" s="2">
        <v>8289</v>
      </c>
      <c r="D14" s="3">
        <v>16786.2</v>
      </c>
      <c r="E14" s="4">
        <v>42017</v>
      </c>
      <c r="F14" s="113">
        <v>16786.2</v>
      </c>
      <c r="G14" s="9">
        <f t="shared" si="0"/>
        <v>0</v>
      </c>
      <c r="H14" s="6" t="s">
        <v>2</v>
      </c>
    </row>
    <row r="15" spans="2:8" x14ac:dyDescent="0.25">
      <c r="B15" s="1">
        <v>42010</v>
      </c>
      <c r="C15" s="2">
        <v>8308</v>
      </c>
      <c r="D15" s="3">
        <v>10437</v>
      </c>
      <c r="E15" s="4">
        <v>42017</v>
      </c>
      <c r="F15" s="113">
        <v>10437</v>
      </c>
      <c r="G15" s="9">
        <f t="shared" si="0"/>
        <v>0</v>
      </c>
      <c r="H15" s="6" t="s">
        <v>1</v>
      </c>
    </row>
    <row r="16" spans="2:8" x14ac:dyDescent="0.25">
      <c r="B16" s="1">
        <v>42010</v>
      </c>
      <c r="C16" s="2">
        <v>8362</v>
      </c>
      <c r="D16" s="3">
        <v>188666</v>
      </c>
      <c r="E16" s="4">
        <v>42013</v>
      </c>
      <c r="F16" s="113">
        <v>188666</v>
      </c>
      <c r="G16" s="9">
        <f t="shared" si="0"/>
        <v>0</v>
      </c>
      <c r="H16" s="6" t="s">
        <v>1</v>
      </c>
    </row>
    <row r="17" spans="2:8" x14ac:dyDescent="0.25">
      <c r="B17" s="1">
        <v>42011</v>
      </c>
      <c r="C17" s="2">
        <v>8425</v>
      </c>
      <c r="D17" s="3">
        <v>189479.42</v>
      </c>
      <c r="E17" s="4">
        <v>42021</v>
      </c>
      <c r="F17" s="113">
        <v>189479.42</v>
      </c>
      <c r="G17" s="9">
        <f t="shared" si="0"/>
        <v>0</v>
      </c>
      <c r="H17" s="7" t="s">
        <v>1</v>
      </c>
    </row>
    <row r="18" spans="2:8" x14ac:dyDescent="0.25">
      <c r="B18" s="1">
        <v>42011</v>
      </c>
      <c r="C18" s="120">
        <v>8459</v>
      </c>
      <c r="D18" s="3">
        <v>53504</v>
      </c>
      <c r="E18" s="123">
        <v>42055</v>
      </c>
      <c r="F18" s="124">
        <v>53504</v>
      </c>
      <c r="G18" s="9">
        <f t="shared" si="0"/>
        <v>0</v>
      </c>
      <c r="H18" s="7" t="s">
        <v>0</v>
      </c>
    </row>
    <row r="19" spans="2:8" x14ac:dyDescent="0.25">
      <c r="B19" s="1">
        <v>42012</v>
      </c>
      <c r="C19" s="2">
        <v>8493</v>
      </c>
      <c r="D19" s="3">
        <v>103196.06</v>
      </c>
      <c r="E19" s="4">
        <v>42017</v>
      </c>
      <c r="F19" s="113">
        <v>103196.06</v>
      </c>
      <c r="G19" s="9">
        <f t="shared" si="0"/>
        <v>0</v>
      </c>
      <c r="H19" s="7" t="s">
        <v>7</v>
      </c>
    </row>
    <row r="20" spans="2:8" x14ac:dyDescent="0.25">
      <c r="B20" s="1">
        <v>42013</v>
      </c>
      <c r="C20" s="2">
        <v>8607</v>
      </c>
      <c r="D20" s="3">
        <v>63168.45</v>
      </c>
      <c r="E20" s="4">
        <v>42017</v>
      </c>
      <c r="F20" s="113">
        <v>63168.45</v>
      </c>
      <c r="G20" s="9">
        <f t="shared" si="0"/>
        <v>0</v>
      </c>
      <c r="H20" s="6" t="s">
        <v>2</v>
      </c>
    </row>
    <row r="21" spans="2:8" x14ac:dyDescent="0.25">
      <c r="B21" s="1">
        <v>42013</v>
      </c>
      <c r="C21" s="2">
        <v>8626</v>
      </c>
      <c r="D21" s="3">
        <v>8237.5</v>
      </c>
      <c r="E21" s="4">
        <v>42013</v>
      </c>
      <c r="F21" s="113">
        <v>8237.5</v>
      </c>
      <c r="G21" s="9">
        <f t="shared" si="0"/>
        <v>0</v>
      </c>
      <c r="H21" s="6" t="s">
        <v>2</v>
      </c>
    </row>
    <row r="22" spans="2:8" x14ac:dyDescent="0.25">
      <c r="B22" s="1">
        <v>42013</v>
      </c>
      <c r="C22" s="2">
        <v>8636</v>
      </c>
      <c r="D22" s="3">
        <v>225354.1</v>
      </c>
      <c r="E22" s="4">
        <v>42021</v>
      </c>
      <c r="F22" s="113">
        <v>225354.1</v>
      </c>
      <c r="G22" s="9">
        <f t="shared" si="0"/>
        <v>0</v>
      </c>
      <c r="H22" s="6" t="s">
        <v>7</v>
      </c>
    </row>
    <row r="23" spans="2:8" x14ac:dyDescent="0.25">
      <c r="B23" s="1">
        <v>42013</v>
      </c>
      <c r="C23" s="2">
        <v>8650</v>
      </c>
      <c r="D23" s="3">
        <v>45045</v>
      </c>
      <c r="E23" s="4">
        <v>42019</v>
      </c>
      <c r="F23" s="113">
        <v>45045</v>
      </c>
      <c r="G23" s="9">
        <f t="shared" si="0"/>
        <v>0</v>
      </c>
      <c r="H23" s="7" t="s">
        <v>8</v>
      </c>
    </row>
    <row r="24" spans="2:8" x14ac:dyDescent="0.25">
      <c r="B24" s="1">
        <v>42014</v>
      </c>
      <c r="C24" s="2">
        <v>8716</v>
      </c>
      <c r="D24" s="3">
        <v>98594.1</v>
      </c>
      <c r="E24" s="4">
        <v>42023</v>
      </c>
      <c r="F24" s="113">
        <v>98594.1</v>
      </c>
      <c r="G24" s="9">
        <f t="shared" si="0"/>
        <v>0</v>
      </c>
      <c r="H24" s="6" t="s">
        <v>2</v>
      </c>
    </row>
    <row r="25" spans="2:8" x14ac:dyDescent="0.25">
      <c r="B25" s="1">
        <v>42014</v>
      </c>
      <c r="C25" s="2">
        <v>8750</v>
      </c>
      <c r="D25" s="3">
        <v>314338.34000000003</v>
      </c>
      <c r="E25" s="4">
        <v>42025</v>
      </c>
      <c r="F25" s="113">
        <f>50000+120000+26000+31772+86566.34</f>
        <v>314338.33999999997</v>
      </c>
      <c r="G25" s="9">
        <f t="shared" si="0"/>
        <v>0</v>
      </c>
      <c r="H25" s="6" t="s">
        <v>1</v>
      </c>
    </row>
    <row r="26" spans="2:8" x14ac:dyDescent="0.25">
      <c r="B26" s="1">
        <v>42014</v>
      </c>
      <c r="C26" s="2">
        <v>8752</v>
      </c>
      <c r="D26" s="3">
        <v>82385.3</v>
      </c>
      <c r="E26" s="4">
        <v>42021</v>
      </c>
      <c r="F26" s="113">
        <v>82385.3</v>
      </c>
      <c r="G26" s="9">
        <f t="shared" si="0"/>
        <v>0</v>
      </c>
      <c r="H26" s="6" t="s">
        <v>9</v>
      </c>
    </row>
    <row r="27" spans="2:8" x14ac:dyDescent="0.25">
      <c r="B27" s="1">
        <v>42016</v>
      </c>
      <c r="C27" s="2">
        <v>8803</v>
      </c>
      <c r="D27" s="3">
        <v>109011.15</v>
      </c>
      <c r="E27" s="4">
        <v>42021</v>
      </c>
      <c r="F27" s="113">
        <v>109011.15</v>
      </c>
      <c r="G27" s="9">
        <f t="shared" si="0"/>
        <v>0</v>
      </c>
      <c r="H27" s="7" t="s">
        <v>0</v>
      </c>
    </row>
    <row r="28" spans="2:8" x14ac:dyDescent="0.25">
      <c r="B28" s="1">
        <v>42016</v>
      </c>
      <c r="C28" s="25">
        <v>8850</v>
      </c>
      <c r="D28" s="3">
        <v>132951.24</v>
      </c>
      <c r="E28" s="75">
        <v>42047</v>
      </c>
      <c r="F28" s="114">
        <f>32832+53119+47000+0.24</f>
        <v>132951.24</v>
      </c>
      <c r="G28" s="9">
        <f t="shared" si="0"/>
        <v>0</v>
      </c>
      <c r="H28" s="6" t="s">
        <v>1</v>
      </c>
    </row>
    <row r="29" spans="2:8" x14ac:dyDescent="0.25">
      <c r="B29" s="1">
        <v>42016</v>
      </c>
      <c r="C29" s="2">
        <v>8885</v>
      </c>
      <c r="D29" s="3">
        <v>69409.100000000006</v>
      </c>
      <c r="E29" s="4">
        <v>42021</v>
      </c>
      <c r="F29" s="113">
        <v>69409.100000000006</v>
      </c>
      <c r="G29" s="9">
        <f t="shared" si="0"/>
        <v>0</v>
      </c>
      <c r="H29" s="6" t="s">
        <v>0</v>
      </c>
    </row>
    <row r="30" spans="2:8" x14ac:dyDescent="0.25">
      <c r="B30" s="1">
        <v>42017</v>
      </c>
      <c r="C30" s="2">
        <v>8943</v>
      </c>
      <c r="D30" s="3">
        <v>36733.800000000003</v>
      </c>
      <c r="E30" s="4">
        <v>42019</v>
      </c>
      <c r="F30" s="79">
        <v>36733.800000000003</v>
      </c>
      <c r="G30" s="9">
        <f t="shared" si="0"/>
        <v>0</v>
      </c>
      <c r="H30" s="14" t="s">
        <v>2</v>
      </c>
    </row>
    <row r="31" spans="2:8" x14ac:dyDescent="0.25">
      <c r="B31" s="1">
        <v>42017</v>
      </c>
      <c r="C31" s="2">
        <v>8951</v>
      </c>
      <c r="D31" s="3">
        <v>8380</v>
      </c>
      <c r="E31" s="4">
        <v>42021</v>
      </c>
      <c r="F31" s="79">
        <v>8380</v>
      </c>
      <c r="G31" s="9">
        <f t="shared" si="0"/>
        <v>0</v>
      </c>
      <c r="H31" s="14" t="s">
        <v>2</v>
      </c>
    </row>
    <row r="32" spans="2:8" x14ac:dyDescent="0.25">
      <c r="B32" s="1">
        <v>42017</v>
      </c>
      <c r="C32" s="2">
        <v>8975</v>
      </c>
      <c r="D32" s="3">
        <v>95730.1</v>
      </c>
      <c r="E32" s="4">
        <v>42027</v>
      </c>
      <c r="F32" s="113">
        <f>26200+34836+34694.1</f>
        <v>95730.1</v>
      </c>
      <c r="G32" s="9">
        <f t="shared" si="0"/>
        <v>0</v>
      </c>
      <c r="H32" s="7" t="s">
        <v>3</v>
      </c>
    </row>
    <row r="33" spans="2:8" x14ac:dyDescent="0.25">
      <c r="B33" s="1">
        <v>42017</v>
      </c>
      <c r="C33" s="2">
        <v>8982</v>
      </c>
      <c r="D33" s="3">
        <v>190326.01</v>
      </c>
      <c r="E33" s="4">
        <v>42027</v>
      </c>
      <c r="F33" s="113">
        <f>25000+75000+42427.5+47898.51</f>
        <v>190326.01</v>
      </c>
      <c r="G33" s="9">
        <f t="shared" si="0"/>
        <v>0</v>
      </c>
      <c r="H33" s="7" t="s">
        <v>1</v>
      </c>
    </row>
    <row r="34" spans="2:8" x14ac:dyDescent="0.25">
      <c r="B34" s="1">
        <v>42018</v>
      </c>
      <c r="C34" s="25">
        <v>9061</v>
      </c>
      <c r="D34" s="3">
        <v>186989.11</v>
      </c>
      <c r="E34" s="75">
        <v>42047</v>
      </c>
      <c r="F34" s="114">
        <f>30452+46537+110000+0.11</f>
        <v>186989.11</v>
      </c>
      <c r="G34" s="9">
        <f t="shared" si="0"/>
        <v>0</v>
      </c>
      <c r="H34" s="7" t="s">
        <v>0</v>
      </c>
    </row>
    <row r="35" spans="2:8" x14ac:dyDescent="0.25">
      <c r="B35" s="1">
        <v>42019</v>
      </c>
      <c r="C35" s="120">
        <v>9112</v>
      </c>
      <c r="D35" s="3">
        <v>265471.44</v>
      </c>
      <c r="E35" s="123">
        <v>42055</v>
      </c>
      <c r="F35" s="124">
        <v>265471.44</v>
      </c>
      <c r="G35" s="9">
        <f t="shared" si="0"/>
        <v>0</v>
      </c>
      <c r="H35" s="6" t="s">
        <v>1</v>
      </c>
    </row>
    <row r="36" spans="2:8" x14ac:dyDescent="0.25">
      <c r="B36" s="1">
        <v>42019</v>
      </c>
      <c r="C36" s="2">
        <v>9135</v>
      </c>
      <c r="D36" s="3">
        <v>45395.32</v>
      </c>
      <c r="E36" s="4">
        <v>42021</v>
      </c>
      <c r="F36" s="113">
        <v>45395.32</v>
      </c>
      <c r="G36" s="9">
        <f t="shared" si="0"/>
        <v>0</v>
      </c>
      <c r="H36" s="7" t="s">
        <v>3</v>
      </c>
    </row>
    <row r="37" spans="2:8" x14ac:dyDescent="0.25">
      <c r="B37" s="1">
        <v>42019</v>
      </c>
      <c r="C37" s="2">
        <v>9136</v>
      </c>
      <c r="D37" s="3">
        <v>19434</v>
      </c>
      <c r="E37" s="4">
        <v>42021</v>
      </c>
      <c r="F37" s="113">
        <v>19434</v>
      </c>
      <c r="G37" s="9">
        <f t="shared" ref="G37:G67" si="1">D37-F37</f>
        <v>0</v>
      </c>
      <c r="H37" s="7" t="s">
        <v>3</v>
      </c>
    </row>
    <row r="38" spans="2:8" x14ac:dyDescent="0.25">
      <c r="B38" s="1">
        <v>42019</v>
      </c>
      <c r="C38" s="2">
        <v>9169</v>
      </c>
      <c r="D38" s="3">
        <v>54185</v>
      </c>
      <c r="E38" s="4">
        <v>42023</v>
      </c>
      <c r="F38" s="113">
        <v>54185</v>
      </c>
      <c r="G38" s="9">
        <f t="shared" si="1"/>
        <v>0</v>
      </c>
      <c r="H38" s="7" t="s">
        <v>10</v>
      </c>
    </row>
    <row r="39" spans="2:8" x14ac:dyDescent="0.25">
      <c r="B39" s="1">
        <v>42020</v>
      </c>
      <c r="C39" s="2">
        <v>9238</v>
      </c>
      <c r="D39" s="3">
        <v>59136.45</v>
      </c>
      <c r="E39" s="4">
        <v>42023</v>
      </c>
      <c r="F39" s="113">
        <v>59136.45</v>
      </c>
      <c r="G39" s="9">
        <f t="shared" si="1"/>
        <v>0</v>
      </c>
      <c r="H39" s="6" t="s">
        <v>1</v>
      </c>
    </row>
    <row r="40" spans="2:8" x14ac:dyDescent="0.25">
      <c r="B40" s="1">
        <v>42020</v>
      </c>
      <c r="C40" s="25">
        <v>9269</v>
      </c>
      <c r="D40" s="3">
        <v>129665.8</v>
      </c>
      <c r="E40" s="75">
        <v>42048</v>
      </c>
      <c r="F40" s="114">
        <v>129665.8</v>
      </c>
      <c r="G40" s="9">
        <f t="shared" si="1"/>
        <v>0</v>
      </c>
      <c r="H40" s="6" t="s">
        <v>11</v>
      </c>
    </row>
    <row r="41" spans="2:8" x14ac:dyDescent="0.25">
      <c r="B41" s="1">
        <v>42021</v>
      </c>
      <c r="C41" s="2">
        <v>9339</v>
      </c>
      <c r="D41" s="3">
        <v>12255</v>
      </c>
      <c r="E41" s="4">
        <v>42023</v>
      </c>
      <c r="F41" s="113">
        <v>12255</v>
      </c>
      <c r="G41" s="9">
        <f t="shared" si="1"/>
        <v>0</v>
      </c>
      <c r="H41" s="6" t="s">
        <v>12</v>
      </c>
    </row>
    <row r="42" spans="2:8" x14ac:dyDescent="0.25">
      <c r="B42" s="1">
        <v>42021</v>
      </c>
      <c r="C42" s="2">
        <v>9352</v>
      </c>
      <c r="D42" s="3">
        <v>270568.59000000003</v>
      </c>
      <c r="E42" s="90">
        <v>42051</v>
      </c>
      <c r="F42" s="115">
        <v>270568.59000000003</v>
      </c>
      <c r="G42" s="9">
        <f t="shared" si="1"/>
        <v>0</v>
      </c>
      <c r="H42" s="7" t="s">
        <v>1</v>
      </c>
    </row>
    <row r="43" spans="2:8" x14ac:dyDescent="0.25">
      <c r="B43" s="1">
        <v>42021</v>
      </c>
      <c r="C43" s="2">
        <v>9353</v>
      </c>
      <c r="D43" s="3">
        <v>37996</v>
      </c>
      <c r="E43" s="4">
        <v>42023</v>
      </c>
      <c r="F43" s="113">
        <f>22000+15996</f>
        <v>37996</v>
      </c>
      <c r="G43" s="9">
        <f t="shared" si="1"/>
        <v>0</v>
      </c>
      <c r="H43" s="7" t="s">
        <v>4</v>
      </c>
    </row>
    <row r="44" spans="2:8" x14ac:dyDescent="0.25">
      <c r="B44" s="1">
        <v>42022</v>
      </c>
      <c r="C44" s="120">
        <v>9372</v>
      </c>
      <c r="D44" s="3">
        <v>261668.67</v>
      </c>
      <c r="E44" s="123">
        <v>42055</v>
      </c>
      <c r="F44" s="124">
        <v>261668.67</v>
      </c>
      <c r="G44" s="9">
        <f t="shared" si="1"/>
        <v>0</v>
      </c>
      <c r="H44" s="7" t="s">
        <v>1</v>
      </c>
    </row>
    <row r="45" spans="2:8" x14ac:dyDescent="0.25">
      <c r="B45" s="1">
        <v>42022</v>
      </c>
      <c r="C45" s="2">
        <v>9422</v>
      </c>
      <c r="D45" s="3">
        <v>45078.2</v>
      </c>
      <c r="E45" s="4">
        <v>42025</v>
      </c>
      <c r="F45" s="113">
        <v>45078.2</v>
      </c>
      <c r="G45" s="9">
        <f t="shared" si="1"/>
        <v>0</v>
      </c>
      <c r="H45" s="7" t="s">
        <v>4</v>
      </c>
    </row>
    <row r="46" spans="2:8" x14ac:dyDescent="0.25">
      <c r="B46" s="1">
        <v>42023</v>
      </c>
      <c r="C46" s="2">
        <v>9460</v>
      </c>
      <c r="D46" s="3">
        <v>67562.8</v>
      </c>
      <c r="E46" s="90">
        <v>42051</v>
      </c>
      <c r="F46" s="115">
        <v>67562.8</v>
      </c>
      <c r="G46" s="9">
        <f t="shared" si="1"/>
        <v>0</v>
      </c>
      <c r="H46" s="7" t="s">
        <v>2</v>
      </c>
    </row>
    <row r="47" spans="2:8" x14ac:dyDescent="0.25">
      <c r="B47" s="1">
        <v>42023</v>
      </c>
      <c r="C47" s="2">
        <v>9485</v>
      </c>
      <c r="D47" s="3">
        <v>34286.25</v>
      </c>
      <c r="E47" s="4">
        <v>42027</v>
      </c>
      <c r="F47" s="113">
        <v>34286.25</v>
      </c>
      <c r="G47" s="9">
        <f t="shared" si="1"/>
        <v>0</v>
      </c>
      <c r="H47" s="7" t="s">
        <v>0</v>
      </c>
    </row>
    <row r="48" spans="2:8" x14ac:dyDescent="0.25">
      <c r="B48" s="1">
        <v>42023</v>
      </c>
      <c r="C48" s="2">
        <v>9533</v>
      </c>
      <c r="D48" s="3">
        <v>7932</v>
      </c>
      <c r="E48" s="4">
        <v>42027</v>
      </c>
      <c r="F48" s="113">
        <v>7932</v>
      </c>
      <c r="G48" s="9">
        <f t="shared" si="1"/>
        <v>0</v>
      </c>
      <c r="H48" s="7" t="s">
        <v>8</v>
      </c>
    </row>
    <row r="49" spans="2:8" x14ac:dyDescent="0.25">
      <c r="B49" s="1">
        <v>42024</v>
      </c>
      <c r="C49" s="2">
        <v>9565</v>
      </c>
      <c r="D49" s="3">
        <v>85071.8</v>
      </c>
      <c r="E49" s="4">
        <v>42027</v>
      </c>
      <c r="F49" s="113">
        <v>85071.8</v>
      </c>
      <c r="G49" s="9">
        <f t="shared" si="1"/>
        <v>0</v>
      </c>
      <c r="H49" s="7" t="s">
        <v>11</v>
      </c>
    </row>
    <row r="50" spans="2:8" x14ac:dyDescent="0.25">
      <c r="B50" s="1">
        <v>42024</v>
      </c>
      <c r="C50" s="2">
        <v>9641</v>
      </c>
      <c r="D50" s="3">
        <v>106179.6</v>
      </c>
      <c r="E50" s="90">
        <v>42051</v>
      </c>
      <c r="F50" s="116">
        <v>106179.6</v>
      </c>
      <c r="G50" s="9">
        <f t="shared" si="1"/>
        <v>0</v>
      </c>
      <c r="H50" s="15" t="s">
        <v>3</v>
      </c>
    </row>
    <row r="51" spans="2:8" x14ac:dyDescent="0.25">
      <c r="B51" s="1">
        <v>42024</v>
      </c>
      <c r="C51" s="2">
        <v>9643</v>
      </c>
      <c r="D51" s="3">
        <v>235729.36</v>
      </c>
      <c r="E51" s="90">
        <v>42051</v>
      </c>
      <c r="F51" s="116">
        <v>235729.36</v>
      </c>
      <c r="G51" s="9">
        <f t="shared" si="1"/>
        <v>0</v>
      </c>
      <c r="H51" s="15" t="s">
        <v>13</v>
      </c>
    </row>
    <row r="52" spans="2:8" x14ac:dyDescent="0.25">
      <c r="B52" s="1">
        <v>42025</v>
      </c>
      <c r="C52" s="2">
        <v>9687</v>
      </c>
      <c r="D52" s="3">
        <v>274781.33</v>
      </c>
      <c r="E52" s="90">
        <v>42051</v>
      </c>
      <c r="F52" s="116">
        <v>274781.33</v>
      </c>
      <c r="G52" s="9">
        <f t="shared" si="1"/>
        <v>0</v>
      </c>
      <c r="H52" s="15" t="s">
        <v>1</v>
      </c>
    </row>
    <row r="53" spans="2:8" x14ac:dyDescent="0.25">
      <c r="B53" s="1">
        <v>42025</v>
      </c>
      <c r="C53" s="2">
        <v>9688</v>
      </c>
      <c r="D53" s="3">
        <v>17569.599999999999</v>
      </c>
      <c r="E53" s="4">
        <v>42026</v>
      </c>
      <c r="F53" s="79">
        <v>17569.599999999999</v>
      </c>
      <c r="G53" s="9">
        <f t="shared" si="1"/>
        <v>0</v>
      </c>
      <c r="H53" s="15" t="s">
        <v>1</v>
      </c>
    </row>
    <row r="54" spans="2:8" x14ac:dyDescent="0.25">
      <c r="B54" s="1">
        <v>42025</v>
      </c>
      <c r="C54" s="2">
        <v>9723</v>
      </c>
      <c r="D54" s="3">
        <v>43531.4</v>
      </c>
      <c r="E54" s="56">
        <v>42039</v>
      </c>
      <c r="F54" s="117">
        <v>43531.4</v>
      </c>
      <c r="G54" s="9">
        <f t="shared" si="1"/>
        <v>0</v>
      </c>
      <c r="H54" s="14" t="s">
        <v>8</v>
      </c>
    </row>
    <row r="55" spans="2:8" x14ac:dyDescent="0.25">
      <c r="B55" s="1">
        <v>42026</v>
      </c>
      <c r="C55" s="2">
        <v>9727</v>
      </c>
      <c r="D55" s="3">
        <v>2760</v>
      </c>
      <c r="E55" s="4">
        <v>42026</v>
      </c>
      <c r="F55" s="79">
        <v>2760</v>
      </c>
      <c r="G55" s="9">
        <f t="shared" si="1"/>
        <v>0</v>
      </c>
      <c r="H55" s="14" t="s">
        <v>0</v>
      </c>
    </row>
    <row r="56" spans="2:8" x14ac:dyDescent="0.25">
      <c r="B56" s="1">
        <v>42026</v>
      </c>
      <c r="C56" s="2">
        <v>9749</v>
      </c>
      <c r="D56" s="3">
        <v>6705.6</v>
      </c>
      <c r="E56" s="4">
        <v>42026</v>
      </c>
      <c r="F56" s="79">
        <v>6705.6</v>
      </c>
      <c r="G56" s="9">
        <f t="shared" si="1"/>
        <v>0</v>
      </c>
      <c r="H56" s="14" t="s">
        <v>12</v>
      </c>
    </row>
    <row r="57" spans="2:8" x14ac:dyDescent="0.25">
      <c r="B57" s="1">
        <v>42026</v>
      </c>
      <c r="C57" s="2">
        <v>9782</v>
      </c>
      <c r="D57" s="3">
        <v>53297.68</v>
      </c>
      <c r="E57" s="57">
        <v>42039</v>
      </c>
      <c r="F57" s="118">
        <v>53297.68</v>
      </c>
      <c r="G57" s="9">
        <f t="shared" si="1"/>
        <v>0</v>
      </c>
      <c r="H57" s="6" t="s">
        <v>7</v>
      </c>
    </row>
    <row r="58" spans="2:8" x14ac:dyDescent="0.25">
      <c r="B58" s="1">
        <v>42026</v>
      </c>
      <c r="C58" s="2">
        <v>9788</v>
      </c>
      <c r="D58" s="3">
        <v>17283.96</v>
      </c>
      <c r="E58" s="16">
        <v>42026</v>
      </c>
      <c r="F58" s="113">
        <v>17283.96</v>
      </c>
      <c r="G58" s="9">
        <f t="shared" si="1"/>
        <v>0</v>
      </c>
      <c r="H58" s="6" t="s">
        <v>7</v>
      </c>
    </row>
    <row r="59" spans="2:8" x14ac:dyDescent="0.25">
      <c r="B59" s="1">
        <v>42026</v>
      </c>
      <c r="C59" s="2">
        <v>9796</v>
      </c>
      <c r="D59" s="3">
        <v>5111</v>
      </c>
      <c r="E59" s="16">
        <v>42026</v>
      </c>
      <c r="F59" s="113">
        <v>5111</v>
      </c>
      <c r="G59" s="9">
        <f t="shared" si="1"/>
        <v>0</v>
      </c>
      <c r="H59" s="6" t="s">
        <v>2</v>
      </c>
    </row>
    <row r="60" spans="2:8" x14ac:dyDescent="0.25">
      <c r="B60" s="1">
        <v>42026</v>
      </c>
      <c r="C60" s="2">
        <v>9834</v>
      </c>
      <c r="D60" s="3">
        <v>107330.2</v>
      </c>
      <c r="E60" s="90">
        <v>42051</v>
      </c>
      <c r="F60" s="115">
        <v>107330.2</v>
      </c>
      <c r="G60" s="9">
        <f t="shared" si="1"/>
        <v>0</v>
      </c>
      <c r="H60" s="6" t="s">
        <v>2</v>
      </c>
    </row>
    <row r="61" spans="2:8" x14ac:dyDescent="0.25">
      <c r="B61" s="1">
        <v>42027</v>
      </c>
      <c r="C61" s="2">
        <v>9907</v>
      </c>
      <c r="D61" s="3">
        <v>8622</v>
      </c>
      <c r="E61" s="56">
        <v>42039</v>
      </c>
      <c r="F61" s="117">
        <v>8622</v>
      </c>
      <c r="G61" s="9">
        <f t="shared" si="1"/>
        <v>0</v>
      </c>
      <c r="H61" s="14" t="s">
        <v>4</v>
      </c>
    </row>
    <row r="62" spans="2:8" x14ac:dyDescent="0.25">
      <c r="B62" s="1">
        <v>42027</v>
      </c>
      <c r="C62" s="2">
        <v>9925</v>
      </c>
      <c r="D62" s="3">
        <v>108204</v>
      </c>
      <c r="E62" s="56">
        <v>42039</v>
      </c>
      <c r="F62" s="117">
        <v>108204</v>
      </c>
      <c r="G62" s="9">
        <f t="shared" si="1"/>
        <v>0</v>
      </c>
      <c r="H62" s="14" t="s">
        <v>1</v>
      </c>
    </row>
    <row r="63" spans="2:8" x14ac:dyDescent="0.25">
      <c r="B63" s="1">
        <v>42027</v>
      </c>
      <c r="C63" s="2">
        <v>9932</v>
      </c>
      <c r="D63" s="3">
        <v>53482</v>
      </c>
      <c r="E63" s="56">
        <v>42039</v>
      </c>
      <c r="F63" s="117">
        <v>53482</v>
      </c>
      <c r="G63" s="9">
        <f t="shared" si="1"/>
        <v>0</v>
      </c>
      <c r="H63" s="14" t="s">
        <v>10</v>
      </c>
    </row>
    <row r="64" spans="2:8" x14ac:dyDescent="0.25">
      <c r="B64" s="1">
        <v>42028</v>
      </c>
      <c r="C64" s="2">
        <v>9995</v>
      </c>
      <c r="D64" s="3">
        <v>31299.200000000001</v>
      </c>
      <c r="E64" s="56">
        <v>42039</v>
      </c>
      <c r="F64" s="117">
        <v>31299.200000000001</v>
      </c>
      <c r="G64" s="9">
        <f t="shared" si="1"/>
        <v>0</v>
      </c>
      <c r="H64" s="15" t="s">
        <v>12</v>
      </c>
    </row>
    <row r="65" spans="2:8" x14ac:dyDescent="0.25">
      <c r="B65" s="1">
        <v>42028</v>
      </c>
      <c r="C65" s="2">
        <v>10026</v>
      </c>
      <c r="D65" s="3">
        <v>316061.8</v>
      </c>
      <c r="E65" s="56">
        <v>42039</v>
      </c>
      <c r="F65" s="118">
        <v>316061.8</v>
      </c>
      <c r="G65" s="9">
        <f t="shared" si="1"/>
        <v>0</v>
      </c>
      <c r="H65" s="7" t="s">
        <v>1</v>
      </c>
    </row>
    <row r="66" spans="2:8" x14ac:dyDescent="0.25">
      <c r="B66" s="1">
        <v>42028</v>
      </c>
      <c r="C66" s="120">
        <v>10031</v>
      </c>
      <c r="D66" s="3">
        <v>6130.8</v>
      </c>
      <c r="E66" s="125">
        <v>42055</v>
      </c>
      <c r="F66" s="126">
        <v>6130.8</v>
      </c>
      <c r="G66" s="9">
        <f t="shared" si="1"/>
        <v>0</v>
      </c>
      <c r="H66" s="7" t="s">
        <v>0</v>
      </c>
    </row>
    <row r="67" spans="2:8" x14ac:dyDescent="0.25">
      <c r="B67" s="1">
        <v>42029</v>
      </c>
      <c r="C67" s="2">
        <v>10037</v>
      </c>
      <c r="D67" s="3">
        <v>24869.599999999999</v>
      </c>
      <c r="E67" s="56">
        <v>42039</v>
      </c>
      <c r="F67" s="118">
        <v>24869.599999999999</v>
      </c>
      <c r="G67" s="9">
        <f t="shared" si="1"/>
        <v>0</v>
      </c>
      <c r="H67" s="7" t="s">
        <v>4</v>
      </c>
    </row>
    <row r="68" spans="2:8" x14ac:dyDescent="0.25">
      <c r="B68" s="1">
        <v>42029</v>
      </c>
      <c r="C68" s="2">
        <v>10057</v>
      </c>
      <c r="D68" s="3">
        <v>65461.599999999999</v>
      </c>
      <c r="E68" s="56">
        <v>42039</v>
      </c>
      <c r="F68" s="118">
        <v>65461.599999999999</v>
      </c>
      <c r="G68" s="9">
        <f t="shared" ref="G68:G99" si="2">D68-F68</f>
        <v>0</v>
      </c>
      <c r="H68" s="7" t="s">
        <v>4</v>
      </c>
    </row>
    <row r="69" spans="2:8" x14ac:dyDescent="0.25">
      <c r="B69" s="1">
        <v>42029</v>
      </c>
      <c r="C69" s="2">
        <v>10076</v>
      </c>
      <c r="D69" s="17">
        <v>3553.2</v>
      </c>
      <c r="E69" s="56">
        <v>42039</v>
      </c>
      <c r="F69" s="118">
        <v>3553.2</v>
      </c>
      <c r="G69" s="9">
        <f t="shared" si="2"/>
        <v>0</v>
      </c>
      <c r="H69" s="18" t="s">
        <v>0</v>
      </c>
    </row>
    <row r="70" spans="2:8" x14ac:dyDescent="0.25">
      <c r="B70" s="1">
        <v>42030</v>
      </c>
      <c r="C70" s="2">
        <v>10092</v>
      </c>
      <c r="D70" s="17">
        <v>69618.8</v>
      </c>
      <c r="E70" s="56">
        <v>42039</v>
      </c>
      <c r="F70" s="117">
        <v>69618.8</v>
      </c>
      <c r="G70" s="9">
        <f t="shared" si="2"/>
        <v>0</v>
      </c>
      <c r="H70" s="18" t="s">
        <v>9</v>
      </c>
    </row>
    <row r="71" spans="2:8" x14ac:dyDescent="0.25">
      <c r="B71" s="1">
        <v>42030</v>
      </c>
      <c r="C71" s="2">
        <v>10160</v>
      </c>
      <c r="D71" s="17">
        <v>233792.12</v>
      </c>
      <c r="E71" s="56">
        <v>42039</v>
      </c>
      <c r="F71" s="117">
        <v>233792.12</v>
      </c>
      <c r="G71" s="9">
        <f t="shared" si="2"/>
        <v>0</v>
      </c>
      <c r="H71" s="18" t="s">
        <v>7</v>
      </c>
    </row>
    <row r="72" spans="2:8" x14ac:dyDescent="0.25">
      <c r="B72" s="1">
        <v>42031</v>
      </c>
      <c r="C72" s="2">
        <v>10232</v>
      </c>
      <c r="D72" s="3">
        <v>77073</v>
      </c>
      <c r="E72" s="56">
        <v>42039</v>
      </c>
      <c r="F72" s="118">
        <v>77073</v>
      </c>
      <c r="G72" s="9">
        <f t="shared" si="2"/>
        <v>0</v>
      </c>
      <c r="H72" s="7" t="s">
        <v>13</v>
      </c>
    </row>
    <row r="73" spans="2:8" x14ac:dyDescent="0.25">
      <c r="B73" s="1">
        <v>42031</v>
      </c>
      <c r="C73" s="2">
        <v>10233</v>
      </c>
      <c r="D73" s="3">
        <v>911.4</v>
      </c>
      <c r="E73" s="56">
        <v>42039</v>
      </c>
      <c r="F73" s="118">
        <v>911.4</v>
      </c>
      <c r="G73" s="9">
        <f t="shared" si="2"/>
        <v>0</v>
      </c>
      <c r="H73" s="7" t="s">
        <v>3</v>
      </c>
    </row>
    <row r="74" spans="2:8" x14ac:dyDescent="0.25">
      <c r="B74" s="1">
        <v>42031</v>
      </c>
      <c r="C74" s="2">
        <v>10237</v>
      </c>
      <c r="D74" s="3">
        <v>6778.8</v>
      </c>
      <c r="E74" s="56">
        <v>42039</v>
      </c>
      <c r="F74" s="118">
        <v>6778.8</v>
      </c>
      <c r="G74" s="9">
        <f t="shared" si="2"/>
        <v>0</v>
      </c>
      <c r="H74" s="7" t="s">
        <v>3</v>
      </c>
    </row>
    <row r="75" spans="2:8" x14ac:dyDescent="0.25">
      <c r="B75" s="1">
        <v>42031</v>
      </c>
      <c r="C75" s="2">
        <v>10272</v>
      </c>
      <c r="D75" s="3">
        <v>150836.93</v>
      </c>
      <c r="E75" s="56">
        <v>42039</v>
      </c>
      <c r="F75" s="118">
        <v>150836.93</v>
      </c>
      <c r="G75" s="9">
        <f t="shared" si="2"/>
        <v>0</v>
      </c>
      <c r="H75" s="7" t="s">
        <v>1</v>
      </c>
    </row>
    <row r="76" spans="2:8" x14ac:dyDescent="0.25">
      <c r="B76" s="1">
        <v>42032</v>
      </c>
      <c r="C76" s="2">
        <v>10276</v>
      </c>
      <c r="D76" s="3">
        <v>45110.400000000001</v>
      </c>
      <c r="E76" s="56">
        <v>42039</v>
      </c>
      <c r="F76" s="118">
        <v>45110.400000000001</v>
      </c>
      <c r="G76" s="9">
        <f t="shared" si="2"/>
        <v>0</v>
      </c>
      <c r="H76" s="7" t="s">
        <v>4</v>
      </c>
    </row>
    <row r="77" spans="2:8" x14ac:dyDescent="0.25">
      <c r="B77" s="1">
        <v>42032</v>
      </c>
      <c r="C77" s="2">
        <v>10321</v>
      </c>
      <c r="D77" s="3">
        <v>62273.279999999999</v>
      </c>
      <c r="E77" s="56">
        <v>42039</v>
      </c>
      <c r="F77" s="118">
        <v>62273.279999999999</v>
      </c>
      <c r="G77" s="9">
        <f t="shared" si="2"/>
        <v>0</v>
      </c>
      <c r="H77" s="7" t="s">
        <v>7</v>
      </c>
    </row>
    <row r="78" spans="2:8" x14ac:dyDescent="0.25">
      <c r="B78" s="1">
        <v>42032</v>
      </c>
      <c r="C78" s="2">
        <v>10345</v>
      </c>
      <c r="D78" s="3">
        <v>13706.4</v>
      </c>
      <c r="E78" s="56">
        <v>42039</v>
      </c>
      <c r="F78" s="118">
        <v>13706.4</v>
      </c>
      <c r="G78" s="9">
        <f t="shared" si="2"/>
        <v>0</v>
      </c>
      <c r="H78" s="7" t="s">
        <v>0</v>
      </c>
    </row>
    <row r="79" spans="2:8" x14ac:dyDescent="0.25">
      <c r="B79" s="1">
        <v>42032</v>
      </c>
      <c r="C79" s="2">
        <v>10351</v>
      </c>
      <c r="D79" s="3">
        <v>93849.4</v>
      </c>
      <c r="E79" s="56">
        <v>42039</v>
      </c>
      <c r="F79" s="118">
        <v>93849.4</v>
      </c>
      <c r="G79" s="9">
        <f t="shared" si="2"/>
        <v>0</v>
      </c>
      <c r="H79" s="7" t="s">
        <v>0</v>
      </c>
    </row>
    <row r="80" spans="2:8" x14ac:dyDescent="0.25">
      <c r="B80" s="1">
        <v>42033</v>
      </c>
      <c r="C80" s="120">
        <v>10393</v>
      </c>
      <c r="D80" s="3">
        <v>1108.8</v>
      </c>
      <c r="E80" s="125">
        <v>42055</v>
      </c>
      <c r="F80" s="126">
        <v>1108.8</v>
      </c>
      <c r="G80" s="9">
        <f t="shared" si="2"/>
        <v>0</v>
      </c>
      <c r="H80" s="7" t="s">
        <v>11</v>
      </c>
    </row>
    <row r="81" spans="2:8" x14ac:dyDescent="0.25">
      <c r="B81" s="1">
        <v>42033</v>
      </c>
      <c r="C81" s="2">
        <v>10433</v>
      </c>
      <c r="D81" s="3">
        <v>119316.25</v>
      </c>
      <c r="E81" s="56">
        <v>42039</v>
      </c>
      <c r="F81" s="118">
        <v>119316.25</v>
      </c>
      <c r="G81" s="9">
        <f t="shared" si="2"/>
        <v>0</v>
      </c>
      <c r="H81" s="7" t="s">
        <v>7</v>
      </c>
    </row>
    <row r="82" spans="2:8" x14ac:dyDescent="0.25">
      <c r="B82" s="1">
        <v>42033</v>
      </c>
      <c r="C82" s="120">
        <v>10438</v>
      </c>
      <c r="D82" s="3">
        <v>840</v>
      </c>
      <c r="E82" s="125">
        <v>42055</v>
      </c>
      <c r="F82" s="126">
        <v>840</v>
      </c>
      <c r="G82" s="9">
        <f t="shared" si="2"/>
        <v>0</v>
      </c>
      <c r="H82" s="7" t="s">
        <v>0</v>
      </c>
    </row>
    <row r="83" spans="2:8" x14ac:dyDescent="0.25">
      <c r="B83" s="1">
        <v>42033</v>
      </c>
      <c r="C83" s="2">
        <v>10464</v>
      </c>
      <c r="D83" s="3">
        <v>64743.5</v>
      </c>
      <c r="E83" s="56">
        <v>42039</v>
      </c>
      <c r="F83" s="118">
        <v>64743.5</v>
      </c>
      <c r="G83" s="9">
        <f t="shared" si="2"/>
        <v>0</v>
      </c>
      <c r="H83" s="7" t="s">
        <v>2</v>
      </c>
    </row>
    <row r="84" spans="2:8" x14ac:dyDescent="0.25">
      <c r="B84" s="1">
        <v>42033</v>
      </c>
      <c r="C84" s="2">
        <v>10466</v>
      </c>
      <c r="D84" s="3">
        <v>20336</v>
      </c>
      <c r="E84" s="56">
        <v>42039</v>
      </c>
      <c r="F84" s="118">
        <v>20336</v>
      </c>
      <c r="G84" s="9">
        <f t="shared" si="2"/>
        <v>0</v>
      </c>
      <c r="H84" s="7" t="s">
        <v>0</v>
      </c>
    </row>
    <row r="85" spans="2:8" x14ac:dyDescent="0.25">
      <c r="B85" s="1">
        <v>42034</v>
      </c>
      <c r="C85" s="2">
        <v>10510</v>
      </c>
      <c r="D85" s="3">
        <v>1959.84</v>
      </c>
      <c r="E85" s="90">
        <v>42051</v>
      </c>
      <c r="F85" s="115">
        <v>1959.84</v>
      </c>
      <c r="G85" s="9">
        <f t="shared" si="2"/>
        <v>0</v>
      </c>
      <c r="H85" s="7" t="s">
        <v>12</v>
      </c>
    </row>
    <row r="86" spans="2:8" x14ac:dyDescent="0.25">
      <c r="B86" s="1">
        <v>42034</v>
      </c>
      <c r="C86" s="2">
        <v>10516</v>
      </c>
      <c r="D86" s="3">
        <v>6696</v>
      </c>
      <c r="E86" s="90">
        <v>42051</v>
      </c>
      <c r="F86" s="115">
        <v>6696</v>
      </c>
      <c r="G86" s="9">
        <f t="shared" si="2"/>
        <v>0</v>
      </c>
      <c r="H86" s="7" t="s">
        <v>0</v>
      </c>
    </row>
    <row r="87" spans="2:8" x14ac:dyDescent="0.25">
      <c r="B87" s="1">
        <v>42034</v>
      </c>
      <c r="C87" s="2">
        <v>10547</v>
      </c>
      <c r="D87" s="3">
        <v>3886</v>
      </c>
      <c r="E87" s="90">
        <v>42051</v>
      </c>
      <c r="F87" s="115">
        <v>3886</v>
      </c>
      <c r="G87" s="9">
        <f t="shared" si="2"/>
        <v>0</v>
      </c>
      <c r="H87" s="7" t="s">
        <v>0</v>
      </c>
    </row>
    <row r="88" spans="2:8" x14ac:dyDescent="0.25">
      <c r="B88" s="1">
        <v>42034</v>
      </c>
      <c r="C88" s="2">
        <v>10560</v>
      </c>
      <c r="D88" s="3">
        <v>496</v>
      </c>
      <c r="E88" s="91" t="s">
        <v>28</v>
      </c>
      <c r="F88" s="115">
        <f>263.72+232.28</f>
        <v>496</v>
      </c>
      <c r="G88" s="9">
        <f t="shared" si="2"/>
        <v>0</v>
      </c>
      <c r="H88" s="7" t="s">
        <v>0</v>
      </c>
    </row>
    <row r="89" spans="2:8" x14ac:dyDescent="0.25">
      <c r="B89" s="1">
        <v>42034</v>
      </c>
      <c r="C89" s="2">
        <v>10565</v>
      </c>
      <c r="D89" s="3">
        <v>5174.3999999999996</v>
      </c>
      <c r="E89" s="90">
        <v>42051</v>
      </c>
      <c r="F89" s="115">
        <v>5174.3999999999996</v>
      </c>
      <c r="G89" s="9">
        <f t="shared" si="2"/>
        <v>0</v>
      </c>
      <c r="H89" s="7" t="s">
        <v>2</v>
      </c>
    </row>
    <row r="90" spans="2:8" x14ac:dyDescent="0.25">
      <c r="B90" s="1">
        <v>42034</v>
      </c>
      <c r="C90" s="2">
        <v>10567</v>
      </c>
      <c r="D90" s="3">
        <v>3372.52</v>
      </c>
      <c r="E90" s="56">
        <v>42039</v>
      </c>
      <c r="F90" s="118">
        <v>3372.52</v>
      </c>
      <c r="G90" s="9">
        <f t="shared" si="2"/>
        <v>0</v>
      </c>
      <c r="H90" s="7" t="s">
        <v>0</v>
      </c>
    </row>
    <row r="91" spans="2:8" x14ac:dyDescent="0.25">
      <c r="B91" s="1">
        <v>42034</v>
      </c>
      <c r="C91" s="2">
        <v>10575</v>
      </c>
      <c r="D91" s="3">
        <v>105980.86</v>
      </c>
      <c r="E91" s="90">
        <v>42051</v>
      </c>
      <c r="F91" s="115">
        <v>105980.86</v>
      </c>
      <c r="G91" s="9">
        <f t="shared" si="2"/>
        <v>0</v>
      </c>
      <c r="H91" s="7" t="s">
        <v>7</v>
      </c>
    </row>
    <row r="92" spans="2:8" x14ac:dyDescent="0.25">
      <c r="B92" s="1">
        <v>42034</v>
      </c>
      <c r="C92" s="2">
        <v>10579</v>
      </c>
      <c r="D92" s="3">
        <v>263084.26</v>
      </c>
      <c r="E92" s="90">
        <v>42051</v>
      </c>
      <c r="F92" s="115">
        <v>263084.26</v>
      </c>
      <c r="G92" s="9">
        <f t="shared" si="2"/>
        <v>0</v>
      </c>
      <c r="H92" s="7" t="s">
        <v>1</v>
      </c>
    </row>
    <row r="93" spans="2:8" x14ac:dyDescent="0.25">
      <c r="B93" s="1">
        <v>42034</v>
      </c>
      <c r="C93" s="2">
        <v>10581</v>
      </c>
      <c r="D93" s="3">
        <v>5056.3999999999996</v>
      </c>
      <c r="E93" s="90">
        <v>42051</v>
      </c>
      <c r="F93" s="115">
        <v>5056.3999999999996</v>
      </c>
      <c r="G93" s="9">
        <f t="shared" si="2"/>
        <v>0</v>
      </c>
      <c r="H93" s="7" t="s">
        <v>2</v>
      </c>
    </row>
    <row r="94" spans="2:8" x14ac:dyDescent="0.25">
      <c r="B94" s="1">
        <v>42034</v>
      </c>
      <c r="C94" s="2">
        <v>10584</v>
      </c>
      <c r="D94" s="3">
        <v>130856</v>
      </c>
      <c r="E94" s="90">
        <v>42051</v>
      </c>
      <c r="F94" s="115">
        <v>130856</v>
      </c>
      <c r="G94" s="9">
        <f t="shared" si="2"/>
        <v>0</v>
      </c>
      <c r="H94" s="7" t="s">
        <v>2</v>
      </c>
    </row>
    <row r="95" spans="2:8" x14ac:dyDescent="0.25">
      <c r="B95" s="1">
        <v>42035</v>
      </c>
      <c r="C95" s="2">
        <v>10597</v>
      </c>
      <c r="D95" s="3">
        <v>727.6</v>
      </c>
      <c r="E95" s="90">
        <v>42051</v>
      </c>
      <c r="F95" s="115">
        <v>727.6</v>
      </c>
      <c r="G95" s="9">
        <f t="shared" si="2"/>
        <v>0</v>
      </c>
      <c r="H95" s="7" t="s">
        <v>10</v>
      </c>
    </row>
    <row r="96" spans="2:8" x14ac:dyDescent="0.25">
      <c r="B96" s="1">
        <v>42035</v>
      </c>
      <c r="C96" s="2">
        <v>10632</v>
      </c>
      <c r="D96" s="3">
        <v>2748</v>
      </c>
      <c r="E96" s="90">
        <v>42051</v>
      </c>
      <c r="F96" s="115">
        <v>2748</v>
      </c>
      <c r="G96" s="9">
        <f t="shared" si="2"/>
        <v>0</v>
      </c>
      <c r="H96" s="7" t="s">
        <v>0</v>
      </c>
    </row>
    <row r="97" spans="2:8" x14ac:dyDescent="0.25">
      <c r="B97" s="1">
        <v>42035</v>
      </c>
      <c r="C97" s="2">
        <v>10633</v>
      </c>
      <c r="D97" s="3">
        <v>268021.65999999997</v>
      </c>
      <c r="E97" s="90">
        <v>42051</v>
      </c>
      <c r="F97" s="115">
        <v>268021.65999999997</v>
      </c>
      <c r="G97" s="9">
        <f t="shared" si="2"/>
        <v>0</v>
      </c>
      <c r="H97" s="7" t="s">
        <v>1</v>
      </c>
    </row>
    <row r="98" spans="2:8" x14ac:dyDescent="0.25">
      <c r="B98" s="1">
        <v>42035</v>
      </c>
      <c r="C98" s="2">
        <v>10671</v>
      </c>
      <c r="D98" s="3">
        <v>409.4</v>
      </c>
      <c r="E98" s="90">
        <v>42051</v>
      </c>
      <c r="F98" s="115">
        <v>409.4</v>
      </c>
      <c r="G98" s="9">
        <f t="shared" si="2"/>
        <v>0</v>
      </c>
      <c r="H98" s="7" t="s">
        <v>0</v>
      </c>
    </row>
    <row r="99" spans="2:8" x14ac:dyDescent="0.25">
      <c r="B99" s="1">
        <v>42035</v>
      </c>
      <c r="C99" s="127">
        <v>10678</v>
      </c>
      <c r="D99" s="3">
        <v>126251.8</v>
      </c>
      <c r="E99" s="55">
        <v>42061</v>
      </c>
      <c r="F99" s="119">
        <v>126251.8</v>
      </c>
      <c r="G99" s="9">
        <f t="shared" si="2"/>
        <v>0</v>
      </c>
      <c r="H99" s="7" t="s">
        <v>1</v>
      </c>
    </row>
    <row r="100" spans="2:8" ht="15.75" thickBot="1" x14ac:dyDescent="0.3">
      <c r="C100" t="s">
        <v>14</v>
      </c>
      <c r="D100" s="19">
        <v>0</v>
      </c>
      <c r="E100" s="20"/>
      <c r="F100" s="51">
        <v>0</v>
      </c>
      <c r="G100" s="21">
        <f t="shared" ref="G100" si="3">D100-F100</f>
        <v>0</v>
      </c>
    </row>
    <row r="101" spans="2:8" ht="16.5" thickTop="1" x14ac:dyDescent="0.25">
      <c r="D101" s="23">
        <f>SUM(D3:D100)</f>
        <v>8410105.4499999993</v>
      </c>
      <c r="E101" s="24"/>
      <c r="F101" s="84">
        <f>SUM(F3:F100)</f>
        <v>8410105.4499999993</v>
      </c>
      <c r="G101" s="131">
        <f>SUM(G3:G100)</f>
        <v>0</v>
      </c>
    </row>
    <row r="103" spans="2:8" x14ac:dyDescent="0.25">
      <c r="D103" t="s">
        <v>30</v>
      </c>
      <c r="E103" s="314" t="s">
        <v>56</v>
      </c>
      <c r="F103" s="314"/>
    </row>
    <row r="104" spans="2:8" x14ac:dyDescent="0.25">
      <c r="E104" s="314"/>
      <c r="F104" s="314"/>
    </row>
  </sheetData>
  <mergeCells count="1">
    <mergeCell ref="E103:F104"/>
  </mergeCells>
  <pageMargins left="0.70866141732283472" right="0.70866141732283472" top="0.15748031496062992" bottom="0.15748031496062992" header="0.31496062992125984" footer="0.31496062992125984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Q178"/>
  <sheetViews>
    <sheetView topLeftCell="A81" workbookViewId="0">
      <selection activeCell="E93" sqref="E9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5.5703125" style="10" bestFit="1" customWidth="1"/>
    <col min="7" max="7" width="17.85546875" bestFit="1" customWidth="1"/>
    <col min="10" max="10" width="11.42578125" style="88"/>
    <col min="11" max="11" width="17.85546875" style="10" customWidth="1"/>
    <col min="12" max="12" width="7.85546875" customWidth="1"/>
    <col min="13" max="13" width="11.42578125" style="54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7" ht="19.5" thickBot="1" x14ac:dyDescent="0.35">
      <c r="D1" s="22" t="s">
        <v>15</v>
      </c>
    </row>
    <row r="2" spans="2:17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  <c r="K2" s="53" t="s">
        <v>24</v>
      </c>
      <c r="L2" s="22"/>
      <c r="M2" s="35"/>
      <c r="N2" s="76">
        <v>42047</v>
      </c>
      <c r="O2" s="36"/>
    </row>
    <row r="3" spans="2:17" ht="16.5" thickBot="1" x14ac:dyDescent="0.3">
      <c r="B3" s="1"/>
      <c r="C3" s="2"/>
      <c r="D3" s="3"/>
      <c r="E3" s="4"/>
      <c r="F3" s="113"/>
      <c r="G3" s="5">
        <f t="shared" ref="G3:G12" si="0">D3-F3</f>
        <v>0</v>
      </c>
      <c r="H3" s="6"/>
      <c r="J3" s="38"/>
      <c r="K3" s="39"/>
      <c r="L3" s="37"/>
      <c r="M3" s="38"/>
      <c r="N3" s="39"/>
      <c r="O3" s="40"/>
    </row>
    <row r="4" spans="2:17" ht="16.5" thickBot="1" x14ac:dyDescent="0.3">
      <c r="B4" s="1">
        <v>42036</v>
      </c>
      <c r="C4" s="2">
        <v>10710</v>
      </c>
      <c r="D4" s="3">
        <v>45779.6</v>
      </c>
      <c r="E4" s="4">
        <v>42061</v>
      </c>
      <c r="F4" s="113">
        <v>45779.6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7" ht="15.75" x14ac:dyDescent="0.25">
      <c r="B5" s="1">
        <v>42036</v>
      </c>
      <c r="C5" s="2">
        <v>10779</v>
      </c>
      <c r="D5" s="3">
        <v>14788</v>
      </c>
      <c r="E5" s="4">
        <v>42061</v>
      </c>
      <c r="F5" s="113">
        <v>14788</v>
      </c>
      <c r="G5" s="5">
        <f t="shared" si="0"/>
        <v>0</v>
      </c>
      <c r="H5" s="7"/>
      <c r="J5" s="66">
        <v>8850</v>
      </c>
      <c r="K5" s="67">
        <v>132951.24</v>
      </c>
      <c r="L5" s="67"/>
      <c r="M5" s="68" t="s">
        <v>25</v>
      </c>
      <c r="N5" s="69">
        <v>32832</v>
      </c>
      <c r="O5" s="70">
        <v>42024</v>
      </c>
    </row>
    <row r="6" spans="2:17" ht="15.75" x14ac:dyDescent="0.25">
      <c r="B6" s="1">
        <v>42036</v>
      </c>
      <c r="C6" s="2">
        <v>10787</v>
      </c>
      <c r="D6" s="3">
        <v>65231.9</v>
      </c>
      <c r="E6" s="4">
        <v>42061</v>
      </c>
      <c r="F6" s="113">
        <v>65231.9</v>
      </c>
      <c r="G6" s="5">
        <f t="shared" si="0"/>
        <v>0</v>
      </c>
      <c r="H6" s="8"/>
      <c r="J6" s="43"/>
      <c r="K6" s="44"/>
      <c r="L6" s="44"/>
      <c r="M6" s="58" t="s">
        <v>25</v>
      </c>
      <c r="N6" s="59">
        <v>53119</v>
      </c>
      <c r="O6" s="42">
        <v>42024</v>
      </c>
    </row>
    <row r="7" spans="2:17" ht="15.75" x14ac:dyDescent="0.25">
      <c r="B7" s="1">
        <v>42037</v>
      </c>
      <c r="C7" s="2">
        <v>10841</v>
      </c>
      <c r="D7" s="3">
        <v>620</v>
      </c>
      <c r="E7" s="4">
        <v>42055</v>
      </c>
      <c r="F7" s="113">
        <v>620</v>
      </c>
      <c r="G7" s="9">
        <f t="shared" si="0"/>
        <v>0</v>
      </c>
      <c r="H7" s="8"/>
      <c r="J7" s="43"/>
      <c r="K7" s="44"/>
      <c r="L7" s="44"/>
      <c r="M7" s="58">
        <v>2727749</v>
      </c>
      <c r="N7" s="59">
        <v>47000</v>
      </c>
      <c r="O7" s="42">
        <v>42023</v>
      </c>
      <c r="Q7" s="10">
        <f>N7+N6+N5</f>
        <v>132951</v>
      </c>
    </row>
    <row r="8" spans="2:17" ht="15.75" x14ac:dyDescent="0.25">
      <c r="B8" s="1">
        <v>42037</v>
      </c>
      <c r="C8" s="2">
        <v>10903</v>
      </c>
      <c r="D8" s="3">
        <v>71322.8</v>
      </c>
      <c r="E8" s="4">
        <v>42061</v>
      </c>
      <c r="F8" s="113">
        <v>71322.8</v>
      </c>
      <c r="G8" s="9">
        <f t="shared" si="0"/>
        <v>0</v>
      </c>
      <c r="H8" s="8"/>
      <c r="J8" s="43">
        <v>9061</v>
      </c>
      <c r="K8" s="44">
        <v>186989.11</v>
      </c>
      <c r="L8" s="44"/>
      <c r="M8" s="58" t="s">
        <v>25</v>
      </c>
      <c r="N8" s="59">
        <v>30452</v>
      </c>
      <c r="O8" s="42">
        <v>42027</v>
      </c>
    </row>
    <row r="9" spans="2:17" ht="15.75" x14ac:dyDescent="0.25">
      <c r="B9" s="1">
        <v>42038</v>
      </c>
      <c r="C9" s="2">
        <v>10955</v>
      </c>
      <c r="D9" s="3">
        <v>41944</v>
      </c>
      <c r="E9" s="4">
        <v>42061</v>
      </c>
      <c r="F9" s="113">
        <v>41944</v>
      </c>
      <c r="G9" s="9">
        <f t="shared" si="0"/>
        <v>0</v>
      </c>
      <c r="H9" s="6"/>
      <c r="J9" s="43"/>
      <c r="K9" s="44"/>
      <c r="L9" s="44"/>
      <c r="M9" s="58" t="s">
        <v>25</v>
      </c>
      <c r="N9" s="59">
        <v>46537</v>
      </c>
      <c r="O9" s="42">
        <v>42027</v>
      </c>
    </row>
    <row r="10" spans="2:17" ht="15.75" x14ac:dyDescent="0.25">
      <c r="B10" s="1">
        <v>42038</v>
      </c>
      <c r="C10" s="2">
        <v>10998</v>
      </c>
      <c r="D10" s="3">
        <v>340525.7</v>
      </c>
      <c r="E10" s="4">
        <v>42061</v>
      </c>
      <c r="F10" s="113">
        <v>340525.7</v>
      </c>
      <c r="G10" s="9">
        <f t="shared" si="0"/>
        <v>0</v>
      </c>
      <c r="H10" s="6"/>
      <c r="J10" s="43"/>
      <c r="K10" s="44"/>
      <c r="L10" s="60"/>
      <c r="M10" s="77" t="s">
        <v>26</v>
      </c>
      <c r="N10" s="61">
        <v>110000</v>
      </c>
      <c r="O10" s="42">
        <v>42026</v>
      </c>
      <c r="Q10" s="10">
        <f>N10+N9+N8</f>
        <v>186989</v>
      </c>
    </row>
    <row r="11" spans="2:17" ht="15.75" x14ac:dyDescent="0.25">
      <c r="B11" s="1">
        <v>42038</v>
      </c>
      <c r="C11" s="2">
        <v>11002</v>
      </c>
      <c r="D11" s="3">
        <v>143472.4</v>
      </c>
      <c r="E11" s="4">
        <v>42061</v>
      </c>
      <c r="F11" s="113">
        <v>143472.4</v>
      </c>
      <c r="G11" s="9">
        <f t="shared" si="0"/>
        <v>0</v>
      </c>
      <c r="H11" s="6"/>
      <c r="J11" s="62">
        <v>9269</v>
      </c>
      <c r="K11" s="44">
        <v>129665.8</v>
      </c>
      <c r="L11" s="44"/>
      <c r="M11" s="58" t="s">
        <v>25</v>
      </c>
      <c r="N11" s="59">
        <v>37618</v>
      </c>
      <c r="O11" s="42">
        <v>42028</v>
      </c>
    </row>
    <row r="12" spans="2:17" ht="15.75" x14ac:dyDescent="0.25">
      <c r="B12" s="1">
        <v>42039</v>
      </c>
      <c r="C12" s="2">
        <v>11079</v>
      </c>
      <c r="D12" s="3">
        <v>29615.54</v>
      </c>
      <c r="E12" s="4">
        <v>42051</v>
      </c>
      <c r="F12" s="113">
        <v>29615.54</v>
      </c>
      <c r="G12" s="9">
        <f t="shared" si="0"/>
        <v>0</v>
      </c>
      <c r="H12" s="6"/>
      <c r="J12" s="62"/>
      <c r="K12" s="44"/>
      <c r="L12" s="44"/>
      <c r="M12" s="63" t="s">
        <v>25</v>
      </c>
      <c r="N12" s="64">
        <v>75000</v>
      </c>
      <c r="O12" s="42">
        <v>42026</v>
      </c>
    </row>
    <row r="13" spans="2:17" ht="15.75" x14ac:dyDescent="0.25">
      <c r="B13" s="1">
        <v>42039</v>
      </c>
      <c r="C13" s="2">
        <v>11097</v>
      </c>
      <c r="D13" s="3">
        <v>51227.9</v>
      </c>
      <c r="E13" s="4">
        <v>42061</v>
      </c>
      <c r="F13" s="113">
        <v>51227.9</v>
      </c>
      <c r="G13" s="9">
        <f t="shared" ref="G13:G66" si="1">D13-F13</f>
        <v>0</v>
      </c>
      <c r="H13" s="6"/>
      <c r="J13" s="65"/>
      <c r="K13" s="41"/>
      <c r="L13" s="41"/>
      <c r="M13" s="87" t="s">
        <v>27</v>
      </c>
      <c r="N13" s="64">
        <v>17048</v>
      </c>
      <c r="O13" s="47">
        <v>42028</v>
      </c>
      <c r="Q13" s="10">
        <f>N13+N12+N11</f>
        <v>129666</v>
      </c>
    </row>
    <row r="14" spans="2:17" ht="16.5" thickBot="1" x14ac:dyDescent="0.3">
      <c r="B14" s="1">
        <v>42040</v>
      </c>
      <c r="C14" s="2">
        <v>11174</v>
      </c>
      <c r="D14" s="3">
        <v>13971</v>
      </c>
      <c r="E14" s="4">
        <v>42061</v>
      </c>
      <c r="F14" s="113">
        <v>13971</v>
      </c>
      <c r="G14" s="9">
        <f t="shared" si="1"/>
        <v>0</v>
      </c>
      <c r="H14" s="6"/>
      <c r="J14" s="94"/>
      <c r="K14" s="49">
        <v>0</v>
      </c>
      <c r="L14" s="49"/>
      <c r="M14" s="50"/>
      <c r="N14" s="51">
        <v>0</v>
      </c>
      <c r="O14" s="52"/>
    </row>
    <row r="15" spans="2:17" ht="16.5" thickTop="1" x14ac:dyDescent="0.25">
      <c r="B15" s="1">
        <v>42040</v>
      </c>
      <c r="C15" s="2">
        <v>11203</v>
      </c>
      <c r="D15" s="3">
        <v>68727.399999999994</v>
      </c>
      <c r="E15" s="4">
        <v>42061</v>
      </c>
      <c r="F15" s="113">
        <v>68727.399999999994</v>
      </c>
      <c r="G15" s="9">
        <f t="shared" si="1"/>
        <v>0</v>
      </c>
      <c r="H15" s="6"/>
      <c r="K15" s="84">
        <f>SUM(K5:K14)</f>
        <v>449606.14999999997</v>
      </c>
      <c r="L15" s="85"/>
      <c r="M15" s="86"/>
      <c r="N15" s="84">
        <f>SUM(N5:N14)</f>
        <v>449606</v>
      </c>
      <c r="O15" s="36"/>
    </row>
    <row r="16" spans="2:17" x14ac:dyDescent="0.25">
      <c r="B16" s="1">
        <v>42040</v>
      </c>
      <c r="C16" s="2">
        <v>11205</v>
      </c>
      <c r="D16" s="3">
        <v>208952.99</v>
      </c>
      <c r="E16" s="4">
        <v>42061</v>
      </c>
      <c r="F16" s="113">
        <v>208952.99</v>
      </c>
      <c r="G16" s="9">
        <f t="shared" si="1"/>
        <v>0</v>
      </c>
      <c r="H16" s="6"/>
    </row>
    <row r="17" spans="2:15" customFormat="1" x14ac:dyDescent="0.25">
      <c r="B17" s="1">
        <v>42041</v>
      </c>
      <c r="C17" s="2">
        <v>11219</v>
      </c>
      <c r="D17" s="3">
        <v>6652.8</v>
      </c>
      <c r="E17" s="136" t="s">
        <v>33</v>
      </c>
      <c r="F17" s="113">
        <f>2206.6+4446.2</f>
        <v>6652.7999999999993</v>
      </c>
      <c r="G17" s="9">
        <f t="shared" si="1"/>
        <v>0</v>
      </c>
      <c r="H17" s="7"/>
      <c r="J17" s="88"/>
      <c r="K17" s="10"/>
      <c r="L17" s="315"/>
      <c r="M17" s="316"/>
      <c r="N17" s="10"/>
    </row>
    <row r="18" spans="2:15" customFormat="1" x14ac:dyDescent="0.25">
      <c r="B18" s="1">
        <v>42041</v>
      </c>
      <c r="C18" s="2">
        <v>11306</v>
      </c>
      <c r="D18" s="3">
        <v>247456.1</v>
      </c>
      <c r="E18" s="4">
        <v>42061</v>
      </c>
      <c r="F18" s="113">
        <v>247456.1</v>
      </c>
      <c r="G18" s="9">
        <f t="shared" si="1"/>
        <v>0</v>
      </c>
      <c r="H18" s="7"/>
      <c r="J18" s="78"/>
      <c r="K18" s="79"/>
      <c r="L18" s="80"/>
      <c r="M18" s="81"/>
      <c r="N18" s="82"/>
      <c r="O18" s="83"/>
    </row>
    <row r="19" spans="2:15" customFormat="1" ht="15.75" thickBot="1" x14ac:dyDescent="0.3">
      <c r="B19" s="1">
        <v>42041</v>
      </c>
      <c r="C19" s="2">
        <v>11310</v>
      </c>
      <c r="D19" s="3">
        <v>69874.600000000006</v>
      </c>
      <c r="E19" s="4">
        <v>42061</v>
      </c>
      <c r="F19" s="113">
        <v>69874.600000000006</v>
      </c>
      <c r="G19" s="9">
        <f t="shared" si="1"/>
        <v>0</v>
      </c>
      <c r="H19" s="7"/>
      <c r="J19" s="78"/>
      <c r="K19" s="79"/>
      <c r="L19" s="80"/>
      <c r="M19" s="81"/>
      <c r="N19" s="82"/>
      <c r="O19" s="83"/>
    </row>
    <row r="20" spans="2:15" customFormat="1" ht="19.5" thickBot="1" x14ac:dyDescent="0.35">
      <c r="B20" s="1">
        <v>42041</v>
      </c>
      <c r="C20" s="2">
        <v>11315</v>
      </c>
      <c r="D20" s="3">
        <v>12143.6</v>
      </c>
      <c r="E20" s="4">
        <v>42061</v>
      </c>
      <c r="F20" s="113">
        <v>12143.6</v>
      </c>
      <c r="G20" s="9">
        <f t="shared" si="1"/>
        <v>0</v>
      </c>
      <c r="H20" s="6"/>
      <c r="J20" s="88"/>
      <c r="K20" s="53" t="s">
        <v>24</v>
      </c>
      <c r="L20" s="22"/>
      <c r="M20" s="35"/>
      <c r="N20" s="76">
        <v>42051</v>
      </c>
      <c r="O20" s="36"/>
    </row>
    <row r="21" spans="2:15" customFormat="1" ht="16.5" thickBot="1" x14ac:dyDescent="0.3">
      <c r="B21" s="1">
        <v>42042</v>
      </c>
      <c r="C21" s="2">
        <v>11371</v>
      </c>
      <c r="D21" s="3">
        <v>1716</v>
      </c>
      <c r="E21" s="4">
        <v>42051</v>
      </c>
      <c r="F21" s="113">
        <v>1716</v>
      </c>
      <c r="G21" s="9">
        <f t="shared" si="1"/>
        <v>0</v>
      </c>
      <c r="H21" s="6"/>
      <c r="J21" s="38"/>
      <c r="K21" s="39"/>
      <c r="L21" s="37"/>
      <c r="M21" s="38"/>
      <c r="N21" s="39"/>
      <c r="O21" s="40"/>
    </row>
    <row r="22" spans="2:15" customFormat="1" ht="16.5" thickBot="1" x14ac:dyDescent="0.3">
      <c r="B22" s="1">
        <v>42042</v>
      </c>
      <c r="C22" s="2">
        <v>11373</v>
      </c>
      <c r="D22" s="3">
        <v>198447.53</v>
      </c>
      <c r="E22" s="4" t="s">
        <v>36</v>
      </c>
      <c r="F22" s="113">
        <f>4264.99+194182.54</f>
        <v>198447.53</v>
      </c>
      <c r="G22" s="9">
        <f t="shared" si="1"/>
        <v>0</v>
      </c>
      <c r="H22" s="6"/>
      <c r="J22" s="93" t="s">
        <v>21</v>
      </c>
      <c r="K22" s="71" t="s">
        <v>16</v>
      </c>
      <c r="L22" s="72"/>
      <c r="M22" s="73" t="s">
        <v>22</v>
      </c>
      <c r="N22" s="71" t="s">
        <v>23</v>
      </c>
      <c r="O22" s="74"/>
    </row>
    <row r="23" spans="2:15" customFormat="1" ht="15.75" x14ac:dyDescent="0.25">
      <c r="B23" s="1">
        <v>42043</v>
      </c>
      <c r="C23" s="2">
        <v>11425</v>
      </c>
      <c r="D23" s="3">
        <v>69667.199999999997</v>
      </c>
      <c r="E23" s="4">
        <v>42063</v>
      </c>
      <c r="F23" s="113">
        <v>69667.199999999997</v>
      </c>
      <c r="G23" s="9">
        <f t="shared" ref="G23:G42" si="2">D23-F23</f>
        <v>0</v>
      </c>
      <c r="H23" s="7"/>
      <c r="J23" s="66">
        <v>9352</v>
      </c>
      <c r="K23" s="67">
        <v>270568.59000000003</v>
      </c>
      <c r="L23" s="67"/>
      <c r="M23" s="109">
        <v>2727769</v>
      </c>
      <c r="N23" s="69">
        <v>31371</v>
      </c>
      <c r="O23" s="70">
        <v>42036</v>
      </c>
    </row>
    <row r="24" spans="2:15" customFormat="1" ht="15.75" x14ac:dyDescent="0.25">
      <c r="B24" s="1">
        <v>42043</v>
      </c>
      <c r="C24" s="2">
        <v>11475</v>
      </c>
      <c r="D24" s="3">
        <v>69010.78</v>
      </c>
      <c r="E24" s="4">
        <v>42063</v>
      </c>
      <c r="F24" s="113">
        <v>69010.78</v>
      </c>
      <c r="G24" s="9">
        <f t="shared" si="2"/>
        <v>0</v>
      </c>
      <c r="H24" s="6"/>
      <c r="J24" s="96">
        <v>9460</v>
      </c>
      <c r="K24" s="41">
        <v>67562.8</v>
      </c>
      <c r="L24" s="41"/>
      <c r="M24" s="108">
        <v>2727771</v>
      </c>
      <c r="N24" s="59">
        <v>60000</v>
      </c>
      <c r="O24" s="42">
        <v>42036</v>
      </c>
    </row>
    <row r="25" spans="2:15" customFormat="1" ht="15.75" x14ac:dyDescent="0.25">
      <c r="B25" s="1">
        <v>42044</v>
      </c>
      <c r="C25" s="2">
        <v>11495</v>
      </c>
      <c r="D25" s="3">
        <v>167236.96</v>
      </c>
      <c r="E25" s="56" t="s">
        <v>37</v>
      </c>
      <c r="F25" s="118">
        <f>135.98+48977.6+118123.38</f>
        <v>167236.96000000002</v>
      </c>
      <c r="G25" s="9">
        <f t="shared" si="2"/>
        <v>0</v>
      </c>
      <c r="H25" s="6"/>
      <c r="J25" s="96">
        <v>9637</v>
      </c>
      <c r="K25" s="41">
        <v>274781.33</v>
      </c>
      <c r="L25" s="41"/>
      <c r="M25" s="108">
        <v>2727767</v>
      </c>
      <c r="N25" s="59">
        <v>65000</v>
      </c>
      <c r="O25" s="42">
        <v>42036</v>
      </c>
    </row>
    <row r="26" spans="2:15" customFormat="1" ht="15.75" x14ac:dyDescent="0.25">
      <c r="B26" s="1">
        <v>42044</v>
      </c>
      <c r="C26" s="2">
        <v>11576</v>
      </c>
      <c r="D26" s="3">
        <v>83640.5</v>
      </c>
      <c r="E26" s="4">
        <v>42063</v>
      </c>
      <c r="F26" s="113">
        <v>83640.5</v>
      </c>
      <c r="G26" s="9">
        <f t="shared" si="2"/>
        <v>0</v>
      </c>
      <c r="H26" s="6"/>
      <c r="J26" s="96">
        <v>9641</v>
      </c>
      <c r="K26" s="41">
        <v>106179.6</v>
      </c>
      <c r="L26" s="41"/>
      <c r="M26" s="108">
        <v>2727763</v>
      </c>
      <c r="N26" s="59">
        <v>110000</v>
      </c>
      <c r="O26" s="42">
        <v>42036</v>
      </c>
    </row>
    <row r="27" spans="2:15" customFormat="1" ht="15.75" x14ac:dyDescent="0.25">
      <c r="B27" s="1">
        <v>42045</v>
      </c>
      <c r="C27" s="2">
        <v>11639</v>
      </c>
      <c r="D27" s="3">
        <v>56815.6</v>
      </c>
      <c r="E27" s="4">
        <v>42061</v>
      </c>
      <c r="F27" s="113">
        <v>56815.6</v>
      </c>
      <c r="G27" s="9">
        <f t="shared" si="2"/>
        <v>0</v>
      </c>
      <c r="H27" s="7"/>
      <c r="J27" s="96">
        <v>9643</v>
      </c>
      <c r="K27" s="41">
        <v>235729.36</v>
      </c>
      <c r="L27" s="41"/>
      <c r="M27" s="108" t="s">
        <v>25</v>
      </c>
      <c r="N27" s="59">
        <v>35884</v>
      </c>
      <c r="O27" s="42">
        <v>42038</v>
      </c>
    </row>
    <row r="28" spans="2:15" customFormat="1" ht="15.75" x14ac:dyDescent="0.25">
      <c r="B28" s="1">
        <v>42045</v>
      </c>
      <c r="C28" s="2">
        <v>11677</v>
      </c>
      <c r="D28" s="3">
        <v>217669.19</v>
      </c>
      <c r="E28" s="4">
        <v>42061</v>
      </c>
      <c r="F28" s="113">
        <v>217669.19</v>
      </c>
      <c r="G28" s="9">
        <f t="shared" si="2"/>
        <v>0</v>
      </c>
      <c r="H28" s="6"/>
      <c r="J28" s="96">
        <v>9834</v>
      </c>
      <c r="K28" s="41">
        <v>107330.2</v>
      </c>
      <c r="L28" s="97"/>
      <c r="M28" s="110">
        <v>2727770</v>
      </c>
      <c r="N28" s="61">
        <v>80000</v>
      </c>
      <c r="O28" s="42">
        <v>42037</v>
      </c>
    </row>
    <row r="29" spans="2:15" customFormat="1" ht="15.75" x14ac:dyDescent="0.25">
      <c r="B29" s="1">
        <v>42046</v>
      </c>
      <c r="C29" s="2">
        <v>11743</v>
      </c>
      <c r="D29" s="3">
        <v>600</v>
      </c>
      <c r="E29" s="172">
        <v>42084</v>
      </c>
      <c r="F29" s="196">
        <v>600</v>
      </c>
      <c r="G29" s="9">
        <f t="shared" si="2"/>
        <v>0</v>
      </c>
      <c r="H29" s="6"/>
      <c r="J29" s="98">
        <v>10510</v>
      </c>
      <c r="K29" s="99">
        <v>1959.84</v>
      </c>
      <c r="L29" s="100"/>
      <c r="M29" s="108">
        <v>2727773</v>
      </c>
      <c r="N29" s="59">
        <v>20000</v>
      </c>
      <c r="O29" s="42">
        <v>42037</v>
      </c>
    </row>
    <row r="30" spans="2:15" customFormat="1" ht="15.75" x14ac:dyDescent="0.25">
      <c r="B30" s="1">
        <v>42046</v>
      </c>
      <c r="C30" s="2">
        <v>11772</v>
      </c>
      <c r="D30" s="3">
        <v>108931.2</v>
      </c>
      <c r="E30" s="4">
        <v>42061</v>
      </c>
      <c r="F30" s="79">
        <v>108931.2</v>
      </c>
      <c r="G30" s="9">
        <f t="shared" si="2"/>
        <v>0</v>
      </c>
      <c r="H30" s="14"/>
      <c r="J30" s="98">
        <v>10516</v>
      </c>
      <c r="K30" s="99">
        <v>6696</v>
      </c>
      <c r="L30" s="101"/>
      <c r="M30" s="108">
        <v>2727774</v>
      </c>
      <c r="N30" s="64">
        <v>50000</v>
      </c>
      <c r="O30" s="42">
        <v>42037</v>
      </c>
    </row>
    <row r="31" spans="2:15" customFormat="1" ht="15.75" x14ac:dyDescent="0.25">
      <c r="B31" s="1">
        <v>42046</v>
      </c>
      <c r="C31" s="2">
        <v>11777</v>
      </c>
      <c r="D31" s="3">
        <v>183657.94</v>
      </c>
      <c r="E31" s="4">
        <v>42063</v>
      </c>
      <c r="F31" s="113">
        <v>183657.94</v>
      </c>
      <c r="G31" s="9">
        <f t="shared" si="2"/>
        <v>0</v>
      </c>
      <c r="H31" s="14"/>
      <c r="J31" s="98">
        <v>10547</v>
      </c>
      <c r="K31" s="99">
        <v>3886</v>
      </c>
      <c r="L31" s="101"/>
      <c r="M31" s="108">
        <v>2727775</v>
      </c>
      <c r="N31" s="64">
        <v>50000</v>
      </c>
      <c r="O31" s="47">
        <v>42037</v>
      </c>
    </row>
    <row r="32" spans="2:15" customFormat="1" ht="15.75" x14ac:dyDescent="0.25">
      <c r="B32" s="1">
        <v>42047</v>
      </c>
      <c r="C32" s="2">
        <v>11809</v>
      </c>
      <c r="D32" s="3">
        <v>6707.2</v>
      </c>
      <c r="E32" s="4">
        <v>42061</v>
      </c>
      <c r="F32" s="79">
        <v>6707.2</v>
      </c>
      <c r="G32" s="9">
        <f t="shared" si="2"/>
        <v>0</v>
      </c>
      <c r="H32" s="7"/>
      <c r="J32" s="98">
        <v>10560</v>
      </c>
      <c r="K32" s="99">
        <v>233</v>
      </c>
      <c r="L32" s="101"/>
      <c r="M32" s="107">
        <v>2727776</v>
      </c>
      <c r="N32" s="45">
        <v>60000</v>
      </c>
      <c r="O32" s="47">
        <v>42037</v>
      </c>
    </row>
    <row r="33" spans="2:15" customFormat="1" ht="15.75" x14ac:dyDescent="0.25">
      <c r="B33" s="1">
        <v>42047</v>
      </c>
      <c r="C33" s="2">
        <v>11857</v>
      </c>
      <c r="D33" s="17">
        <v>132333.84</v>
      </c>
      <c r="E33" s="4">
        <v>42063</v>
      </c>
      <c r="F33" s="113">
        <v>132333.84</v>
      </c>
      <c r="G33" s="9">
        <f t="shared" si="2"/>
        <v>0</v>
      </c>
      <c r="H33" s="7"/>
      <c r="J33" s="98">
        <v>10565</v>
      </c>
      <c r="K33" s="99">
        <v>5174.3999999999996</v>
      </c>
      <c r="L33" s="101"/>
      <c r="M33" s="107" t="s">
        <v>25</v>
      </c>
      <c r="N33" s="45">
        <v>105000</v>
      </c>
      <c r="O33" s="47">
        <v>42038</v>
      </c>
    </row>
    <row r="34" spans="2:15" customFormat="1" ht="15.75" x14ac:dyDescent="0.25">
      <c r="B34" s="1">
        <v>42047</v>
      </c>
      <c r="C34" s="2">
        <v>11890</v>
      </c>
      <c r="D34" s="3">
        <v>90910.399999999994</v>
      </c>
      <c r="E34" s="4">
        <v>42063</v>
      </c>
      <c r="F34" s="113">
        <v>90910.399999999994</v>
      </c>
      <c r="G34" s="9">
        <f t="shared" si="2"/>
        <v>0</v>
      </c>
      <c r="H34" s="7"/>
      <c r="J34" s="98">
        <v>10575</v>
      </c>
      <c r="K34" s="99">
        <v>105990.86</v>
      </c>
      <c r="L34" s="101"/>
      <c r="M34" s="107" t="s">
        <v>25</v>
      </c>
      <c r="N34" s="45">
        <v>50000</v>
      </c>
      <c r="O34" s="47">
        <v>42038</v>
      </c>
    </row>
    <row r="35" spans="2:15" customFormat="1" ht="15.75" x14ac:dyDescent="0.25">
      <c r="B35" s="1">
        <v>42048</v>
      </c>
      <c r="C35" s="2">
        <v>11941</v>
      </c>
      <c r="D35" s="3">
        <v>18329.400000000001</v>
      </c>
      <c r="E35" s="4">
        <v>42063</v>
      </c>
      <c r="F35" s="113">
        <v>18329.400000000001</v>
      </c>
      <c r="G35" s="9">
        <f t="shared" si="2"/>
        <v>0</v>
      </c>
      <c r="H35" s="7"/>
      <c r="J35" s="102">
        <v>10579</v>
      </c>
      <c r="K35" s="41">
        <v>263084.26</v>
      </c>
      <c r="L35" s="95"/>
      <c r="M35" s="111" t="s">
        <v>25</v>
      </c>
      <c r="N35" s="45">
        <v>35334.5</v>
      </c>
      <c r="O35" s="47">
        <v>42039</v>
      </c>
    </row>
    <row r="36" spans="2:15" customFormat="1" ht="15.75" x14ac:dyDescent="0.25">
      <c r="B36" s="1">
        <v>42048</v>
      </c>
      <c r="C36" s="2">
        <v>11988</v>
      </c>
      <c r="D36" s="3">
        <v>135185.97</v>
      </c>
      <c r="E36" s="4">
        <v>42063</v>
      </c>
      <c r="F36" s="113">
        <v>135185.97</v>
      </c>
      <c r="G36" s="9">
        <f t="shared" si="2"/>
        <v>0</v>
      </c>
      <c r="H36" s="6"/>
      <c r="J36" s="103">
        <v>10581</v>
      </c>
      <c r="K36" s="41">
        <v>5056.3999999999996</v>
      </c>
      <c r="L36" s="41"/>
      <c r="M36" s="107">
        <v>2727777</v>
      </c>
      <c r="N36" s="45">
        <v>30000</v>
      </c>
      <c r="O36" s="47">
        <v>42038</v>
      </c>
    </row>
    <row r="37" spans="2:15" customFormat="1" ht="15.75" x14ac:dyDescent="0.25">
      <c r="B37" s="1">
        <v>42048</v>
      </c>
      <c r="C37" s="2">
        <v>11999</v>
      </c>
      <c r="D37" s="3">
        <v>89820.4</v>
      </c>
      <c r="E37" s="4">
        <v>42063</v>
      </c>
      <c r="F37" s="113">
        <v>89820.4</v>
      </c>
      <c r="G37" s="9">
        <f t="shared" si="2"/>
        <v>0</v>
      </c>
      <c r="H37" s="7"/>
      <c r="J37" s="103">
        <v>10584</v>
      </c>
      <c r="K37" s="41">
        <v>130856</v>
      </c>
      <c r="L37" s="41"/>
      <c r="M37" s="107" t="s">
        <v>25</v>
      </c>
      <c r="N37" s="45">
        <v>15000</v>
      </c>
      <c r="O37" s="47">
        <v>42040</v>
      </c>
    </row>
    <row r="38" spans="2:15" customFormat="1" ht="15.75" x14ac:dyDescent="0.25">
      <c r="B38" s="1">
        <v>42049</v>
      </c>
      <c r="C38" s="2">
        <v>12080</v>
      </c>
      <c r="D38" s="3">
        <v>4572.96</v>
      </c>
      <c r="E38" s="4">
        <v>42061</v>
      </c>
      <c r="F38" s="113">
        <v>4572.96</v>
      </c>
      <c r="G38" s="9">
        <f t="shared" si="2"/>
        <v>0</v>
      </c>
      <c r="H38" s="6"/>
      <c r="J38" s="98">
        <v>10597</v>
      </c>
      <c r="K38" s="99">
        <v>727.6</v>
      </c>
      <c r="L38" s="101"/>
      <c r="M38" s="107" t="s">
        <v>25</v>
      </c>
      <c r="N38" s="45">
        <v>35560</v>
      </c>
      <c r="O38" s="47">
        <v>42040</v>
      </c>
    </row>
    <row r="39" spans="2:15" customFormat="1" ht="15.75" x14ac:dyDescent="0.25">
      <c r="B39" s="1">
        <v>42049</v>
      </c>
      <c r="C39" s="2">
        <v>12081</v>
      </c>
      <c r="D39" s="3">
        <v>204056.26</v>
      </c>
      <c r="E39" s="4">
        <v>42063</v>
      </c>
      <c r="F39" s="113">
        <v>204056.26</v>
      </c>
      <c r="G39" s="9">
        <f t="shared" si="2"/>
        <v>0</v>
      </c>
      <c r="H39" s="6"/>
      <c r="J39" s="98">
        <v>10632</v>
      </c>
      <c r="K39" s="99">
        <v>2748</v>
      </c>
      <c r="L39" s="101"/>
      <c r="M39" s="107" t="s">
        <v>25</v>
      </c>
      <c r="N39" s="45">
        <v>40000</v>
      </c>
      <c r="O39" s="47">
        <v>42039</v>
      </c>
    </row>
    <row r="40" spans="2:15" customFormat="1" ht="15.75" x14ac:dyDescent="0.25">
      <c r="B40" s="140">
        <v>42049</v>
      </c>
      <c r="C40" s="127">
        <v>12091</v>
      </c>
      <c r="D40" s="141">
        <v>190084.13</v>
      </c>
      <c r="E40" s="4">
        <v>42063</v>
      </c>
      <c r="F40" s="79">
        <v>190084.13</v>
      </c>
      <c r="G40" s="9">
        <f t="shared" si="2"/>
        <v>0</v>
      </c>
      <c r="H40" s="6"/>
      <c r="J40" s="98">
        <v>10633</v>
      </c>
      <c r="K40" s="99">
        <v>268021.65999999997</v>
      </c>
      <c r="L40" s="101"/>
      <c r="M40" s="107" t="s">
        <v>25</v>
      </c>
      <c r="N40" s="45">
        <v>45000</v>
      </c>
      <c r="O40" s="47">
        <v>42039</v>
      </c>
    </row>
    <row r="41" spans="2:15" customFormat="1" ht="15.75" x14ac:dyDescent="0.25">
      <c r="B41" s="1">
        <v>42050</v>
      </c>
      <c r="C41" s="2">
        <v>12110</v>
      </c>
      <c r="D41" s="3">
        <v>28374.799999999999</v>
      </c>
      <c r="E41" s="4" t="s">
        <v>35</v>
      </c>
      <c r="F41" s="113">
        <f>27443.42+931.38</f>
        <v>28374.799999999999</v>
      </c>
      <c r="G41" s="9">
        <f t="shared" si="2"/>
        <v>0</v>
      </c>
      <c r="H41" s="7"/>
      <c r="J41" s="98">
        <v>10671</v>
      </c>
      <c r="K41" s="99">
        <v>409.4</v>
      </c>
      <c r="L41" s="101"/>
      <c r="M41" s="107" t="s">
        <v>25</v>
      </c>
      <c r="N41" s="45">
        <v>45000</v>
      </c>
      <c r="O41" s="47">
        <v>42039</v>
      </c>
    </row>
    <row r="42" spans="2:15" customFormat="1" ht="15.75" x14ac:dyDescent="0.25">
      <c r="B42" s="1">
        <v>42050</v>
      </c>
      <c r="C42" s="2">
        <v>12159</v>
      </c>
      <c r="D42" s="3">
        <v>68932.800000000003</v>
      </c>
      <c r="E42" s="4">
        <v>42063</v>
      </c>
      <c r="F42" s="113">
        <v>68932.800000000003</v>
      </c>
      <c r="G42" s="9">
        <f t="shared" si="2"/>
        <v>0</v>
      </c>
      <c r="H42" s="7"/>
      <c r="J42" s="98">
        <v>11079</v>
      </c>
      <c r="K42" s="99">
        <v>29615.54</v>
      </c>
      <c r="L42" s="101"/>
      <c r="M42" s="107" t="s">
        <v>25</v>
      </c>
      <c r="N42" s="45">
        <v>60000</v>
      </c>
      <c r="O42" s="47">
        <v>42039</v>
      </c>
    </row>
    <row r="43" spans="2:15" customFormat="1" ht="15.75" x14ac:dyDescent="0.25">
      <c r="B43" s="1">
        <v>42051</v>
      </c>
      <c r="C43" s="2">
        <v>12221</v>
      </c>
      <c r="D43" s="3">
        <v>154486.12</v>
      </c>
      <c r="E43" s="56">
        <v>42074</v>
      </c>
      <c r="F43" s="118">
        <v>154486.12</v>
      </c>
      <c r="G43" s="9">
        <f t="shared" si="1"/>
        <v>0</v>
      </c>
      <c r="H43" s="7"/>
      <c r="J43" s="98">
        <v>11219</v>
      </c>
      <c r="K43" s="99">
        <v>2206.66</v>
      </c>
      <c r="L43" s="101" t="s">
        <v>29</v>
      </c>
      <c r="M43" s="107" t="s">
        <v>25</v>
      </c>
      <c r="N43" s="45">
        <v>60000</v>
      </c>
      <c r="O43" s="47">
        <v>42039</v>
      </c>
    </row>
    <row r="44" spans="2:15" customFormat="1" ht="15.75" x14ac:dyDescent="0.25">
      <c r="B44" s="1">
        <v>42051</v>
      </c>
      <c r="C44" s="2">
        <v>12226</v>
      </c>
      <c r="D44" s="17">
        <v>56070.6</v>
      </c>
      <c r="E44" s="56">
        <v>42074</v>
      </c>
      <c r="F44" s="118">
        <v>56070.6</v>
      </c>
      <c r="G44" s="9">
        <f t="shared" si="1"/>
        <v>0</v>
      </c>
      <c r="H44" s="7"/>
      <c r="J44" s="98">
        <v>11371</v>
      </c>
      <c r="K44" s="99">
        <v>1716</v>
      </c>
      <c r="L44" s="101"/>
      <c r="M44" s="107" t="s">
        <v>25</v>
      </c>
      <c r="N44" s="45">
        <v>37328</v>
      </c>
      <c r="O44" s="47">
        <v>42041</v>
      </c>
    </row>
    <row r="45" spans="2:15" customFormat="1" ht="15.75" x14ac:dyDescent="0.25">
      <c r="B45" s="1">
        <v>42051</v>
      </c>
      <c r="C45" s="2">
        <v>12230</v>
      </c>
      <c r="D45" s="3">
        <v>48475.5</v>
      </c>
      <c r="E45" s="56" t="s">
        <v>39</v>
      </c>
      <c r="F45" s="118">
        <f>37696.44+7198.04+3581.02</f>
        <v>48475.5</v>
      </c>
      <c r="G45" s="9">
        <f t="shared" si="1"/>
        <v>0</v>
      </c>
      <c r="H45" s="7"/>
      <c r="J45" s="46"/>
      <c r="K45" s="92">
        <v>0</v>
      </c>
      <c r="L45" s="48"/>
      <c r="M45" s="107" t="s">
        <v>25</v>
      </c>
      <c r="N45" s="45">
        <v>65000</v>
      </c>
      <c r="O45" s="47">
        <v>42040</v>
      </c>
    </row>
    <row r="46" spans="2:15" customFormat="1" ht="15.75" x14ac:dyDescent="0.25">
      <c r="B46" s="1">
        <v>42051</v>
      </c>
      <c r="C46" s="2">
        <v>12275</v>
      </c>
      <c r="D46" s="3">
        <v>63597.599999999999</v>
      </c>
      <c r="E46" s="56">
        <v>42074</v>
      </c>
      <c r="F46" s="118">
        <v>63597.599999999999</v>
      </c>
      <c r="G46" s="9">
        <f t="shared" si="1"/>
        <v>0</v>
      </c>
      <c r="H46" s="7"/>
      <c r="J46" s="89"/>
      <c r="K46" s="45"/>
      <c r="L46" s="48"/>
      <c r="M46" s="107" t="s">
        <v>25</v>
      </c>
      <c r="N46" s="45">
        <v>70000</v>
      </c>
      <c r="O46" s="47">
        <v>42040</v>
      </c>
    </row>
    <row r="47" spans="2:15" customFormat="1" ht="15.75" x14ac:dyDescent="0.25">
      <c r="B47" s="1">
        <v>42052</v>
      </c>
      <c r="C47" s="2">
        <v>12303</v>
      </c>
      <c r="D47" s="3">
        <v>13507.2</v>
      </c>
      <c r="E47" s="4">
        <v>42063</v>
      </c>
      <c r="F47" s="113">
        <v>13507.2</v>
      </c>
      <c r="G47" s="9">
        <f t="shared" si="1"/>
        <v>0</v>
      </c>
      <c r="H47" s="7"/>
      <c r="J47" s="89"/>
      <c r="K47" s="45"/>
      <c r="L47" s="48"/>
      <c r="M47" s="107">
        <v>2727778</v>
      </c>
      <c r="N47" s="45">
        <v>15000</v>
      </c>
      <c r="O47" s="47">
        <v>42039</v>
      </c>
    </row>
    <row r="48" spans="2:15" customFormat="1" x14ac:dyDescent="0.25">
      <c r="B48" s="1">
        <v>42052</v>
      </c>
      <c r="C48" s="2">
        <v>12361</v>
      </c>
      <c r="D48" s="3">
        <v>23290.720000000001</v>
      </c>
      <c r="E48" s="4">
        <v>42063</v>
      </c>
      <c r="F48" s="113">
        <v>23290.720000000001</v>
      </c>
      <c r="G48" s="9">
        <f t="shared" si="1"/>
        <v>0</v>
      </c>
      <c r="H48" s="7"/>
      <c r="J48" s="89"/>
      <c r="K48" s="45"/>
      <c r="L48" s="48"/>
      <c r="M48" s="89">
        <v>2727779</v>
      </c>
      <c r="N48" s="45">
        <v>72000</v>
      </c>
      <c r="O48" s="47">
        <v>42040</v>
      </c>
    </row>
    <row r="49" spans="2:15" customFormat="1" x14ac:dyDescent="0.25">
      <c r="B49" s="1">
        <v>42052</v>
      </c>
      <c r="C49" s="2">
        <v>12367</v>
      </c>
      <c r="D49" s="3">
        <v>109647.98</v>
      </c>
      <c r="E49" s="4">
        <v>42063</v>
      </c>
      <c r="F49" s="79">
        <v>109647.98</v>
      </c>
      <c r="G49" s="9">
        <f t="shared" si="1"/>
        <v>0</v>
      </c>
      <c r="H49" s="15"/>
      <c r="J49" s="89"/>
      <c r="K49" s="45"/>
      <c r="L49" s="48"/>
      <c r="M49" s="89" t="s">
        <v>25</v>
      </c>
      <c r="N49" s="45">
        <v>28185</v>
      </c>
      <c r="O49" s="47">
        <v>42042</v>
      </c>
    </row>
    <row r="50" spans="2:15" customFormat="1" x14ac:dyDescent="0.25">
      <c r="B50" s="1">
        <v>42053</v>
      </c>
      <c r="C50" s="2">
        <v>12369</v>
      </c>
      <c r="D50" s="3">
        <v>133430.35</v>
      </c>
      <c r="E50" s="4">
        <v>42063</v>
      </c>
      <c r="F50" s="79">
        <v>133430.35</v>
      </c>
      <c r="G50" s="9">
        <f t="shared" si="1"/>
        <v>0</v>
      </c>
      <c r="H50" s="15"/>
      <c r="J50" s="89"/>
      <c r="K50" s="45"/>
      <c r="L50" s="48"/>
      <c r="M50" s="89" t="s">
        <v>25</v>
      </c>
      <c r="N50" s="45">
        <v>70000</v>
      </c>
      <c r="O50" s="47">
        <v>42042</v>
      </c>
    </row>
    <row r="51" spans="2:15" customFormat="1" x14ac:dyDescent="0.25">
      <c r="B51" s="1">
        <v>42053</v>
      </c>
      <c r="C51" s="2">
        <v>12384</v>
      </c>
      <c r="D51" s="3">
        <v>39348.800000000003</v>
      </c>
      <c r="E51" s="4">
        <v>42063</v>
      </c>
      <c r="F51" s="79">
        <v>39348.800000000003</v>
      </c>
      <c r="G51" s="9">
        <f t="shared" si="1"/>
        <v>0</v>
      </c>
      <c r="H51" s="15"/>
      <c r="J51" s="89"/>
      <c r="K51" s="45"/>
      <c r="L51" s="48"/>
      <c r="M51" s="89" t="s">
        <v>25</v>
      </c>
      <c r="N51" s="45">
        <v>45000</v>
      </c>
      <c r="O51" s="47">
        <v>42041</v>
      </c>
    </row>
    <row r="52" spans="2:15" customFormat="1" x14ac:dyDescent="0.25">
      <c r="B52" s="1">
        <v>42053</v>
      </c>
      <c r="C52" s="2">
        <v>12411</v>
      </c>
      <c r="D52" s="3">
        <v>99330</v>
      </c>
      <c r="E52" s="4">
        <v>42063</v>
      </c>
      <c r="F52" s="79">
        <v>99330</v>
      </c>
      <c r="G52" s="9">
        <f t="shared" si="1"/>
        <v>0</v>
      </c>
      <c r="H52" s="15"/>
      <c r="J52" s="89"/>
      <c r="K52" s="45"/>
      <c r="L52" s="48"/>
      <c r="M52" s="89" t="s">
        <v>25</v>
      </c>
      <c r="N52" s="45">
        <v>100000</v>
      </c>
      <c r="O52" s="47">
        <v>42041</v>
      </c>
    </row>
    <row r="53" spans="2:15" customFormat="1" x14ac:dyDescent="0.25">
      <c r="B53" s="1">
        <v>42053</v>
      </c>
      <c r="C53" s="2">
        <v>12433</v>
      </c>
      <c r="D53" s="3">
        <v>124693.92</v>
      </c>
      <c r="E53" s="4">
        <v>42063</v>
      </c>
      <c r="F53" s="79">
        <v>124693.92</v>
      </c>
      <c r="G53" s="9">
        <f t="shared" si="1"/>
        <v>0</v>
      </c>
      <c r="H53" s="14"/>
      <c r="J53" s="89"/>
      <c r="K53" s="45"/>
      <c r="L53" s="48"/>
      <c r="M53" s="89" t="s">
        <v>25</v>
      </c>
      <c r="N53" s="45">
        <v>130000</v>
      </c>
      <c r="O53" s="47">
        <v>42041</v>
      </c>
    </row>
    <row r="54" spans="2:15" customFormat="1" x14ac:dyDescent="0.25">
      <c r="B54" s="1">
        <v>42053</v>
      </c>
      <c r="C54" s="2">
        <v>12436</v>
      </c>
      <c r="D54" s="3">
        <v>43549.1</v>
      </c>
      <c r="E54" s="173" t="s">
        <v>41</v>
      </c>
      <c r="F54" s="117">
        <f>36079.12+7469.98</f>
        <v>43549.100000000006</v>
      </c>
      <c r="G54" s="9">
        <f>D54-F54</f>
        <v>0</v>
      </c>
      <c r="H54" s="14"/>
      <c r="J54" s="89"/>
      <c r="K54" s="45"/>
      <c r="L54" s="48"/>
      <c r="M54" s="89">
        <v>2727780</v>
      </c>
      <c r="N54" s="45">
        <v>70000</v>
      </c>
      <c r="O54" s="47">
        <v>42041</v>
      </c>
    </row>
    <row r="55" spans="2:15" customFormat="1" x14ac:dyDescent="0.25">
      <c r="B55" s="1">
        <v>42054</v>
      </c>
      <c r="C55" s="2">
        <v>12520</v>
      </c>
      <c r="D55" s="3">
        <v>3510</v>
      </c>
      <c r="E55" s="4">
        <v>42063</v>
      </c>
      <c r="F55" s="79">
        <v>3510</v>
      </c>
      <c r="G55" s="9">
        <f t="shared" si="1"/>
        <v>0</v>
      </c>
      <c r="H55" s="14"/>
      <c r="J55" s="89"/>
      <c r="K55" s="45"/>
      <c r="L55" s="48"/>
      <c r="M55" s="89">
        <v>2727782</v>
      </c>
      <c r="N55" s="45">
        <v>80000</v>
      </c>
      <c r="O55" s="47">
        <v>42042</v>
      </c>
    </row>
    <row r="56" spans="2:15" customFormat="1" x14ac:dyDescent="0.25">
      <c r="B56" s="1">
        <v>42054</v>
      </c>
      <c r="C56" s="2">
        <v>12549</v>
      </c>
      <c r="D56" s="3">
        <v>52467.5</v>
      </c>
      <c r="E56" s="56">
        <v>42074</v>
      </c>
      <c r="F56" s="117">
        <v>52467.5</v>
      </c>
      <c r="G56" s="9">
        <f t="shared" si="1"/>
        <v>0</v>
      </c>
      <c r="H56" s="6"/>
      <c r="J56" s="89"/>
      <c r="K56" s="45"/>
      <c r="L56" s="48"/>
      <c r="M56" s="89">
        <v>2727797</v>
      </c>
      <c r="N56" s="45">
        <v>24871</v>
      </c>
      <c r="O56" s="47">
        <v>42042</v>
      </c>
    </row>
    <row r="57" spans="2:15" customFormat="1" x14ac:dyDescent="0.25">
      <c r="B57" s="1">
        <v>42054</v>
      </c>
      <c r="C57" s="2">
        <v>12551</v>
      </c>
      <c r="D57" s="3">
        <v>111405.14</v>
      </c>
      <c r="E57" s="57">
        <v>42074</v>
      </c>
      <c r="F57" s="118">
        <v>111405.14</v>
      </c>
      <c r="G57" s="9">
        <f t="shared" si="1"/>
        <v>0</v>
      </c>
      <c r="H57" s="6"/>
      <c r="J57" s="89"/>
      <c r="K57" s="45"/>
      <c r="L57" s="48"/>
      <c r="M57" s="89"/>
      <c r="N57" s="45">
        <v>0</v>
      </c>
      <c r="O57" s="47"/>
    </row>
    <row r="58" spans="2:15" customFormat="1" ht="16.5" thickBot="1" x14ac:dyDescent="0.3">
      <c r="B58" s="1">
        <v>42055</v>
      </c>
      <c r="C58" s="2">
        <v>12572</v>
      </c>
      <c r="D58" s="3">
        <v>2944.4</v>
      </c>
      <c r="E58" s="16">
        <v>42063</v>
      </c>
      <c r="F58" s="113">
        <v>2944.4</v>
      </c>
      <c r="G58" s="9">
        <f t="shared" si="1"/>
        <v>0</v>
      </c>
      <c r="H58" s="6"/>
      <c r="J58" s="94"/>
      <c r="K58" s="49">
        <v>0</v>
      </c>
      <c r="L58" s="49"/>
      <c r="M58" s="50"/>
      <c r="N58" s="51">
        <v>0</v>
      </c>
      <c r="O58" s="52"/>
    </row>
    <row r="59" spans="2:15" customFormat="1" ht="16.5" thickTop="1" x14ac:dyDescent="0.25">
      <c r="B59" s="1">
        <v>42055</v>
      </c>
      <c r="C59" s="2">
        <v>12618</v>
      </c>
      <c r="D59" s="3">
        <v>222971.46</v>
      </c>
      <c r="E59" s="57">
        <v>42074</v>
      </c>
      <c r="F59" s="118">
        <v>222971.46</v>
      </c>
      <c r="G59" s="9">
        <f t="shared" si="1"/>
        <v>0</v>
      </c>
      <c r="H59" s="6"/>
      <c r="J59" s="88"/>
      <c r="K59" s="84">
        <f>SUM(K23:K58)</f>
        <v>1890533.4999999998</v>
      </c>
      <c r="L59" s="85"/>
      <c r="M59" s="86"/>
      <c r="N59" s="84">
        <f>SUM(N23:N58)</f>
        <v>1890533.5</v>
      </c>
      <c r="O59" s="36"/>
    </row>
    <row r="60" spans="2:15" customFormat="1" x14ac:dyDescent="0.25">
      <c r="B60" s="1">
        <v>42055</v>
      </c>
      <c r="C60" s="2">
        <v>12668</v>
      </c>
      <c r="D60" s="3">
        <v>59855.4</v>
      </c>
      <c r="E60" s="56">
        <v>42074</v>
      </c>
      <c r="F60" s="118">
        <v>59855.4</v>
      </c>
      <c r="G60" s="9">
        <f t="shared" si="1"/>
        <v>0</v>
      </c>
      <c r="H60" s="14"/>
      <c r="J60" s="104"/>
      <c r="K60" s="105"/>
      <c r="L60" s="106"/>
      <c r="M60" s="104"/>
      <c r="N60" s="105"/>
      <c r="O60" s="83"/>
    </row>
    <row r="61" spans="2:15" customFormat="1" ht="15.75" thickBot="1" x14ac:dyDescent="0.3">
      <c r="B61" s="1">
        <v>42056</v>
      </c>
      <c r="C61" s="2">
        <v>12738</v>
      </c>
      <c r="D61" s="3">
        <v>70825.899999999994</v>
      </c>
      <c r="E61" s="56">
        <v>42074</v>
      </c>
      <c r="F61" s="117">
        <v>70825.899999999994</v>
      </c>
      <c r="G61" s="9">
        <f t="shared" si="1"/>
        <v>0</v>
      </c>
      <c r="H61" s="14"/>
      <c r="J61" s="104"/>
      <c r="K61" s="105"/>
      <c r="L61" s="106"/>
      <c r="M61" s="104"/>
      <c r="N61" s="105"/>
      <c r="O61" s="83"/>
    </row>
    <row r="62" spans="2:15" customFormat="1" ht="19.5" thickBot="1" x14ac:dyDescent="0.35">
      <c r="B62" s="1">
        <v>42056</v>
      </c>
      <c r="C62" s="2">
        <v>12769</v>
      </c>
      <c r="D62" s="3">
        <v>21109.7</v>
      </c>
      <c r="E62" s="56">
        <v>42074</v>
      </c>
      <c r="F62" s="117">
        <v>21109.7</v>
      </c>
      <c r="G62" s="9">
        <f t="shared" si="1"/>
        <v>0</v>
      </c>
      <c r="H62" s="14"/>
      <c r="J62" s="121"/>
      <c r="K62" s="53" t="s">
        <v>24</v>
      </c>
      <c r="L62" s="22"/>
      <c r="M62" s="35"/>
      <c r="N62" s="76">
        <v>42055</v>
      </c>
      <c r="O62" s="36"/>
    </row>
    <row r="63" spans="2:15" customFormat="1" ht="16.5" thickBot="1" x14ac:dyDescent="0.3">
      <c r="B63" s="1">
        <v>42056</v>
      </c>
      <c r="C63" s="2">
        <v>12783</v>
      </c>
      <c r="D63" s="3">
        <v>196183.71</v>
      </c>
      <c r="E63" s="56">
        <v>42074</v>
      </c>
      <c r="F63" s="117">
        <v>196183.71</v>
      </c>
      <c r="G63" s="9">
        <f t="shared" si="1"/>
        <v>0</v>
      </c>
      <c r="H63" s="15"/>
      <c r="J63" s="38"/>
      <c r="K63" s="39"/>
      <c r="L63" s="37"/>
      <c r="M63" s="38"/>
      <c r="N63" s="39"/>
      <c r="O63" s="40"/>
    </row>
    <row r="64" spans="2:15" customFormat="1" ht="16.5" thickBot="1" x14ac:dyDescent="0.3">
      <c r="B64" s="1">
        <v>42056</v>
      </c>
      <c r="C64" s="2">
        <v>12787</v>
      </c>
      <c r="D64" s="3">
        <v>8800</v>
      </c>
      <c r="E64" s="173">
        <v>42094</v>
      </c>
      <c r="F64" s="197">
        <v>8800</v>
      </c>
      <c r="G64" s="9">
        <f t="shared" si="1"/>
        <v>0</v>
      </c>
      <c r="H64" s="7"/>
      <c r="J64" s="93" t="s">
        <v>21</v>
      </c>
      <c r="K64" s="71" t="s">
        <v>16</v>
      </c>
      <c r="L64" s="72"/>
      <c r="M64" s="73" t="s">
        <v>22</v>
      </c>
      <c r="N64" s="71" t="s">
        <v>23</v>
      </c>
      <c r="O64" s="74"/>
    </row>
    <row r="65" spans="2:15" customFormat="1" ht="15.75" x14ac:dyDescent="0.25">
      <c r="B65" s="1">
        <v>42057</v>
      </c>
      <c r="C65" s="2">
        <v>12835</v>
      </c>
      <c r="D65" s="3">
        <v>21054.400000000001</v>
      </c>
      <c r="E65" s="56">
        <v>42074</v>
      </c>
      <c r="F65" s="118">
        <v>21054.400000000001</v>
      </c>
      <c r="G65" s="9">
        <f t="shared" si="1"/>
        <v>0</v>
      </c>
      <c r="H65" s="7"/>
      <c r="J65" s="66">
        <v>8459</v>
      </c>
      <c r="K65" s="67">
        <v>53504</v>
      </c>
      <c r="L65" s="67"/>
      <c r="M65" s="68" t="s">
        <v>25</v>
      </c>
      <c r="N65" s="69">
        <v>27762</v>
      </c>
      <c r="O65" s="70">
        <v>42030</v>
      </c>
    </row>
    <row r="66" spans="2:15" customFormat="1" ht="15.75" x14ac:dyDescent="0.25">
      <c r="B66" s="1">
        <v>42057</v>
      </c>
      <c r="C66" s="2">
        <v>12856</v>
      </c>
      <c r="D66" s="3">
        <v>27412.6</v>
      </c>
      <c r="E66" s="56">
        <v>42074</v>
      </c>
      <c r="F66" s="118">
        <v>27412.6</v>
      </c>
      <c r="G66" s="9">
        <f t="shared" si="1"/>
        <v>0</v>
      </c>
      <c r="H66" s="7"/>
      <c r="J66" s="43">
        <v>9112</v>
      </c>
      <c r="K66" s="44">
        <v>265471.44</v>
      </c>
      <c r="L66" s="44"/>
      <c r="M66" s="58" t="s">
        <v>25</v>
      </c>
      <c r="N66" s="59">
        <v>18266.7</v>
      </c>
      <c r="O66" s="42">
        <v>42028</v>
      </c>
    </row>
    <row r="67" spans="2:15" customFormat="1" ht="15.75" x14ac:dyDescent="0.25">
      <c r="B67" s="1">
        <v>42058</v>
      </c>
      <c r="C67" s="2">
        <v>12861</v>
      </c>
      <c r="D67" s="3">
        <v>49522.9</v>
      </c>
      <c r="E67" s="56">
        <v>42074</v>
      </c>
      <c r="F67" s="118">
        <v>49522.9</v>
      </c>
      <c r="G67" s="9">
        <f t="shared" ref="G67:G87" si="3">D67-F67</f>
        <v>0</v>
      </c>
      <c r="H67" s="7"/>
      <c r="J67" s="43">
        <v>9372</v>
      </c>
      <c r="K67" s="44">
        <v>261668.67</v>
      </c>
      <c r="L67" s="44"/>
      <c r="M67" s="58" t="s">
        <v>25</v>
      </c>
      <c r="N67" s="59">
        <v>20440</v>
      </c>
      <c r="O67" s="42">
        <v>42031</v>
      </c>
    </row>
    <row r="68" spans="2:15" customFormat="1" ht="15.75" x14ac:dyDescent="0.25">
      <c r="B68" s="1">
        <v>42058</v>
      </c>
      <c r="C68" s="2">
        <v>12873</v>
      </c>
      <c r="D68" s="3">
        <v>4801.6000000000004</v>
      </c>
      <c r="E68" s="56">
        <v>42074</v>
      </c>
      <c r="F68" s="118">
        <v>4801.6000000000004</v>
      </c>
      <c r="G68" s="9">
        <f t="shared" si="3"/>
        <v>0</v>
      </c>
      <c r="H68" s="18"/>
      <c r="J68" s="43">
        <v>10031</v>
      </c>
      <c r="K68" s="44">
        <v>6130.8</v>
      </c>
      <c r="L68" s="44"/>
      <c r="M68" s="58" t="s">
        <v>25</v>
      </c>
      <c r="N68" s="59">
        <v>90000</v>
      </c>
      <c r="O68" s="42">
        <v>42027</v>
      </c>
    </row>
    <row r="69" spans="2:15" customFormat="1" ht="15.75" x14ac:dyDescent="0.25">
      <c r="B69" s="1">
        <v>42058</v>
      </c>
      <c r="C69" s="2">
        <v>12947</v>
      </c>
      <c r="D69" s="17">
        <v>72914.75</v>
      </c>
      <c r="E69" s="56">
        <v>42074</v>
      </c>
      <c r="F69" s="117">
        <v>72914.75</v>
      </c>
      <c r="G69" s="9">
        <f t="shared" si="3"/>
        <v>0</v>
      </c>
      <c r="H69" s="18"/>
      <c r="J69" s="43">
        <v>10393</v>
      </c>
      <c r="K69" s="44">
        <v>1108.8</v>
      </c>
      <c r="L69" s="44"/>
      <c r="M69" s="58" t="s">
        <v>25</v>
      </c>
      <c r="N69" s="59">
        <v>60000</v>
      </c>
      <c r="O69" s="42">
        <v>42030</v>
      </c>
    </row>
    <row r="70" spans="2:15" customFormat="1" ht="15.75" x14ac:dyDescent="0.25">
      <c r="B70" s="1">
        <v>42058</v>
      </c>
      <c r="C70" s="2">
        <v>12949</v>
      </c>
      <c r="D70" s="17">
        <v>118406</v>
      </c>
      <c r="E70" s="56">
        <v>42074</v>
      </c>
      <c r="F70" s="117">
        <v>118406</v>
      </c>
      <c r="G70" s="9">
        <f t="shared" si="3"/>
        <v>0</v>
      </c>
      <c r="H70" s="18"/>
      <c r="J70" s="43">
        <v>10438</v>
      </c>
      <c r="K70" s="44">
        <v>840</v>
      </c>
      <c r="L70" s="60"/>
      <c r="M70" s="77" t="s">
        <v>25</v>
      </c>
      <c r="N70" s="61">
        <v>105000</v>
      </c>
      <c r="O70" s="42">
        <v>42030</v>
      </c>
    </row>
    <row r="71" spans="2:15" customFormat="1" ht="15.75" x14ac:dyDescent="0.25">
      <c r="B71" s="1">
        <v>42058</v>
      </c>
      <c r="C71" s="2">
        <v>12964</v>
      </c>
      <c r="D71" s="17">
        <v>66056.399999999994</v>
      </c>
      <c r="E71" s="56">
        <v>42074</v>
      </c>
      <c r="F71" s="118">
        <v>66056.399999999994</v>
      </c>
      <c r="G71" s="9">
        <f t="shared" si="3"/>
        <v>0</v>
      </c>
      <c r="H71" s="7"/>
      <c r="J71" s="62">
        <v>10841</v>
      </c>
      <c r="K71" s="44">
        <v>620</v>
      </c>
      <c r="L71" s="44"/>
      <c r="M71" s="58" t="s">
        <v>31</v>
      </c>
      <c r="N71" s="59">
        <v>135000</v>
      </c>
      <c r="O71" s="42">
        <v>42028</v>
      </c>
    </row>
    <row r="72" spans="2:15" customFormat="1" ht="15.75" x14ac:dyDescent="0.25">
      <c r="B72" s="1">
        <v>42058</v>
      </c>
      <c r="C72" s="2">
        <v>12965</v>
      </c>
      <c r="D72" s="3">
        <v>626.6</v>
      </c>
      <c r="E72" s="56">
        <v>42074</v>
      </c>
      <c r="F72" s="118">
        <v>626.6</v>
      </c>
      <c r="G72" s="9">
        <f t="shared" si="3"/>
        <v>0</v>
      </c>
      <c r="H72" s="7"/>
      <c r="J72" s="62">
        <v>11373</v>
      </c>
      <c r="K72" s="44">
        <v>4264.99</v>
      </c>
      <c r="L72" s="44" t="s">
        <v>29</v>
      </c>
      <c r="M72" s="63">
        <v>2727798</v>
      </c>
      <c r="N72" s="64">
        <v>0</v>
      </c>
      <c r="O72" s="42"/>
    </row>
    <row r="73" spans="2:15" customFormat="1" ht="15.75" x14ac:dyDescent="0.25">
      <c r="B73" s="1">
        <v>42059</v>
      </c>
      <c r="C73" s="2">
        <v>13050</v>
      </c>
      <c r="D73" s="3">
        <v>40375.699999999997</v>
      </c>
      <c r="E73" s="56">
        <v>42074</v>
      </c>
      <c r="F73" s="118">
        <v>40375.699999999997</v>
      </c>
      <c r="G73" s="9">
        <f t="shared" si="3"/>
        <v>0</v>
      </c>
      <c r="H73" s="7"/>
      <c r="J73" s="65"/>
      <c r="K73" s="41"/>
      <c r="L73" s="41"/>
      <c r="M73" s="161">
        <v>2727799</v>
      </c>
      <c r="N73" s="64">
        <v>44000</v>
      </c>
      <c r="O73" s="47">
        <v>42028</v>
      </c>
    </row>
    <row r="74" spans="2:15" customFormat="1" x14ac:dyDescent="0.25">
      <c r="B74" s="1">
        <v>42059</v>
      </c>
      <c r="C74" s="2">
        <v>13059</v>
      </c>
      <c r="D74" s="3">
        <v>126334.5</v>
      </c>
      <c r="E74" s="56">
        <v>42074</v>
      </c>
      <c r="F74" s="118">
        <v>126334.5</v>
      </c>
      <c r="G74" s="9">
        <f t="shared" si="3"/>
        <v>0</v>
      </c>
      <c r="H74" s="7"/>
      <c r="J74" s="89"/>
      <c r="K74" s="45"/>
      <c r="L74" s="48"/>
      <c r="M74" s="89">
        <v>2727761</v>
      </c>
      <c r="N74" s="45">
        <v>17544.5</v>
      </c>
      <c r="O74" s="122">
        <v>42029</v>
      </c>
    </row>
    <row r="75" spans="2:15" customFormat="1" x14ac:dyDescent="0.25">
      <c r="B75" s="1">
        <v>42060</v>
      </c>
      <c r="C75" s="2">
        <v>13069</v>
      </c>
      <c r="D75" s="3">
        <v>29779.200000000001</v>
      </c>
      <c r="E75" s="56">
        <v>42074</v>
      </c>
      <c r="F75" s="118">
        <v>29779.200000000001</v>
      </c>
      <c r="G75" s="9">
        <f t="shared" si="3"/>
        <v>0</v>
      </c>
      <c r="H75" s="7"/>
      <c r="J75" s="89"/>
      <c r="K75" s="45"/>
      <c r="L75" s="48"/>
      <c r="M75" s="89">
        <v>2727757</v>
      </c>
      <c r="N75" s="45">
        <v>30124</v>
      </c>
      <c r="O75" s="122">
        <v>42028</v>
      </c>
    </row>
    <row r="76" spans="2:15" customFormat="1" ht="16.5" thickBot="1" x14ac:dyDescent="0.3">
      <c r="B76" s="1">
        <v>42060</v>
      </c>
      <c r="C76" s="2">
        <v>13100</v>
      </c>
      <c r="D76" s="3">
        <v>207823.11</v>
      </c>
      <c r="E76" s="57">
        <v>42081</v>
      </c>
      <c r="F76" s="118">
        <v>207823.11</v>
      </c>
      <c r="G76" s="9">
        <f t="shared" si="3"/>
        <v>0</v>
      </c>
      <c r="H76" s="7"/>
      <c r="J76" s="94"/>
      <c r="K76" s="49">
        <v>0</v>
      </c>
      <c r="L76" s="49"/>
      <c r="M76" s="50">
        <v>2727756</v>
      </c>
      <c r="N76" s="51">
        <v>45471.5</v>
      </c>
      <c r="O76" s="52">
        <v>42027</v>
      </c>
    </row>
    <row r="77" spans="2:15" customFormat="1" ht="16.5" thickTop="1" x14ac:dyDescent="0.25">
      <c r="B77" s="1">
        <v>42060</v>
      </c>
      <c r="C77" s="2">
        <v>13141</v>
      </c>
      <c r="D77" s="3">
        <v>2560</v>
      </c>
      <c r="E77" s="57">
        <v>42074</v>
      </c>
      <c r="F77" s="118">
        <v>2560</v>
      </c>
      <c r="G77" s="9">
        <f t="shared" si="3"/>
        <v>0</v>
      </c>
      <c r="H77" s="7"/>
      <c r="J77" s="121"/>
      <c r="K77" s="84">
        <f>SUM(K65:K76)</f>
        <v>593608.70000000007</v>
      </c>
      <c r="L77" s="85"/>
      <c r="M77" s="86"/>
      <c r="N77" s="84">
        <f>SUM(N65:N76)</f>
        <v>593608.69999999995</v>
      </c>
      <c r="O77" s="36"/>
    </row>
    <row r="78" spans="2:15" customFormat="1" x14ac:dyDescent="0.25">
      <c r="B78" s="1">
        <v>42060</v>
      </c>
      <c r="C78" s="2">
        <v>13153</v>
      </c>
      <c r="D78" s="3">
        <v>88702.7</v>
      </c>
      <c r="E78" s="57">
        <v>42081</v>
      </c>
      <c r="F78" s="118">
        <v>88702.7</v>
      </c>
      <c r="G78" s="9">
        <f t="shared" si="3"/>
        <v>0</v>
      </c>
      <c r="H78" s="7"/>
      <c r="J78" s="88"/>
      <c r="K78" s="10"/>
      <c r="M78" s="54"/>
      <c r="N78" s="10"/>
    </row>
    <row r="79" spans="2:15" customFormat="1" ht="15.75" thickBot="1" x14ac:dyDescent="0.3">
      <c r="B79" s="1">
        <v>42061</v>
      </c>
      <c r="C79" s="2">
        <v>13218</v>
      </c>
      <c r="D79" s="3">
        <v>99399.06</v>
      </c>
      <c r="E79" s="57">
        <v>42081</v>
      </c>
      <c r="F79" s="118">
        <v>99399.06</v>
      </c>
      <c r="G79" s="9">
        <f t="shared" si="3"/>
        <v>0</v>
      </c>
      <c r="H79" s="7"/>
      <c r="J79" s="88"/>
      <c r="K79" s="10"/>
      <c r="M79" s="54"/>
      <c r="N79" s="10"/>
    </row>
    <row r="80" spans="2:15" customFormat="1" ht="19.5" thickBot="1" x14ac:dyDescent="0.35">
      <c r="B80" s="1">
        <v>42061</v>
      </c>
      <c r="C80" s="2">
        <v>13253</v>
      </c>
      <c r="D80" s="3">
        <v>198308.6</v>
      </c>
      <c r="E80" s="57">
        <v>42081</v>
      </c>
      <c r="F80" s="118">
        <v>198308.6</v>
      </c>
      <c r="G80" s="9">
        <f t="shared" si="3"/>
        <v>0</v>
      </c>
      <c r="H80" s="7"/>
      <c r="J80" s="128"/>
      <c r="K80" s="53" t="s">
        <v>24</v>
      </c>
      <c r="L80" s="22"/>
      <c r="M80" s="35"/>
      <c r="N80" s="76">
        <v>42061</v>
      </c>
      <c r="O80" s="36"/>
    </row>
    <row r="81" spans="2:16" customFormat="1" ht="16.5" thickBot="1" x14ac:dyDescent="0.3">
      <c r="B81" s="1">
        <v>42061</v>
      </c>
      <c r="C81" s="2">
        <v>13254</v>
      </c>
      <c r="D81" s="3">
        <v>42688.58</v>
      </c>
      <c r="E81" s="57">
        <v>42081</v>
      </c>
      <c r="F81" s="118">
        <v>42688.58</v>
      </c>
      <c r="G81" s="9">
        <f t="shared" si="3"/>
        <v>0</v>
      </c>
      <c r="H81" s="7"/>
      <c r="J81" s="38"/>
      <c r="K81" s="39"/>
      <c r="L81" s="37"/>
      <c r="M81" s="38"/>
      <c r="N81" s="39"/>
      <c r="O81" s="40"/>
    </row>
    <row r="82" spans="2:16" customFormat="1" ht="16.5" thickBot="1" x14ac:dyDescent="0.3">
      <c r="B82" s="1">
        <v>42062</v>
      </c>
      <c r="C82" s="2">
        <v>13392</v>
      </c>
      <c r="D82" s="3">
        <v>395169.25</v>
      </c>
      <c r="E82" s="57">
        <v>42081</v>
      </c>
      <c r="F82" s="118">
        <v>395169.25</v>
      </c>
      <c r="G82" s="9">
        <f t="shared" si="3"/>
        <v>0</v>
      </c>
      <c r="H82" s="7"/>
      <c r="J82" s="93" t="s">
        <v>21</v>
      </c>
      <c r="K82" s="71" t="s">
        <v>16</v>
      </c>
      <c r="L82" s="72"/>
      <c r="M82" s="73" t="s">
        <v>22</v>
      </c>
      <c r="N82" s="71" t="s">
        <v>23</v>
      </c>
      <c r="O82" s="74"/>
      <c r="P82" s="130" t="s">
        <v>32</v>
      </c>
    </row>
    <row r="83" spans="2:16" customFormat="1" ht="15.75" x14ac:dyDescent="0.25">
      <c r="B83" s="1">
        <v>42063</v>
      </c>
      <c r="C83" s="2">
        <v>13449</v>
      </c>
      <c r="D83" s="3">
        <v>4626</v>
      </c>
      <c r="E83" s="57">
        <v>42081</v>
      </c>
      <c r="F83" s="118">
        <v>4626</v>
      </c>
      <c r="G83" s="9">
        <f t="shared" si="3"/>
        <v>0</v>
      </c>
      <c r="H83" s="7"/>
      <c r="J83" s="66">
        <v>10678</v>
      </c>
      <c r="K83" s="67">
        <v>126251.8</v>
      </c>
      <c r="L83" s="67"/>
      <c r="M83" s="109">
        <v>2727786</v>
      </c>
      <c r="N83" s="69">
        <v>27613</v>
      </c>
      <c r="O83" s="70">
        <v>42043</v>
      </c>
    </row>
    <row r="84" spans="2:16" customFormat="1" ht="15.75" x14ac:dyDescent="0.25">
      <c r="B84" s="1">
        <v>42063</v>
      </c>
      <c r="C84" s="2">
        <v>13467</v>
      </c>
      <c r="D84" s="3">
        <v>278.39999999999998</v>
      </c>
      <c r="E84" s="57">
        <v>42074</v>
      </c>
      <c r="F84" s="118">
        <v>278.39999999999998</v>
      </c>
      <c r="G84" s="9">
        <f t="shared" si="3"/>
        <v>0</v>
      </c>
      <c r="H84" s="7"/>
      <c r="J84" s="96">
        <v>10710</v>
      </c>
      <c r="K84" s="41">
        <v>45779.6</v>
      </c>
      <c r="L84" s="41"/>
      <c r="M84" s="108">
        <v>2727787</v>
      </c>
      <c r="N84" s="59">
        <v>64000</v>
      </c>
      <c r="O84" s="42">
        <v>42043</v>
      </c>
    </row>
    <row r="85" spans="2:16" customFormat="1" ht="15.75" x14ac:dyDescent="0.25">
      <c r="B85" s="1">
        <v>42063</v>
      </c>
      <c r="C85" s="2">
        <v>13508</v>
      </c>
      <c r="D85" s="3">
        <v>266603.94</v>
      </c>
      <c r="E85" s="57">
        <v>42081</v>
      </c>
      <c r="F85" s="118">
        <v>266603.94</v>
      </c>
      <c r="G85" s="9">
        <f t="shared" si="3"/>
        <v>0</v>
      </c>
      <c r="H85" s="7"/>
      <c r="J85" s="96">
        <v>10779</v>
      </c>
      <c r="K85" s="41">
        <v>14788</v>
      </c>
      <c r="L85" s="41"/>
      <c r="M85" s="108">
        <v>2727783</v>
      </c>
      <c r="N85" s="59">
        <v>65000</v>
      </c>
      <c r="O85" s="42">
        <v>42043</v>
      </c>
    </row>
    <row r="86" spans="2:16" customFormat="1" ht="15.75" x14ac:dyDescent="0.25">
      <c r="B86" s="1">
        <v>42063</v>
      </c>
      <c r="C86" s="2">
        <v>13510</v>
      </c>
      <c r="D86" s="3">
        <v>41837</v>
      </c>
      <c r="E86" s="57">
        <v>42081</v>
      </c>
      <c r="F86" s="118">
        <v>41837</v>
      </c>
      <c r="G86" s="9">
        <f t="shared" si="3"/>
        <v>0</v>
      </c>
      <c r="H86" s="7"/>
      <c r="J86" s="96">
        <v>10787</v>
      </c>
      <c r="K86" s="41">
        <v>65231.9</v>
      </c>
      <c r="L86" s="41"/>
      <c r="M86" s="108">
        <v>2727784</v>
      </c>
      <c r="N86" s="59">
        <v>80000</v>
      </c>
      <c r="O86" s="42">
        <v>42043</v>
      </c>
    </row>
    <row r="87" spans="2:16" customFormat="1" ht="15.75" x14ac:dyDescent="0.25">
      <c r="B87" s="1"/>
      <c r="C87" s="2"/>
      <c r="D87" s="3">
        <v>0</v>
      </c>
      <c r="E87" s="16"/>
      <c r="F87" s="113">
        <v>0</v>
      </c>
      <c r="G87" s="9">
        <f t="shared" si="3"/>
        <v>0</v>
      </c>
      <c r="H87" s="7"/>
      <c r="J87" s="96">
        <v>10903</v>
      </c>
      <c r="K87" s="41">
        <v>71322.8</v>
      </c>
      <c r="L87" s="41"/>
      <c r="M87" s="108" t="s">
        <v>25</v>
      </c>
      <c r="N87" s="59">
        <v>23884</v>
      </c>
      <c r="O87" s="42">
        <v>42045</v>
      </c>
      <c r="P87" s="129">
        <v>42044</v>
      </c>
    </row>
    <row r="88" spans="2:16" customFormat="1" ht="16.5" thickBot="1" x14ac:dyDescent="0.3">
      <c r="C88" t="s">
        <v>14</v>
      </c>
      <c r="D88" s="19">
        <v>0</v>
      </c>
      <c r="E88" s="20"/>
      <c r="F88" s="51">
        <v>0</v>
      </c>
      <c r="G88" s="21">
        <f t="shared" ref="G88" si="4">D88-F88</f>
        <v>0</v>
      </c>
      <c r="J88" s="96">
        <v>10955</v>
      </c>
      <c r="K88" s="41">
        <v>41944</v>
      </c>
      <c r="L88" s="97"/>
      <c r="M88" s="110" t="s">
        <v>25</v>
      </c>
      <c r="N88" s="61">
        <v>30000</v>
      </c>
      <c r="O88" s="42">
        <v>42044</v>
      </c>
      <c r="P88" s="129">
        <v>42044</v>
      </c>
    </row>
    <row r="89" spans="2:16" customFormat="1" ht="16.5" thickTop="1" x14ac:dyDescent="0.25">
      <c r="D89" s="23">
        <f>SUM(D3:D88)</f>
        <v>7123789.7800000021</v>
      </c>
      <c r="E89" s="24"/>
      <c r="F89" s="84">
        <f>SUM(F4:F88)</f>
        <v>7123789.7800000021</v>
      </c>
      <c r="G89" s="23">
        <f>SUM(G3:G88)</f>
        <v>0</v>
      </c>
      <c r="J89" s="98">
        <v>10998</v>
      </c>
      <c r="K89" s="133">
        <v>340525.7</v>
      </c>
      <c r="L89" s="100"/>
      <c r="M89" s="108" t="s">
        <v>25</v>
      </c>
      <c r="N89" s="59">
        <v>50000</v>
      </c>
      <c r="O89" s="42">
        <v>42044</v>
      </c>
      <c r="P89" s="129">
        <v>42044</v>
      </c>
    </row>
    <row r="90" spans="2:16" customFormat="1" ht="15.75" x14ac:dyDescent="0.25">
      <c r="B90" s="198"/>
      <c r="C90" s="199"/>
      <c r="D90" s="11"/>
      <c r="E90" s="16"/>
      <c r="F90" s="113"/>
      <c r="G90" s="200"/>
      <c r="H90" s="201"/>
      <c r="J90" s="98">
        <v>11002</v>
      </c>
      <c r="K90" s="133">
        <v>143472.4</v>
      </c>
      <c r="L90" s="101"/>
      <c r="M90" s="108" t="s">
        <v>25</v>
      </c>
      <c r="N90" s="64">
        <v>63000</v>
      </c>
      <c r="O90" s="42">
        <v>42044</v>
      </c>
      <c r="P90" s="129">
        <v>42044</v>
      </c>
    </row>
    <row r="91" spans="2:16" customFormat="1" ht="15.75" x14ac:dyDescent="0.25">
      <c r="B91" s="198"/>
      <c r="C91" s="199"/>
      <c r="D91" s="11"/>
      <c r="E91" s="317" t="s">
        <v>56</v>
      </c>
      <c r="F91" s="317"/>
      <c r="G91" s="200"/>
      <c r="H91" s="201"/>
      <c r="J91" s="98">
        <v>11097</v>
      </c>
      <c r="K91" s="133">
        <v>51227.9</v>
      </c>
      <c r="L91" s="101"/>
      <c r="M91" s="108">
        <v>2727796</v>
      </c>
      <c r="N91" s="64">
        <v>49000</v>
      </c>
      <c r="O91" s="47">
        <v>42044</v>
      </c>
    </row>
    <row r="92" spans="2:16" customFormat="1" ht="15.75" x14ac:dyDescent="0.25">
      <c r="B92" s="198"/>
      <c r="C92" s="199"/>
      <c r="D92" s="11"/>
      <c r="E92" s="317"/>
      <c r="F92" s="317"/>
      <c r="G92" s="200"/>
      <c r="H92" s="201"/>
      <c r="J92" s="98">
        <v>11174</v>
      </c>
      <c r="K92" s="133">
        <v>13971</v>
      </c>
      <c r="L92" s="101"/>
      <c r="M92" s="107" t="s">
        <v>25</v>
      </c>
      <c r="N92" s="45">
        <v>23857.5</v>
      </c>
      <c r="O92" s="47">
        <v>42046</v>
      </c>
      <c r="P92" s="129">
        <v>42045</v>
      </c>
    </row>
    <row r="93" spans="2:16" customFormat="1" ht="15.75" x14ac:dyDescent="0.25">
      <c r="B93" s="198"/>
      <c r="C93" s="199"/>
      <c r="D93" s="11"/>
      <c r="E93" s="16"/>
      <c r="F93" s="113"/>
      <c r="G93" s="200"/>
      <c r="H93" s="201"/>
      <c r="J93" s="98">
        <v>11203</v>
      </c>
      <c r="K93" s="133">
        <v>68727.399999999994</v>
      </c>
      <c r="L93" s="101"/>
      <c r="M93" s="107" t="s">
        <v>25</v>
      </c>
      <c r="N93" s="45">
        <v>20000</v>
      </c>
      <c r="O93" s="47">
        <v>42045</v>
      </c>
      <c r="P93" s="129">
        <v>42045</v>
      </c>
    </row>
    <row r="94" spans="2:16" customFormat="1" ht="15.75" x14ac:dyDescent="0.25">
      <c r="B94" s="198"/>
      <c r="C94" s="199"/>
      <c r="D94" s="11"/>
      <c r="E94" s="16"/>
      <c r="F94" s="113"/>
      <c r="G94" s="200"/>
      <c r="H94" s="201"/>
      <c r="J94" s="98">
        <v>11205</v>
      </c>
      <c r="K94" s="133">
        <v>208952.99</v>
      </c>
      <c r="L94" s="101"/>
      <c r="M94" s="107" t="s">
        <v>25</v>
      </c>
      <c r="N94" s="45">
        <v>75000</v>
      </c>
      <c r="O94" s="47">
        <v>42045</v>
      </c>
      <c r="P94" s="129">
        <v>42045</v>
      </c>
    </row>
    <row r="95" spans="2:16" customFormat="1" ht="15.75" x14ac:dyDescent="0.25">
      <c r="B95" s="198"/>
      <c r="C95" s="199"/>
      <c r="D95" s="11"/>
      <c r="E95" s="16"/>
      <c r="F95" s="113"/>
      <c r="G95" s="200"/>
      <c r="H95" s="201"/>
      <c r="J95" s="102">
        <v>11219</v>
      </c>
      <c r="K95" s="41">
        <v>4446.1400000000003</v>
      </c>
      <c r="L95" s="95"/>
      <c r="M95" s="111">
        <v>2727821</v>
      </c>
      <c r="N95" s="45">
        <v>15000</v>
      </c>
      <c r="O95" s="47">
        <v>42045</v>
      </c>
    </row>
    <row r="96" spans="2:16" customFormat="1" ht="15.75" x14ac:dyDescent="0.25">
      <c r="B96" s="198"/>
      <c r="C96" s="199"/>
      <c r="D96" s="11"/>
      <c r="E96" s="16"/>
      <c r="F96" s="113"/>
      <c r="G96" s="200"/>
      <c r="H96" s="201"/>
      <c r="J96" s="103">
        <v>11306</v>
      </c>
      <c r="K96" s="41">
        <v>247456.1</v>
      </c>
      <c r="L96" s="41"/>
      <c r="M96" s="107">
        <v>2727822</v>
      </c>
      <c r="N96" s="45">
        <v>130000</v>
      </c>
      <c r="O96" s="47">
        <v>42045</v>
      </c>
    </row>
    <row r="97" spans="2:16" customFormat="1" ht="15.75" x14ac:dyDescent="0.25">
      <c r="B97" s="198"/>
      <c r="C97" s="199"/>
      <c r="D97" s="11"/>
      <c r="E97" s="16"/>
      <c r="F97" s="113"/>
      <c r="G97" s="200"/>
      <c r="H97" s="201"/>
      <c r="J97" s="103">
        <v>11310</v>
      </c>
      <c r="K97" s="41">
        <v>69874.600000000006</v>
      </c>
      <c r="L97" s="41"/>
      <c r="M97" s="107" t="s">
        <v>25</v>
      </c>
      <c r="N97" s="45">
        <v>26453</v>
      </c>
      <c r="O97" s="47">
        <v>42047</v>
      </c>
      <c r="P97" s="129">
        <v>42046</v>
      </c>
    </row>
    <row r="98" spans="2:16" customFormat="1" ht="15.75" x14ac:dyDescent="0.25">
      <c r="B98" s="198"/>
      <c r="C98" s="199"/>
      <c r="D98" s="11"/>
      <c r="E98" s="16"/>
      <c r="F98" s="113"/>
      <c r="G98" s="200"/>
      <c r="H98" s="201"/>
      <c r="J98" s="98">
        <v>11315</v>
      </c>
      <c r="K98" s="133">
        <v>12143.6</v>
      </c>
      <c r="L98" s="101"/>
      <c r="M98" s="107" t="s">
        <v>25</v>
      </c>
      <c r="N98" s="45">
        <v>45000</v>
      </c>
      <c r="O98" s="47">
        <v>42046</v>
      </c>
      <c r="P98" s="129">
        <v>42046</v>
      </c>
    </row>
    <row r="99" spans="2:16" customFormat="1" ht="15.75" x14ac:dyDescent="0.25">
      <c r="B99" s="106"/>
      <c r="C99" s="106"/>
      <c r="D99" s="106"/>
      <c r="E99" s="106"/>
      <c r="F99" s="105"/>
      <c r="G99" s="106"/>
      <c r="H99" s="106"/>
      <c r="J99" s="98">
        <v>11639</v>
      </c>
      <c r="K99" s="133">
        <v>56815.6</v>
      </c>
      <c r="L99" s="101"/>
      <c r="M99" s="107" t="s">
        <v>25</v>
      </c>
      <c r="N99" s="45">
        <v>45000</v>
      </c>
      <c r="O99" s="47">
        <v>42046</v>
      </c>
      <c r="P99" s="129">
        <v>42046</v>
      </c>
    </row>
    <row r="100" spans="2:16" customFormat="1" ht="15.75" x14ac:dyDescent="0.25">
      <c r="F100" s="10"/>
      <c r="J100" s="98">
        <v>11677</v>
      </c>
      <c r="K100" s="133">
        <v>217669.19</v>
      </c>
      <c r="L100" s="101"/>
      <c r="M100" s="107" t="s">
        <v>25</v>
      </c>
      <c r="N100" s="45">
        <v>65000</v>
      </c>
      <c r="O100" s="47">
        <v>42046</v>
      </c>
      <c r="P100" s="129">
        <v>42046</v>
      </c>
    </row>
    <row r="101" spans="2:16" customFormat="1" ht="15.75" x14ac:dyDescent="0.25">
      <c r="F101" s="10"/>
      <c r="J101" s="98">
        <v>11772</v>
      </c>
      <c r="K101" s="133">
        <v>108931.2</v>
      </c>
      <c r="L101" s="101"/>
      <c r="M101" s="107">
        <v>2727820</v>
      </c>
      <c r="N101" s="45">
        <v>50000</v>
      </c>
      <c r="O101" s="47">
        <v>42046</v>
      </c>
    </row>
    <row r="102" spans="2:16" customFormat="1" ht="15.75" x14ac:dyDescent="0.25">
      <c r="F102" s="10"/>
      <c r="J102" s="98">
        <v>11809</v>
      </c>
      <c r="K102" s="133">
        <v>6707.2</v>
      </c>
      <c r="L102" s="101"/>
      <c r="M102" s="107" t="s">
        <v>25</v>
      </c>
      <c r="N102" s="45">
        <v>24698</v>
      </c>
      <c r="O102" s="47">
        <v>42048</v>
      </c>
      <c r="P102" s="129">
        <v>42047</v>
      </c>
    </row>
    <row r="103" spans="2:16" customFormat="1" ht="15.75" x14ac:dyDescent="0.25">
      <c r="F103" s="10"/>
      <c r="J103" s="98">
        <v>12080</v>
      </c>
      <c r="K103" s="133">
        <v>4572.96</v>
      </c>
      <c r="L103" s="101"/>
      <c r="M103" s="107" t="s">
        <v>25</v>
      </c>
      <c r="N103" s="45">
        <v>80000</v>
      </c>
      <c r="O103" s="47">
        <v>42047</v>
      </c>
      <c r="P103" s="129">
        <v>42047</v>
      </c>
    </row>
    <row r="104" spans="2:16" customFormat="1" ht="15.75" x14ac:dyDescent="0.25">
      <c r="F104" s="10"/>
      <c r="J104" s="98">
        <v>12110</v>
      </c>
      <c r="K104" s="133">
        <v>27443.42</v>
      </c>
      <c r="L104" s="132" t="s">
        <v>29</v>
      </c>
      <c r="M104" s="107">
        <v>2727818</v>
      </c>
      <c r="N104" s="45">
        <v>166800</v>
      </c>
      <c r="O104" s="47">
        <v>42047</v>
      </c>
    </row>
    <row r="105" spans="2:16" customFormat="1" ht="15.75" x14ac:dyDescent="0.25">
      <c r="F105" s="10"/>
      <c r="J105" s="46"/>
      <c r="K105" s="134"/>
      <c r="L105" s="48"/>
      <c r="M105" s="107" t="s">
        <v>25</v>
      </c>
      <c r="N105" s="45">
        <v>26700</v>
      </c>
      <c r="O105" s="47">
        <v>42049</v>
      </c>
      <c r="P105" s="129">
        <v>42048</v>
      </c>
    </row>
    <row r="106" spans="2:16" customFormat="1" ht="15.75" x14ac:dyDescent="0.25">
      <c r="F106" s="10"/>
      <c r="J106" s="89"/>
      <c r="K106" s="45"/>
      <c r="L106" s="48"/>
      <c r="M106" s="107" t="s">
        <v>25</v>
      </c>
      <c r="N106" s="45">
        <v>80000</v>
      </c>
      <c r="O106" s="47">
        <v>42048</v>
      </c>
      <c r="P106" s="129">
        <v>42048</v>
      </c>
    </row>
    <row r="107" spans="2:16" customFormat="1" ht="15.75" x14ac:dyDescent="0.25">
      <c r="F107" s="10"/>
      <c r="J107" s="89"/>
      <c r="K107" s="45"/>
      <c r="L107" s="48"/>
      <c r="M107" s="107" t="s">
        <v>25</v>
      </c>
      <c r="N107" s="45">
        <v>100000</v>
      </c>
      <c r="O107" s="47">
        <v>42048</v>
      </c>
      <c r="P107" s="129">
        <v>42048</v>
      </c>
    </row>
    <row r="108" spans="2:16" customFormat="1" x14ac:dyDescent="0.25">
      <c r="F108" s="10"/>
      <c r="J108" s="89"/>
      <c r="K108" s="45"/>
      <c r="L108" s="48"/>
      <c r="M108" s="89" t="s">
        <v>25</v>
      </c>
      <c r="N108" s="45">
        <v>105000</v>
      </c>
      <c r="O108" s="47">
        <v>42048</v>
      </c>
      <c r="P108" s="129">
        <v>42048</v>
      </c>
    </row>
    <row r="109" spans="2:16" customFormat="1" x14ac:dyDescent="0.25">
      <c r="F109" s="10"/>
      <c r="J109" s="89"/>
      <c r="K109" s="45"/>
      <c r="L109" s="48"/>
      <c r="M109" s="89">
        <v>2727819</v>
      </c>
      <c r="N109" s="45">
        <v>85000</v>
      </c>
      <c r="O109" s="47">
        <v>42048</v>
      </c>
    </row>
    <row r="110" spans="2:16" customFormat="1" x14ac:dyDescent="0.25">
      <c r="F110" s="10"/>
      <c r="J110" s="89"/>
      <c r="K110" s="45"/>
      <c r="L110" s="48"/>
      <c r="M110" s="89">
        <v>2727814</v>
      </c>
      <c r="N110" s="45">
        <v>57000</v>
      </c>
      <c r="O110" s="47">
        <v>42048</v>
      </c>
    </row>
    <row r="111" spans="2:16" customFormat="1" x14ac:dyDescent="0.25">
      <c r="F111" s="10"/>
      <c r="J111" s="89"/>
      <c r="K111" s="45"/>
      <c r="L111" s="48"/>
      <c r="M111" s="89" t="s">
        <v>25</v>
      </c>
      <c r="N111" s="45">
        <v>80000</v>
      </c>
      <c r="O111" s="47">
        <v>42049</v>
      </c>
      <c r="P111" s="129">
        <v>42049</v>
      </c>
    </row>
    <row r="112" spans="2:16" customFormat="1" x14ac:dyDescent="0.25">
      <c r="F112" s="10"/>
      <c r="J112" s="89"/>
      <c r="K112" s="45"/>
      <c r="L112" s="48"/>
      <c r="M112" s="89" t="s">
        <v>25</v>
      </c>
      <c r="N112" s="45">
        <v>41000</v>
      </c>
      <c r="O112" s="47">
        <v>42049</v>
      </c>
      <c r="P112" s="129">
        <v>42049</v>
      </c>
    </row>
    <row r="113" spans="6:15" customFormat="1" x14ac:dyDescent="0.25">
      <c r="F113" s="10"/>
      <c r="J113" s="89"/>
      <c r="K113" s="45"/>
      <c r="L113" s="48"/>
      <c r="M113" s="89">
        <v>2727811</v>
      </c>
      <c r="N113" s="45">
        <v>24250</v>
      </c>
      <c r="O113" s="47">
        <v>42049</v>
      </c>
    </row>
    <row r="114" spans="6:15" customFormat="1" x14ac:dyDescent="0.25">
      <c r="F114" s="10"/>
      <c r="J114" s="89"/>
      <c r="K114" s="45"/>
      <c r="L114" s="48"/>
      <c r="M114" s="89">
        <v>2727815</v>
      </c>
      <c r="N114" s="45">
        <v>70000</v>
      </c>
      <c r="O114" s="47">
        <v>42049</v>
      </c>
    </row>
    <row r="115" spans="6:15" customFormat="1" x14ac:dyDescent="0.25">
      <c r="F115" s="10"/>
      <c r="J115" s="89"/>
      <c r="K115" s="45"/>
      <c r="L115" s="48"/>
      <c r="M115" s="89">
        <v>2727813</v>
      </c>
      <c r="N115" s="45">
        <v>60000</v>
      </c>
      <c r="O115" s="47">
        <v>42049</v>
      </c>
    </row>
    <row r="116" spans="6:15" customFormat="1" x14ac:dyDescent="0.25">
      <c r="F116" s="10"/>
      <c r="J116" s="89"/>
      <c r="K116" s="45"/>
      <c r="L116" s="48"/>
      <c r="M116" s="89"/>
      <c r="N116" s="45"/>
      <c r="O116" s="47"/>
    </row>
    <row r="117" spans="6:15" customFormat="1" x14ac:dyDescent="0.25">
      <c r="F117" s="10"/>
      <c r="J117" s="89"/>
      <c r="K117" s="45"/>
      <c r="L117" s="48"/>
      <c r="M117" s="89"/>
      <c r="N117" s="45">
        <v>0</v>
      </c>
      <c r="O117" s="47"/>
    </row>
    <row r="118" spans="6:15" customFormat="1" ht="16.5" thickBot="1" x14ac:dyDescent="0.3">
      <c r="F118" s="10"/>
      <c r="J118" s="94"/>
      <c r="K118" s="49">
        <v>0</v>
      </c>
      <c r="L118" s="49"/>
      <c r="M118" s="50"/>
      <c r="N118" s="51">
        <v>0</v>
      </c>
      <c r="O118" s="52"/>
    </row>
    <row r="119" spans="6:15" customFormat="1" ht="16.5" thickTop="1" x14ac:dyDescent="0.25">
      <c r="F119" s="10"/>
      <c r="J119" s="128"/>
      <c r="K119" s="84">
        <f>SUM(K83:K118)</f>
        <v>1948255.5000000002</v>
      </c>
      <c r="L119" s="85"/>
      <c r="M119" s="86"/>
      <c r="N119" s="84">
        <f>SUM(N83:N118)</f>
        <v>1948255.5</v>
      </c>
      <c r="O119" s="36"/>
    </row>
    <row r="120" spans="6:15" customFormat="1" ht="15.75" thickBot="1" x14ac:dyDescent="0.3">
      <c r="F120" s="10"/>
      <c r="J120" s="88"/>
      <c r="K120" s="10"/>
      <c r="M120" s="54"/>
      <c r="N120" s="10"/>
    </row>
    <row r="121" spans="6:15" customFormat="1" ht="19.5" thickBot="1" x14ac:dyDescent="0.35">
      <c r="F121" s="10"/>
      <c r="J121" s="135"/>
      <c r="K121" s="53" t="s">
        <v>24</v>
      </c>
      <c r="L121" s="22"/>
      <c r="M121" s="35"/>
      <c r="N121" s="76">
        <v>42063</v>
      </c>
      <c r="O121" s="36"/>
    </row>
    <row r="122" spans="6:15" customFormat="1" ht="16.5" thickBot="1" x14ac:dyDescent="0.3">
      <c r="F122" s="10"/>
      <c r="J122" s="38"/>
      <c r="K122" s="39"/>
      <c r="L122" s="37"/>
      <c r="M122" s="38"/>
      <c r="N122" s="39"/>
      <c r="O122" s="40"/>
    </row>
    <row r="123" spans="6:15" customFormat="1" ht="16.5" thickBot="1" x14ac:dyDescent="0.3">
      <c r="F123" s="10"/>
      <c r="J123" s="93" t="s">
        <v>21</v>
      </c>
      <c r="K123" s="71" t="s">
        <v>16</v>
      </c>
      <c r="L123" s="72"/>
      <c r="M123" s="73" t="s">
        <v>22</v>
      </c>
      <c r="N123" s="71" t="s">
        <v>23</v>
      </c>
      <c r="O123" s="74"/>
    </row>
    <row r="124" spans="6:15" customFormat="1" ht="15.75" x14ac:dyDescent="0.25">
      <c r="F124" s="10"/>
      <c r="J124" s="66">
        <v>11475</v>
      </c>
      <c r="K124" s="138">
        <v>69010.78</v>
      </c>
      <c r="L124" s="67"/>
      <c r="M124" s="68">
        <v>2719724</v>
      </c>
      <c r="N124" s="69">
        <v>29865</v>
      </c>
      <c r="O124" s="70">
        <v>42044</v>
      </c>
    </row>
    <row r="125" spans="6:15" customFormat="1" ht="15.75" x14ac:dyDescent="0.25">
      <c r="F125" s="10"/>
      <c r="J125" s="43">
        <v>12110</v>
      </c>
      <c r="K125" s="44">
        <v>931.38</v>
      </c>
      <c r="L125" s="44"/>
      <c r="M125" s="58">
        <v>2719765</v>
      </c>
      <c r="N125" s="59">
        <v>80627</v>
      </c>
      <c r="O125" s="42">
        <v>42049</v>
      </c>
    </row>
    <row r="126" spans="6:15" customFormat="1" ht="15.75" x14ac:dyDescent="0.25">
      <c r="F126" s="10"/>
      <c r="J126" s="43">
        <v>11373</v>
      </c>
      <c r="K126" s="44">
        <v>194182.54</v>
      </c>
      <c r="L126" s="44"/>
      <c r="M126" s="58">
        <v>2719738</v>
      </c>
      <c r="N126" s="59">
        <v>68085</v>
      </c>
      <c r="O126" s="42">
        <v>42045</v>
      </c>
    </row>
    <row r="127" spans="6:15" customFormat="1" ht="15.75" x14ac:dyDescent="0.25">
      <c r="F127" s="10"/>
      <c r="J127" s="43">
        <v>11425</v>
      </c>
      <c r="K127" s="44">
        <v>69667.199999999997</v>
      </c>
      <c r="L127" s="44"/>
      <c r="M127" s="58" t="s">
        <v>25</v>
      </c>
      <c r="N127" s="59">
        <v>10315.5</v>
      </c>
      <c r="O127" s="42">
        <v>42052</v>
      </c>
    </row>
    <row r="128" spans="6:15" customFormat="1" ht="15.75" x14ac:dyDescent="0.25">
      <c r="F128" s="10"/>
      <c r="J128" s="43">
        <v>11495</v>
      </c>
      <c r="K128" s="44">
        <v>135.97999999999999</v>
      </c>
      <c r="L128" s="44" t="s">
        <v>29</v>
      </c>
      <c r="M128" s="58">
        <v>2719734</v>
      </c>
      <c r="N128" s="59">
        <v>61850</v>
      </c>
      <c r="O128" s="42">
        <v>42052</v>
      </c>
    </row>
    <row r="129" spans="6:16" customFormat="1" ht="15.75" x14ac:dyDescent="0.25">
      <c r="F129" s="10"/>
      <c r="J129" s="43"/>
      <c r="K129" s="44"/>
      <c r="L129" s="60"/>
      <c r="M129" s="137">
        <v>2719731</v>
      </c>
      <c r="N129" s="61">
        <v>83185</v>
      </c>
      <c r="O129" s="42">
        <v>42053</v>
      </c>
    </row>
    <row r="130" spans="6:16" customFormat="1" ht="15.75" x14ac:dyDescent="0.25">
      <c r="F130" s="10"/>
      <c r="J130" s="62"/>
      <c r="K130" s="44"/>
      <c r="L130" s="44"/>
      <c r="M130" s="58"/>
      <c r="N130" s="59"/>
      <c r="O130" s="42"/>
    </row>
    <row r="131" spans="6:16" customFormat="1" ht="15.75" x14ac:dyDescent="0.25">
      <c r="F131" s="10"/>
      <c r="J131" s="62"/>
      <c r="K131" s="44"/>
      <c r="L131" s="44"/>
      <c r="M131" s="63"/>
      <c r="N131" s="64"/>
      <c r="O131" s="42"/>
    </row>
    <row r="132" spans="6:16" customFormat="1" ht="15.75" x14ac:dyDescent="0.25">
      <c r="F132" s="10"/>
      <c r="J132" s="65"/>
      <c r="K132" s="44"/>
      <c r="L132" s="41"/>
      <c r="M132" s="87"/>
      <c r="N132" s="64"/>
      <c r="O132" s="47"/>
    </row>
    <row r="133" spans="6:16" customFormat="1" x14ac:dyDescent="0.25">
      <c r="F133" s="10"/>
      <c r="J133" s="89"/>
      <c r="K133" s="139"/>
      <c r="L133" s="48"/>
      <c r="M133" s="89"/>
      <c r="N133" s="45"/>
      <c r="O133" s="122"/>
    </row>
    <row r="134" spans="6:16" customFormat="1" x14ac:dyDescent="0.25">
      <c r="F134" s="10"/>
      <c r="J134" s="89"/>
      <c r="K134" s="139"/>
      <c r="L134" s="48"/>
      <c r="M134" s="89"/>
      <c r="N134" s="45"/>
      <c r="O134" s="122"/>
    </row>
    <row r="135" spans="6:16" customFormat="1" ht="16.5" thickBot="1" x14ac:dyDescent="0.3">
      <c r="F135" s="10"/>
      <c r="J135" s="94"/>
      <c r="K135" s="49"/>
      <c r="L135" s="49"/>
      <c r="M135" s="50"/>
      <c r="N135" s="51"/>
      <c r="O135" s="52"/>
    </row>
    <row r="136" spans="6:16" customFormat="1" ht="16.5" thickTop="1" x14ac:dyDescent="0.25">
      <c r="F136" s="10"/>
      <c r="J136" s="135"/>
      <c r="K136" s="84">
        <f>SUM(K124:K135)</f>
        <v>333927.88</v>
      </c>
      <c r="L136" s="85"/>
      <c r="M136" s="86"/>
      <c r="N136" s="84">
        <f>SUM(N124:N135)</f>
        <v>333927.5</v>
      </c>
      <c r="O136" s="36"/>
    </row>
    <row r="138" spans="6:16" customFormat="1" ht="15.75" thickBot="1" x14ac:dyDescent="0.3">
      <c r="F138" s="10"/>
      <c r="J138" s="88"/>
      <c r="K138" s="10"/>
      <c r="M138" s="54"/>
      <c r="N138" s="10"/>
    </row>
    <row r="139" spans="6:16" customFormat="1" ht="19.5" thickBot="1" x14ac:dyDescent="0.35">
      <c r="F139" s="10"/>
      <c r="J139" s="135"/>
      <c r="K139" s="53" t="s">
        <v>24</v>
      </c>
      <c r="L139" s="22"/>
      <c r="M139" s="35"/>
      <c r="N139" s="76">
        <v>42063</v>
      </c>
      <c r="O139" s="36"/>
    </row>
    <row r="140" spans="6:16" customFormat="1" ht="16.5" thickBot="1" x14ac:dyDescent="0.3">
      <c r="F140" s="10"/>
      <c r="J140" s="38"/>
      <c r="K140" s="39"/>
      <c r="L140" s="37"/>
      <c r="M140" s="38"/>
      <c r="N140" s="39"/>
      <c r="O140" s="40"/>
    </row>
    <row r="141" spans="6:16" customFormat="1" ht="16.5" thickBot="1" x14ac:dyDescent="0.3">
      <c r="F141" s="10"/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P141" s="130" t="s">
        <v>32</v>
      </c>
    </row>
    <row r="142" spans="6:16" customFormat="1" ht="15.75" x14ac:dyDescent="0.25">
      <c r="F142" s="10"/>
      <c r="J142" s="142">
        <v>12091</v>
      </c>
      <c r="K142" s="67">
        <v>190084.13</v>
      </c>
      <c r="L142" s="67" t="s">
        <v>34</v>
      </c>
      <c r="M142" s="109" t="s">
        <v>25</v>
      </c>
      <c r="N142" s="69">
        <v>22993</v>
      </c>
      <c r="O142" s="70">
        <v>42051</v>
      </c>
      <c r="P142" s="129">
        <v>42050</v>
      </c>
    </row>
    <row r="143" spans="6:16" customFormat="1" ht="15.75" x14ac:dyDescent="0.25">
      <c r="F143" s="10"/>
      <c r="J143" s="96">
        <v>11576</v>
      </c>
      <c r="K143" s="143">
        <v>83640.5</v>
      </c>
      <c r="L143" s="41"/>
      <c r="M143" s="108">
        <v>2727812</v>
      </c>
      <c r="N143" s="59">
        <v>115000</v>
      </c>
      <c r="O143" s="42">
        <v>42050</v>
      </c>
    </row>
    <row r="144" spans="6:16" customFormat="1" ht="15.75" x14ac:dyDescent="0.25">
      <c r="F144" s="10"/>
      <c r="J144" s="96">
        <v>11777</v>
      </c>
      <c r="K144" s="143">
        <v>183657.94</v>
      </c>
      <c r="L144" s="41"/>
      <c r="M144" s="108">
        <v>2727810</v>
      </c>
      <c r="N144" s="59">
        <v>80000</v>
      </c>
      <c r="O144" s="42">
        <v>42050</v>
      </c>
    </row>
    <row r="145" spans="6:16" customFormat="1" ht="15.75" x14ac:dyDescent="0.25">
      <c r="F145" s="10"/>
      <c r="J145" s="96">
        <v>11857</v>
      </c>
      <c r="K145" s="143">
        <v>132333.64000000001</v>
      </c>
      <c r="L145" s="41"/>
      <c r="M145" s="108">
        <v>2727808</v>
      </c>
      <c r="N145" s="59">
        <v>93000</v>
      </c>
      <c r="O145" s="42">
        <v>42050</v>
      </c>
    </row>
    <row r="146" spans="6:16" customFormat="1" ht="15.75" x14ac:dyDescent="0.25">
      <c r="F146" s="10"/>
      <c r="J146" s="96">
        <v>11890</v>
      </c>
      <c r="K146" s="143">
        <v>90910.399999999994</v>
      </c>
      <c r="L146" s="41"/>
      <c r="M146" s="108" t="s">
        <v>25</v>
      </c>
      <c r="N146" s="59">
        <v>22505</v>
      </c>
      <c r="O146" s="42">
        <v>42052</v>
      </c>
      <c r="P146" s="129">
        <v>42051</v>
      </c>
    </row>
    <row r="147" spans="6:16" customFormat="1" ht="15.75" x14ac:dyDescent="0.25">
      <c r="F147" s="10"/>
      <c r="J147" s="96">
        <v>11941</v>
      </c>
      <c r="K147" s="143">
        <v>18329.400000000001</v>
      </c>
      <c r="L147" s="97"/>
      <c r="M147" s="110" t="s">
        <v>25</v>
      </c>
      <c r="N147" s="61">
        <v>80000</v>
      </c>
      <c r="O147" s="42">
        <v>42051</v>
      </c>
      <c r="P147" s="129">
        <v>42051</v>
      </c>
    </row>
    <row r="148" spans="6:16" customFormat="1" ht="15.75" x14ac:dyDescent="0.25">
      <c r="F148" s="10"/>
      <c r="J148" s="98">
        <v>11988</v>
      </c>
      <c r="K148" s="144">
        <v>135185.97</v>
      </c>
      <c r="L148" s="100"/>
      <c r="M148" s="108" t="s">
        <v>25</v>
      </c>
      <c r="N148" s="59">
        <v>80000</v>
      </c>
      <c r="O148" s="42">
        <v>42051</v>
      </c>
      <c r="P148" s="129">
        <v>42051</v>
      </c>
    </row>
    <row r="149" spans="6:16" customFormat="1" ht="15.75" x14ac:dyDescent="0.25">
      <c r="F149" s="10"/>
      <c r="J149" s="98">
        <v>11999</v>
      </c>
      <c r="K149" s="144">
        <v>89820.4</v>
      </c>
      <c r="L149" s="101"/>
      <c r="M149" s="108">
        <v>2727807</v>
      </c>
      <c r="N149" s="64">
        <v>66000</v>
      </c>
      <c r="O149" s="42">
        <v>42051</v>
      </c>
      <c r="P149" s="129"/>
    </row>
    <row r="150" spans="6:16" customFormat="1" ht="15.75" x14ac:dyDescent="0.25">
      <c r="F150" s="10"/>
      <c r="J150" s="98">
        <v>12081</v>
      </c>
      <c r="K150" s="144">
        <v>204056.26</v>
      </c>
      <c r="L150" s="101"/>
      <c r="M150" s="108" t="s">
        <v>25</v>
      </c>
      <c r="N150" s="64">
        <v>22005.5</v>
      </c>
      <c r="O150" s="47">
        <v>42053</v>
      </c>
      <c r="P150" s="129">
        <v>42052</v>
      </c>
    </row>
    <row r="151" spans="6:16" customFormat="1" ht="15.75" x14ac:dyDescent="0.25">
      <c r="F151" s="10"/>
      <c r="J151" s="98">
        <v>12159</v>
      </c>
      <c r="K151" s="133">
        <v>68932.800000000003</v>
      </c>
      <c r="L151" s="101"/>
      <c r="M151" s="107" t="s">
        <v>25</v>
      </c>
      <c r="N151" s="45">
        <v>85000</v>
      </c>
      <c r="O151" s="47">
        <v>42052</v>
      </c>
      <c r="P151" s="129">
        <v>42052</v>
      </c>
    </row>
    <row r="152" spans="6:16" customFormat="1" ht="15.75" x14ac:dyDescent="0.25">
      <c r="F152" s="10"/>
      <c r="J152" s="98">
        <v>12303</v>
      </c>
      <c r="K152" s="133">
        <v>13507.2</v>
      </c>
      <c r="L152" s="101"/>
      <c r="M152" s="107">
        <v>2727805</v>
      </c>
      <c r="N152" s="45">
        <v>32500</v>
      </c>
      <c r="O152" s="47">
        <v>42052</v>
      </c>
      <c r="P152" s="129"/>
    </row>
    <row r="153" spans="6:16" customFormat="1" ht="15.75" x14ac:dyDescent="0.25">
      <c r="F153" s="10"/>
      <c r="J153" s="98">
        <v>12361</v>
      </c>
      <c r="K153" s="133">
        <v>23290.720000000001</v>
      </c>
      <c r="L153" s="101"/>
      <c r="M153" s="107">
        <v>2727806</v>
      </c>
      <c r="N153" s="45">
        <v>56000</v>
      </c>
      <c r="O153" s="47">
        <v>42052</v>
      </c>
      <c r="P153" s="129"/>
    </row>
    <row r="154" spans="6:16" customFormat="1" ht="15.75" x14ac:dyDescent="0.25">
      <c r="F154" s="10"/>
      <c r="J154" s="102">
        <v>12367</v>
      </c>
      <c r="K154" s="41">
        <v>109647.98</v>
      </c>
      <c r="L154" s="95"/>
      <c r="M154" s="111" t="s">
        <v>25</v>
      </c>
      <c r="N154" s="45">
        <v>24553</v>
      </c>
      <c r="O154" s="47">
        <v>42054</v>
      </c>
      <c r="P154" s="129">
        <v>42053</v>
      </c>
    </row>
    <row r="155" spans="6:16" customFormat="1" ht="15.75" x14ac:dyDescent="0.25">
      <c r="F155" s="10"/>
      <c r="J155" s="103">
        <v>12369</v>
      </c>
      <c r="K155" s="41">
        <v>133430.35</v>
      </c>
      <c r="L155" s="41"/>
      <c r="M155" s="107" t="s">
        <v>25</v>
      </c>
      <c r="N155" s="45">
        <v>51000</v>
      </c>
      <c r="O155" s="47">
        <v>42053</v>
      </c>
      <c r="P155" s="129">
        <v>42053</v>
      </c>
    </row>
    <row r="156" spans="6:16" customFormat="1" ht="15.75" x14ac:dyDescent="0.25">
      <c r="F156" s="10"/>
      <c r="J156" s="103">
        <v>12384</v>
      </c>
      <c r="K156" s="41">
        <v>39348.800000000003</v>
      </c>
      <c r="L156" s="41"/>
      <c r="M156" s="107" t="s">
        <v>25</v>
      </c>
      <c r="N156" s="45">
        <v>60000</v>
      </c>
      <c r="O156" s="47">
        <v>42053</v>
      </c>
      <c r="P156" s="129">
        <v>42053</v>
      </c>
    </row>
    <row r="157" spans="6:16" customFormat="1" ht="15.75" x14ac:dyDescent="0.25">
      <c r="F157" s="10"/>
      <c r="J157" s="98">
        <v>12411</v>
      </c>
      <c r="K157" s="133">
        <v>99330</v>
      </c>
      <c r="L157" s="101"/>
      <c r="M157" s="107" t="s">
        <v>25</v>
      </c>
      <c r="N157" s="45">
        <v>60000</v>
      </c>
      <c r="O157" s="47">
        <v>42053</v>
      </c>
      <c r="P157" s="129">
        <v>42053</v>
      </c>
    </row>
    <row r="158" spans="6:16" customFormat="1" ht="15.75" x14ac:dyDescent="0.25">
      <c r="F158" s="10"/>
      <c r="J158" s="98">
        <v>12433</v>
      </c>
      <c r="K158" s="133">
        <v>124693.92</v>
      </c>
      <c r="L158" s="101"/>
      <c r="M158" s="107">
        <v>2727804</v>
      </c>
      <c r="N158" s="45">
        <v>30000</v>
      </c>
      <c r="O158" s="47">
        <v>42053</v>
      </c>
      <c r="P158" s="129"/>
    </row>
    <row r="159" spans="6:16" customFormat="1" ht="15.75" x14ac:dyDescent="0.25">
      <c r="F159" s="10"/>
      <c r="J159" s="98">
        <v>12520</v>
      </c>
      <c r="K159" s="133">
        <v>3510</v>
      </c>
      <c r="L159" s="101"/>
      <c r="M159" s="107" t="s">
        <v>25</v>
      </c>
      <c r="N159" s="45">
        <v>19396</v>
      </c>
      <c r="O159" s="47">
        <v>42055</v>
      </c>
      <c r="P159" s="129">
        <v>42054</v>
      </c>
    </row>
    <row r="160" spans="6:16" customFormat="1" ht="15.75" x14ac:dyDescent="0.25">
      <c r="F160" s="10"/>
      <c r="J160" s="98">
        <v>12572</v>
      </c>
      <c r="K160" s="133">
        <v>2944.4</v>
      </c>
      <c r="L160" s="101"/>
      <c r="M160" s="107" t="s">
        <v>25</v>
      </c>
      <c r="N160" s="45">
        <v>55000</v>
      </c>
      <c r="O160" s="47">
        <v>42054</v>
      </c>
      <c r="P160" s="129">
        <v>42054</v>
      </c>
    </row>
    <row r="161" spans="6:16" customFormat="1" ht="15.75" x14ac:dyDescent="0.25">
      <c r="F161" s="10"/>
      <c r="J161" s="98">
        <v>11495</v>
      </c>
      <c r="K161" s="133">
        <v>48977.599999999999</v>
      </c>
      <c r="L161" s="132" t="s">
        <v>29</v>
      </c>
      <c r="M161" s="107" t="s">
        <v>25</v>
      </c>
      <c r="N161" s="45">
        <v>90000</v>
      </c>
      <c r="O161" s="47">
        <v>42054</v>
      </c>
      <c r="P161" s="129">
        <v>42054</v>
      </c>
    </row>
    <row r="162" spans="6:16" customFormat="1" ht="15.75" x14ac:dyDescent="0.25">
      <c r="F162" s="10"/>
      <c r="J162" s="98"/>
      <c r="K162" s="133"/>
      <c r="L162" s="101"/>
      <c r="M162" s="107" t="s">
        <v>25</v>
      </c>
      <c r="N162" s="45">
        <v>108000</v>
      </c>
      <c r="O162" s="47">
        <v>42054</v>
      </c>
      <c r="P162" s="129">
        <v>42054</v>
      </c>
    </row>
    <row r="163" spans="6:16" customFormat="1" ht="15.75" x14ac:dyDescent="0.25">
      <c r="F163" s="10"/>
      <c r="J163" s="98"/>
      <c r="K163" s="133"/>
      <c r="L163" s="132"/>
      <c r="M163" s="107">
        <v>2727803</v>
      </c>
      <c r="N163" s="45">
        <v>40000</v>
      </c>
      <c r="O163" s="47">
        <v>42054</v>
      </c>
    </row>
    <row r="164" spans="6:16" customFormat="1" ht="15.75" x14ac:dyDescent="0.25">
      <c r="F164" s="10"/>
      <c r="J164" s="46"/>
      <c r="K164" s="134"/>
      <c r="L164" s="48"/>
      <c r="M164" s="107" t="s">
        <v>25</v>
      </c>
      <c r="N164" s="45">
        <v>25457</v>
      </c>
      <c r="O164" s="47">
        <v>42056</v>
      </c>
      <c r="P164" s="129">
        <v>42055</v>
      </c>
    </row>
    <row r="165" spans="6:16" customFormat="1" ht="15.75" x14ac:dyDescent="0.25">
      <c r="F165" s="10"/>
      <c r="J165" s="89"/>
      <c r="K165" s="45"/>
      <c r="L165" s="48"/>
      <c r="M165" s="107" t="s">
        <v>25</v>
      </c>
      <c r="N165" s="45">
        <v>40000</v>
      </c>
      <c r="O165" s="47">
        <v>42055</v>
      </c>
      <c r="P165" s="129">
        <v>42055</v>
      </c>
    </row>
    <row r="166" spans="6:16" customFormat="1" ht="15.75" x14ac:dyDescent="0.25">
      <c r="F166" s="10"/>
      <c r="J166" s="89"/>
      <c r="K166" s="45"/>
      <c r="L166" s="48"/>
      <c r="M166" s="107" t="s">
        <v>25</v>
      </c>
      <c r="N166" s="45">
        <v>67000</v>
      </c>
      <c r="O166" s="47">
        <v>42055</v>
      </c>
      <c r="P166" s="129">
        <v>42055</v>
      </c>
    </row>
    <row r="167" spans="6:16" customFormat="1" x14ac:dyDescent="0.25">
      <c r="F167" s="10"/>
      <c r="J167" s="89"/>
      <c r="K167" s="45"/>
      <c r="L167" s="48"/>
      <c r="M167" s="89" t="s">
        <v>25</v>
      </c>
      <c r="N167" s="45">
        <v>80000</v>
      </c>
      <c r="O167" s="47">
        <v>42055</v>
      </c>
      <c r="P167" s="129">
        <v>42055</v>
      </c>
    </row>
    <row r="168" spans="6:16" customFormat="1" x14ac:dyDescent="0.25">
      <c r="F168" s="10"/>
      <c r="J168" s="89"/>
      <c r="K168" s="45"/>
      <c r="L168" s="48"/>
      <c r="M168" s="89">
        <v>2727788</v>
      </c>
      <c r="N168" s="45">
        <v>20000</v>
      </c>
      <c r="O168" s="47">
        <v>42055</v>
      </c>
    </row>
    <row r="169" spans="6:16" customFormat="1" x14ac:dyDescent="0.25">
      <c r="F169" s="10"/>
      <c r="J169" s="89"/>
      <c r="K169" s="45"/>
      <c r="L169" s="48"/>
      <c r="M169" s="89">
        <v>2727795</v>
      </c>
      <c r="N169" s="45">
        <v>24000</v>
      </c>
      <c r="O169" s="47">
        <v>42055</v>
      </c>
    </row>
    <row r="170" spans="6:16" customFormat="1" x14ac:dyDescent="0.25">
      <c r="F170" s="10"/>
      <c r="J170" s="89"/>
      <c r="K170" s="45"/>
      <c r="L170" s="48"/>
      <c r="M170" s="89" t="s">
        <v>25</v>
      </c>
      <c r="N170" s="45">
        <v>70000</v>
      </c>
      <c r="O170" s="47">
        <v>42056</v>
      </c>
      <c r="P170" s="129">
        <v>42056</v>
      </c>
    </row>
    <row r="171" spans="6:16" customFormat="1" x14ac:dyDescent="0.25">
      <c r="F171" s="10"/>
      <c r="J171" s="89"/>
      <c r="K171" s="45"/>
      <c r="L171" s="48"/>
      <c r="M171" s="89">
        <v>2727794</v>
      </c>
      <c r="N171" s="45">
        <v>78000</v>
      </c>
      <c r="O171" s="47">
        <v>42056</v>
      </c>
      <c r="P171" s="129"/>
    </row>
    <row r="172" spans="6:16" customFormat="1" x14ac:dyDescent="0.25">
      <c r="F172" s="10"/>
      <c r="J172" s="89"/>
      <c r="K172" s="45"/>
      <c r="L172" s="48"/>
      <c r="M172" s="89">
        <v>2727792</v>
      </c>
      <c r="N172" s="45">
        <v>24223</v>
      </c>
      <c r="O172" s="47">
        <v>42056</v>
      </c>
    </row>
    <row r="173" spans="6:16" customFormat="1" x14ac:dyDescent="0.25">
      <c r="F173" s="10"/>
      <c r="J173" s="89"/>
      <c r="K173" s="45"/>
      <c r="L173" s="48"/>
      <c r="M173" s="89">
        <v>2727793</v>
      </c>
      <c r="N173" s="45">
        <v>74000</v>
      </c>
      <c r="O173" s="47">
        <v>42056</v>
      </c>
    </row>
    <row r="174" spans="6:16" customFormat="1" x14ac:dyDescent="0.25">
      <c r="F174" s="10"/>
      <c r="J174" s="89"/>
      <c r="K174" s="45"/>
      <c r="L174" s="48"/>
      <c r="M174" s="89"/>
      <c r="N174" s="45"/>
      <c r="O174" s="47"/>
    </row>
    <row r="175" spans="6:16" customFormat="1" x14ac:dyDescent="0.25">
      <c r="F175" s="10"/>
      <c r="J175" s="89"/>
      <c r="K175" s="45"/>
      <c r="L175" s="48"/>
      <c r="M175" s="89"/>
      <c r="N175" s="45"/>
      <c r="O175" s="47"/>
    </row>
    <row r="176" spans="6:16" customFormat="1" x14ac:dyDescent="0.25">
      <c r="F176" s="10"/>
      <c r="J176" s="89"/>
      <c r="K176" s="45"/>
      <c r="L176" s="48"/>
      <c r="M176" s="89"/>
      <c r="N176" s="45">
        <v>0</v>
      </c>
      <c r="O176" s="47"/>
    </row>
    <row r="177" spans="6:15" customFormat="1" ht="16.5" thickBot="1" x14ac:dyDescent="0.3">
      <c r="F177" s="10"/>
      <c r="J177" s="94"/>
      <c r="K177" s="49">
        <v>0</v>
      </c>
      <c r="L177" s="49"/>
      <c r="M177" s="50"/>
      <c r="N177" s="51">
        <v>0</v>
      </c>
      <c r="O177" s="52"/>
    </row>
    <row r="178" spans="6:15" customFormat="1" ht="16.5" thickTop="1" x14ac:dyDescent="0.25">
      <c r="F178" s="10"/>
      <c r="J178" s="135"/>
      <c r="K178" s="84">
        <f>SUM(K142:K177)</f>
        <v>1795632.4100000001</v>
      </c>
      <c r="L178" s="85"/>
      <c r="M178" s="86"/>
      <c r="N178" s="84">
        <f>SUM(N142:N177)</f>
        <v>1795632.5</v>
      </c>
      <c r="O178" s="36"/>
    </row>
  </sheetData>
  <sortState ref="B38:F82">
    <sortCondition ref="C38:C82"/>
  </sortState>
  <mergeCells count="2">
    <mergeCell ref="L17:M17"/>
    <mergeCell ref="E91:F92"/>
  </mergeCells>
  <pageMargins left="0.70866141732283472" right="0.11811023622047245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Q172"/>
  <sheetViews>
    <sheetView topLeftCell="A91" workbookViewId="0">
      <selection activeCell="E102" sqref="E102:F10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45"/>
    <col min="11" max="11" width="17.85546875" style="10" customWidth="1"/>
    <col min="12" max="12" width="7.85546875" customWidth="1"/>
    <col min="13" max="13" width="11.42578125" style="14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2" t="s">
        <v>43</v>
      </c>
      <c r="G1" s="146"/>
      <c r="H1" s="146"/>
      <c r="J1" s="145"/>
      <c r="K1" s="10"/>
      <c r="M1" s="145"/>
      <c r="N1" s="10"/>
    </row>
    <row r="2" spans="2:16" customFormat="1" ht="19.5" thickBot="1" x14ac:dyDescent="0.35">
      <c r="B2" s="30"/>
      <c r="C2" s="34" t="s">
        <v>20</v>
      </c>
      <c r="D2" s="31" t="s">
        <v>16</v>
      </c>
      <c r="E2" s="33" t="s">
        <v>17</v>
      </c>
      <c r="F2" s="31" t="s">
        <v>18</v>
      </c>
      <c r="G2" s="147" t="s">
        <v>19</v>
      </c>
      <c r="H2" s="146"/>
      <c r="J2" s="145"/>
      <c r="K2" s="53" t="s">
        <v>24</v>
      </c>
      <c r="L2" s="22"/>
      <c r="M2" s="35"/>
      <c r="N2" s="76">
        <v>42074</v>
      </c>
      <c r="O2" s="36"/>
    </row>
    <row r="3" spans="2:16" customFormat="1" ht="16.5" thickBot="1" x14ac:dyDescent="0.3">
      <c r="B3" s="1">
        <v>42064</v>
      </c>
      <c r="C3" s="2">
        <v>13517</v>
      </c>
      <c r="D3" s="3">
        <v>332</v>
      </c>
      <c r="E3" s="4">
        <v>42074</v>
      </c>
      <c r="F3" s="11">
        <v>332</v>
      </c>
      <c r="G3" s="5">
        <f t="shared" ref="G3:G17" si="0">D3-F3</f>
        <v>0</v>
      </c>
      <c r="H3" s="7"/>
      <c r="J3" s="38"/>
      <c r="K3" s="39"/>
      <c r="L3" s="37"/>
      <c r="M3" s="38"/>
      <c r="N3" s="39"/>
      <c r="O3" s="40"/>
    </row>
    <row r="4" spans="2:16" customFormat="1" ht="16.5" thickBot="1" x14ac:dyDescent="0.3">
      <c r="B4" s="1">
        <v>42064</v>
      </c>
      <c r="C4" s="2">
        <v>13572</v>
      </c>
      <c r="D4" s="3">
        <v>69655.7</v>
      </c>
      <c r="E4" s="4">
        <v>42081</v>
      </c>
      <c r="F4" s="11">
        <v>69655.7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/>
      <c r="C5" s="2"/>
      <c r="D5" s="3"/>
      <c r="E5" s="4"/>
      <c r="F5" s="11"/>
      <c r="G5" s="5">
        <f t="shared" si="0"/>
        <v>0</v>
      </c>
      <c r="H5" s="7"/>
      <c r="J5" s="168">
        <v>11495</v>
      </c>
      <c r="K5" s="138">
        <v>118123.38</v>
      </c>
      <c r="L5" s="138"/>
      <c r="M5" s="68" t="s">
        <v>25</v>
      </c>
      <c r="N5" s="69">
        <v>21356.5</v>
      </c>
      <c r="O5" s="70">
        <v>42058</v>
      </c>
    </row>
    <row r="6" spans="2:16" customFormat="1" ht="15.75" x14ac:dyDescent="0.25">
      <c r="B6" s="1">
        <v>42065</v>
      </c>
      <c r="C6" s="2">
        <v>13651</v>
      </c>
      <c r="D6" s="3">
        <v>183511.84</v>
      </c>
      <c r="E6" s="4">
        <v>42081</v>
      </c>
      <c r="F6" s="11">
        <v>183511.84</v>
      </c>
      <c r="G6" s="5">
        <f t="shared" si="0"/>
        <v>0</v>
      </c>
      <c r="H6" s="18"/>
      <c r="J6" s="43">
        <v>12221</v>
      </c>
      <c r="K6" s="44">
        <v>154486.12</v>
      </c>
      <c r="L6" s="44"/>
      <c r="M6" s="58">
        <v>2727790</v>
      </c>
      <c r="N6" s="59">
        <v>60000</v>
      </c>
      <c r="O6" s="42">
        <v>42057</v>
      </c>
    </row>
    <row r="7" spans="2:16" customFormat="1" ht="15.75" x14ac:dyDescent="0.25">
      <c r="B7" s="1">
        <v>42065</v>
      </c>
      <c r="C7" s="2">
        <v>13697</v>
      </c>
      <c r="D7" s="3">
        <v>14261.7</v>
      </c>
      <c r="E7" s="4">
        <v>42081</v>
      </c>
      <c r="F7" s="11">
        <v>14261.7</v>
      </c>
      <c r="G7" s="9">
        <f t="shared" si="0"/>
        <v>0</v>
      </c>
      <c r="H7" s="18"/>
      <c r="J7" s="43">
        <v>12226</v>
      </c>
      <c r="K7" s="44">
        <v>56070.6</v>
      </c>
      <c r="L7" s="44"/>
      <c r="M7" s="58">
        <v>2727789</v>
      </c>
      <c r="N7" s="59">
        <v>70000</v>
      </c>
      <c r="O7" s="42">
        <v>42057</v>
      </c>
    </row>
    <row r="8" spans="2:16" customFormat="1" ht="15.75" x14ac:dyDescent="0.25">
      <c r="B8" s="1"/>
      <c r="C8" s="2"/>
      <c r="D8" s="3"/>
      <c r="E8" s="4"/>
      <c r="F8" s="11"/>
      <c r="G8" s="9">
        <f t="shared" si="0"/>
        <v>0</v>
      </c>
      <c r="H8" s="18"/>
      <c r="J8" s="65">
        <v>12230</v>
      </c>
      <c r="K8" s="134">
        <v>37696.44</v>
      </c>
      <c r="L8" s="167" t="s">
        <v>29</v>
      </c>
      <c r="M8" s="58">
        <v>2727791</v>
      </c>
      <c r="N8" s="59">
        <v>90000</v>
      </c>
      <c r="O8" s="42">
        <v>42057</v>
      </c>
    </row>
    <row r="9" spans="2:16" customFormat="1" ht="15.75" x14ac:dyDescent="0.25">
      <c r="B9" s="1">
        <v>42066</v>
      </c>
      <c r="C9" s="2">
        <v>13720</v>
      </c>
      <c r="D9" s="3">
        <v>54341.4</v>
      </c>
      <c r="E9" s="4">
        <v>42081</v>
      </c>
      <c r="F9" s="11">
        <v>54341.4</v>
      </c>
      <c r="G9" s="9">
        <f t="shared" si="0"/>
        <v>0</v>
      </c>
      <c r="H9" s="7"/>
      <c r="J9" s="43">
        <v>12275</v>
      </c>
      <c r="K9" s="44">
        <v>63597.599999999999</v>
      </c>
      <c r="L9" s="44"/>
      <c r="M9" s="58" t="s">
        <v>25</v>
      </c>
      <c r="N9" s="59">
        <v>50000</v>
      </c>
      <c r="O9" s="42">
        <v>42058</v>
      </c>
    </row>
    <row r="10" spans="2:16" customFormat="1" ht="15.75" x14ac:dyDescent="0.25">
      <c r="B10" s="1">
        <v>42066</v>
      </c>
      <c r="C10" s="2">
        <v>13765</v>
      </c>
      <c r="D10" s="3">
        <v>40.28</v>
      </c>
      <c r="E10" s="4">
        <v>42081</v>
      </c>
      <c r="F10" s="11">
        <v>40.28</v>
      </c>
      <c r="G10" s="9">
        <f t="shared" si="0"/>
        <v>0</v>
      </c>
      <c r="H10" s="7"/>
      <c r="J10" s="62">
        <v>12549</v>
      </c>
      <c r="K10" s="44">
        <v>52467.5</v>
      </c>
      <c r="L10" s="60"/>
      <c r="M10" s="58" t="s">
        <v>25</v>
      </c>
      <c r="N10" s="59">
        <v>50000</v>
      </c>
      <c r="O10" s="42">
        <v>42058</v>
      </c>
    </row>
    <row r="11" spans="2:16" customFormat="1" ht="15.75" x14ac:dyDescent="0.25">
      <c r="B11" s="1">
        <v>42066</v>
      </c>
      <c r="C11" s="2">
        <v>13774</v>
      </c>
      <c r="D11" s="3">
        <v>161563.70000000001</v>
      </c>
      <c r="E11" s="4">
        <v>42081</v>
      </c>
      <c r="F11" s="11">
        <v>161563.70000000001</v>
      </c>
      <c r="G11" s="9">
        <f t="shared" si="0"/>
        <v>0</v>
      </c>
      <c r="H11" s="7"/>
      <c r="J11" s="62">
        <v>12551</v>
      </c>
      <c r="K11" s="44">
        <v>111405.14</v>
      </c>
      <c r="L11" s="44"/>
      <c r="M11" s="77" t="s">
        <v>25</v>
      </c>
      <c r="N11" s="61">
        <v>65000</v>
      </c>
      <c r="O11" s="42">
        <v>42058</v>
      </c>
    </row>
    <row r="12" spans="2:16" customFormat="1" ht="15.75" x14ac:dyDescent="0.25">
      <c r="B12" s="1">
        <v>42066</v>
      </c>
      <c r="C12" s="2">
        <v>13787</v>
      </c>
      <c r="D12" s="3">
        <v>17601.099999999999</v>
      </c>
      <c r="E12" s="4">
        <v>42081</v>
      </c>
      <c r="F12" s="11">
        <v>17601.099999999999</v>
      </c>
      <c r="G12" s="9">
        <f t="shared" si="0"/>
        <v>0</v>
      </c>
      <c r="H12" s="7"/>
      <c r="J12" s="65">
        <v>12618</v>
      </c>
      <c r="K12" s="44">
        <v>222971.46</v>
      </c>
      <c r="L12" s="41"/>
      <c r="M12" s="58" t="s">
        <v>25</v>
      </c>
      <c r="N12" s="59">
        <v>46000</v>
      </c>
      <c r="O12" s="42">
        <v>42062</v>
      </c>
      <c r="P12" s="129">
        <v>42058</v>
      </c>
    </row>
    <row r="13" spans="2:16" customFormat="1" ht="15.75" x14ac:dyDescent="0.25">
      <c r="B13" s="1">
        <v>42067</v>
      </c>
      <c r="C13" s="2">
        <v>13838</v>
      </c>
      <c r="D13" s="3">
        <v>24858.6</v>
      </c>
      <c r="E13" s="4">
        <v>42081</v>
      </c>
      <c r="F13" s="11">
        <v>24858.6</v>
      </c>
      <c r="G13" s="9">
        <f t="shared" si="0"/>
        <v>0</v>
      </c>
      <c r="H13" s="7"/>
      <c r="J13" s="46">
        <v>12668</v>
      </c>
      <c r="K13" s="92">
        <v>59855.4</v>
      </c>
      <c r="L13" s="48"/>
      <c r="M13" s="63" t="s">
        <v>25</v>
      </c>
      <c r="N13" s="64">
        <v>22516</v>
      </c>
      <c r="O13" s="42">
        <v>42059</v>
      </c>
      <c r="P13" s="129">
        <v>42058</v>
      </c>
    </row>
    <row r="14" spans="2:16" customFormat="1" x14ac:dyDescent="0.25">
      <c r="B14" s="1">
        <v>42067</v>
      </c>
      <c r="C14" s="2">
        <v>13865</v>
      </c>
      <c r="D14" s="3">
        <v>46480.4</v>
      </c>
      <c r="E14" s="4">
        <v>42081</v>
      </c>
      <c r="F14" s="11">
        <v>46480.4</v>
      </c>
      <c r="G14" s="9">
        <f t="shared" si="0"/>
        <v>0</v>
      </c>
      <c r="H14" s="7"/>
      <c r="J14" s="46">
        <v>12738</v>
      </c>
      <c r="K14" s="92">
        <v>70825.899999999994</v>
      </c>
      <c r="L14" s="169"/>
      <c r="M14" s="87" t="s">
        <v>25</v>
      </c>
      <c r="N14" s="64">
        <v>22990</v>
      </c>
      <c r="O14" s="47">
        <v>42060</v>
      </c>
      <c r="P14" s="129">
        <v>42059</v>
      </c>
    </row>
    <row r="15" spans="2:16" customFormat="1" x14ac:dyDescent="0.25">
      <c r="B15" s="1">
        <v>42068</v>
      </c>
      <c r="C15" s="2">
        <v>13892</v>
      </c>
      <c r="D15" s="3">
        <v>15271.6</v>
      </c>
      <c r="E15" s="4">
        <v>42081</v>
      </c>
      <c r="F15" s="11">
        <v>15271.6</v>
      </c>
      <c r="G15" s="9">
        <f t="shared" si="0"/>
        <v>0</v>
      </c>
      <c r="H15" s="7"/>
      <c r="J15" s="46">
        <v>12769</v>
      </c>
      <c r="K15" s="92">
        <v>21109.7</v>
      </c>
      <c r="L15" s="48"/>
      <c r="M15" s="89" t="s">
        <v>25</v>
      </c>
      <c r="N15" s="45">
        <v>95000</v>
      </c>
      <c r="O15" s="47">
        <v>42059</v>
      </c>
    </row>
    <row r="16" spans="2:16" customFormat="1" x14ac:dyDescent="0.25">
      <c r="B16" s="1">
        <v>42068</v>
      </c>
      <c r="C16" s="2">
        <v>13936</v>
      </c>
      <c r="D16" s="3">
        <v>242301.11</v>
      </c>
      <c r="E16" s="4">
        <v>42084</v>
      </c>
      <c r="F16" s="11">
        <v>242301.11</v>
      </c>
      <c r="G16" s="9">
        <f t="shared" si="0"/>
        <v>0</v>
      </c>
      <c r="H16" s="7"/>
      <c r="J16" s="46">
        <v>12783</v>
      </c>
      <c r="K16" s="92">
        <v>196183.71</v>
      </c>
      <c r="L16" s="48"/>
      <c r="M16" s="89" t="s">
        <v>25</v>
      </c>
      <c r="N16" s="45">
        <v>40000</v>
      </c>
      <c r="O16" s="47">
        <v>42060</v>
      </c>
    </row>
    <row r="17" spans="2:17" x14ac:dyDescent="0.25">
      <c r="B17" s="1">
        <v>42068</v>
      </c>
      <c r="C17" s="2">
        <v>13945</v>
      </c>
      <c r="D17" s="3">
        <v>203468.1</v>
      </c>
      <c r="E17" s="136">
        <v>42084</v>
      </c>
      <c r="F17" s="11">
        <v>203468.1</v>
      </c>
      <c r="G17" s="9">
        <f t="shared" si="0"/>
        <v>0</v>
      </c>
      <c r="H17" s="7"/>
      <c r="J17" s="65">
        <v>12835</v>
      </c>
      <c r="K17" s="134">
        <v>21054.400000000001</v>
      </c>
      <c r="L17" s="170"/>
      <c r="M17" s="89" t="s">
        <v>25</v>
      </c>
      <c r="N17" s="45">
        <v>50000</v>
      </c>
      <c r="O17" s="47">
        <v>42060</v>
      </c>
      <c r="Q17"/>
    </row>
    <row r="18" spans="2:17" x14ac:dyDescent="0.25">
      <c r="B18" s="1">
        <v>42069</v>
      </c>
      <c r="C18" s="2">
        <v>13981</v>
      </c>
      <c r="D18" s="3">
        <v>696</v>
      </c>
      <c r="E18" s="4">
        <v>42081</v>
      </c>
      <c r="F18" s="11">
        <v>696</v>
      </c>
      <c r="G18" s="9">
        <f t="shared" ref="G18:G48" si="1">D18-F18</f>
        <v>0</v>
      </c>
      <c r="H18" s="7"/>
      <c r="J18" s="65">
        <v>12856</v>
      </c>
      <c r="K18" s="134">
        <v>27412.6</v>
      </c>
      <c r="L18" s="162"/>
      <c r="M18" s="89" t="s">
        <v>25</v>
      </c>
      <c r="N18" s="45">
        <v>98500</v>
      </c>
      <c r="O18" s="47">
        <v>42062</v>
      </c>
      <c r="P18" s="129">
        <v>42060</v>
      </c>
      <c r="Q18"/>
    </row>
    <row r="19" spans="2:17" ht="15.75" x14ac:dyDescent="0.25">
      <c r="B19" s="1">
        <v>42069</v>
      </c>
      <c r="C19" s="2">
        <v>14020</v>
      </c>
      <c r="D19" s="3">
        <v>3462.4</v>
      </c>
      <c r="E19" s="4">
        <v>42094</v>
      </c>
      <c r="F19" s="11">
        <v>3462.4</v>
      </c>
      <c r="G19" s="9">
        <f t="shared" si="1"/>
        <v>0</v>
      </c>
      <c r="H19" s="7"/>
      <c r="J19" s="43">
        <v>12861</v>
      </c>
      <c r="K19" s="44">
        <v>49522.9</v>
      </c>
      <c r="L19" s="41"/>
      <c r="M19" s="89" t="s">
        <v>25</v>
      </c>
      <c r="N19" s="64">
        <v>28087</v>
      </c>
      <c r="O19" s="47">
        <v>42061</v>
      </c>
      <c r="P19" s="129">
        <v>42060</v>
      </c>
      <c r="Q19"/>
    </row>
    <row r="20" spans="2:17" ht="15.75" x14ac:dyDescent="0.25">
      <c r="B20" s="1">
        <v>42069</v>
      </c>
      <c r="C20" s="2">
        <v>14023</v>
      </c>
      <c r="D20" s="3">
        <v>2003.4</v>
      </c>
      <c r="E20" s="4">
        <v>42081</v>
      </c>
      <c r="F20" s="11">
        <v>2003.4</v>
      </c>
      <c r="G20" s="9">
        <f t="shared" si="1"/>
        <v>0</v>
      </c>
      <c r="H20" s="7"/>
      <c r="J20" s="43">
        <v>12873</v>
      </c>
      <c r="K20" s="44">
        <v>4801.6000000000004</v>
      </c>
      <c r="L20" s="41"/>
      <c r="M20" s="89" t="s">
        <v>25</v>
      </c>
      <c r="N20" s="64">
        <v>20000</v>
      </c>
      <c r="O20" s="47">
        <v>42060</v>
      </c>
      <c r="P20" s="129">
        <v>42060</v>
      </c>
      <c r="Q20" s="80"/>
    </row>
    <row r="21" spans="2:17" ht="18.75" x14ac:dyDescent="0.3">
      <c r="B21" s="140">
        <v>42069</v>
      </c>
      <c r="C21" s="127">
        <v>14079</v>
      </c>
      <c r="D21" s="3">
        <v>146182.29999999999</v>
      </c>
      <c r="E21" s="16">
        <v>42084</v>
      </c>
      <c r="F21" s="11">
        <v>146182.29999999999</v>
      </c>
      <c r="G21" s="9">
        <f t="shared" si="1"/>
        <v>0</v>
      </c>
      <c r="H21" s="7"/>
      <c r="J21" s="65">
        <v>12947</v>
      </c>
      <c r="K21" s="134">
        <v>72914.75</v>
      </c>
      <c r="L21" s="163"/>
      <c r="M21" s="89" t="s">
        <v>25</v>
      </c>
      <c r="N21" s="44">
        <v>59000</v>
      </c>
      <c r="O21" s="164">
        <v>42060</v>
      </c>
      <c r="P21" s="80"/>
      <c r="Q21" s="80"/>
    </row>
    <row r="22" spans="2:17" ht="15.75" x14ac:dyDescent="0.25">
      <c r="B22" s="1">
        <v>42069</v>
      </c>
      <c r="C22" s="2">
        <v>14088</v>
      </c>
      <c r="D22" s="3">
        <v>58578</v>
      </c>
      <c r="E22" s="4">
        <v>42081</v>
      </c>
      <c r="F22" s="11">
        <v>58578</v>
      </c>
      <c r="G22" s="9">
        <f t="shared" si="1"/>
        <v>0</v>
      </c>
      <c r="H22" s="7"/>
      <c r="J22" s="43">
        <v>12949</v>
      </c>
      <c r="K22" s="44">
        <v>118406</v>
      </c>
      <c r="L22" s="41"/>
      <c r="M22" s="89" t="s">
        <v>25</v>
      </c>
      <c r="N22" s="59">
        <v>23829</v>
      </c>
      <c r="O22" s="166">
        <v>42062</v>
      </c>
      <c r="P22" s="160">
        <v>42061</v>
      </c>
      <c r="Q22" s="80"/>
    </row>
    <row r="23" spans="2:17" ht="15.75" x14ac:dyDescent="0.25">
      <c r="B23" s="1">
        <v>42070</v>
      </c>
      <c r="C23" s="2">
        <v>14112</v>
      </c>
      <c r="D23" s="3">
        <v>5060</v>
      </c>
      <c r="E23" s="4">
        <v>42081</v>
      </c>
      <c r="F23" s="11">
        <v>5060</v>
      </c>
      <c r="G23" s="9">
        <f t="shared" si="1"/>
        <v>0</v>
      </c>
      <c r="H23" s="7"/>
      <c r="J23" s="65">
        <v>12964</v>
      </c>
      <c r="K23" s="134">
        <v>66056.399999999994</v>
      </c>
      <c r="L23" s="165"/>
      <c r="M23" s="108" t="s">
        <v>25</v>
      </c>
      <c r="N23" s="59">
        <v>50000</v>
      </c>
      <c r="O23" s="166">
        <v>42061</v>
      </c>
      <c r="P23" s="160">
        <v>42061</v>
      </c>
      <c r="Q23" s="80"/>
    </row>
    <row r="24" spans="2:17" ht="15.75" x14ac:dyDescent="0.25">
      <c r="B24" s="1">
        <v>42070</v>
      </c>
      <c r="C24" s="2">
        <v>14170</v>
      </c>
      <c r="D24" s="3">
        <v>237947.53</v>
      </c>
      <c r="E24" s="4">
        <v>42084</v>
      </c>
      <c r="F24" s="11">
        <v>237947.53</v>
      </c>
      <c r="G24" s="9">
        <f t="shared" si="1"/>
        <v>0</v>
      </c>
      <c r="H24" s="7"/>
      <c r="J24" s="65">
        <v>12965</v>
      </c>
      <c r="K24" s="134">
        <v>626.6</v>
      </c>
      <c r="L24" s="165"/>
      <c r="M24" s="108" t="s">
        <v>25</v>
      </c>
      <c r="N24" s="59">
        <v>57000</v>
      </c>
      <c r="O24" s="166">
        <v>42061</v>
      </c>
      <c r="P24" s="160">
        <v>42061</v>
      </c>
      <c r="Q24" s="80"/>
    </row>
    <row r="25" spans="2:17" ht="15.75" x14ac:dyDescent="0.25">
      <c r="B25" s="1">
        <v>42071</v>
      </c>
      <c r="C25" s="2">
        <v>14235</v>
      </c>
      <c r="D25" s="3">
        <v>40504.1</v>
      </c>
      <c r="E25" s="4">
        <v>42081</v>
      </c>
      <c r="F25" s="11">
        <v>40504.1</v>
      </c>
      <c r="G25" s="9">
        <f t="shared" si="1"/>
        <v>0</v>
      </c>
      <c r="H25" s="7"/>
      <c r="J25" s="43">
        <v>13050</v>
      </c>
      <c r="K25" s="44">
        <v>40375.699999999997</v>
      </c>
      <c r="L25" s="41"/>
      <c r="M25" s="108">
        <v>2721551</v>
      </c>
      <c r="N25" s="59">
        <v>82000</v>
      </c>
      <c r="O25" s="166">
        <v>42061</v>
      </c>
      <c r="P25" s="80"/>
      <c r="Q25" s="80"/>
    </row>
    <row r="26" spans="2:17" ht="15.75" x14ac:dyDescent="0.25">
      <c r="B26" s="1">
        <v>42071</v>
      </c>
      <c r="C26" s="2">
        <v>14247</v>
      </c>
      <c r="D26" s="3">
        <v>53976.9</v>
      </c>
      <c r="E26" s="4">
        <v>42084</v>
      </c>
      <c r="F26" s="11">
        <v>53976.9</v>
      </c>
      <c r="G26" s="9">
        <f t="shared" si="1"/>
        <v>0</v>
      </c>
      <c r="H26" s="7"/>
      <c r="J26" s="46">
        <v>13059</v>
      </c>
      <c r="K26" s="92">
        <v>126334.5</v>
      </c>
      <c r="L26" s="48"/>
      <c r="M26" s="108" t="s">
        <v>25</v>
      </c>
      <c r="N26" s="59">
        <v>26420</v>
      </c>
      <c r="O26" s="166">
        <v>42063</v>
      </c>
      <c r="P26" s="160">
        <v>42062</v>
      </c>
      <c r="Q26" s="80"/>
    </row>
    <row r="27" spans="2:17" ht="15.75" x14ac:dyDescent="0.25">
      <c r="B27" s="1">
        <v>42071</v>
      </c>
      <c r="C27" s="2">
        <v>14248</v>
      </c>
      <c r="D27" s="3">
        <v>68230.350000000006</v>
      </c>
      <c r="E27" s="4">
        <v>42084</v>
      </c>
      <c r="F27" s="11">
        <v>68230.350000000006</v>
      </c>
      <c r="G27" s="9">
        <f t="shared" si="1"/>
        <v>0</v>
      </c>
      <c r="H27" s="7"/>
      <c r="J27" s="46">
        <v>13069</v>
      </c>
      <c r="K27" s="92">
        <v>29779.200000000001</v>
      </c>
      <c r="L27" s="48"/>
      <c r="M27" s="108" t="s">
        <v>25</v>
      </c>
      <c r="N27" s="59">
        <v>75000</v>
      </c>
      <c r="O27" s="166">
        <v>42062</v>
      </c>
      <c r="P27" s="80"/>
      <c r="Q27" s="80"/>
    </row>
    <row r="28" spans="2:17" ht="15.75" x14ac:dyDescent="0.25">
      <c r="B28" s="1">
        <v>42072</v>
      </c>
      <c r="C28" s="2">
        <v>14342</v>
      </c>
      <c r="D28" s="3">
        <v>145.6</v>
      </c>
      <c r="E28" s="4">
        <v>42094</v>
      </c>
      <c r="F28" s="11">
        <v>145.6</v>
      </c>
      <c r="G28" s="9">
        <f t="shared" si="1"/>
        <v>0</v>
      </c>
      <c r="H28" s="7"/>
      <c r="J28" s="43">
        <v>13141</v>
      </c>
      <c r="K28" s="44">
        <v>2560</v>
      </c>
      <c r="L28" s="41"/>
      <c r="M28" s="108" t="s">
        <v>25</v>
      </c>
      <c r="N28" s="59">
        <v>80000</v>
      </c>
      <c r="O28" s="166">
        <v>42062</v>
      </c>
      <c r="P28" s="80"/>
      <c r="Q28" s="80"/>
    </row>
    <row r="29" spans="2:17" ht="15.75" x14ac:dyDescent="0.25">
      <c r="B29" s="1">
        <v>42072</v>
      </c>
      <c r="C29" s="2">
        <v>14343</v>
      </c>
      <c r="D29" s="3">
        <v>2440.1999999999998</v>
      </c>
      <c r="E29" s="4">
        <v>42094</v>
      </c>
      <c r="F29" s="11">
        <v>2440.1999999999998</v>
      </c>
      <c r="G29" s="9">
        <f t="shared" si="1"/>
        <v>0</v>
      </c>
      <c r="H29" s="7"/>
      <c r="J29" s="96">
        <v>13467</v>
      </c>
      <c r="K29" s="41">
        <v>278.39999999999998</v>
      </c>
      <c r="L29" s="41"/>
      <c r="M29" s="108" t="s">
        <v>25</v>
      </c>
      <c r="N29" s="45">
        <v>100000</v>
      </c>
      <c r="O29" s="47">
        <v>42062</v>
      </c>
      <c r="P29" s="80"/>
      <c r="Q29" s="80"/>
    </row>
    <row r="30" spans="2:17" ht="15.75" x14ac:dyDescent="0.25">
      <c r="B30" s="1">
        <v>42072</v>
      </c>
      <c r="C30" s="2">
        <v>14369</v>
      </c>
      <c r="D30" s="3">
        <v>192693.87</v>
      </c>
      <c r="E30" s="205" t="s">
        <v>46</v>
      </c>
      <c r="F30" s="171">
        <f>30074.15+162619.72</f>
        <v>192693.87</v>
      </c>
      <c r="G30" s="9">
        <f t="shared" si="1"/>
        <v>0</v>
      </c>
      <c r="H30" s="14"/>
      <c r="J30" s="43">
        <v>13517</v>
      </c>
      <c r="K30" s="44">
        <v>332</v>
      </c>
      <c r="L30" s="44"/>
      <c r="M30" s="108">
        <v>2720779</v>
      </c>
      <c r="N30" s="45">
        <v>81000</v>
      </c>
      <c r="O30" s="47">
        <v>42062</v>
      </c>
      <c r="P30" s="80"/>
      <c r="Q30" s="80"/>
    </row>
    <row r="31" spans="2:17" ht="15.75" x14ac:dyDescent="0.25">
      <c r="B31" s="1">
        <v>42072</v>
      </c>
      <c r="C31" s="2">
        <v>14374</v>
      </c>
      <c r="D31" s="3">
        <v>59072.4</v>
      </c>
      <c r="E31" s="56">
        <v>42125</v>
      </c>
      <c r="F31" s="179">
        <v>59072.4</v>
      </c>
      <c r="G31" s="9">
        <f t="shared" si="1"/>
        <v>0</v>
      </c>
      <c r="H31" s="14"/>
      <c r="J31" s="65"/>
      <c r="K31" s="134"/>
      <c r="L31" s="165"/>
      <c r="M31" s="108" t="s">
        <v>25</v>
      </c>
      <c r="N31" s="64">
        <v>40000</v>
      </c>
      <c r="O31" s="166">
        <v>42063</v>
      </c>
      <c r="P31" s="80"/>
      <c r="Q31" s="80"/>
    </row>
    <row r="32" spans="2:17" ht="15.75" x14ac:dyDescent="0.25">
      <c r="B32" s="1">
        <v>42073</v>
      </c>
      <c r="C32" s="2">
        <v>14414</v>
      </c>
      <c r="D32" s="3">
        <v>21687.8</v>
      </c>
      <c r="E32" s="4">
        <v>42084</v>
      </c>
      <c r="F32" s="11">
        <v>21687.8</v>
      </c>
      <c r="G32" s="9">
        <f t="shared" si="1"/>
        <v>0</v>
      </c>
      <c r="H32" s="7"/>
      <c r="J32" s="65"/>
      <c r="K32" s="134"/>
      <c r="L32" s="165"/>
      <c r="M32" s="108" t="s">
        <v>25</v>
      </c>
      <c r="N32" s="64">
        <v>40000</v>
      </c>
      <c r="O32" s="164">
        <v>42063</v>
      </c>
      <c r="P32" s="80"/>
      <c r="Q32" s="80"/>
    </row>
    <row r="33" spans="2:17" ht="15.75" x14ac:dyDescent="0.25">
      <c r="B33" s="1">
        <v>42073</v>
      </c>
      <c r="C33" s="2">
        <v>14466</v>
      </c>
      <c r="D33" s="3">
        <v>182130.79</v>
      </c>
      <c r="E33" s="4">
        <v>42084</v>
      </c>
      <c r="F33" s="13">
        <v>182130.79</v>
      </c>
      <c r="G33" s="9">
        <f t="shared" si="1"/>
        <v>0</v>
      </c>
      <c r="H33" s="7"/>
      <c r="J33" s="65"/>
      <c r="K33" s="134"/>
      <c r="L33" s="165"/>
      <c r="M33" s="108">
        <v>2720780</v>
      </c>
      <c r="N33" s="64">
        <v>75000</v>
      </c>
      <c r="O33" s="164">
        <v>42063</v>
      </c>
      <c r="P33" s="80"/>
      <c r="Q33" s="80"/>
    </row>
    <row r="34" spans="2:17" ht="15.75" x14ac:dyDescent="0.25">
      <c r="B34" s="1">
        <v>42074</v>
      </c>
      <c r="C34" s="2">
        <v>14477</v>
      </c>
      <c r="D34" s="17">
        <v>22703</v>
      </c>
      <c r="E34" s="4">
        <v>42084</v>
      </c>
      <c r="F34" s="11">
        <v>22703</v>
      </c>
      <c r="G34" s="9">
        <f t="shared" si="1"/>
        <v>0</v>
      </c>
      <c r="H34" s="7"/>
      <c r="J34" s="65"/>
      <c r="K34" s="134"/>
      <c r="L34" s="165"/>
      <c r="M34" s="108">
        <v>2720478</v>
      </c>
      <c r="N34" s="64">
        <v>25550</v>
      </c>
      <c r="O34" s="164">
        <v>42063</v>
      </c>
      <c r="P34" s="80"/>
      <c r="Q34" s="80"/>
    </row>
    <row r="35" spans="2:17" ht="15.75" x14ac:dyDescent="0.25">
      <c r="B35" s="1">
        <v>42074</v>
      </c>
      <c r="C35" s="2">
        <v>14531</v>
      </c>
      <c r="D35" s="3">
        <v>311.60000000000002</v>
      </c>
      <c r="E35" s="4">
        <v>42084</v>
      </c>
      <c r="F35" s="11">
        <v>311.60000000000002</v>
      </c>
      <c r="G35" s="9">
        <f t="shared" si="1"/>
        <v>0</v>
      </c>
      <c r="H35" s="7"/>
      <c r="J35" s="65"/>
      <c r="K35" s="44"/>
      <c r="L35" s="41"/>
      <c r="M35" s="108">
        <v>2720477</v>
      </c>
      <c r="N35" s="64">
        <v>81000</v>
      </c>
      <c r="O35" s="164">
        <v>42063</v>
      </c>
      <c r="P35" s="80"/>
      <c r="Q35" s="80"/>
    </row>
    <row r="36" spans="2:17" ht="16.5" thickBot="1" x14ac:dyDescent="0.3">
      <c r="B36" s="1">
        <v>42074</v>
      </c>
      <c r="C36" s="2">
        <v>14536</v>
      </c>
      <c r="D36" s="3">
        <v>646.4</v>
      </c>
      <c r="E36" s="4">
        <v>42084</v>
      </c>
      <c r="F36" s="11">
        <v>646.4</v>
      </c>
      <c r="G36" s="9">
        <f t="shared" si="1"/>
        <v>0</v>
      </c>
      <c r="H36" s="7"/>
      <c r="J36" s="94"/>
      <c r="K36" s="49">
        <v>0</v>
      </c>
      <c r="L36" s="49"/>
      <c r="M36" s="50"/>
      <c r="N36" s="51">
        <v>0</v>
      </c>
      <c r="O36" s="52"/>
      <c r="P36" s="80"/>
      <c r="Q36" s="80"/>
    </row>
    <row r="37" spans="2:17" ht="16.5" thickTop="1" x14ac:dyDescent="0.25">
      <c r="B37" s="1">
        <v>42074</v>
      </c>
      <c r="C37" s="2">
        <v>14557</v>
      </c>
      <c r="D37" s="3">
        <v>148202.45000000001</v>
      </c>
      <c r="E37" s="4">
        <v>42084</v>
      </c>
      <c r="F37" s="11">
        <v>148202.45000000001</v>
      </c>
      <c r="G37" s="9">
        <f t="shared" si="1"/>
        <v>0</v>
      </c>
      <c r="H37" s="7"/>
      <c r="K37" s="84">
        <f>SUM(K5:K36)</f>
        <v>1725247.9999999998</v>
      </c>
      <c r="L37" s="85"/>
      <c r="M37" s="86"/>
      <c r="N37" s="84">
        <f>SUM(N5:N36)</f>
        <v>1725248.5</v>
      </c>
      <c r="O37" s="36"/>
      <c r="P37" s="80"/>
      <c r="Q37" s="80"/>
    </row>
    <row r="38" spans="2:17" ht="15.75" x14ac:dyDescent="0.25">
      <c r="B38" s="1">
        <v>42075</v>
      </c>
      <c r="C38" s="2">
        <v>14571</v>
      </c>
      <c r="D38" s="3">
        <v>656</v>
      </c>
      <c r="E38" s="4">
        <v>42084</v>
      </c>
      <c r="F38" s="11">
        <v>656</v>
      </c>
      <c r="G38" s="9">
        <f t="shared" si="1"/>
        <v>0</v>
      </c>
      <c r="H38" s="7"/>
      <c r="J38" s="155"/>
      <c r="K38" s="158"/>
      <c r="L38" s="153"/>
      <c r="M38" s="151"/>
      <c r="N38" s="82"/>
      <c r="O38" s="150"/>
      <c r="P38" s="80"/>
      <c r="Q38" s="80"/>
    </row>
    <row r="39" spans="2:17" x14ac:dyDescent="0.25">
      <c r="B39" s="1">
        <v>42075</v>
      </c>
      <c r="C39" s="2">
        <v>14651</v>
      </c>
      <c r="D39" s="3">
        <v>193745.75</v>
      </c>
      <c r="E39" s="4">
        <v>42084</v>
      </c>
      <c r="F39" s="11">
        <v>193745.75</v>
      </c>
      <c r="G39" s="9">
        <f t="shared" si="1"/>
        <v>0</v>
      </c>
      <c r="H39" s="7"/>
      <c r="J39" s="104"/>
      <c r="K39" s="105"/>
      <c r="L39" s="106"/>
      <c r="M39" s="104"/>
      <c r="N39" s="105"/>
      <c r="O39" s="106"/>
      <c r="P39" s="80"/>
      <c r="Q39" s="80"/>
    </row>
    <row r="40" spans="2:17" ht="15.75" thickBot="1" x14ac:dyDescent="0.3">
      <c r="B40" s="1">
        <v>42075</v>
      </c>
      <c r="C40" s="2">
        <v>14667</v>
      </c>
      <c r="D40" s="3">
        <v>66448.899999999994</v>
      </c>
      <c r="E40" s="4">
        <v>42094</v>
      </c>
      <c r="F40" s="11">
        <v>66448.899999999994</v>
      </c>
      <c r="G40" s="9">
        <f t="shared" si="1"/>
        <v>0</v>
      </c>
      <c r="H40" s="7"/>
      <c r="P40" s="80"/>
      <c r="Q40" s="80"/>
    </row>
    <row r="41" spans="2:17" ht="19.5" thickBot="1" x14ac:dyDescent="0.35">
      <c r="B41" s="1">
        <v>42076</v>
      </c>
      <c r="C41" s="2">
        <v>14723</v>
      </c>
      <c r="D41" s="3">
        <v>178965.36</v>
      </c>
      <c r="E41" s="4">
        <v>42084</v>
      </c>
      <c r="F41" s="13">
        <v>178965.36</v>
      </c>
      <c r="G41" s="9">
        <f t="shared" si="1"/>
        <v>0</v>
      </c>
      <c r="H41" s="7"/>
      <c r="J41" s="174"/>
      <c r="K41" s="53" t="s">
        <v>24</v>
      </c>
      <c r="L41" s="22"/>
      <c r="M41" s="35"/>
      <c r="N41" s="76">
        <v>42081</v>
      </c>
      <c r="O41" s="36"/>
      <c r="Q41" s="80"/>
    </row>
    <row r="42" spans="2:17" ht="16.5" thickBot="1" x14ac:dyDescent="0.3">
      <c r="B42" s="1">
        <v>42076</v>
      </c>
      <c r="C42" s="2">
        <v>14727</v>
      </c>
      <c r="D42" s="3">
        <v>42286</v>
      </c>
      <c r="E42" s="4">
        <v>42094</v>
      </c>
      <c r="F42" s="11">
        <v>42286</v>
      </c>
      <c r="G42" s="9">
        <f t="shared" si="1"/>
        <v>0</v>
      </c>
      <c r="H42" s="7"/>
      <c r="J42" s="38"/>
      <c r="K42" s="39"/>
      <c r="L42" s="37"/>
      <c r="M42" s="38"/>
      <c r="N42" s="39"/>
      <c r="O42" s="40"/>
      <c r="Q42" s="80"/>
    </row>
    <row r="43" spans="2:17" ht="16.5" thickBot="1" x14ac:dyDescent="0.3">
      <c r="B43" s="1">
        <v>42076</v>
      </c>
      <c r="C43" s="2">
        <v>14753</v>
      </c>
      <c r="D43" s="3">
        <v>128150.39999999999</v>
      </c>
      <c r="E43" s="4">
        <v>42094</v>
      </c>
      <c r="F43" s="11">
        <v>128150.39999999999</v>
      </c>
      <c r="G43" s="9">
        <f t="shared" si="1"/>
        <v>0</v>
      </c>
      <c r="H43" s="7"/>
      <c r="J43" s="93" t="s">
        <v>21</v>
      </c>
      <c r="K43" s="71" t="s">
        <v>16</v>
      </c>
      <c r="L43" s="72"/>
      <c r="M43" s="73" t="s">
        <v>22</v>
      </c>
      <c r="N43" s="71" t="s">
        <v>23</v>
      </c>
      <c r="O43" s="74"/>
      <c r="Q43" s="80"/>
    </row>
    <row r="44" spans="2:17" ht="15.75" x14ac:dyDescent="0.25">
      <c r="B44" s="1">
        <v>42076</v>
      </c>
      <c r="C44" s="2">
        <v>14759</v>
      </c>
      <c r="D44" s="3">
        <v>10608.6</v>
      </c>
      <c r="E44" s="4">
        <v>42084</v>
      </c>
      <c r="F44" s="11">
        <v>10608.6</v>
      </c>
      <c r="G44" s="9">
        <f t="shared" si="1"/>
        <v>0</v>
      </c>
      <c r="H44" s="7"/>
      <c r="J44" s="168">
        <v>12230</v>
      </c>
      <c r="K44" s="138">
        <v>7198.04</v>
      </c>
      <c r="L44" s="138"/>
      <c r="M44" s="68" t="s">
        <v>25</v>
      </c>
      <c r="N44" s="69">
        <v>4629</v>
      </c>
      <c r="O44" s="70">
        <v>42063</v>
      </c>
      <c r="Q44" s="80"/>
    </row>
    <row r="45" spans="2:17" ht="15.75" x14ac:dyDescent="0.25">
      <c r="B45" s="1">
        <v>42077</v>
      </c>
      <c r="C45" s="2">
        <v>14769</v>
      </c>
      <c r="D45" s="17">
        <v>30287.599999999999</v>
      </c>
      <c r="E45" s="4">
        <v>42084</v>
      </c>
      <c r="F45" s="11">
        <v>30287.599999999999</v>
      </c>
      <c r="G45" s="9">
        <f t="shared" si="1"/>
        <v>0</v>
      </c>
      <c r="H45" s="7"/>
      <c r="J45" s="168">
        <v>13100</v>
      </c>
      <c r="K45" s="138">
        <v>207823.11</v>
      </c>
      <c r="L45" s="44"/>
      <c r="M45" s="58" t="s">
        <v>25</v>
      </c>
      <c r="N45" s="59">
        <v>203000</v>
      </c>
      <c r="O45" s="42">
        <v>42063</v>
      </c>
      <c r="Q45" s="80"/>
    </row>
    <row r="46" spans="2:17" ht="15.75" x14ac:dyDescent="0.25">
      <c r="B46" s="1">
        <v>42077</v>
      </c>
      <c r="C46" s="2">
        <v>14863</v>
      </c>
      <c r="D46" s="3">
        <v>286703.40000000002</v>
      </c>
      <c r="E46" s="4">
        <v>42094</v>
      </c>
      <c r="F46" s="11">
        <v>286703.40000000002</v>
      </c>
      <c r="G46" s="9">
        <f t="shared" si="1"/>
        <v>0</v>
      </c>
      <c r="H46" s="7"/>
      <c r="J46" s="43">
        <v>13153</v>
      </c>
      <c r="K46" s="44">
        <v>88702.7</v>
      </c>
      <c r="L46" s="44"/>
      <c r="M46" s="58" t="s">
        <v>25</v>
      </c>
      <c r="N46" s="59">
        <v>442.5</v>
      </c>
      <c r="O46" s="42">
        <v>42066</v>
      </c>
      <c r="Q46" s="80"/>
    </row>
    <row r="47" spans="2:17" ht="15.75" x14ac:dyDescent="0.25">
      <c r="B47" s="1">
        <v>42077</v>
      </c>
      <c r="C47" s="2">
        <v>14864</v>
      </c>
      <c r="D47" s="3">
        <v>2000</v>
      </c>
      <c r="E47" s="4">
        <v>42084</v>
      </c>
      <c r="F47" s="11">
        <v>2000</v>
      </c>
      <c r="G47" s="9">
        <f t="shared" si="1"/>
        <v>0</v>
      </c>
      <c r="H47" s="7"/>
      <c r="J47" s="43">
        <v>13218</v>
      </c>
      <c r="K47" s="44">
        <v>99399.06</v>
      </c>
      <c r="L47" s="167"/>
      <c r="M47" s="58" t="s">
        <v>25</v>
      </c>
      <c r="N47" s="59">
        <v>10000</v>
      </c>
      <c r="O47" s="42">
        <v>42066</v>
      </c>
      <c r="Q47" s="80"/>
    </row>
    <row r="48" spans="2:17" ht="15.75" x14ac:dyDescent="0.25">
      <c r="B48" s="1">
        <v>42077</v>
      </c>
      <c r="C48" s="2">
        <v>14866</v>
      </c>
      <c r="D48" s="3">
        <v>11486.8</v>
      </c>
      <c r="E48" s="4">
        <v>42084</v>
      </c>
      <c r="F48" s="11">
        <v>11486.8</v>
      </c>
      <c r="G48" s="9">
        <f t="shared" si="1"/>
        <v>0</v>
      </c>
      <c r="H48" s="7"/>
      <c r="J48" s="65">
        <v>13253</v>
      </c>
      <c r="K48" s="134">
        <v>198308.6</v>
      </c>
      <c r="L48" s="44"/>
      <c r="M48" s="58" t="s">
        <v>25</v>
      </c>
      <c r="N48" s="59">
        <v>4830</v>
      </c>
      <c r="O48" s="42">
        <v>42068</v>
      </c>
      <c r="Q48" s="80"/>
    </row>
    <row r="49" spans="2:17" ht="15.75" x14ac:dyDescent="0.25">
      <c r="B49" s="1">
        <v>42078</v>
      </c>
      <c r="C49" s="2">
        <v>14939</v>
      </c>
      <c r="D49" s="3">
        <v>57972.3</v>
      </c>
      <c r="E49" s="4">
        <v>42094</v>
      </c>
      <c r="F49" s="11">
        <v>57972.3</v>
      </c>
      <c r="G49" s="9">
        <f t="shared" ref="G49:G85" si="2">D49-F49</f>
        <v>0</v>
      </c>
      <c r="H49" s="14"/>
      <c r="J49" s="43">
        <v>13254</v>
      </c>
      <c r="K49" s="44">
        <v>42688.58</v>
      </c>
      <c r="L49" s="60"/>
      <c r="M49" s="58" t="s">
        <v>25</v>
      </c>
      <c r="N49" s="59">
        <v>40365</v>
      </c>
      <c r="O49" s="42">
        <v>42070</v>
      </c>
      <c r="Q49" s="80"/>
    </row>
    <row r="50" spans="2:17" ht="15.75" x14ac:dyDescent="0.25">
      <c r="B50" s="1">
        <v>42079</v>
      </c>
      <c r="C50" s="2">
        <v>15030</v>
      </c>
      <c r="D50" s="3">
        <v>6260.4</v>
      </c>
      <c r="E50" s="56">
        <v>42125</v>
      </c>
      <c r="F50" s="179">
        <v>6260.4</v>
      </c>
      <c r="G50" s="9">
        <f t="shared" si="2"/>
        <v>0</v>
      </c>
      <c r="H50" s="14"/>
      <c r="J50" s="62">
        <v>13392</v>
      </c>
      <c r="K50" s="44">
        <v>395169.25</v>
      </c>
      <c r="L50" s="44"/>
      <c r="M50" s="77" t="s">
        <v>25</v>
      </c>
      <c r="N50" s="61">
        <v>69960</v>
      </c>
      <c r="O50" s="42">
        <v>42070</v>
      </c>
      <c r="Q50" s="80"/>
    </row>
    <row r="51" spans="2:17" ht="15.75" x14ac:dyDescent="0.25">
      <c r="B51" s="1">
        <v>42079</v>
      </c>
      <c r="C51" s="2">
        <v>15059</v>
      </c>
      <c r="D51" s="3">
        <v>89920.6</v>
      </c>
      <c r="E51" s="4">
        <v>42094</v>
      </c>
      <c r="F51" s="13">
        <v>89920.6</v>
      </c>
      <c r="G51" s="9">
        <f t="shared" si="2"/>
        <v>0</v>
      </c>
      <c r="H51" s="14"/>
      <c r="J51" s="62">
        <v>13449</v>
      </c>
      <c r="K51" s="44">
        <v>4626</v>
      </c>
      <c r="L51" s="41"/>
      <c r="M51" s="58">
        <v>2720386</v>
      </c>
      <c r="N51" s="59">
        <v>69856.5</v>
      </c>
      <c r="O51" s="42">
        <v>42066</v>
      </c>
      <c r="P51" s="129"/>
      <c r="Q51" s="80"/>
    </row>
    <row r="52" spans="2:17" ht="15.75" x14ac:dyDescent="0.25">
      <c r="B52" s="1">
        <v>42079</v>
      </c>
      <c r="C52" s="2">
        <v>15060</v>
      </c>
      <c r="D52" s="3">
        <v>132538.60999999999</v>
      </c>
      <c r="E52" s="4">
        <v>42094</v>
      </c>
      <c r="F52" s="13">
        <v>132538.60999999999</v>
      </c>
      <c r="G52" s="9">
        <f t="shared" si="2"/>
        <v>0</v>
      </c>
      <c r="H52" s="14"/>
      <c r="J52" s="65">
        <v>13508</v>
      </c>
      <c r="K52" s="44">
        <v>266603.94</v>
      </c>
      <c r="L52" s="48"/>
      <c r="M52" s="63" t="s">
        <v>25</v>
      </c>
      <c r="N52" s="64">
        <v>22592</v>
      </c>
      <c r="O52" s="42">
        <v>42065</v>
      </c>
      <c r="P52" s="129">
        <v>42064</v>
      </c>
      <c r="Q52" s="80"/>
    </row>
    <row r="53" spans="2:17" x14ac:dyDescent="0.25">
      <c r="B53" s="1">
        <v>42080</v>
      </c>
      <c r="C53" s="2">
        <v>15087</v>
      </c>
      <c r="D53" s="3">
        <v>2746.8</v>
      </c>
      <c r="E53" s="4">
        <v>42094</v>
      </c>
      <c r="F53" s="13">
        <v>2746.8</v>
      </c>
      <c r="G53" s="9">
        <f t="shared" si="2"/>
        <v>0</v>
      </c>
      <c r="H53" s="14"/>
      <c r="J53" s="46">
        <v>13510</v>
      </c>
      <c r="K53" s="92">
        <v>41837</v>
      </c>
      <c r="L53" s="169"/>
      <c r="M53" s="161">
        <v>2720479</v>
      </c>
      <c r="N53" s="64">
        <v>78000</v>
      </c>
      <c r="O53" s="47">
        <v>42064</v>
      </c>
      <c r="P53" s="129"/>
      <c r="Q53" s="80"/>
    </row>
    <row r="54" spans="2:17" x14ac:dyDescent="0.25">
      <c r="B54" s="1">
        <v>42080</v>
      </c>
      <c r="C54" s="2">
        <v>15132</v>
      </c>
      <c r="D54" s="3">
        <v>3264</v>
      </c>
      <c r="E54" s="4">
        <v>42094</v>
      </c>
      <c r="F54" s="13">
        <v>3264</v>
      </c>
      <c r="G54" s="9">
        <f t="shared" si="2"/>
        <v>0</v>
      </c>
      <c r="H54" s="14"/>
      <c r="J54" s="46">
        <v>13572</v>
      </c>
      <c r="K54" s="92">
        <v>69655.7</v>
      </c>
      <c r="L54" s="48"/>
      <c r="M54" s="89">
        <v>2720480</v>
      </c>
      <c r="N54" s="45">
        <v>90000</v>
      </c>
      <c r="O54" s="47">
        <v>42064</v>
      </c>
      <c r="Q54" s="80"/>
    </row>
    <row r="55" spans="2:17" x14ac:dyDescent="0.25">
      <c r="B55" s="1">
        <v>42080</v>
      </c>
      <c r="C55" s="2">
        <v>15137</v>
      </c>
      <c r="D55" s="3">
        <v>24567.1</v>
      </c>
      <c r="E55" s="56">
        <v>42108</v>
      </c>
      <c r="F55" s="179">
        <v>24567.1</v>
      </c>
      <c r="G55" s="9">
        <f t="shared" si="2"/>
        <v>0</v>
      </c>
      <c r="H55" s="14"/>
      <c r="J55" s="46">
        <v>13651</v>
      </c>
      <c r="K55" s="92">
        <v>183511.84</v>
      </c>
      <c r="L55" s="48"/>
      <c r="M55" s="89">
        <v>2720481</v>
      </c>
      <c r="N55" s="45">
        <v>25000</v>
      </c>
      <c r="O55" s="47">
        <v>42064</v>
      </c>
      <c r="Q55" s="80"/>
    </row>
    <row r="56" spans="2:17" x14ac:dyDescent="0.25">
      <c r="B56" s="1">
        <v>42080</v>
      </c>
      <c r="C56" s="2">
        <v>15153</v>
      </c>
      <c r="D56" s="3">
        <v>167272.16</v>
      </c>
      <c r="E56" s="56">
        <v>42108</v>
      </c>
      <c r="F56" s="179">
        <v>167272.16</v>
      </c>
      <c r="G56" s="9">
        <f t="shared" si="2"/>
        <v>0</v>
      </c>
      <c r="H56" s="7"/>
      <c r="J56" s="46">
        <v>13697</v>
      </c>
      <c r="K56" s="92">
        <v>14261.7</v>
      </c>
      <c r="L56" s="170"/>
      <c r="M56" s="89" t="s">
        <v>25</v>
      </c>
      <c r="N56" s="45">
        <v>22833</v>
      </c>
      <c r="O56" s="47">
        <v>42066</v>
      </c>
      <c r="P56" s="129">
        <v>42065</v>
      </c>
      <c r="Q56" s="80"/>
    </row>
    <row r="57" spans="2:17" x14ac:dyDescent="0.25">
      <c r="B57" s="1">
        <v>42081</v>
      </c>
      <c r="C57" s="2">
        <v>15255</v>
      </c>
      <c r="D57" s="3">
        <v>21475.4</v>
      </c>
      <c r="E57" s="4">
        <v>42094</v>
      </c>
      <c r="F57" s="13">
        <v>21475.4</v>
      </c>
      <c r="G57" s="9">
        <f t="shared" si="2"/>
        <v>0</v>
      </c>
      <c r="H57" s="7"/>
      <c r="J57" s="65">
        <v>13720</v>
      </c>
      <c r="K57" s="134">
        <v>54341.4</v>
      </c>
      <c r="L57" s="162"/>
      <c r="M57" s="89" t="s">
        <v>25</v>
      </c>
      <c r="N57" s="45">
        <v>20000</v>
      </c>
      <c r="O57" s="47">
        <v>42065</v>
      </c>
      <c r="P57" s="129">
        <v>42065</v>
      </c>
      <c r="Q57" s="80"/>
    </row>
    <row r="58" spans="2:17" ht="15.75" x14ac:dyDescent="0.25">
      <c r="B58" s="1">
        <v>42081</v>
      </c>
      <c r="C58" s="2">
        <v>15258</v>
      </c>
      <c r="D58" s="3">
        <v>145783.79999999999</v>
      </c>
      <c r="E58" s="57">
        <v>42108</v>
      </c>
      <c r="F58" s="171">
        <v>145783.79999999999</v>
      </c>
      <c r="G58" s="9">
        <f t="shared" si="2"/>
        <v>0</v>
      </c>
      <c r="H58" s="7"/>
      <c r="J58" s="65">
        <v>13765</v>
      </c>
      <c r="K58" s="134">
        <v>40.28</v>
      </c>
      <c r="L58" s="41"/>
      <c r="M58" s="89" t="s">
        <v>25</v>
      </c>
      <c r="N58" s="64">
        <v>110000</v>
      </c>
      <c r="O58" s="47">
        <v>42065</v>
      </c>
      <c r="P58" s="129">
        <v>42065</v>
      </c>
      <c r="Q58" s="80"/>
    </row>
    <row r="59" spans="2:17" ht="15.75" x14ac:dyDescent="0.25">
      <c r="B59" s="1">
        <v>42082</v>
      </c>
      <c r="C59" s="2">
        <v>15265</v>
      </c>
      <c r="D59" s="3">
        <v>38617.599999999999</v>
      </c>
      <c r="E59" s="57">
        <v>42125</v>
      </c>
      <c r="F59" s="171">
        <v>38617.599999999999</v>
      </c>
      <c r="G59" s="9">
        <f t="shared" si="2"/>
        <v>0</v>
      </c>
      <c r="H59" s="7"/>
      <c r="J59" s="43">
        <v>13774</v>
      </c>
      <c r="K59" s="44">
        <v>161563.70000000001</v>
      </c>
      <c r="L59" s="41"/>
      <c r="M59" s="89" t="s">
        <v>25</v>
      </c>
      <c r="N59" s="64">
        <v>45000</v>
      </c>
      <c r="O59" s="47">
        <v>42065</v>
      </c>
      <c r="P59" s="129">
        <v>42065</v>
      </c>
      <c r="Q59" s="80"/>
    </row>
    <row r="60" spans="2:17" ht="18.75" x14ac:dyDescent="0.3">
      <c r="B60" s="1">
        <v>42082</v>
      </c>
      <c r="C60" s="2">
        <v>15330</v>
      </c>
      <c r="D60" s="3">
        <v>257587.16</v>
      </c>
      <c r="E60" s="4">
        <v>42094</v>
      </c>
      <c r="F60" s="11">
        <v>257587.16</v>
      </c>
      <c r="G60" s="9">
        <f t="shared" si="2"/>
        <v>0</v>
      </c>
      <c r="H60" s="14"/>
      <c r="J60" s="43">
        <v>13787</v>
      </c>
      <c r="K60" s="44">
        <v>17601.099999999999</v>
      </c>
      <c r="L60" s="163"/>
      <c r="M60" s="89">
        <v>2720482</v>
      </c>
      <c r="N60" s="44">
        <v>87500</v>
      </c>
      <c r="O60" s="164">
        <v>42064</v>
      </c>
      <c r="P60" s="80"/>
      <c r="Q60" s="80"/>
    </row>
    <row r="61" spans="2:17" ht="15.75" x14ac:dyDescent="0.25">
      <c r="B61" s="1">
        <v>42083</v>
      </c>
      <c r="C61" s="2">
        <v>15369</v>
      </c>
      <c r="D61" s="3">
        <v>26692.400000000001</v>
      </c>
      <c r="E61" s="56">
        <v>42108</v>
      </c>
      <c r="F61" s="179">
        <v>26692.400000000001</v>
      </c>
      <c r="G61" s="9">
        <f t="shared" si="2"/>
        <v>0</v>
      </c>
      <c r="H61" s="14"/>
      <c r="J61" s="65">
        <v>13838</v>
      </c>
      <c r="K61" s="134">
        <v>24858.6</v>
      </c>
      <c r="L61" s="41"/>
      <c r="M61" s="89" t="s">
        <v>25</v>
      </c>
      <c r="N61" s="59">
        <v>33530</v>
      </c>
      <c r="O61" s="166">
        <v>42067</v>
      </c>
      <c r="P61" s="160">
        <v>42066</v>
      </c>
      <c r="Q61" s="80"/>
    </row>
    <row r="62" spans="2:17" ht="15.75" x14ac:dyDescent="0.25">
      <c r="B62" s="1">
        <v>42083</v>
      </c>
      <c r="C62" s="2">
        <v>15458</v>
      </c>
      <c r="D62" s="3">
        <v>153763.4</v>
      </c>
      <c r="E62" s="56">
        <v>42108</v>
      </c>
      <c r="F62" s="179">
        <v>153763.4</v>
      </c>
      <c r="G62" s="9">
        <f t="shared" si="2"/>
        <v>0</v>
      </c>
      <c r="H62" s="14"/>
      <c r="J62" s="43">
        <v>13865</v>
      </c>
      <c r="K62" s="44">
        <v>46480.4</v>
      </c>
      <c r="L62" s="165"/>
      <c r="M62" s="108" t="s">
        <v>25</v>
      </c>
      <c r="N62" s="59">
        <v>44000</v>
      </c>
      <c r="O62" s="166">
        <v>42066</v>
      </c>
      <c r="P62" s="160">
        <v>42066</v>
      </c>
      <c r="Q62" s="80"/>
    </row>
    <row r="63" spans="2:17" ht="15.75" x14ac:dyDescent="0.25">
      <c r="B63" s="1">
        <v>42084</v>
      </c>
      <c r="C63" s="2">
        <v>15567</v>
      </c>
      <c r="D63" s="3">
        <v>132603.6</v>
      </c>
      <c r="E63" s="56">
        <v>42108</v>
      </c>
      <c r="F63" s="179">
        <v>132603.6</v>
      </c>
      <c r="G63" s="9">
        <f t="shared" si="2"/>
        <v>0</v>
      </c>
      <c r="H63" s="14"/>
      <c r="J63" s="65">
        <v>13892</v>
      </c>
      <c r="K63" s="134">
        <v>15271.6</v>
      </c>
      <c r="L63" s="165"/>
      <c r="M63" s="108" t="s">
        <v>25</v>
      </c>
      <c r="N63" s="59">
        <v>125000</v>
      </c>
      <c r="O63" s="166">
        <v>42066</v>
      </c>
      <c r="P63" s="160">
        <v>42066</v>
      </c>
      <c r="Q63" s="80"/>
    </row>
    <row r="64" spans="2:17" ht="15.75" x14ac:dyDescent="0.25">
      <c r="B64" s="1">
        <v>42084</v>
      </c>
      <c r="C64" s="2">
        <v>15578</v>
      </c>
      <c r="D64" s="3">
        <v>196108.42</v>
      </c>
      <c r="E64" s="4">
        <v>42094</v>
      </c>
      <c r="F64" s="11">
        <v>196108.42</v>
      </c>
      <c r="G64" s="9">
        <f t="shared" si="2"/>
        <v>0</v>
      </c>
      <c r="H64" s="7"/>
      <c r="J64" s="65">
        <v>13981</v>
      </c>
      <c r="K64" s="134">
        <v>696</v>
      </c>
      <c r="L64" s="41"/>
      <c r="M64" s="108" t="s">
        <v>25</v>
      </c>
      <c r="N64" s="59">
        <v>26602</v>
      </c>
      <c r="O64" s="166">
        <v>42068</v>
      </c>
      <c r="P64" s="160">
        <v>42067</v>
      </c>
      <c r="Q64" s="80"/>
    </row>
    <row r="65" spans="2:17" ht="15.75" x14ac:dyDescent="0.25">
      <c r="B65" s="1">
        <v>42085</v>
      </c>
      <c r="C65" s="2">
        <v>15597</v>
      </c>
      <c r="D65" s="3">
        <v>11659.2</v>
      </c>
      <c r="E65" s="4">
        <v>42094</v>
      </c>
      <c r="F65" s="11">
        <v>11659.2</v>
      </c>
      <c r="G65" s="9">
        <f t="shared" si="2"/>
        <v>0</v>
      </c>
      <c r="H65" s="7"/>
      <c r="J65" s="43">
        <v>14023</v>
      </c>
      <c r="K65" s="44">
        <v>2003.4</v>
      </c>
      <c r="L65" s="48"/>
      <c r="M65" s="108" t="s">
        <v>25</v>
      </c>
      <c r="N65" s="59">
        <v>50000</v>
      </c>
      <c r="O65" s="166">
        <v>42067</v>
      </c>
      <c r="P65" s="160">
        <v>42067</v>
      </c>
      <c r="Q65" s="80"/>
    </row>
    <row r="66" spans="2:17" ht="15.75" x14ac:dyDescent="0.25">
      <c r="B66" s="1">
        <v>42085</v>
      </c>
      <c r="C66" s="2">
        <v>15650</v>
      </c>
      <c r="D66" s="17">
        <v>58863</v>
      </c>
      <c r="E66" s="4">
        <v>42094</v>
      </c>
      <c r="F66" s="13">
        <v>58863</v>
      </c>
      <c r="G66" s="9">
        <f t="shared" si="2"/>
        <v>0</v>
      </c>
      <c r="H66" s="18"/>
      <c r="J66" s="46">
        <v>14038</v>
      </c>
      <c r="K66" s="92">
        <v>58578</v>
      </c>
      <c r="L66" s="48"/>
      <c r="M66" s="108" t="s">
        <v>25</v>
      </c>
      <c r="N66" s="59">
        <v>40000</v>
      </c>
      <c r="O66" s="166">
        <v>42067</v>
      </c>
      <c r="P66" s="160">
        <v>42067</v>
      </c>
      <c r="Q66" s="80"/>
    </row>
    <row r="67" spans="2:17" ht="15.75" x14ac:dyDescent="0.25">
      <c r="B67" s="1">
        <v>42086</v>
      </c>
      <c r="C67" s="2">
        <v>15661</v>
      </c>
      <c r="D67" s="3">
        <v>30847.599999999999</v>
      </c>
      <c r="E67" s="56" t="s">
        <v>55</v>
      </c>
      <c r="F67" s="171">
        <f>25919.34+4928.26</f>
        <v>30847.599999999999</v>
      </c>
      <c r="G67" s="9">
        <f t="shared" si="2"/>
        <v>0</v>
      </c>
      <c r="H67" s="7"/>
      <c r="J67" s="46">
        <v>14112</v>
      </c>
      <c r="K67" s="92">
        <v>5060</v>
      </c>
      <c r="L67" s="41"/>
      <c r="M67" s="108" t="s">
        <v>25</v>
      </c>
      <c r="N67" s="59">
        <v>34000</v>
      </c>
      <c r="O67" s="166">
        <v>42067</v>
      </c>
      <c r="P67" s="160">
        <v>42067</v>
      </c>
      <c r="Q67" s="80"/>
    </row>
    <row r="68" spans="2:17" ht="15.75" x14ac:dyDescent="0.25">
      <c r="B68" s="1">
        <v>42086</v>
      </c>
      <c r="C68" s="2">
        <v>15744</v>
      </c>
      <c r="D68" s="3">
        <v>195822.48</v>
      </c>
      <c r="E68" s="56">
        <v>42108</v>
      </c>
      <c r="F68" s="171">
        <v>195822.48</v>
      </c>
      <c r="G68" s="9">
        <f t="shared" si="2"/>
        <v>0</v>
      </c>
      <c r="H68" s="7"/>
      <c r="J68" s="96">
        <v>14235</v>
      </c>
      <c r="K68" s="41">
        <v>40504</v>
      </c>
      <c r="L68" s="41"/>
      <c r="M68" s="108">
        <v>2720483</v>
      </c>
      <c r="N68" s="45">
        <v>60000</v>
      </c>
      <c r="O68" s="47">
        <v>42067</v>
      </c>
      <c r="P68" s="80"/>
      <c r="Q68" s="80"/>
    </row>
    <row r="69" spans="2:17" ht="15.75" x14ac:dyDescent="0.25">
      <c r="B69" s="1">
        <v>42087</v>
      </c>
      <c r="C69" s="2">
        <v>15838</v>
      </c>
      <c r="D69" s="3">
        <v>34519.599999999999</v>
      </c>
      <c r="E69" s="56">
        <v>42108</v>
      </c>
      <c r="F69" s="171">
        <v>34519.599999999999</v>
      </c>
      <c r="G69" s="9">
        <f t="shared" si="2"/>
        <v>0</v>
      </c>
      <c r="H69" s="18"/>
      <c r="J69" s="43"/>
      <c r="K69" s="44">
        <v>0</v>
      </c>
      <c r="L69" s="44"/>
      <c r="M69" s="108" t="s">
        <v>25</v>
      </c>
      <c r="N69" s="45">
        <v>23421</v>
      </c>
      <c r="O69" s="47">
        <v>42069</v>
      </c>
      <c r="P69" s="160">
        <v>42068</v>
      </c>
      <c r="Q69" s="80"/>
    </row>
    <row r="70" spans="2:17" ht="15.75" x14ac:dyDescent="0.25">
      <c r="B70" s="1">
        <v>42087</v>
      </c>
      <c r="C70" s="2">
        <v>15860</v>
      </c>
      <c r="D70" s="17">
        <v>236570.87</v>
      </c>
      <c r="E70" s="56">
        <v>42108</v>
      </c>
      <c r="F70" s="179">
        <v>236570.87</v>
      </c>
      <c r="G70" s="9">
        <f t="shared" si="2"/>
        <v>0</v>
      </c>
      <c r="H70" s="18"/>
      <c r="J70" s="65"/>
      <c r="K70" s="134">
        <v>0</v>
      </c>
      <c r="L70" s="165"/>
      <c r="M70" s="108" t="s">
        <v>25</v>
      </c>
      <c r="N70" s="64">
        <v>25000</v>
      </c>
      <c r="O70" s="166">
        <v>42068</v>
      </c>
      <c r="P70" s="160">
        <v>42068</v>
      </c>
      <c r="Q70" s="80"/>
    </row>
    <row r="71" spans="2:17" ht="15.75" x14ac:dyDescent="0.25">
      <c r="B71" s="1">
        <v>42087</v>
      </c>
      <c r="C71" s="2">
        <v>15863</v>
      </c>
      <c r="D71" s="17">
        <v>20742</v>
      </c>
      <c r="E71" s="56">
        <v>42108</v>
      </c>
      <c r="F71" s="171">
        <v>20742</v>
      </c>
      <c r="G71" s="9">
        <f t="shared" si="2"/>
        <v>0</v>
      </c>
      <c r="H71" s="7"/>
      <c r="J71" s="65"/>
      <c r="K71" s="134">
        <v>0</v>
      </c>
      <c r="L71" s="165"/>
      <c r="M71" s="108" t="s">
        <v>25</v>
      </c>
      <c r="N71" s="64">
        <v>40000</v>
      </c>
      <c r="O71" s="164">
        <v>42068</v>
      </c>
      <c r="P71" s="160">
        <v>42068</v>
      </c>
      <c r="Q71" s="80"/>
    </row>
    <row r="72" spans="2:17" ht="15.75" x14ac:dyDescent="0.25">
      <c r="B72" s="1">
        <v>42088</v>
      </c>
      <c r="C72" s="2">
        <v>15934</v>
      </c>
      <c r="D72" s="3">
        <v>2530.8000000000002</v>
      </c>
      <c r="E72" s="56">
        <v>42108</v>
      </c>
      <c r="F72" s="171">
        <v>2530.8000000000002</v>
      </c>
      <c r="G72" s="9">
        <f t="shared" si="2"/>
        <v>0</v>
      </c>
      <c r="H72" s="7"/>
      <c r="J72" s="65"/>
      <c r="K72" s="134">
        <v>0</v>
      </c>
      <c r="L72" s="165"/>
      <c r="M72" s="108" t="s">
        <v>25</v>
      </c>
      <c r="N72" s="64">
        <v>65000</v>
      </c>
      <c r="O72" s="164">
        <v>42068</v>
      </c>
      <c r="P72" s="160">
        <v>42068</v>
      </c>
      <c r="Q72" s="80"/>
    </row>
    <row r="73" spans="2:17" ht="15.75" x14ac:dyDescent="0.25">
      <c r="B73" s="1">
        <v>42088</v>
      </c>
      <c r="C73" s="2">
        <v>15936</v>
      </c>
      <c r="D73" s="3">
        <v>114788.32</v>
      </c>
      <c r="E73" s="56">
        <v>42108</v>
      </c>
      <c r="F73" s="171">
        <v>114788.32</v>
      </c>
      <c r="G73" s="9">
        <f t="shared" si="2"/>
        <v>0</v>
      </c>
      <c r="H73" s="7"/>
      <c r="J73" s="65"/>
      <c r="K73" s="134">
        <v>0</v>
      </c>
      <c r="L73" s="165"/>
      <c r="M73" s="108" t="s">
        <v>25</v>
      </c>
      <c r="N73" s="64">
        <v>80000</v>
      </c>
      <c r="O73" s="164">
        <v>42068</v>
      </c>
      <c r="P73" s="160">
        <v>42068</v>
      </c>
      <c r="Q73" s="80"/>
    </row>
    <row r="74" spans="2:17" ht="15.75" x14ac:dyDescent="0.25">
      <c r="B74" s="1">
        <v>42088</v>
      </c>
      <c r="C74" s="2">
        <v>15946</v>
      </c>
      <c r="D74" s="3">
        <v>50879.4</v>
      </c>
      <c r="E74" s="56">
        <v>42137</v>
      </c>
      <c r="F74" s="171">
        <v>50879.4</v>
      </c>
      <c r="G74" s="9">
        <f t="shared" si="2"/>
        <v>0</v>
      </c>
      <c r="H74" s="7"/>
      <c r="J74" s="65"/>
      <c r="K74" s="44">
        <v>0</v>
      </c>
      <c r="L74" s="41"/>
      <c r="M74" s="108" t="s">
        <v>25</v>
      </c>
      <c r="N74" s="64">
        <v>30000</v>
      </c>
      <c r="O74" s="164">
        <v>42069</v>
      </c>
      <c r="P74" s="160">
        <v>42068</v>
      </c>
      <c r="Q74" s="80"/>
    </row>
    <row r="75" spans="2:17" ht="15.75" x14ac:dyDescent="0.25">
      <c r="B75" s="1">
        <v>42089</v>
      </c>
      <c r="C75" s="2">
        <v>16002</v>
      </c>
      <c r="D75" s="3">
        <v>2454</v>
      </c>
      <c r="E75" s="56">
        <v>42137</v>
      </c>
      <c r="F75" s="171">
        <v>2454</v>
      </c>
      <c r="G75" s="9">
        <f t="shared" si="2"/>
        <v>0</v>
      </c>
      <c r="H75" s="7"/>
      <c r="J75" s="89"/>
      <c r="K75" s="45">
        <v>0</v>
      </c>
      <c r="L75" s="48"/>
      <c r="M75" s="108" t="s">
        <v>25</v>
      </c>
      <c r="N75" s="45">
        <v>22119</v>
      </c>
      <c r="O75" s="47">
        <v>42070</v>
      </c>
      <c r="P75" s="160">
        <v>42069</v>
      </c>
      <c r="Q75" s="80"/>
    </row>
    <row r="76" spans="2:17" ht="15.75" x14ac:dyDescent="0.25">
      <c r="B76" s="1">
        <v>42089</v>
      </c>
      <c r="C76" s="2">
        <v>16026</v>
      </c>
      <c r="D76" s="3">
        <v>317412.93</v>
      </c>
      <c r="E76" s="57">
        <v>42108</v>
      </c>
      <c r="F76" s="171">
        <v>317412.93</v>
      </c>
      <c r="G76" s="9">
        <f t="shared" si="2"/>
        <v>0</v>
      </c>
      <c r="H76" s="7"/>
      <c r="J76" s="89"/>
      <c r="K76" s="45">
        <v>0</v>
      </c>
      <c r="L76" s="48"/>
      <c r="M76" s="108" t="s">
        <v>25</v>
      </c>
      <c r="N76" s="45">
        <v>45000</v>
      </c>
      <c r="O76" s="47">
        <v>42069</v>
      </c>
      <c r="P76" s="160">
        <v>42069</v>
      </c>
      <c r="Q76" s="80"/>
    </row>
    <row r="77" spans="2:17" ht="15.75" x14ac:dyDescent="0.25">
      <c r="B77" s="1">
        <v>42089</v>
      </c>
      <c r="C77" s="2">
        <v>16061</v>
      </c>
      <c r="D77" s="3">
        <v>3061.6</v>
      </c>
      <c r="E77" s="57">
        <v>42137</v>
      </c>
      <c r="F77" s="171">
        <v>3061.6</v>
      </c>
      <c r="G77" s="9">
        <f t="shared" si="2"/>
        <v>0</v>
      </c>
      <c r="H77" s="7"/>
      <c r="J77" s="102"/>
      <c r="K77" s="133">
        <v>0</v>
      </c>
      <c r="L77" s="165"/>
      <c r="M77" s="108" t="s">
        <v>25</v>
      </c>
      <c r="N77" s="64">
        <v>60000</v>
      </c>
      <c r="O77" s="164">
        <v>42069</v>
      </c>
      <c r="P77" s="160">
        <v>42069</v>
      </c>
      <c r="Q77" s="80"/>
    </row>
    <row r="78" spans="2:17" x14ac:dyDescent="0.25">
      <c r="B78" s="1">
        <v>42090</v>
      </c>
      <c r="C78" s="2">
        <v>16076</v>
      </c>
      <c r="D78" s="3">
        <v>8166</v>
      </c>
      <c r="E78" s="57">
        <v>42137</v>
      </c>
      <c r="F78" s="171">
        <v>8166</v>
      </c>
      <c r="G78" s="9">
        <f t="shared" si="2"/>
        <v>0</v>
      </c>
      <c r="H78" s="7"/>
      <c r="J78" s="161"/>
      <c r="K78" s="64">
        <v>0</v>
      </c>
      <c r="L78" s="162"/>
      <c r="M78" s="161" t="s">
        <v>25</v>
      </c>
      <c r="N78" s="64">
        <v>100000</v>
      </c>
      <c r="O78" s="164">
        <v>42069</v>
      </c>
      <c r="P78" s="160">
        <v>42069</v>
      </c>
      <c r="Q78" s="80"/>
    </row>
    <row r="79" spans="2:17" x14ac:dyDescent="0.25">
      <c r="B79" s="1">
        <v>42090</v>
      </c>
      <c r="C79" s="2">
        <v>16135</v>
      </c>
      <c r="D79" s="3">
        <v>800</v>
      </c>
      <c r="E79" s="57">
        <v>42108</v>
      </c>
      <c r="F79" s="171">
        <v>800</v>
      </c>
      <c r="G79" s="9">
        <f t="shared" si="2"/>
        <v>0</v>
      </c>
      <c r="H79" s="7"/>
      <c r="J79" s="161"/>
      <c r="K79" s="64">
        <v>0</v>
      </c>
      <c r="L79" s="162"/>
      <c r="M79" s="161">
        <v>2720485</v>
      </c>
      <c r="N79" s="64">
        <v>80000</v>
      </c>
      <c r="O79" s="164">
        <v>42069</v>
      </c>
      <c r="P79" s="80"/>
      <c r="Q79" s="80"/>
    </row>
    <row r="80" spans="2:17" ht="18.75" x14ac:dyDescent="0.3">
      <c r="B80" s="1">
        <v>42090</v>
      </c>
      <c r="C80" s="2">
        <v>16148</v>
      </c>
      <c r="D80" s="3">
        <v>25859.8</v>
      </c>
      <c r="E80" s="57">
        <v>42108</v>
      </c>
      <c r="F80" s="171">
        <v>25859.8</v>
      </c>
      <c r="G80" s="9">
        <f t="shared" si="2"/>
        <v>0</v>
      </c>
      <c r="H80" s="7"/>
      <c r="J80" s="161"/>
      <c r="K80" s="175">
        <v>0</v>
      </c>
      <c r="L80" s="163"/>
      <c r="M80" s="65" t="s">
        <v>25</v>
      </c>
      <c r="N80" s="44">
        <v>60000</v>
      </c>
      <c r="O80" s="164">
        <v>42070</v>
      </c>
      <c r="P80" s="160">
        <v>42070</v>
      </c>
      <c r="Q80" s="80"/>
    </row>
    <row r="81" spans="2:17" ht="15.75" x14ac:dyDescent="0.25">
      <c r="B81" s="1">
        <v>42090</v>
      </c>
      <c r="C81" s="2">
        <v>16162</v>
      </c>
      <c r="D81" s="3">
        <v>193430.86</v>
      </c>
      <c r="E81" s="57">
        <v>42108</v>
      </c>
      <c r="F81" s="171">
        <v>193430.86</v>
      </c>
      <c r="G81" s="9">
        <f t="shared" si="2"/>
        <v>0</v>
      </c>
      <c r="H81" s="7"/>
      <c r="J81" s="108"/>
      <c r="K81" s="59">
        <v>0</v>
      </c>
      <c r="L81" s="165"/>
      <c r="M81" s="176">
        <v>2720486</v>
      </c>
      <c r="N81" s="64">
        <v>70000</v>
      </c>
      <c r="O81" s="177">
        <v>42070</v>
      </c>
      <c r="P81" s="80"/>
      <c r="Q81" s="80"/>
    </row>
    <row r="82" spans="2:17" ht="15.75" x14ac:dyDescent="0.25">
      <c r="B82" s="1">
        <v>42090</v>
      </c>
      <c r="C82" s="2">
        <v>16171</v>
      </c>
      <c r="D82" s="3">
        <v>5345.6</v>
      </c>
      <c r="E82" s="57">
        <v>42137</v>
      </c>
      <c r="F82" s="171">
        <v>5345.6</v>
      </c>
      <c r="G82" s="9">
        <f t="shared" si="2"/>
        <v>0</v>
      </c>
      <c r="H82" s="7"/>
      <c r="J82" s="102"/>
      <c r="K82" s="59">
        <v>0</v>
      </c>
      <c r="L82" s="165"/>
      <c r="M82" s="108">
        <v>2720487</v>
      </c>
      <c r="N82" s="59">
        <v>29104</v>
      </c>
      <c r="O82" s="166">
        <v>42070</v>
      </c>
      <c r="P82" s="78"/>
      <c r="Q82" s="80"/>
    </row>
    <row r="83" spans="2:17" ht="15.75" x14ac:dyDescent="0.25">
      <c r="B83" s="1">
        <v>42091</v>
      </c>
      <c r="C83" s="2">
        <v>16202</v>
      </c>
      <c r="D83" s="3">
        <v>12004.02</v>
      </c>
      <c r="E83" s="57">
        <v>42137</v>
      </c>
      <c r="F83" s="171">
        <v>12004.02</v>
      </c>
      <c r="G83" s="9">
        <f t="shared" si="2"/>
        <v>0</v>
      </c>
      <c r="H83" s="7"/>
      <c r="J83" s="96"/>
      <c r="K83" s="41">
        <v>0</v>
      </c>
      <c r="L83" s="41"/>
      <c r="M83" s="108"/>
      <c r="N83" s="59"/>
      <c r="O83" s="166"/>
      <c r="P83" s="80"/>
      <c r="Q83" s="80"/>
    </row>
    <row r="84" spans="2:17" ht="15.75" x14ac:dyDescent="0.25">
      <c r="B84" s="1">
        <v>42091</v>
      </c>
      <c r="C84" s="2">
        <v>16266</v>
      </c>
      <c r="D84" s="3">
        <v>59822.6</v>
      </c>
      <c r="E84" s="206" t="s">
        <v>47</v>
      </c>
      <c r="F84" s="171">
        <f>14195.28+45627.32</f>
        <v>59822.6</v>
      </c>
      <c r="G84" s="9">
        <f t="shared" si="2"/>
        <v>0</v>
      </c>
      <c r="H84" s="7"/>
      <c r="J84" s="96"/>
      <c r="K84" s="41">
        <v>0</v>
      </c>
      <c r="L84" s="41"/>
      <c r="M84" s="108"/>
      <c r="N84" s="59"/>
      <c r="O84" s="166"/>
      <c r="P84" s="80"/>
      <c r="Q84" s="80"/>
    </row>
    <row r="85" spans="2:17" ht="15.75" x14ac:dyDescent="0.25">
      <c r="B85" s="1">
        <v>42091</v>
      </c>
      <c r="C85" s="2">
        <v>16272</v>
      </c>
      <c r="D85" s="3">
        <v>211928.24</v>
      </c>
      <c r="E85" s="57">
        <v>42114</v>
      </c>
      <c r="F85" s="171">
        <v>211928.24</v>
      </c>
      <c r="G85" s="9">
        <f t="shared" si="2"/>
        <v>0</v>
      </c>
      <c r="H85" s="7"/>
      <c r="J85" s="96"/>
      <c r="K85" s="41">
        <v>0</v>
      </c>
      <c r="L85" s="41"/>
      <c r="M85" s="108"/>
      <c r="N85" s="59"/>
      <c r="O85" s="166"/>
      <c r="P85" s="80"/>
      <c r="Q85" s="80"/>
    </row>
    <row r="86" spans="2:17" ht="16.5" thickBot="1" x14ac:dyDescent="0.3">
      <c r="B86" s="1">
        <v>42092</v>
      </c>
      <c r="C86" s="2">
        <v>16313</v>
      </c>
      <c r="D86" s="3">
        <v>8689.4</v>
      </c>
      <c r="E86" s="57">
        <v>42108</v>
      </c>
      <c r="F86" s="171">
        <v>8689.4</v>
      </c>
      <c r="G86" s="9">
        <f t="shared" ref="G86:G99" si="3">D86-F86</f>
        <v>0</v>
      </c>
      <c r="H86" s="7"/>
      <c r="J86" s="94"/>
      <c r="K86" s="49">
        <v>0</v>
      </c>
      <c r="L86" s="49"/>
      <c r="M86" s="50"/>
      <c r="N86" s="51">
        <v>0</v>
      </c>
      <c r="O86" s="52"/>
      <c r="P86" s="80"/>
      <c r="Q86" s="80"/>
    </row>
    <row r="87" spans="2:17" ht="16.5" thickTop="1" x14ac:dyDescent="0.25">
      <c r="B87" s="1">
        <v>42092</v>
      </c>
      <c r="C87" s="2">
        <v>16317</v>
      </c>
      <c r="D87" s="3">
        <v>13406.8</v>
      </c>
      <c r="E87" s="57">
        <v>42137</v>
      </c>
      <c r="F87" s="171">
        <v>13406.8</v>
      </c>
      <c r="G87" s="9">
        <f t="shared" si="3"/>
        <v>0</v>
      </c>
      <c r="H87" s="7"/>
      <c r="J87" s="174"/>
      <c r="K87" s="84">
        <f>SUM(K44:K86)</f>
        <v>2046784</v>
      </c>
      <c r="L87" s="85"/>
      <c r="M87" s="86"/>
      <c r="N87" s="84">
        <f>SUM(N44:N86)</f>
        <v>2046784</v>
      </c>
      <c r="O87" s="36"/>
      <c r="P87" s="160"/>
      <c r="Q87" s="80"/>
    </row>
    <row r="88" spans="2:17" ht="15.75" x14ac:dyDescent="0.25">
      <c r="B88" s="1">
        <v>42092</v>
      </c>
      <c r="C88" s="2">
        <v>16325</v>
      </c>
      <c r="D88" s="3">
        <v>52611.4</v>
      </c>
      <c r="E88" s="57">
        <v>42114</v>
      </c>
      <c r="F88" s="171">
        <v>52611.4</v>
      </c>
      <c r="G88" s="9">
        <f t="shared" si="3"/>
        <v>0</v>
      </c>
      <c r="H88" s="7"/>
      <c r="J88" s="156"/>
      <c r="K88" s="157"/>
      <c r="L88" s="157"/>
      <c r="M88" s="151"/>
      <c r="N88" s="152"/>
      <c r="O88" s="154"/>
      <c r="P88" s="160"/>
      <c r="Q88" s="80"/>
    </row>
    <row r="89" spans="2:17" ht="16.5" thickBot="1" x14ac:dyDescent="0.3">
      <c r="B89" s="1">
        <v>42093</v>
      </c>
      <c r="C89" s="2">
        <v>16402</v>
      </c>
      <c r="D89" s="3">
        <v>46112.65</v>
      </c>
      <c r="E89" s="57">
        <v>42114</v>
      </c>
      <c r="F89" s="171">
        <v>46112.65</v>
      </c>
      <c r="G89" s="9">
        <f t="shared" si="3"/>
        <v>0</v>
      </c>
      <c r="H89" s="7"/>
      <c r="J89" s="155"/>
      <c r="K89" s="158"/>
      <c r="L89" s="159"/>
      <c r="M89" s="151"/>
      <c r="N89" s="152"/>
      <c r="O89" s="154"/>
      <c r="P89" s="160"/>
      <c r="Q89" s="80"/>
    </row>
    <row r="90" spans="2:17" ht="19.5" thickBot="1" x14ac:dyDescent="0.35">
      <c r="B90" s="1">
        <v>42093</v>
      </c>
      <c r="C90" s="2">
        <v>16417</v>
      </c>
      <c r="D90" s="3">
        <v>9126</v>
      </c>
      <c r="E90" s="57">
        <v>42108</v>
      </c>
      <c r="F90" s="171">
        <v>9126</v>
      </c>
      <c r="G90" s="9">
        <f t="shared" si="3"/>
        <v>0</v>
      </c>
      <c r="H90" s="7"/>
      <c r="J90" s="178"/>
      <c r="K90" s="53" t="s">
        <v>24</v>
      </c>
      <c r="L90" s="22"/>
      <c r="M90" s="35"/>
      <c r="N90" s="76">
        <v>42084</v>
      </c>
      <c r="O90" s="36"/>
      <c r="Q90" s="80"/>
    </row>
    <row r="91" spans="2:17" ht="16.5" thickBot="1" x14ac:dyDescent="0.3">
      <c r="B91" s="1">
        <v>42094</v>
      </c>
      <c r="C91" s="2">
        <v>16516</v>
      </c>
      <c r="D91" s="3">
        <v>10606.7</v>
      </c>
      <c r="E91" s="57">
        <v>42108</v>
      </c>
      <c r="F91" s="171">
        <v>10606.7</v>
      </c>
      <c r="G91" s="9">
        <f t="shared" si="3"/>
        <v>0</v>
      </c>
      <c r="H91" s="7"/>
      <c r="J91" s="38"/>
      <c r="K91" s="39"/>
      <c r="L91" s="37"/>
      <c r="M91" s="38"/>
      <c r="N91" s="39"/>
      <c r="O91" s="40"/>
      <c r="Q91" s="80"/>
    </row>
    <row r="92" spans="2:17" ht="16.5" thickBot="1" x14ac:dyDescent="0.3">
      <c r="B92" s="1">
        <v>42094</v>
      </c>
      <c r="C92" s="2">
        <v>16537</v>
      </c>
      <c r="D92" s="3">
        <v>70844.2</v>
      </c>
      <c r="E92" s="57">
        <v>42114</v>
      </c>
      <c r="F92" s="171">
        <v>70844.2</v>
      </c>
      <c r="G92" s="9">
        <f t="shared" si="3"/>
        <v>0</v>
      </c>
      <c r="H92" s="7"/>
      <c r="J92" s="93" t="s">
        <v>21</v>
      </c>
      <c r="K92" s="71" t="s">
        <v>16</v>
      </c>
      <c r="L92" s="72"/>
      <c r="M92" s="73" t="s">
        <v>22</v>
      </c>
      <c r="N92" s="71" t="s">
        <v>23</v>
      </c>
      <c r="O92" s="74"/>
      <c r="Q92" s="80"/>
    </row>
    <row r="93" spans="2:17" ht="15.75" x14ac:dyDescent="0.25">
      <c r="B93" s="1">
        <v>42094</v>
      </c>
      <c r="C93" s="2">
        <v>16538</v>
      </c>
      <c r="D93" s="3">
        <v>243070.16</v>
      </c>
      <c r="E93" s="57">
        <v>42114</v>
      </c>
      <c r="F93" s="171">
        <v>243070.16</v>
      </c>
      <c r="G93" s="9">
        <f t="shared" si="3"/>
        <v>0</v>
      </c>
      <c r="H93" s="7"/>
      <c r="J93" s="180">
        <v>11743</v>
      </c>
      <c r="K93" s="138">
        <v>600</v>
      </c>
      <c r="L93" s="138"/>
      <c r="M93" s="68" t="s">
        <v>25</v>
      </c>
      <c r="N93" s="69">
        <v>24062</v>
      </c>
      <c r="O93" s="70">
        <v>42072</v>
      </c>
      <c r="P93" s="129">
        <v>42071</v>
      </c>
      <c r="Q93" s="80"/>
    </row>
    <row r="94" spans="2:17" ht="15.75" x14ac:dyDescent="0.25">
      <c r="B94" s="1"/>
      <c r="C94" s="2"/>
      <c r="D94" s="3"/>
      <c r="E94" s="16"/>
      <c r="F94" s="11"/>
      <c r="G94" s="9">
        <f t="shared" si="3"/>
        <v>0</v>
      </c>
      <c r="H94" s="7"/>
      <c r="J94" s="168">
        <v>12230</v>
      </c>
      <c r="K94" s="138">
        <v>3581.02</v>
      </c>
      <c r="L94" s="44"/>
      <c r="M94" s="58">
        <v>2720489</v>
      </c>
      <c r="N94" s="59">
        <v>38000</v>
      </c>
      <c r="O94" s="42">
        <v>42071</v>
      </c>
      <c r="Q94" s="80"/>
    </row>
    <row r="95" spans="2:17" ht="15.75" x14ac:dyDescent="0.25">
      <c r="B95" s="1"/>
      <c r="C95" s="2"/>
      <c r="D95" s="3"/>
      <c r="E95" s="16"/>
      <c r="F95" s="11"/>
      <c r="G95" s="9">
        <f t="shared" si="3"/>
        <v>0</v>
      </c>
      <c r="H95" s="7"/>
      <c r="J95" s="43">
        <v>12436</v>
      </c>
      <c r="K95" s="44">
        <v>36079.120000000003</v>
      </c>
      <c r="L95" s="44" t="s">
        <v>29</v>
      </c>
      <c r="M95" s="58">
        <v>2720490</v>
      </c>
      <c r="N95" s="59">
        <v>52000</v>
      </c>
      <c r="O95" s="42">
        <v>42071</v>
      </c>
      <c r="Q95" s="80"/>
    </row>
    <row r="96" spans="2:17" ht="15.75" x14ac:dyDescent="0.25">
      <c r="B96" s="1"/>
      <c r="C96" s="2"/>
      <c r="D96" s="3"/>
      <c r="E96" s="16"/>
      <c r="F96" s="11"/>
      <c r="G96" s="9">
        <f t="shared" si="3"/>
        <v>0</v>
      </c>
      <c r="H96" s="7"/>
      <c r="J96" s="43">
        <v>13936</v>
      </c>
      <c r="K96" s="44">
        <v>242301.11</v>
      </c>
      <c r="L96" s="167"/>
      <c r="M96" s="58">
        <v>2720488</v>
      </c>
      <c r="N96" s="59">
        <v>125000</v>
      </c>
      <c r="O96" s="42">
        <v>42071</v>
      </c>
      <c r="Q96" s="80"/>
    </row>
    <row r="97" spans="2:17" ht="15.75" x14ac:dyDescent="0.25">
      <c r="B97" s="1"/>
      <c r="C97" s="2"/>
      <c r="D97" s="3"/>
      <c r="E97" s="16"/>
      <c r="F97" s="11"/>
      <c r="G97" s="9">
        <f t="shared" si="3"/>
        <v>0</v>
      </c>
      <c r="H97" s="7"/>
      <c r="J97" s="43">
        <v>13945</v>
      </c>
      <c r="K97" s="44">
        <v>203468.1</v>
      </c>
      <c r="L97" s="44"/>
      <c r="M97" s="58" t="s">
        <v>25</v>
      </c>
      <c r="N97" s="59">
        <v>28566</v>
      </c>
      <c r="O97" s="42">
        <v>42073</v>
      </c>
      <c r="P97" s="129">
        <v>42072</v>
      </c>
      <c r="Q97" s="80"/>
    </row>
    <row r="98" spans="2:17" ht="15.75" x14ac:dyDescent="0.25">
      <c r="B98" s="1"/>
      <c r="C98" s="2"/>
      <c r="D98" s="3"/>
      <c r="E98" s="16"/>
      <c r="F98" s="11"/>
      <c r="G98" s="9">
        <f t="shared" si="3"/>
        <v>0</v>
      </c>
      <c r="H98" s="7"/>
      <c r="J98" s="65">
        <v>14079</v>
      </c>
      <c r="K98" s="134">
        <v>146182.29999999999</v>
      </c>
      <c r="L98" s="60"/>
      <c r="M98" s="58" t="s">
        <v>25</v>
      </c>
      <c r="N98" s="59">
        <v>30000</v>
      </c>
      <c r="O98" s="42">
        <v>42072</v>
      </c>
      <c r="P98" s="129">
        <v>42072</v>
      </c>
      <c r="Q98" s="80"/>
    </row>
    <row r="99" spans="2:17" ht="16.5" thickBot="1" x14ac:dyDescent="0.3">
      <c r="C99" t="s">
        <v>14</v>
      </c>
      <c r="D99" s="19">
        <v>0</v>
      </c>
      <c r="E99" s="20"/>
      <c r="F99" s="20"/>
      <c r="G99" s="21">
        <f t="shared" si="3"/>
        <v>0</v>
      </c>
      <c r="J99" s="43">
        <v>14170</v>
      </c>
      <c r="K99" s="44">
        <v>237947.53</v>
      </c>
      <c r="L99" s="44"/>
      <c r="M99" s="77" t="s">
        <v>25</v>
      </c>
      <c r="N99" s="61">
        <v>55000</v>
      </c>
      <c r="O99" s="42">
        <v>42072</v>
      </c>
      <c r="P99" s="129">
        <v>42072</v>
      </c>
      <c r="Q99" s="80"/>
    </row>
    <row r="100" spans="2:17" ht="16.5" thickTop="1" x14ac:dyDescent="0.25">
      <c r="D100" s="23">
        <f>SUM(D3:D99)</f>
        <v>6740851.4100000001</v>
      </c>
      <c r="E100" s="23"/>
      <c r="F100" s="207">
        <f t="shared" ref="F100" si="4">SUM(F3:F99)</f>
        <v>6740851.4100000001</v>
      </c>
      <c r="G100" s="148">
        <f>SUM(G3:G99)</f>
        <v>0</v>
      </c>
      <c r="J100" s="62">
        <v>14247</v>
      </c>
      <c r="K100" s="44">
        <v>53976.9</v>
      </c>
      <c r="L100" s="41"/>
      <c r="M100" s="58" t="s">
        <v>25</v>
      </c>
      <c r="N100" s="59">
        <v>105000</v>
      </c>
      <c r="O100" s="42">
        <v>42072</v>
      </c>
      <c r="P100" s="129">
        <v>42072</v>
      </c>
      <c r="Q100" s="80"/>
    </row>
    <row r="101" spans="2:17" ht="15.75" x14ac:dyDescent="0.25">
      <c r="J101" s="62">
        <v>14248</v>
      </c>
      <c r="K101" s="44">
        <v>68230.350000000006</v>
      </c>
      <c r="L101" s="48"/>
      <c r="M101" s="63" t="s">
        <v>25</v>
      </c>
      <c r="N101" s="64">
        <v>50541</v>
      </c>
      <c r="O101" s="42">
        <v>42072</v>
      </c>
      <c r="P101" s="129">
        <v>42072</v>
      </c>
      <c r="Q101" s="80"/>
    </row>
    <row r="102" spans="2:17" x14ac:dyDescent="0.25">
      <c r="E102" s="318" t="s">
        <v>56</v>
      </c>
      <c r="F102" s="318"/>
      <c r="J102" s="65">
        <v>14414</v>
      </c>
      <c r="K102" s="44">
        <v>21687.8</v>
      </c>
      <c r="L102" s="169"/>
      <c r="M102" s="161">
        <v>2720491</v>
      </c>
      <c r="N102" s="64">
        <v>23000</v>
      </c>
      <c r="O102" s="47">
        <v>42072</v>
      </c>
      <c r="P102" s="129"/>
      <c r="Q102" s="80"/>
    </row>
    <row r="103" spans="2:17" x14ac:dyDescent="0.25">
      <c r="E103" s="318"/>
      <c r="F103" s="318"/>
      <c r="J103" s="46">
        <v>14466</v>
      </c>
      <c r="K103" s="92">
        <v>182130.79</v>
      </c>
      <c r="L103" s="48"/>
      <c r="M103" s="89" t="s">
        <v>25</v>
      </c>
      <c r="N103" s="45">
        <v>45000</v>
      </c>
      <c r="O103" s="47">
        <v>42073</v>
      </c>
      <c r="P103" s="129">
        <v>42073</v>
      </c>
      <c r="Q103" s="80"/>
    </row>
    <row r="104" spans="2:17" x14ac:dyDescent="0.25">
      <c r="J104" s="46">
        <v>14477</v>
      </c>
      <c r="K104" s="92">
        <v>22703</v>
      </c>
      <c r="L104" s="48"/>
      <c r="M104" s="89" t="s">
        <v>25</v>
      </c>
      <c r="N104" s="45">
        <v>25583.5</v>
      </c>
      <c r="O104" s="47">
        <v>42074</v>
      </c>
      <c r="P104" s="129">
        <v>42073</v>
      </c>
      <c r="Q104" s="80"/>
    </row>
    <row r="105" spans="2:17" x14ac:dyDescent="0.25">
      <c r="J105" s="46">
        <v>14531</v>
      </c>
      <c r="K105" s="92">
        <v>311.60000000000002</v>
      </c>
      <c r="L105" s="170"/>
      <c r="M105" s="89" t="s">
        <v>25</v>
      </c>
      <c r="N105" s="45">
        <v>63000</v>
      </c>
      <c r="O105" s="47">
        <v>42073</v>
      </c>
      <c r="P105" s="129">
        <v>42073</v>
      </c>
      <c r="Q105" s="80"/>
    </row>
    <row r="106" spans="2:17" x14ac:dyDescent="0.25">
      <c r="J106" s="46">
        <v>14536</v>
      </c>
      <c r="K106" s="92">
        <v>646.4</v>
      </c>
      <c r="L106" s="162"/>
      <c r="M106" s="89">
        <v>2720492</v>
      </c>
      <c r="N106" s="45">
        <v>30000</v>
      </c>
      <c r="O106" s="47">
        <v>42073</v>
      </c>
      <c r="P106" s="129"/>
      <c r="Q106" s="80"/>
    </row>
    <row r="107" spans="2:17" ht="15.75" x14ac:dyDescent="0.25">
      <c r="J107" s="65">
        <v>14557</v>
      </c>
      <c r="K107" s="134">
        <v>148202.45000000001</v>
      </c>
      <c r="L107" s="41"/>
      <c r="M107" s="89" t="s">
        <v>25</v>
      </c>
      <c r="N107" s="64">
        <v>25000</v>
      </c>
      <c r="O107" s="47">
        <v>42074</v>
      </c>
      <c r="P107" s="129">
        <v>42074</v>
      </c>
      <c r="Q107" s="80"/>
    </row>
    <row r="108" spans="2:17" ht="15.75" x14ac:dyDescent="0.25">
      <c r="J108" s="65">
        <v>14571</v>
      </c>
      <c r="K108" s="134">
        <v>656</v>
      </c>
      <c r="L108" s="41"/>
      <c r="M108" s="89" t="s">
        <v>25</v>
      </c>
      <c r="N108" s="64">
        <v>60000</v>
      </c>
      <c r="O108" s="47">
        <v>42074</v>
      </c>
      <c r="P108" s="129">
        <v>42074</v>
      </c>
      <c r="Q108" s="80"/>
    </row>
    <row r="109" spans="2:17" ht="18.75" x14ac:dyDescent="0.3">
      <c r="J109" s="43">
        <v>14651</v>
      </c>
      <c r="K109" s="44">
        <v>193745.75</v>
      </c>
      <c r="L109" s="163"/>
      <c r="M109" s="89" t="s">
        <v>25</v>
      </c>
      <c r="N109" s="44">
        <v>28770</v>
      </c>
      <c r="O109" s="164">
        <v>42075</v>
      </c>
      <c r="P109" s="160">
        <v>42074</v>
      </c>
      <c r="Q109" s="80"/>
    </row>
    <row r="110" spans="2:17" ht="15.75" x14ac:dyDescent="0.25">
      <c r="J110" s="43">
        <v>14723</v>
      </c>
      <c r="K110" s="44">
        <v>178965.36</v>
      </c>
      <c r="L110" s="41"/>
      <c r="M110" s="89" t="s">
        <v>25</v>
      </c>
      <c r="N110" s="59">
        <v>42000</v>
      </c>
      <c r="O110" s="166">
        <v>42074</v>
      </c>
      <c r="P110" s="160">
        <v>42074</v>
      </c>
      <c r="Q110" s="80"/>
    </row>
    <row r="111" spans="2:17" ht="15.75" x14ac:dyDescent="0.25">
      <c r="J111" s="65">
        <v>14759</v>
      </c>
      <c r="K111" s="134">
        <v>10608.6</v>
      </c>
      <c r="L111" s="165"/>
      <c r="M111" s="108">
        <v>2720493</v>
      </c>
      <c r="N111" s="59">
        <v>21500</v>
      </c>
      <c r="O111" s="166">
        <v>42074</v>
      </c>
      <c r="P111" s="160"/>
      <c r="Q111" s="80"/>
    </row>
    <row r="112" spans="2:17" ht="15.75" x14ac:dyDescent="0.25">
      <c r="J112" s="43">
        <v>14769</v>
      </c>
      <c r="K112" s="44">
        <v>30287.599999999999</v>
      </c>
      <c r="L112" s="165"/>
      <c r="M112" s="108" t="s">
        <v>25</v>
      </c>
      <c r="N112" s="59">
        <v>26540</v>
      </c>
      <c r="O112" s="166">
        <v>42076</v>
      </c>
      <c r="P112" s="160">
        <v>42075</v>
      </c>
      <c r="Q112" s="80"/>
    </row>
    <row r="113" spans="10:17" customFormat="1" ht="15.75" x14ac:dyDescent="0.25">
      <c r="J113" s="65">
        <v>14864</v>
      </c>
      <c r="K113" s="134">
        <v>2000</v>
      </c>
      <c r="L113" s="41"/>
      <c r="M113" s="108" t="s">
        <v>25</v>
      </c>
      <c r="N113" s="59">
        <v>45000</v>
      </c>
      <c r="O113" s="166">
        <v>42075</v>
      </c>
      <c r="P113" s="160">
        <v>42075</v>
      </c>
      <c r="Q113" s="80"/>
    </row>
    <row r="114" spans="10:17" customFormat="1" ht="15.75" x14ac:dyDescent="0.25">
      <c r="J114" s="65">
        <v>14866</v>
      </c>
      <c r="K114" s="134">
        <v>11486.8</v>
      </c>
      <c r="L114" s="48"/>
      <c r="M114" s="108" t="s">
        <v>25</v>
      </c>
      <c r="N114" s="59">
        <v>45000</v>
      </c>
      <c r="O114" s="166">
        <v>42075</v>
      </c>
      <c r="P114" s="160">
        <v>42075</v>
      </c>
      <c r="Q114" s="80"/>
    </row>
    <row r="115" spans="10:17" customFormat="1" ht="15.75" x14ac:dyDescent="0.25">
      <c r="J115" s="46"/>
      <c r="K115" s="92"/>
      <c r="L115" s="48"/>
      <c r="M115" s="108" t="s">
        <v>25</v>
      </c>
      <c r="N115" s="59">
        <v>60000</v>
      </c>
      <c r="O115" s="166">
        <v>42075</v>
      </c>
      <c r="P115" s="160">
        <v>42075</v>
      </c>
      <c r="Q115" s="80"/>
    </row>
    <row r="116" spans="10:17" customFormat="1" ht="15.75" x14ac:dyDescent="0.25">
      <c r="J116" s="46"/>
      <c r="K116" s="92"/>
      <c r="L116" s="41"/>
      <c r="M116" s="108" t="s">
        <v>38</v>
      </c>
      <c r="N116" s="59">
        <v>23670.080000000002</v>
      </c>
      <c r="O116" s="166">
        <v>42074</v>
      </c>
      <c r="P116" s="160">
        <v>42075</v>
      </c>
      <c r="Q116" s="80"/>
    </row>
    <row r="117" spans="10:17" customFormat="1" ht="15.75" x14ac:dyDescent="0.25">
      <c r="J117" s="96"/>
      <c r="K117" s="41"/>
      <c r="L117" s="41"/>
      <c r="M117" s="108">
        <v>2720494</v>
      </c>
      <c r="N117" s="45">
        <v>44000</v>
      </c>
      <c r="O117" s="47">
        <v>42075</v>
      </c>
      <c r="P117" s="80"/>
      <c r="Q117" s="80"/>
    </row>
    <row r="118" spans="10:17" customFormat="1" ht="15.75" x14ac:dyDescent="0.25">
      <c r="J118" s="43"/>
      <c r="K118" s="44"/>
      <c r="L118" s="44"/>
      <c r="M118" s="108" t="s">
        <v>25</v>
      </c>
      <c r="N118" s="45">
        <v>37701</v>
      </c>
      <c r="O118" s="47">
        <v>42077</v>
      </c>
      <c r="P118" s="160">
        <v>42076</v>
      </c>
      <c r="Q118" s="80"/>
    </row>
    <row r="119" spans="10:17" customFormat="1" ht="15.75" x14ac:dyDescent="0.25">
      <c r="J119" s="65"/>
      <c r="K119" s="134"/>
      <c r="L119" s="165"/>
      <c r="M119" s="108" t="s">
        <v>25</v>
      </c>
      <c r="N119" s="64">
        <v>60000</v>
      </c>
      <c r="O119" s="166">
        <v>42076</v>
      </c>
      <c r="P119" s="160">
        <v>42076</v>
      </c>
      <c r="Q119" s="80"/>
    </row>
    <row r="120" spans="10:17" customFormat="1" ht="15.75" x14ac:dyDescent="0.25">
      <c r="J120" s="65"/>
      <c r="K120" s="134"/>
      <c r="L120" s="165"/>
      <c r="M120" s="108" t="s">
        <v>25</v>
      </c>
      <c r="N120" s="64">
        <v>103000</v>
      </c>
      <c r="O120" s="164">
        <v>42076</v>
      </c>
      <c r="P120" s="160">
        <v>42076</v>
      </c>
      <c r="Q120" s="80"/>
    </row>
    <row r="121" spans="10:17" customFormat="1" ht="15.75" x14ac:dyDescent="0.25">
      <c r="J121" s="65"/>
      <c r="K121" s="134"/>
      <c r="L121" s="165"/>
      <c r="M121" s="108" t="s">
        <v>25</v>
      </c>
      <c r="N121" s="64">
        <v>105000</v>
      </c>
      <c r="O121" s="164">
        <v>42076</v>
      </c>
      <c r="P121" s="160">
        <v>42076</v>
      </c>
      <c r="Q121" s="80"/>
    </row>
    <row r="122" spans="10:17" customFormat="1" ht="15.75" x14ac:dyDescent="0.25">
      <c r="J122" s="65"/>
      <c r="K122" s="134"/>
      <c r="L122" s="165"/>
      <c r="M122" s="108" t="s">
        <v>25</v>
      </c>
      <c r="N122" s="64">
        <v>20000</v>
      </c>
      <c r="O122" s="164">
        <v>42072</v>
      </c>
      <c r="P122" s="160">
        <v>42076</v>
      </c>
      <c r="Q122" s="80"/>
    </row>
    <row r="123" spans="10:17" customFormat="1" ht="15.75" x14ac:dyDescent="0.25">
      <c r="J123" s="65"/>
      <c r="K123" s="44"/>
      <c r="L123" s="41"/>
      <c r="M123" s="108">
        <v>2720495</v>
      </c>
      <c r="N123" s="64">
        <v>59000</v>
      </c>
      <c r="O123" s="164">
        <v>42076</v>
      </c>
      <c r="P123" s="160"/>
      <c r="Q123" s="80"/>
    </row>
    <row r="124" spans="10:17" customFormat="1" ht="15.75" x14ac:dyDescent="0.25">
      <c r="J124" s="89"/>
      <c r="K124" s="45"/>
      <c r="L124" s="48"/>
      <c r="M124" s="108" t="s">
        <v>25</v>
      </c>
      <c r="N124" s="45">
        <v>40000</v>
      </c>
      <c r="O124" s="47">
        <v>42077</v>
      </c>
      <c r="P124" s="160">
        <v>42077</v>
      </c>
      <c r="Q124" s="80"/>
    </row>
    <row r="125" spans="10:17" customFormat="1" ht="15.75" x14ac:dyDescent="0.25">
      <c r="J125" s="89"/>
      <c r="K125" s="45"/>
      <c r="L125" s="48"/>
      <c r="M125" s="108" t="s">
        <v>25</v>
      </c>
      <c r="N125" s="45">
        <v>64000</v>
      </c>
      <c r="O125" s="47">
        <v>42077</v>
      </c>
      <c r="P125" s="160">
        <v>42077</v>
      </c>
      <c r="Q125" s="80"/>
    </row>
    <row r="126" spans="10:17" customFormat="1" ht="15.75" x14ac:dyDescent="0.25">
      <c r="J126" s="102"/>
      <c r="K126" s="133"/>
      <c r="L126" s="165"/>
      <c r="M126" s="108">
        <v>2720497</v>
      </c>
      <c r="N126" s="64">
        <v>23000</v>
      </c>
      <c r="O126" s="164">
        <v>42077</v>
      </c>
      <c r="P126" s="160"/>
      <c r="Q126" s="80"/>
    </row>
    <row r="127" spans="10:17" customFormat="1" x14ac:dyDescent="0.25">
      <c r="J127" s="161"/>
      <c r="K127" s="64"/>
      <c r="L127" s="162"/>
      <c r="M127" s="161">
        <v>2720498</v>
      </c>
      <c r="N127" s="64">
        <v>27865</v>
      </c>
      <c r="O127" s="164">
        <v>42077</v>
      </c>
      <c r="P127" s="160"/>
      <c r="Q127" s="80"/>
    </row>
    <row r="128" spans="10:17" customFormat="1" x14ac:dyDescent="0.25">
      <c r="J128" s="161"/>
      <c r="K128" s="64"/>
      <c r="L128" s="162"/>
      <c r="M128" s="161">
        <v>2720496</v>
      </c>
      <c r="N128" s="64">
        <v>140000</v>
      </c>
      <c r="O128" s="164">
        <v>42077</v>
      </c>
      <c r="P128" s="80"/>
      <c r="Q128" s="80"/>
    </row>
    <row r="129" spans="10:17" customFormat="1" ht="18.75" x14ac:dyDescent="0.3">
      <c r="J129" s="161"/>
      <c r="K129" s="175"/>
      <c r="L129" s="163"/>
      <c r="M129" s="65"/>
      <c r="N129" s="44"/>
      <c r="O129" s="164"/>
      <c r="P129" s="160"/>
      <c r="Q129" s="80"/>
    </row>
    <row r="130" spans="10:17" customFormat="1" ht="15.75" x14ac:dyDescent="0.25">
      <c r="J130" s="108"/>
      <c r="K130" s="59"/>
      <c r="L130" s="165"/>
      <c r="M130" s="176"/>
      <c r="N130" s="64"/>
      <c r="O130" s="177"/>
      <c r="P130" s="80"/>
      <c r="Q130" s="80"/>
    </row>
    <row r="131" spans="10:17" customFormat="1" ht="15.75" x14ac:dyDescent="0.25">
      <c r="J131" s="102"/>
      <c r="K131" s="59"/>
      <c r="L131" s="165"/>
      <c r="M131" s="108"/>
      <c r="N131" s="59"/>
      <c r="O131" s="166"/>
      <c r="P131" s="78"/>
      <c r="Q131" s="80"/>
    </row>
    <row r="132" spans="10:17" customFormat="1" ht="15.75" x14ac:dyDescent="0.25">
      <c r="J132" s="96"/>
      <c r="K132" s="41">
        <v>0</v>
      </c>
      <c r="L132" s="41"/>
      <c r="M132" s="108"/>
      <c r="N132" s="59"/>
      <c r="O132" s="166"/>
      <c r="P132" s="80"/>
      <c r="Q132" s="80"/>
    </row>
    <row r="133" spans="10:17" customFormat="1" ht="15.75" x14ac:dyDescent="0.25">
      <c r="J133" s="96"/>
      <c r="K133" s="41">
        <v>0</v>
      </c>
      <c r="L133" s="41"/>
      <c r="M133" s="108"/>
      <c r="N133" s="59"/>
      <c r="O133" s="166"/>
      <c r="P133" s="80"/>
      <c r="Q133" s="80"/>
    </row>
    <row r="134" spans="10:17" customFormat="1" ht="15.75" x14ac:dyDescent="0.25">
      <c r="J134" s="96"/>
      <c r="K134" s="41">
        <v>0</v>
      </c>
      <c r="L134" s="41"/>
      <c r="M134" s="108"/>
      <c r="N134" s="59"/>
      <c r="O134" s="166"/>
      <c r="P134" s="80"/>
      <c r="Q134" s="80"/>
    </row>
    <row r="135" spans="10:17" customFormat="1" ht="16.5" thickBot="1" x14ac:dyDescent="0.3">
      <c r="J135" s="94"/>
      <c r="K135" s="49">
        <v>0</v>
      </c>
      <c r="L135" s="49"/>
      <c r="M135" s="50"/>
      <c r="N135" s="51">
        <v>0</v>
      </c>
      <c r="O135" s="52"/>
      <c r="P135" s="80"/>
      <c r="Q135" s="80"/>
    </row>
    <row r="136" spans="10:17" customFormat="1" ht="16.5" thickTop="1" x14ac:dyDescent="0.25">
      <c r="J136" s="178"/>
      <c r="K136" s="84">
        <f>SUM(K93:K135)</f>
        <v>1795798.5800000003</v>
      </c>
      <c r="L136" s="85"/>
      <c r="M136" s="86"/>
      <c r="N136" s="84">
        <f>SUM(N93:N135)</f>
        <v>1795798.58</v>
      </c>
      <c r="O136" s="36"/>
      <c r="P136" s="160"/>
      <c r="Q136" s="80"/>
    </row>
    <row r="137" spans="10:17" customFormat="1" x14ac:dyDescent="0.25">
      <c r="J137" s="149"/>
      <c r="K137" s="82"/>
      <c r="L137" s="80"/>
      <c r="M137" s="149"/>
      <c r="N137" s="82"/>
      <c r="O137" s="80"/>
      <c r="P137" s="80"/>
      <c r="Q137" s="82"/>
    </row>
    <row r="138" spans="10:17" customFormat="1" ht="15.75" thickBot="1" x14ac:dyDescent="0.3">
      <c r="J138" s="149"/>
      <c r="K138" s="82"/>
      <c r="L138" s="80"/>
      <c r="M138" s="149"/>
      <c r="N138" s="82"/>
      <c r="O138" s="80"/>
      <c r="P138" s="80"/>
      <c r="Q138" s="80"/>
    </row>
    <row r="139" spans="10:17" customFormat="1" ht="19.5" thickBot="1" x14ac:dyDescent="0.35">
      <c r="J139" s="181"/>
      <c r="K139" s="53" t="s">
        <v>24</v>
      </c>
      <c r="L139" s="22"/>
      <c r="M139" s="35"/>
      <c r="N139" s="182">
        <v>42094</v>
      </c>
      <c r="O139" s="36"/>
      <c r="Q139" s="80"/>
    </row>
    <row r="140" spans="10:17" customFormat="1" ht="16.5" thickBot="1" x14ac:dyDescent="0.3">
      <c r="J140" s="38"/>
      <c r="K140" s="39"/>
      <c r="L140" s="37"/>
      <c r="M140" s="38"/>
      <c r="N140" s="39"/>
      <c r="O140" s="40"/>
      <c r="Q140" s="80"/>
    </row>
    <row r="141" spans="10:17" customFormat="1" ht="16.5" thickBot="1" x14ac:dyDescent="0.3"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Q141" s="80"/>
    </row>
    <row r="142" spans="10:17" customFormat="1" ht="15.75" x14ac:dyDescent="0.25">
      <c r="J142" s="168">
        <v>12436</v>
      </c>
      <c r="K142" s="138">
        <v>7469.96</v>
      </c>
      <c r="L142" s="138"/>
      <c r="M142" s="68">
        <v>2720502</v>
      </c>
      <c r="N142" s="69">
        <v>5786</v>
      </c>
      <c r="O142" s="70">
        <v>42078</v>
      </c>
      <c r="P142" s="129"/>
      <c r="Q142" s="80"/>
    </row>
    <row r="143" spans="10:17" customFormat="1" ht="15.75" x14ac:dyDescent="0.25">
      <c r="J143" s="168">
        <v>12787</v>
      </c>
      <c r="K143" s="138">
        <v>8800</v>
      </c>
      <c r="L143" s="44"/>
      <c r="M143" s="58">
        <v>2720520</v>
      </c>
      <c r="N143" s="59">
        <v>50000</v>
      </c>
      <c r="O143" s="42">
        <v>42078</v>
      </c>
      <c r="Q143" s="80"/>
    </row>
    <row r="144" spans="10:17" customFormat="1" ht="15.75" x14ac:dyDescent="0.25">
      <c r="J144" s="43">
        <v>14020</v>
      </c>
      <c r="K144" s="44">
        <v>3462.4</v>
      </c>
      <c r="L144" s="44"/>
      <c r="M144" s="58">
        <v>2720499</v>
      </c>
      <c r="N144" s="59">
        <v>64000</v>
      </c>
      <c r="O144" s="42">
        <v>42078</v>
      </c>
      <c r="Q144" s="80"/>
    </row>
    <row r="145" spans="10:17" customFormat="1" ht="15.75" x14ac:dyDescent="0.25">
      <c r="J145" s="43">
        <v>14342</v>
      </c>
      <c r="K145" s="44">
        <v>145.6</v>
      </c>
      <c r="L145" s="167"/>
      <c r="M145" s="58">
        <v>2720501</v>
      </c>
      <c r="N145" s="59">
        <v>79000</v>
      </c>
      <c r="O145" s="42">
        <v>42078</v>
      </c>
      <c r="Q145" s="80"/>
    </row>
    <row r="146" spans="10:17" customFormat="1" ht="15.75" x14ac:dyDescent="0.25">
      <c r="J146" s="43">
        <v>14343</v>
      </c>
      <c r="K146" s="44">
        <v>2440.1999999999998</v>
      </c>
      <c r="L146" s="44"/>
      <c r="M146" s="58" t="s">
        <v>40</v>
      </c>
      <c r="N146" s="59">
        <v>25565</v>
      </c>
      <c r="O146" s="42">
        <v>42080</v>
      </c>
      <c r="P146" s="129">
        <v>42079</v>
      </c>
      <c r="Q146" s="80"/>
    </row>
    <row r="147" spans="10:17" customFormat="1" ht="15.75" x14ac:dyDescent="0.25">
      <c r="J147" s="65">
        <v>14667</v>
      </c>
      <c r="K147" s="134">
        <v>66448.899999999994</v>
      </c>
      <c r="L147" s="60"/>
      <c r="M147" s="58">
        <v>2720504</v>
      </c>
      <c r="N147" s="59">
        <v>57500</v>
      </c>
      <c r="O147" s="42">
        <v>42079</v>
      </c>
      <c r="P147" s="129"/>
      <c r="Q147" s="80"/>
    </row>
    <row r="148" spans="10:17" customFormat="1" ht="15.75" x14ac:dyDescent="0.25">
      <c r="J148" s="43">
        <v>14727</v>
      </c>
      <c r="K148" s="44">
        <v>42286</v>
      </c>
      <c r="L148" s="44"/>
      <c r="M148" s="183">
        <v>2720503</v>
      </c>
      <c r="N148" s="61">
        <v>80000</v>
      </c>
      <c r="O148" s="42">
        <v>42079</v>
      </c>
      <c r="P148" s="129"/>
      <c r="Q148" s="80"/>
    </row>
    <row r="149" spans="10:17" customFormat="1" ht="15.75" x14ac:dyDescent="0.25">
      <c r="J149" s="62">
        <v>14753</v>
      </c>
      <c r="K149" s="44">
        <v>128150.39999999999</v>
      </c>
      <c r="L149" s="41"/>
      <c r="M149" s="58">
        <v>2720500</v>
      </c>
      <c r="N149" s="59">
        <v>100000</v>
      </c>
      <c r="O149" s="42">
        <v>42079</v>
      </c>
      <c r="P149" s="129"/>
      <c r="Q149" s="80"/>
    </row>
    <row r="150" spans="10:17" customFormat="1" ht="15.75" x14ac:dyDescent="0.25">
      <c r="J150" s="62">
        <v>14863</v>
      </c>
      <c r="K150" s="44">
        <v>286703.40000000002</v>
      </c>
      <c r="L150" s="48"/>
      <c r="M150" s="63" t="s">
        <v>40</v>
      </c>
      <c r="N150" s="64">
        <v>23772</v>
      </c>
      <c r="O150" s="42">
        <v>42081</v>
      </c>
      <c r="P150" s="129">
        <v>42080</v>
      </c>
      <c r="Q150" s="80"/>
    </row>
    <row r="151" spans="10:17" customFormat="1" x14ac:dyDescent="0.25">
      <c r="J151" s="65">
        <v>14939</v>
      </c>
      <c r="K151" s="44">
        <v>57972.3</v>
      </c>
      <c r="L151" s="169"/>
      <c r="M151" s="161" t="s">
        <v>40</v>
      </c>
      <c r="N151" s="64">
        <v>75000</v>
      </c>
      <c r="O151" s="47">
        <v>42080</v>
      </c>
      <c r="P151" s="129">
        <v>42080</v>
      </c>
      <c r="Q151" s="80"/>
    </row>
    <row r="152" spans="10:17" customFormat="1" x14ac:dyDescent="0.25">
      <c r="J152" s="46">
        <v>15059</v>
      </c>
      <c r="K152" s="92">
        <v>89920.6</v>
      </c>
      <c r="L152" s="48"/>
      <c r="M152" s="89" t="s">
        <v>40</v>
      </c>
      <c r="N152" s="64">
        <v>60000</v>
      </c>
      <c r="O152" s="47">
        <v>42080</v>
      </c>
      <c r="P152" s="129">
        <v>42080</v>
      </c>
      <c r="Q152" s="80"/>
    </row>
    <row r="153" spans="10:17" customFormat="1" x14ac:dyDescent="0.25">
      <c r="J153" s="46">
        <v>15060</v>
      </c>
      <c r="K153" s="92">
        <v>132538.60999999999</v>
      </c>
      <c r="L153" s="48"/>
      <c r="M153" s="89" t="s">
        <v>40</v>
      </c>
      <c r="N153" s="64">
        <v>50000</v>
      </c>
      <c r="O153" s="47">
        <v>42080</v>
      </c>
      <c r="P153" s="129">
        <v>42080</v>
      </c>
      <c r="Q153" s="80"/>
    </row>
    <row r="154" spans="10:17" customFormat="1" x14ac:dyDescent="0.25">
      <c r="J154" s="46">
        <v>15087</v>
      </c>
      <c r="K154" s="92">
        <v>2746.8</v>
      </c>
      <c r="L154" s="170"/>
      <c r="M154" s="89">
        <v>2720505</v>
      </c>
      <c r="N154" s="64">
        <v>41000</v>
      </c>
      <c r="O154" s="47">
        <v>42080</v>
      </c>
      <c r="P154" s="129"/>
      <c r="Q154" s="80"/>
    </row>
    <row r="155" spans="10:17" customFormat="1" x14ac:dyDescent="0.25">
      <c r="J155" s="46">
        <v>15132</v>
      </c>
      <c r="K155" s="92">
        <v>3264</v>
      </c>
      <c r="L155" s="162"/>
      <c r="M155" s="89" t="s">
        <v>40</v>
      </c>
      <c r="N155" s="64">
        <v>25409</v>
      </c>
      <c r="O155" s="47">
        <v>42082</v>
      </c>
      <c r="P155" s="129">
        <v>42081</v>
      </c>
      <c r="Q155" s="80"/>
    </row>
    <row r="156" spans="10:17" customFormat="1" ht="15.75" x14ac:dyDescent="0.25">
      <c r="J156" s="65">
        <v>15255</v>
      </c>
      <c r="K156" s="134">
        <v>21475.4</v>
      </c>
      <c r="L156" s="41"/>
      <c r="M156" s="89" t="s">
        <v>40</v>
      </c>
      <c r="N156" s="64">
        <v>60000</v>
      </c>
      <c r="O156" s="47">
        <v>42081</v>
      </c>
      <c r="P156" s="129">
        <v>42081</v>
      </c>
      <c r="Q156" s="80"/>
    </row>
    <row r="157" spans="10:17" customFormat="1" ht="15.75" x14ac:dyDescent="0.25">
      <c r="J157" s="65">
        <v>15330</v>
      </c>
      <c r="K157" s="134">
        <v>257587.16</v>
      </c>
      <c r="L157" s="41"/>
      <c r="M157" s="89">
        <v>2720506</v>
      </c>
      <c r="N157" s="64">
        <v>30000</v>
      </c>
      <c r="O157" s="47">
        <v>42081</v>
      </c>
      <c r="P157" s="129"/>
      <c r="Q157" s="80"/>
    </row>
    <row r="158" spans="10:17" customFormat="1" ht="18.75" x14ac:dyDescent="0.3">
      <c r="J158" s="43">
        <v>15578</v>
      </c>
      <c r="K158" s="44">
        <v>196108.42</v>
      </c>
      <c r="L158" s="163"/>
      <c r="M158" s="89" t="s">
        <v>40</v>
      </c>
      <c r="N158" s="44">
        <v>34274</v>
      </c>
      <c r="O158" s="164">
        <v>42083</v>
      </c>
      <c r="P158" s="160">
        <v>42082</v>
      </c>
      <c r="Q158" s="80"/>
    </row>
    <row r="159" spans="10:17" customFormat="1" ht="15.75" x14ac:dyDescent="0.25">
      <c r="J159" s="43">
        <v>15597</v>
      </c>
      <c r="K159" s="44">
        <v>11659.2</v>
      </c>
      <c r="L159" s="41"/>
      <c r="M159" s="89" t="s">
        <v>40</v>
      </c>
      <c r="N159" s="59">
        <v>65000</v>
      </c>
      <c r="O159" s="166">
        <v>42082</v>
      </c>
      <c r="P159" s="160">
        <v>42082</v>
      </c>
      <c r="Q159" s="80"/>
    </row>
    <row r="160" spans="10:17" customFormat="1" ht="15.75" x14ac:dyDescent="0.25">
      <c r="J160" s="65">
        <v>15650</v>
      </c>
      <c r="K160" s="134">
        <v>58863</v>
      </c>
      <c r="L160" s="165"/>
      <c r="M160" s="108">
        <v>2720614</v>
      </c>
      <c r="N160" s="59">
        <v>28455</v>
      </c>
      <c r="O160" s="166">
        <v>42082</v>
      </c>
      <c r="P160" s="160"/>
      <c r="Q160" s="80"/>
    </row>
    <row r="161" spans="10:17" customFormat="1" ht="15.75" x14ac:dyDescent="0.25">
      <c r="J161" s="43">
        <v>14369</v>
      </c>
      <c r="K161" s="44">
        <v>30074.15</v>
      </c>
      <c r="L161" s="184" t="s">
        <v>29</v>
      </c>
      <c r="M161" s="108" t="s">
        <v>40</v>
      </c>
      <c r="N161" s="59">
        <v>34100</v>
      </c>
      <c r="O161" s="166">
        <v>42084</v>
      </c>
      <c r="P161" s="160">
        <v>42083</v>
      </c>
      <c r="Q161" s="80"/>
    </row>
    <row r="162" spans="10:17" customFormat="1" ht="15.75" x14ac:dyDescent="0.25">
      <c r="J162" s="65"/>
      <c r="K162" s="134"/>
      <c r="L162" s="41"/>
      <c r="M162" s="108" t="s">
        <v>40</v>
      </c>
      <c r="N162" s="59">
        <v>70000</v>
      </c>
      <c r="O162" s="166">
        <v>42083</v>
      </c>
      <c r="P162" s="160">
        <v>42083</v>
      </c>
      <c r="Q162" s="80"/>
    </row>
    <row r="163" spans="10:17" customFormat="1" ht="15.75" x14ac:dyDescent="0.25">
      <c r="J163" s="65"/>
      <c r="K163" s="134"/>
      <c r="L163" s="48"/>
      <c r="M163" s="108" t="s">
        <v>40</v>
      </c>
      <c r="N163" s="59">
        <v>90000</v>
      </c>
      <c r="O163" s="166">
        <v>42083</v>
      </c>
      <c r="P163" s="160">
        <v>42083</v>
      </c>
      <c r="Q163" s="80"/>
    </row>
    <row r="164" spans="10:17" customFormat="1" ht="15.75" x14ac:dyDescent="0.25">
      <c r="J164" s="46"/>
      <c r="K164" s="92"/>
      <c r="L164" s="48"/>
      <c r="M164" s="108">
        <v>2720571</v>
      </c>
      <c r="N164" s="59">
        <v>30000</v>
      </c>
      <c r="O164" s="166">
        <v>42083</v>
      </c>
      <c r="P164" s="160"/>
      <c r="Q164" s="80"/>
    </row>
    <row r="165" spans="10:17" customFormat="1" ht="15.75" x14ac:dyDescent="0.25">
      <c r="J165" s="46"/>
      <c r="K165" s="92"/>
      <c r="L165" s="41"/>
      <c r="M165" s="108">
        <v>2720570</v>
      </c>
      <c r="N165" s="59">
        <v>30603</v>
      </c>
      <c r="O165" s="166">
        <v>42083</v>
      </c>
      <c r="P165" s="160"/>
      <c r="Q165" s="80"/>
    </row>
    <row r="166" spans="10:17" customFormat="1" ht="15.75" x14ac:dyDescent="0.25">
      <c r="J166" s="96"/>
      <c r="K166" s="41"/>
      <c r="L166" s="41"/>
      <c r="M166" s="108" t="s">
        <v>40</v>
      </c>
      <c r="N166" s="64">
        <v>20000</v>
      </c>
      <c r="O166" s="47">
        <v>42084</v>
      </c>
      <c r="P166" s="160">
        <v>42084</v>
      </c>
      <c r="Q166" s="80"/>
    </row>
    <row r="167" spans="10:17" customFormat="1" ht="15.75" x14ac:dyDescent="0.25">
      <c r="J167" s="43"/>
      <c r="K167" s="44"/>
      <c r="L167" s="44"/>
      <c r="M167" s="108" t="s">
        <v>40</v>
      </c>
      <c r="N167" s="64">
        <v>10000</v>
      </c>
      <c r="O167" s="47">
        <v>42084</v>
      </c>
      <c r="P167" s="160">
        <v>42084</v>
      </c>
      <c r="Q167" s="80"/>
    </row>
    <row r="168" spans="10:17" customFormat="1" ht="15.75" x14ac:dyDescent="0.25">
      <c r="J168" s="65"/>
      <c r="K168" s="134"/>
      <c r="L168" s="165"/>
      <c r="M168" s="108">
        <v>2720575</v>
      </c>
      <c r="N168" s="64">
        <v>33273.5</v>
      </c>
      <c r="O168" s="166">
        <v>42084</v>
      </c>
      <c r="P168" s="160"/>
      <c r="Q168" s="80"/>
    </row>
    <row r="169" spans="10:17" customFormat="1" ht="15.75" x14ac:dyDescent="0.25">
      <c r="J169" s="65"/>
      <c r="K169" s="134"/>
      <c r="L169" s="165"/>
      <c r="M169" s="108">
        <v>2720572</v>
      </c>
      <c r="N169" s="64">
        <v>80000</v>
      </c>
      <c r="O169" s="164">
        <v>42084</v>
      </c>
      <c r="P169" s="160"/>
      <c r="Q169" s="80"/>
    </row>
    <row r="170" spans="10:17" customFormat="1" ht="15.75" x14ac:dyDescent="0.25">
      <c r="J170" s="65"/>
      <c r="K170" s="134"/>
      <c r="L170" s="165"/>
      <c r="M170" s="108">
        <v>2720573</v>
      </c>
      <c r="N170" s="64">
        <v>55379</v>
      </c>
      <c r="O170" s="164">
        <v>42084</v>
      </c>
      <c r="P170" s="160"/>
      <c r="Q170" s="80"/>
    </row>
    <row r="171" spans="10:17" customFormat="1" ht="16.5" thickBot="1" x14ac:dyDescent="0.3">
      <c r="J171" s="94"/>
      <c r="K171" s="49">
        <v>0</v>
      </c>
      <c r="L171" s="49"/>
      <c r="M171" s="50"/>
      <c r="N171" s="51">
        <v>0</v>
      </c>
      <c r="O171" s="52"/>
      <c r="P171" s="80"/>
      <c r="Q171" s="10"/>
    </row>
    <row r="172" spans="10:17" customFormat="1" ht="16.5" thickTop="1" x14ac:dyDescent="0.25">
      <c r="J172" s="181"/>
      <c r="K172" s="84">
        <f>SUM(K142:K171)</f>
        <v>1408116.4999999998</v>
      </c>
      <c r="L172" s="85"/>
      <c r="M172" s="86"/>
      <c r="N172" s="84">
        <f>SUM(N142:N171)</f>
        <v>1408116.5</v>
      </c>
      <c r="O172" s="36"/>
      <c r="P172" s="160"/>
      <c r="Q172" s="10"/>
    </row>
  </sheetData>
  <sortState ref="B67:E93">
    <sortCondition ref="C67:C93"/>
  </sortState>
  <mergeCells count="1">
    <mergeCell ref="E102:F103"/>
  </mergeCells>
  <pageMargins left="0.70866141732283472" right="0.70866141732283472" top="0.15748031496062992" bottom="0.74803149606299213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3"/>
  <sheetViews>
    <sheetView topLeftCell="A92" workbookViewId="0">
      <selection activeCell="H117" sqref="H117"/>
    </sheetView>
  </sheetViews>
  <sheetFormatPr baseColWidth="10" defaultRowHeight="15" x14ac:dyDescent="0.25"/>
  <cols>
    <col min="4" max="4" width="17.85546875" style="220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85"/>
    <col min="11" max="11" width="17.85546875" style="10" customWidth="1"/>
    <col min="12" max="12" width="7.85546875" customWidth="1"/>
    <col min="13" max="13" width="11.42578125" style="18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12" t="s">
        <v>42</v>
      </c>
      <c r="G1" s="146"/>
      <c r="H1" s="146"/>
      <c r="J1" s="185"/>
      <c r="K1" s="10"/>
      <c r="M1" s="185"/>
      <c r="N1" s="10"/>
    </row>
    <row r="2" spans="2:16" customFormat="1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H2" s="146"/>
      <c r="J2" s="185"/>
      <c r="K2" s="53" t="s">
        <v>24</v>
      </c>
      <c r="L2" s="22"/>
      <c r="M2" s="35"/>
      <c r="N2" s="76">
        <v>42108</v>
      </c>
      <c r="O2" s="36"/>
    </row>
    <row r="3" spans="2:16" customFormat="1" ht="16.5" thickBot="1" x14ac:dyDescent="0.3">
      <c r="B3" s="1">
        <v>42095</v>
      </c>
      <c r="C3" s="2">
        <v>16629</v>
      </c>
      <c r="D3" s="214">
        <v>81397.710000000006</v>
      </c>
      <c r="E3" s="4">
        <v>42114</v>
      </c>
      <c r="F3" s="11">
        <v>81397.710000000006</v>
      </c>
      <c r="G3" s="5">
        <f t="shared" ref="G3:G66" si="0">D3-F3</f>
        <v>0</v>
      </c>
      <c r="H3" s="7"/>
      <c r="J3" s="38"/>
      <c r="K3" s="39"/>
      <c r="L3" s="37"/>
      <c r="M3" s="38"/>
      <c r="N3" s="39" t="s">
        <v>44</v>
      </c>
      <c r="O3" s="40"/>
    </row>
    <row r="4" spans="2:16" customFormat="1" ht="16.5" thickBot="1" x14ac:dyDescent="0.3">
      <c r="B4" s="1">
        <v>42095</v>
      </c>
      <c r="C4" s="2">
        <v>16630</v>
      </c>
      <c r="D4" s="214">
        <v>185799.2</v>
      </c>
      <c r="E4" s="4">
        <v>42114</v>
      </c>
      <c r="F4" s="11">
        <v>185799.2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>
        <v>42095</v>
      </c>
      <c r="C5" s="2">
        <v>16651</v>
      </c>
      <c r="D5" s="214">
        <v>77804.100000000006</v>
      </c>
      <c r="E5" s="4">
        <v>42114</v>
      </c>
      <c r="F5" s="11">
        <v>77804.100000000006</v>
      </c>
      <c r="G5" s="5">
        <f t="shared" si="0"/>
        <v>0</v>
      </c>
      <c r="H5" s="7"/>
      <c r="J5" s="168">
        <v>15137</v>
      </c>
      <c r="K5" s="138">
        <v>24567.1</v>
      </c>
      <c r="L5" s="138"/>
      <c r="M5" s="109" t="s">
        <v>45</v>
      </c>
      <c r="N5" s="69">
        <v>32755</v>
      </c>
      <c r="O5" s="70">
        <v>42086</v>
      </c>
      <c r="P5" s="129">
        <v>42085</v>
      </c>
    </row>
    <row r="6" spans="2:16" customFormat="1" ht="15.75" x14ac:dyDescent="0.25">
      <c r="B6" s="1">
        <v>42096</v>
      </c>
      <c r="C6" s="2">
        <v>16697</v>
      </c>
      <c r="D6" s="214">
        <v>255833.72</v>
      </c>
      <c r="E6" s="56">
        <v>42125</v>
      </c>
      <c r="F6" s="171">
        <v>255833.72</v>
      </c>
      <c r="G6" s="5">
        <f t="shared" si="0"/>
        <v>0</v>
      </c>
      <c r="H6" s="18"/>
      <c r="J6" s="43">
        <v>15153</v>
      </c>
      <c r="K6" s="44">
        <v>167272.16</v>
      </c>
      <c r="L6" s="44"/>
      <c r="M6" s="108">
        <v>2720576</v>
      </c>
      <c r="N6" s="59">
        <v>55000</v>
      </c>
      <c r="O6" s="42">
        <v>42085</v>
      </c>
    </row>
    <row r="7" spans="2:16" customFormat="1" ht="15.75" x14ac:dyDescent="0.25">
      <c r="B7" s="1">
        <v>42098</v>
      </c>
      <c r="C7" s="2">
        <v>16822</v>
      </c>
      <c r="D7" s="214">
        <v>6255</v>
      </c>
      <c r="E7" s="56">
        <v>42125</v>
      </c>
      <c r="F7" s="171">
        <v>6255</v>
      </c>
      <c r="G7" s="9">
        <f t="shared" si="0"/>
        <v>0</v>
      </c>
      <c r="H7" s="18"/>
      <c r="J7" s="43">
        <v>15258</v>
      </c>
      <c r="K7" s="44">
        <v>145783.79999999999</v>
      </c>
      <c r="L7" s="44"/>
      <c r="M7" s="108">
        <v>2720577</v>
      </c>
      <c r="N7" s="59">
        <v>40000</v>
      </c>
      <c r="O7" s="42">
        <v>42085</v>
      </c>
    </row>
    <row r="8" spans="2:16" customFormat="1" ht="15.75" x14ac:dyDescent="0.25">
      <c r="B8" s="1">
        <v>42098</v>
      </c>
      <c r="C8" s="2">
        <v>16835</v>
      </c>
      <c r="D8" s="214">
        <v>184631.5</v>
      </c>
      <c r="E8" s="227" t="s">
        <v>50</v>
      </c>
      <c r="F8" s="171">
        <f>184246.3+385.2</f>
        <v>184631.5</v>
      </c>
      <c r="G8" s="9">
        <f t="shared" si="0"/>
        <v>0</v>
      </c>
      <c r="H8" s="18"/>
      <c r="J8" s="65">
        <v>15369</v>
      </c>
      <c r="K8" s="134">
        <v>26692.400000000001</v>
      </c>
      <c r="L8" s="167"/>
      <c r="M8" s="108">
        <v>2720578</v>
      </c>
      <c r="N8" s="59">
        <v>61000</v>
      </c>
      <c r="O8" s="42">
        <v>42085</v>
      </c>
    </row>
    <row r="9" spans="2:16" customFormat="1" ht="15.75" x14ac:dyDescent="0.25">
      <c r="B9" s="1">
        <v>42098</v>
      </c>
      <c r="C9" s="2">
        <v>16838</v>
      </c>
      <c r="D9" s="214">
        <v>58688.7</v>
      </c>
      <c r="E9" s="56">
        <v>42125</v>
      </c>
      <c r="F9" s="171">
        <v>58688.7</v>
      </c>
      <c r="G9" s="9">
        <f t="shared" si="0"/>
        <v>0</v>
      </c>
      <c r="H9" s="7"/>
      <c r="J9" s="43">
        <v>15458</v>
      </c>
      <c r="K9" s="44">
        <v>153763.4</v>
      </c>
      <c r="L9" s="44"/>
      <c r="M9" s="108">
        <v>2720579</v>
      </c>
      <c r="N9" s="59">
        <v>39000</v>
      </c>
      <c r="O9" s="42">
        <v>42085</v>
      </c>
    </row>
    <row r="10" spans="2:16" customFormat="1" ht="15.75" x14ac:dyDescent="0.25">
      <c r="B10" s="1">
        <v>42100</v>
      </c>
      <c r="C10" s="2">
        <v>16930</v>
      </c>
      <c r="D10" s="214">
        <v>40138.75</v>
      </c>
      <c r="E10" s="56">
        <v>42125</v>
      </c>
      <c r="F10" s="171">
        <v>40138.75</v>
      </c>
      <c r="G10" s="9">
        <f t="shared" si="0"/>
        <v>0</v>
      </c>
      <c r="H10" s="7"/>
      <c r="J10" s="62">
        <v>15567</v>
      </c>
      <c r="K10" s="44">
        <v>132603.6</v>
      </c>
      <c r="L10" s="60"/>
      <c r="M10" s="108" t="s">
        <v>45</v>
      </c>
      <c r="N10" s="59">
        <v>25050</v>
      </c>
      <c r="O10" s="42">
        <v>42087</v>
      </c>
      <c r="P10" s="129">
        <v>42086</v>
      </c>
    </row>
    <row r="11" spans="2:16" customFormat="1" ht="15.75" x14ac:dyDescent="0.25">
      <c r="B11" s="1">
        <v>42100</v>
      </c>
      <c r="C11" s="2">
        <v>17015</v>
      </c>
      <c r="D11" s="214">
        <v>64572.47</v>
      </c>
      <c r="E11" s="56">
        <v>42125</v>
      </c>
      <c r="F11" s="171">
        <v>64572.47</v>
      </c>
      <c r="G11" s="9">
        <f t="shared" si="0"/>
        <v>0</v>
      </c>
      <c r="H11" s="7"/>
      <c r="J11" s="62">
        <v>15744</v>
      </c>
      <c r="K11" s="44">
        <v>195822.48</v>
      </c>
      <c r="L11" s="44"/>
      <c r="M11" s="194" t="s">
        <v>45</v>
      </c>
      <c r="N11" s="61">
        <v>65000</v>
      </c>
      <c r="O11" s="42">
        <v>42086</v>
      </c>
      <c r="P11" s="129">
        <v>42086</v>
      </c>
    </row>
    <row r="12" spans="2:16" customFormat="1" ht="15.75" x14ac:dyDescent="0.25">
      <c r="B12" s="1">
        <v>42101</v>
      </c>
      <c r="C12" s="2">
        <v>17050</v>
      </c>
      <c r="D12" s="214">
        <v>36360.15</v>
      </c>
      <c r="E12" s="56">
        <v>42125</v>
      </c>
      <c r="F12" s="171">
        <v>36360.15</v>
      </c>
      <c r="G12" s="9">
        <f t="shared" si="0"/>
        <v>0</v>
      </c>
      <c r="H12" s="7"/>
      <c r="J12" s="65">
        <v>15838</v>
      </c>
      <c r="K12" s="44">
        <v>34519.599999999999</v>
      </c>
      <c r="L12" s="41"/>
      <c r="M12" s="108" t="s">
        <v>45</v>
      </c>
      <c r="N12" s="59">
        <v>90000</v>
      </c>
      <c r="O12" s="42">
        <v>42086</v>
      </c>
      <c r="P12" s="129">
        <v>42086</v>
      </c>
    </row>
    <row r="13" spans="2:16" customFormat="1" ht="15.75" x14ac:dyDescent="0.25">
      <c r="B13" s="1">
        <v>42101</v>
      </c>
      <c r="C13" s="2">
        <v>17118</v>
      </c>
      <c r="D13" s="214">
        <v>28432.2</v>
      </c>
      <c r="E13" s="56">
        <v>42125</v>
      </c>
      <c r="F13" s="171">
        <v>28432.2</v>
      </c>
      <c r="G13" s="9">
        <f t="shared" si="0"/>
        <v>0</v>
      </c>
      <c r="H13" s="7"/>
      <c r="J13" s="46">
        <v>15860</v>
      </c>
      <c r="K13" s="92">
        <v>236570.87</v>
      </c>
      <c r="L13" s="48"/>
      <c r="M13" s="161" t="s">
        <v>45</v>
      </c>
      <c r="N13" s="64">
        <v>28515</v>
      </c>
      <c r="O13" s="42">
        <v>42083</v>
      </c>
      <c r="P13" s="129">
        <v>42086</v>
      </c>
    </row>
    <row r="14" spans="2:16" customFormat="1" x14ac:dyDescent="0.25">
      <c r="B14" s="1">
        <v>42102</v>
      </c>
      <c r="C14" s="2">
        <v>17135</v>
      </c>
      <c r="D14" s="214">
        <v>222741.02</v>
      </c>
      <c r="E14" s="56">
        <v>42125</v>
      </c>
      <c r="F14" s="171">
        <v>222741.02</v>
      </c>
      <c r="G14" s="9">
        <f t="shared" si="0"/>
        <v>0</v>
      </c>
      <c r="H14" s="7"/>
      <c r="J14" s="46">
        <v>15863</v>
      </c>
      <c r="K14" s="92">
        <v>20742</v>
      </c>
      <c r="L14" s="169"/>
      <c r="M14" s="161" t="s">
        <v>45</v>
      </c>
      <c r="N14" s="64">
        <v>75000</v>
      </c>
      <c r="O14" s="47">
        <v>42083</v>
      </c>
      <c r="P14" s="129">
        <v>42083</v>
      </c>
    </row>
    <row r="15" spans="2:16" customFormat="1" x14ac:dyDescent="0.25">
      <c r="B15" s="1">
        <v>42102</v>
      </c>
      <c r="C15" s="2">
        <v>17145</v>
      </c>
      <c r="D15" s="214">
        <v>15140.15</v>
      </c>
      <c r="E15" s="56">
        <v>42125</v>
      </c>
      <c r="F15" s="171">
        <v>15140.15</v>
      </c>
      <c r="G15" s="9">
        <f t="shared" si="0"/>
        <v>0</v>
      </c>
      <c r="H15" s="7"/>
      <c r="J15" s="46">
        <v>15934</v>
      </c>
      <c r="K15" s="92">
        <v>2530.8000000000002</v>
      </c>
      <c r="L15" s="48"/>
      <c r="M15" s="89" t="s">
        <v>45</v>
      </c>
      <c r="N15" s="45">
        <v>40000</v>
      </c>
      <c r="O15" s="47">
        <v>42083</v>
      </c>
      <c r="P15" s="129">
        <v>42083</v>
      </c>
    </row>
    <row r="16" spans="2:16" customFormat="1" x14ac:dyDescent="0.25">
      <c r="B16" s="1">
        <v>42102</v>
      </c>
      <c r="C16" s="2">
        <v>17148</v>
      </c>
      <c r="D16" s="214">
        <v>1484</v>
      </c>
      <c r="E16" s="56">
        <v>42125</v>
      </c>
      <c r="F16" s="171">
        <v>1484</v>
      </c>
      <c r="G16" s="9">
        <f t="shared" si="0"/>
        <v>0</v>
      </c>
      <c r="H16" s="7"/>
      <c r="J16" s="46">
        <v>15936</v>
      </c>
      <c r="K16" s="92">
        <v>114788.32</v>
      </c>
      <c r="L16" s="48"/>
      <c r="M16" s="89">
        <v>2720581</v>
      </c>
      <c r="N16" s="45">
        <v>22000</v>
      </c>
      <c r="O16" s="47">
        <v>42086</v>
      </c>
    </row>
    <row r="17" spans="2:17" x14ac:dyDescent="0.25">
      <c r="B17" s="1">
        <v>42102</v>
      </c>
      <c r="C17" s="2">
        <v>17185</v>
      </c>
      <c r="D17" s="214">
        <v>13266</v>
      </c>
      <c r="E17" s="205">
        <v>42125</v>
      </c>
      <c r="F17" s="171">
        <v>13266</v>
      </c>
      <c r="G17" s="9">
        <f t="shared" si="0"/>
        <v>0</v>
      </c>
      <c r="H17" s="7"/>
      <c r="J17" s="65">
        <v>16026</v>
      </c>
      <c r="K17" s="134">
        <v>317412.93</v>
      </c>
      <c r="L17" s="170"/>
      <c r="M17" s="89">
        <v>2720580</v>
      </c>
      <c r="N17" s="45">
        <v>39844</v>
      </c>
      <c r="O17" s="47">
        <v>42086</v>
      </c>
      <c r="Q17"/>
    </row>
    <row r="18" spans="2:17" x14ac:dyDescent="0.25">
      <c r="B18" s="1">
        <v>42102</v>
      </c>
      <c r="C18" s="2">
        <v>17186</v>
      </c>
      <c r="D18" s="214">
        <v>384</v>
      </c>
      <c r="E18" s="56">
        <v>42125</v>
      </c>
      <c r="F18" s="171">
        <v>384</v>
      </c>
      <c r="G18" s="9">
        <f t="shared" si="0"/>
        <v>0</v>
      </c>
      <c r="H18" s="7"/>
      <c r="J18" s="65">
        <v>16135</v>
      </c>
      <c r="K18" s="134">
        <v>800</v>
      </c>
      <c r="L18" s="162"/>
      <c r="M18" s="89" t="s">
        <v>45</v>
      </c>
      <c r="N18" s="45">
        <v>25290</v>
      </c>
      <c r="O18" s="47">
        <v>42088</v>
      </c>
      <c r="P18" s="129">
        <v>42087</v>
      </c>
      <c r="Q18"/>
    </row>
    <row r="19" spans="2:17" ht="15.75" x14ac:dyDescent="0.25">
      <c r="B19" s="1">
        <v>42102</v>
      </c>
      <c r="C19" s="2">
        <v>17220</v>
      </c>
      <c r="D19" s="214">
        <v>35721</v>
      </c>
      <c r="E19" s="56">
        <v>42125</v>
      </c>
      <c r="F19" s="171">
        <v>35721</v>
      </c>
      <c r="G19" s="9">
        <f t="shared" si="0"/>
        <v>0</v>
      </c>
      <c r="H19" s="7"/>
      <c r="J19" s="43">
        <v>16148</v>
      </c>
      <c r="K19" s="44">
        <v>25859.8</v>
      </c>
      <c r="L19" s="41"/>
      <c r="M19" s="89" t="s">
        <v>45</v>
      </c>
      <c r="N19" s="64">
        <v>75000</v>
      </c>
      <c r="O19" s="47">
        <v>42087</v>
      </c>
      <c r="P19" s="129">
        <v>42087</v>
      </c>
      <c r="Q19"/>
    </row>
    <row r="20" spans="2:17" ht="15.75" x14ac:dyDescent="0.25">
      <c r="B20" s="1">
        <v>42102</v>
      </c>
      <c r="C20" s="2">
        <v>17221</v>
      </c>
      <c r="D20" s="214">
        <v>123473.17</v>
      </c>
      <c r="E20" s="56">
        <v>42125</v>
      </c>
      <c r="F20" s="171">
        <v>123473.17</v>
      </c>
      <c r="G20" s="9">
        <f t="shared" si="0"/>
        <v>0</v>
      </c>
      <c r="H20" s="7"/>
      <c r="J20" s="43">
        <v>16162</v>
      </c>
      <c r="K20" s="44">
        <v>193430.86</v>
      </c>
      <c r="L20" s="41"/>
      <c r="M20" s="89" t="s">
        <v>45</v>
      </c>
      <c r="N20" s="64">
        <v>50000</v>
      </c>
      <c r="O20" s="47">
        <v>42087</v>
      </c>
      <c r="P20" s="129">
        <v>42086</v>
      </c>
      <c r="Q20" s="80"/>
    </row>
    <row r="21" spans="2:17" ht="18.75" x14ac:dyDescent="0.3">
      <c r="B21" s="1">
        <v>42103</v>
      </c>
      <c r="C21" s="2">
        <v>17304</v>
      </c>
      <c r="D21" s="214">
        <v>1716.8</v>
      </c>
      <c r="E21" s="57">
        <v>42125</v>
      </c>
      <c r="F21" s="171">
        <v>1716.8</v>
      </c>
      <c r="G21" s="9">
        <f t="shared" si="0"/>
        <v>0</v>
      </c>
      <c r="H21" s="7"/>
      <c r="J21" s="65">
        <v>16313</v>
      </c>
      <c r="K21" s="134">
        <v>8689.4</v>
      </c>
      <c r="L21" s="163"/>
      <c r="M21" s="89">
        <v>2720582</v>
      </c>
      <c r="N21" s="44">
        <v>45000</v>
      </c>
      <c r="O21" s="164">
        <v>42087</v>
      </c>
      <c r="P21" s="80"/>
      <c r="Q21" s="80"/>
    </row>
    <row r="22" spans="2:17" ht="15.75" x14ac:dyDescent="0.25">
      <c r="B22" s="1">
        <v>42103</v>
      </c>
      <c r="C22" s="2">
        <v>17313</v>
      </c>
      <c r="D22" s="214">
        <v>197022.47</v>
      </c>
      <c r="E22" s="56">
        <v>42125</v>
      </c>
      <c r="F22" s="171">
        <v>197022.47</v>
      </c>
      <c r="G22" s="9">
        <f t="shared" si="0"/>
        <v>0</v>
      </c>
      <c r="H22" s="7"/>
      <c r="J22" s="43">
        <v>16417</v>
      </c>
      <c r="K22" s="44">
        <v>9126</v>
      </c>
      <c r="L22" s="41"/>
      <c r="M22" s="89" t="s">
        <v>45</v>
      </c>
      <c r="N22" s="59">
        <v>28526</v>
      </c>
      <c r="O22" s="166">
        <v>42089</v>
      </c>
      <c r="P22" s="160">
        <v>42088</v>
      </c>
      <c r="Q22" s="80"/>
    </row>
    <row r="23" spans="2:17" ht="15.75" x14ac:dyDescent="0.25">
      <c r="B23" s="1">
        <v>42103</v>
      </c>
      <c r="C23" s="2">
        <v>17317</v>
      </c>
      <c r="D23" s="214">
        <v>17687.400000000001</v>
      </c>
      <c r="E23" s="56">
        <v>42137</v>
      </c>
      <c r="F23" s="171">
        <v>17687.400000000001</v>
      </c>
      <c r="G23" s="9">
        <f t="shared" si="0"/>
        <v>0</v>
      </c>
      <c r="H23" s="7"/>
      <c r="J23" s="65">
        <v>16516</v>
      </c>
      <c r="K23" s="134">
        <v>10606.7</v>
      </c>
      <c r="L23" s="165"/>
      <c r="M23" s="108" t="s">
        <v>45</v>
      </c>
      <c r="N23" s="59">
        <v>38550</v>
      </c>
      <c r="O23" s="166">
        <v>42088</v>
      </c>
      <c r="P23" s="160">
        <v>42088</v>
      </c>
      <c r="Q23" s="80"/>
    </row>
    <row r="24" spans="2:17" ht="15.75" x14ac:dyDescent="0.25">
      <c r="B24" s="1">
        <v>42104</v>
      </c>
      <c r="C24" s="2">
        <v>17420</v>
      </c>
      <c r="D24" s="214">
        <v>151863.44</v>
      </c>
      <c r="E24" s="56">
        <v>42125</v>
      </c>
      <c r="F24" s="171">
        <v>151863.44</v>
      </c>
      <c r="G24" s="9">
        <f t="shared" si="0"/>
        <v>0</v>
      </c>
      <c r="H24" s="7"/>
      <c r="J24" s="65">
        <v>16266</v>
      </c>
      <c r="K24" s="134">
        <v>14195.28</v>
      </c>
      <c r="L24" s="165"/>
      <c r="M24" s="108" t="s">
        <v>45</v>
      </c>
      <c r="N24" s="59">
        <v>12852.5</v>
      </c>
      <c r="O24" s="166">
        <v>42087</v>
      </c>
      <c r="P24" s="160">
        <v>42088</v>
      </c>
      <c r="Q24" s="80"/>
    </row>
    <row r="25" spans="2:17" ht="15.75" x14ac:dyDescent="0.25">
      <c r="B25" s="1">
        <v>42104</v>
      </c>
      <c r="C25" s="2">
        <v>17455</v>
      </c>
      <c r="D25" s="214">
        <v>53617.8</v>
      </c>
      <c r="E25" s="56">
        <v>42125</v>
      </c>
      <c r="F25" s="171">
        <v>53617.8</v>
      </c>
      <c r="G25" s="9">
        <f t="shared" si="0"/>
        <v>0</v>
      </c>
      <c r="H25" s="7"/>
      <c r="J25" s="43"/>
      <c r="K25" s="44"/>
      <c r="L25" s="41"/>
      <c r="M25" s="108" t="s">
        <v>45</v>
      </c>
      <c r="N25" s="59">
        <v>82581.8</v>
      </c>
      <c r="O25" s="166">
        <v>42087</v>
      </c>
      <c r="P25" s="160">
        <v>42088</v>
      </c>
      <c r="Q25" s="80"/>
    </row>
    <row r="26" spans="2:17" ht="15.75" x14ac:dyDescent="0.25">
      <c r="B26" s="1">
        <v>42105</v>
      </c>
      <c r="C26" s="2">
        <v>17534</v>
      </c>
      <c r="D26" s="214">
        <v>30892.7</v>
      </c>
      <c r="E26" s="56">
        <v>42125</v>
      </c>
      <c r="F26" s="171">
        <v>30892.7</v>
      </c>
      <c r="G26" s="9">
        <f t="shared" si="0"/>
        <v>0</v>
      </c>
      <c r="H26" s="7"/>
      <c r="J26" s="46"/>
      <c r="K26" s="92"/>
      <c r="L26" s="48"/>
      <c r="M26" s="108" t="s">
        <v>45</v>
      </c>
      <c r="N26" s="59">
        <v>51800</v>
      </c>
      <c r="O26" s="166">
        <v>42087</v>
      </c>
      <c r="P26" s="160">
        <v>42087</v>
      </c>
      <c r="Q26" s="80"/>
    </row>
    <row r="27" spans="2:17" ht="15.75" x14ac:dyDescent="0.25">
      <c r="B27" s="1">
        <v>42105</v>
      </c>
      <c r="C27" s="2">
        <v>17535</v>
      </c>
      <c r="D27" s="214">
        <v>8316</v>
      </c>
      <c r="E27" s="56">
        <v>42125</v>
      </c>
      <c r="F27" s="171">
        <v>8316</v>
      </c>
      <c r="G27" s="9">
        <f t="shared" si="0"/>
        <v>0</v>
      </c>
      <c r="H27" s="7"/>
      <c r="J27" s="46"/>
      <c r="K27" s="92"/>
      <c r="L27" s="48"/>
      <c r="M27" s="108" t="s">
        <v>45</v>
      </c>
      <c r="N27" s="59">
        <v>18200</v>
      </c>
      <c r="O27" s="166">
        <v>42087</v>
      </c>
      <c r="P27" s="160">
        <v>42087</v>
      </c>
      <c r="Q27" s="80"/>
    </row>
    <row r="28" spans="2:17" ht="15.75" x14ac:dyDescent="0.25">
      <c r="B28" s="1">
        <v>42105</v>
      </c>
      <c r="C28" s="2">
        <v>17548</v>
      </c>
      <c r="D28" s="214">
        <v>147945.20000000001</v>
      </c>
      <c r="E28" s="56" t="s">
        <v>54</v>
      </c>
      <c r="F28" s="171">
        <f>12722.22+135222.98</f>
        <v>147945.20000000001</v>
      </c>
      <c r="G28" s="9">
        <f t="shared" si="0"/>
        <v>0</v>
      </c>
      <c r="H28" s="7"/>
      <c r="J28" s="43"/>
      <c r="K28" s="44"/>
      <c r="L28" s="41"/>
      <c r="M28" s="108">
        <v>2720584</v>
      </c>
      <c r="N28" s="59">
        <v>23600</v>
      </c>
      <c r="O28" s="166">
        <v>42088</v>
      </c>
      <c r="P28" s="80"/>
      <c r="Q28" s="80"/>
    </row>
    <row r="29" spans="2:17" ht="15.75" x14ac:dyDescent="0.25">
      <c r="B29" s="1">
        <v>42105</v>
      </c>
      <c r="C29" s="2">
        <v>17567</v>
      </c>
      <c r="D29" s="214">
        <v>55155.8</v>
      </c>
      <c r="E29" s="56">
        <v>42125</v>
      </c>
      <c r="F29" s="171">
        <v>55155.8</v>
      </c>
      <c r="G29" s="9">
        <f t="shared" si="0"/>
        <v>0</v>
      </c>
      <c r="H29" s="7"/>
      <c r="J29" s="96"/>
      <c r="K29" s="41"/>
      <c r="L29" s="41"/>
      <c r="M29" s="108">
        <v>2720583</v>
      </c>
      <c r="N29" s="45">
        <v>13245</v>
      </c>
      <c r="O29" s="47">
        <v>42088</v>
      </c>
      <c r="P29" s="80"/>
      <c r="Q29" s="80"/>
    </row>
    <row r="30" spans="2:17" ht="15.75" x14ac:dyDescent="0.25">
      <c r="B30" s="1">
        <v>42105</v>
      </c>
      <c r="C30" s="2">
        <v>17570</v>
      </c>
      <c r="D30" s="214">
        <v>12364.8</v>
      </c>
      <c r="E30" s="56">
        <v>42125</v>
      </c>
      <c r="F30" s="171">
        <v>12364.8</v>
      </c>
      <c r="G30" s="9">
        <f t="shared" si="0"/>
        <v>0</v>
      </c>
      <c r="H30" s="14"/>
      <c r="J30" s="43"/>
      <c r="K30" s="44"/>
      <c r="L30" s="44"/>
      <c r="M30" s="108" t="s">
        <v>45</v>
      </c>
      <c r="N30" s="45">
        <v>80000</v>
      </c>
      <c r="O30" s="47">
        <v>42089</v>
      </c>
      <c r="P30" s="160">
        <v>42089</v>
      </c>
      <c r="Q30" s="80"/>
    </row>
    <row r="31" spans="2:17" ht="15.75" x14ac:dyDescent="0.25">
      <c r="B31" s="1">
        <v>42105</v>
      </c>
      <c r="C31" s="2">
        <v>17572</v>
      </c>
      <c r="D31" s="214">
        <v>123134.8</v>
      </c>
      <c r="E31" s="56">
        <v>42125</v>
      </c>
      <c r="F31" s="179">
        <v>123134.8</v>
      </c>
      <c r="G31" s="9">
        <f t="shared" si="0"/>
        <v>0</v>
      </c>
      <c r="H31" s="14"/>
      <c r="J31" s="65"/>
      <c r="K31" s="134"/>
      <c r="L31" s="165"/>
      <c r="M31" s="108" t="s">
        <v>45</v>
      </c>
      <c r="N31" s="64">
        <v>50000</v>
      </c>
      <c r="O31" s="166">
        <v>42089</v>
      </c>
      <c r="P31" s="160">
        <v>42089</v>
      </c>
      <c r="Q31" s="80"/>
    </row>
    <row r="32" spans="2:17" ht="15.75" x14ac:dyDescent="0.25">
      <c r="B32" s="1">
        <v>42106</v>
      </c>
      <c r="C32" s="2">
        <v>17593</v>
      </c>
      <c r="D32" s="214">
        <v>41415.699999999997</v>
      </c>
      <c r="E32" s="56">
        <v>42137</v>
      </c>
      <c r="F32" s="171">
        <v>41415.699999999997</v>
      </c>
      <c r="G32" s="9">
        <f t="shared" si="0"/>
        <v>0</v>
      </c>
      <c r="H32" s="7"/>
      <c r="J32" s="65"/>
      <c r="K32" s="134"/>
      <c r="L32" s="165"/>
      <c r="M32" s="108" t="s">
        <v>45</v>
      </c>
      <c r="N32" s="64">
        <v>666.5</v>
      </c>
      <c r="O32" s="164">
        <v>42091</v>
      </c>
      <c r="P32" s="160">
        <v>42089</v>
      </c>
      <c r="Q32" s="80"/>
    </row>
    <row r="33" spans="2:17" ht="15.75" x14ac:dyDescent="0.25">
      <c r="B33" s="1">
        <v>42106</v>
      </c>
      <c r="C33" s="2">
        <v>17644</v>
      </c>
      <c r="D33" s="214">
        <v>42961.7</v>
      </c>
      <c r="E33" s="56">
        <v>42137</v>
      </c>
      <c r="F33" s="179">
        <v>42961.7</v>
      </c>
      <c r="G33" s="9">
        <f t="shared" si="0"/>
        <v>0</v>
      </c>
      <c r="H33" s="7"/>
      <c r="J33" s="65"/>
      <c r="K33" s="134"/>
      <c r="L33" s="165"/>
      <c r="M33" s="108" t="s">
        <v>45</v>
      </c>
      <c r="N33" s="64">
        <v>25290</v>
      </c>
      <c r="O33" s="164">
        <v>42090</v>
      </c>
      <c r="P33" s="160">
        <v>42089</v>
      </c>
      <c r="Q33" s="80"/>
    </row>
    <row r="34" spans="2:17" ht="15.75" x14ac:dyDescent="0.25">
      <c r="B34" s="1">
        <v>42107</v>
      </c>
      <c r="C34" s="2">
        <v>17659</v>
      </c>
      <c r="D34" s="214">
        <v>45990.35</v>
      </c>
      <c r="E34" s="56">
        <v>42137</v>
      </c>
      <c r="F34" s="171">
        <v>45990.35</v>
      </c>
      <c r="G34" s="9">
        <f t="shared" si="0"/>
        <v>0</v>
      </c>
      <c r="H34" s="7"/>
      <c r="J34" s="65"/>
      <c r="K34" s="134"/>
      <c r="L34" s="165"/>
      <c r="M34" s="108">
        <v>2720587</v>
      </c>
      <c r="N34" s="64">
        <v>31500</v>
      </c>
      <c r="O34" s="164">
        <v>42089</v>
      </c>
      <c r="P34" s="80"/>
      <c r="Q34" s="80"/>
    </row>
    <row r="35" spans="2:17" ht="15.75" x14ac:dyDescent="0.25">
      <c r="B35" s="1">
        <v>42107</v>
      </c>
      <c r="C35" s="2">
        <v>17722</v>
      </c>
      <c r="D35" s="215">
        <v>270</v>
      </c>
      <c r="E35" s="56">
        <v>42137</v>
      </c>
      <c r="F35" s="171">
        <v>270</v>
      </c>
      <c r="G35" s="9">
        <f t="shared" si="0"/>
        <v>0</v>
      </c>
      <c r="H35" s="7"/>
      <c r="J35" s="65"/>
      <c r="K35" s="44"/>
      <c r="L35" s="41"/>
      <c r="M35" s="108">
        <v>2720586</v>
      </c>
      <c r="N35" s="64">
        <v>28663.5</v>
      </c>
      <c r="O35" s="164">
        <v>42089</v>
      </c>
      <c r="P35" s="80"/>
      <c r="Q35" s="80"/>
    </row>
    <row r="36" spans="2:17" x14ac:dyDescent="0.25">
      <c r="B36" s="1">
        <v>42107</v>
      </c>
      <c r="C36" s="2">
        <v>17738</v>
      </c>
      <c r="D36" s="214">
        <v>99700.1</v>
      </c>
      <c r="E36" s="56">
        <v>42137</v>
      </c>
      <c r="F36" s="171">
        <v>99700.1</v>
      </c>
      <c r="G36" s="9">
        <f t="shared" si="0"/>
        <v>0</v>
      </c>
      <c r="H36" s="7"/>
      <c r="J36" s="89"/>
      <c r="K36" s="45"/>
      <c r="L36" s="48"/>
      <c r="M36" s="89" t="s">
        <v>45</v>
      </c>
      <c r="N36" s="45">
        <v>29220</v>
      </c>
      <c r="O36" s="47">
        <v>42091</v>
      </c>
      <c r="P36" s="160">
        <v>42090</v>
      </c>
      <c r="Q36" s="80"/>
    </row>
    <row r="37" spans="2:17" x14ac:dyDescent="0.25">
      <c r="B37" s="1">
        <v>42107</v>
      </c>
      <c r="C37" s="2">
        <v>17746</v>
      </c>
      <c r="D37" s="214">
        <v>15221.7</v>
      </c>
      <c r="E37" s="56">
        <v>42137</v>
      </c>
      <c r="F37" s="171">
        <v>15221.7</v>
      </c>
      <c r="G37" s="9">
        <f t="shared" si="0"/>
        <v>0</v>
      </c>
      <c r="H37" s="7"/>
      <c r="J37" s="89"/>
      <c r="K37" s="45"/>
      <c r="L37" s="48"/>
      <c r="M37" s="89" t="s">
        <v>45</v>
      </c>
      <c r="N37" s="45">
        <v>75000</v>
      </c>
      <c r="O37" s="47">
        <v>42090</v>
      </c>
      <c r="P37" s="160">
        <v>42090</v>
      </c>
      <c r="Q37" s="80"/>
    </row>
    <row r="38" spans="2:17" ht="15.75" x14ac:dyDescent="0.25">
      <c r="B38" s="1">
        <v>42108</v>
      </c>
      <c r="C38" s="2">
        <v>17807</v>
      </c>
      <c r="D38" s="214">
        <v>55046.7</v>
      </c>
      <c r="E38" s="56">
        <v>42137</v>
      </c>
      <c r="F38" s="171">
        <v>55046.7</v>
      </c>
      <c r="G38" s="9">
        <f t="shared" si="0"/>
        <v>0</v>
      </c>
      <c r="H38" s="7"/>
      <c r="J38" s="102"/>
      <c r="K38" s="133"/>
      <c r="L38" s="165"/>
      <c r="M38" s="108" t="s">
        <v>45</v>
      </c>
      <c r="N38" s="64">
        <v>100000</v>
      </c>
      <c r="O38" s="164">
        <v>42090</v>
      </c>
      <c r="P38" s="160">
        <v>42090</v>
      </c>
      <c r="Q38" s="80"/>
    </row>
    <row r="39" spans="2:17" x14ac:dyDescent="0.25">
      <c r="B39" s="1">
        <v>42108</v>
      </c>
      <c r="C39" s="2">
        <v>17827</v>
      </c>
      <c r="D39" s="214">
        <v>2781</v>
      </c>
      <c r="E39" s="56">
        <v>42137</v>
      </c>
      <c r="F39" s="171">
        <v>2781</v>
      </c>
      <c r="G39" s="9">
        <f t="shared" si="0"/>
        <v>0</v>
      </c>
      <c r="H39" s="7"/>
      <c r="J39" s="89"/>
      <c r="K39" s="45"/>
      <c r="L39" s="48"/>
      <c r="M39" s="89" t="s">
        <v>45</v>
      </c>
      <c r="N39" s="45">
        <v>40000</v>
      </c>
      <c r="O39" s="47">
        <v>42090</v>
      </c>
      <c r="P39" s="160">
        <v>42090</v>
      </c>
      <c r="Q39" s="80"/>
    </row>
    <row r="40" spans="2:17" x14ac:dyDescent="0.25">
      <c r="B40" s="1">
        <v>42108</v>
      </c>
      <c r="C40" s="2">
        <v>17829</v>
      </c>
      <c r="D40" s="214">
        <v>2250.3000000000002</v>
      </c>
      <c r="E40" s="56">
        <v>42144</v>
      </c>
      <c r="F40" s="171">
        <v>2250.3000000000002</v>
      </c>
      <c r="G40" s="9">
        <f t="shared" si="0"/>
        <v>0</v>
      </c>
      <c r="H40" s="7"/>
      <c r="J40" s="89"/>
      <c r="K40" s="45"/>
      <c r="L40" s="48"/>
      <c r="M40" s="89">
        <v>2720590</v>
      </c>
      <c r="N40" s="45">
        <v>56000</v>
      </c>
      <c r="O40" s="47">
        <v>42090</v>
      </c>
      <c r="P40" s="80"/>
      <c r="Q40" s="80"/>
    </row>
    <row r="41" spans="2:17" ht="18.75" x14ac:dyDescent="0.3">
      <c r="B41" s="1">
        <v>42108</v>
      </c>
      <c r="C41" s="2">
        <v>17857</v>
      </c>
      <c r="D41" s="214">
        <v>130286.43</v>
      </c>
      <c r="E41" s="56">
        <v>42137</v>
      </c>
      <c r="F41" s="179">
        <v>130286.43</v>
      </c>
      <c r="G41" s="9">
        <f t="shared" si="0"/>
        <v>0</v>
      </c>
      <c r="H41" s="7"/>
      <c r="J41" s="161"/>
      <c r="K41" s="175"/>
      <c r="L41" s="163"/>
      <c r="M41" s="65">
        <v>2720589</v>
      </c>
      <c r="N41" s="44">
        <v>27099.5</v>
      </c>
      <c r="O41" s="164">
        <v>42090</v>
      </c>
      <c r="P41" s="80"/>
      <c r="Q41" s="80"/>
    </row>
    <row r="42" spans="2:17" ht="15.75" x14ac:dyDescent="0.25">
      <c r="B42" s="1">
        <v>42109</v>
      </c>
      <c r="C42" s="2">
        <v>17893</v>
      </c>
      <c r="D42" s="214">
        <v>53172.9</v>
      </c>
      <c r="E42" s="56">
        <v>42137</v>
      </c>
      <c r="F42" s="179">
        <v>53172.9</v>
      </c>
      <c r="G42" s="9">
        <f t="shared" si="0"/>
        <v>0</v>
      </c>
      <c r="H42" s="7"/>
      <c r="J42" s="108"/>
      <c r="K42" s="59"/>
      <c r="L42" s="165"/>
      <c r="M42" s="108" t="s">
        <v>45</v>
      </c>
      <c r="N42" s="59">
        <v>25000</v>
      </c>
      <c r="O42" s="166">
        <v>42091</v>
      </c>
      <c r="P42" s="160">
        <v>42091</v>
      </c>
      <c r="Q42" s="80"/>
    </row>
    <row r="43" spans="2:17" ht="15.75" x14ac:dyDescent="0.25">
      <c r="B43" s="1">
        <v>42109</v>
      </c>
      <c r="C43" s="2">
        <v>17970</v>
      </c>
      <c r="D43" s="214">
        <v>240323.18</v>
      </c>
      <c r="E43" s="56">
        <v>42137</v>
      </c>
      <c r="F43" s="171">
        <v>240323.18</v>
      </c>
      <c r="G43" s="9">
        <f t="shared" si="0"/>
        <v>0</v>
      </c>
      <c r="H43" s="7"/>
      <c r="J43" s="102"/>
      <c r="K43" s="59"/>
      <c r="L43" s="165"/>
      <c r="M43" s="108">
        <v>2720593</v>
      </c>
      <c r="N43" s="59">
        <v>25000</v>
      </c>
      <c r="O43" s="166">
        <v>42091</v>
      </c>
      <c r="P43" s="80"/>
      <c r="Q43" s="80"/>
    </row>
    <row r="44" spans="2:17" ht="15.75" x14ac:dyDescent="0.25">
      <c r="B44" s="1">
        <v>42109</v>
      </c>
      <c r="C44" s="2">
        <v>17972</v>
      </c>
      <c r="D44" s="214">
        <v>16338.4</v>
      </c>
      <c r="E44" s="56">
        <v>42137</v>
      </c>
      <c r="F44" s="171">
        <v>16338.4</v>
      </c>
      <c r="G44" s="9">
        <f t="shared" si="0"/>
        <v>0</v>
      </c>
      <c r="H44" s="7"/>
      <c r="J44" s="43"/>
      <c r="K44" s="44"/>
      <c r="L44" s="44"/>
      <c r="M44" s="108">
        <v>2720591</v>
      </c>
      <c r="N44" s="59">
        <v>70000</v>
      </c>
      <c r="O44" s="166">
        <v>42091</v>
      </c>
      <c r="P44" s="80"/>
      <c r="Q44" s="80"/>
    </row>
    <row r="45" spans="2:17" ht="15.75" x14ac:dyDescent="0.25">
      <c r="B45" s="1">
        <v>42110</v>
      </c>
      <c r="C45" s="2">
        <v>17989</v>
      </c>
      <c r="D45" s="214">
        <v>53206.2</v>
      </c>
      <c r="E45" s="56">
        <v>42137</v>
      </c>
      <c r="F45" s="171">
        <v>53206.2</v>
      </c>
      <c r="G45" s="9">
        <f t="shared" si="0"/>
        <v>0</v>
      </c>
      <c r="H45" s="7"/>
      <c r="J45" s="43"/>
      <c r="K45" s="44"/>
      <c r="L45" s="44"/>
      <c r="M45" s="108">
        <v>2720594</v>
      </c>
      <c r="N45" s="59">
        <v>28593</v>
      </c>
      <c r="O45" s="166">
        <v>42091</v>
      </c>
      <c r="P45" s="80"/>
      <c r="Q45" s="80"/>
    </row>
    <row r="46" spans="2:17" ht="15.75" x14ac:dyDescent="0.25">
      <c r="B46" s="1">
        <v>42110</v>
      </c>
      <c r="C46" s="2">
        <v>18053</v>
      </c>
      <c r="D46" s="214">
        <v>109959.16</v>
      </c>
      <c r="E46" s="56">
        <v>42137</v>
      </c>
      <c r="F46" s="171">
        <v>109959.16</v>
      </c>
      <c r="G46" s="9">
        <f t="shared" si="0"/>
        <v>0</v>
      </c>
      <c r="H46" s="7"/>
      <c r="J46" s="43"/>
      <c r="K46" s="44"/>
      <c r="L46" s="44"/>
      <c r="M46" s="108">
        <v>2720592</v>
      </c>
      <c r="N46" s="59">
        <v>65936</v>
      </c>
      <c r="O46" s="166">
        <v>42091</v>
      </c>
      <c r="P46" s="80"/>
      <c r="Q46" s="80"/>
    </row>
    <row r="47" spans="2:17" ht="15.75" x14ac:dyDescent="0.25">
      <c r="B47" s="1">
        <v>42110</v>
      </c>
      <c r="C47" s="2">
        <v>18057</v>
      </c>
      <c r="D47" s="215">
        <v>8840.4</v>
      </c>
      <c r="E47" s="56">
        <v>42137</v>
      </c>
      <c r="F47" s="171">
        <v>8840.4</v>
      </c>
      <c r="G47" s="9">
        <f t="shared" si="0"/>
        <v>0</v>
      </c>
      <c r="H47" s="7"/>
      <c r="J47" s="43"/>
      <c r="K47" s="44"/>
      <c r="L47" s="167"/>
      <c r="M47" s="108"/>
      <c r="N47" s="59">
        <v>0</v>
      </c>
      <c r="O47" s="166"/>
      <c r="P47" s="80"/>
      <c r="Q47" s="80"/>
    </row>
    <row r="48" spans="2:17" ht="16.5" thickBot="1" x14ac:dyDescent="0.3">
      <c r="B48" s="1">
        <v>42110</v>
      </c>
      <c r="C48" s="2">
        <v>18058</v>
      </c>
      <c r="D48" s="214">
        <v>2898</v>
      </c>
      <c r="E48" s="56">
        <v>42137</v>
      </c>
      <c r="F48" s="171">
        <v>2898</v>
      </c>
      <c r="G48" s="9">
        <f t="shared" si="0"/>
        <v>0</v>
      </c>
      <c r="H48" s="7"/>
      <c r="J48" s="94"/>
      <c r="K48" s="49">
        <v>0</v>
      </c>
      <c r="L48" s="49"/>
      <c r="M48" s="50"/>
      <c r="N48" s="51">
        <v>0</v>
      </c>
      <c r="O48" s="52"/>
      <c r="P48" s="80"/>
      <c r="Q48" s="80"/>
    </row>
    <row r="49" spans="2:17" ht="16.5" thickTop="1" x14ac:dyDescent="0.25">
      <c r="B49" s="1">
        <v>42110</v>
      </c>
      <c r="C49" s="2">
        <v>18082</v>
      </c>
      <c r="D49" s="214">
        <v>15972.6</v>
      </c>
      <c r="E49" s="56">
        <v>42137</v>
      </c>
      <c r="F49" s="171">
        <v>15972.6</v>
      </c>
      <c r="G49" s="9">
        <f t="shared" si="0"/>
        <v>0</v>
      </c>
      <c r="H49" s="14"/>
      <c r="K49" s="84">
        <f>SUM(K5:K48)</f>
        <v>1835777.5</v>
      </c>
      <c r="L49" s="85"/>
      <c r="M49" s="86"/>
      <c r="N49" s="84">
        <f>SUM(N5:N48)</f>
        <v>1835777.8</v>
      </c>
      <c r="O49" s="36"/>
      <c r="P49" s="80"/>
      <c r="Q49" s="80"/>
    </row>
    <row r="50" spans="2:17" ht="15.75" x14ac:dyDescent="0.25">
      <c r="B50" s="1">
        <v>42110</v>
      </c>
      <c r="C50" s="2">
        <v>18095</v>
      </c>
      <c r="D50" s="214">
        <v>9048.6</v>
      </c>
      <c r="E50" s="56">
        <v>42137</v>
      </c>
      <c r="F50" s="171">
        <v>9048.6</v>
      </c>
      <c r="G50" s="9">
        <f t="shared" si="0"/>
        <v>0</v>
      </c>
      <c r="H50" s="14"/>
      <c r="J50" s="190"/>
      <c r="K50" s="187"/>
      <c r="L50" s="187"/>
      <c r="M50" s="195"/>
      <c r="N50" s="152"/>
      <c r="O50" s="154"/>
      <c r="P50" s="80"/>
      <c r="Q50" s="80"/>
    </row>
    <row r="51" spans="2:17" ht="15.75" x14ac:dyDescent="0.25">
      <c r="B51" s="1">
        <v>42111</v>
      </c>
      <c r="C51" s="2">
        <v>18134</v>
      </c>
      <c r="D51" s="214">
        <v>46637.35</v>
      </c>
      <c r="E51" s="56">
        <v>42137</v>
      </c>
      <c r="F51" s="179">
        <v>46637.35</v>
      </c>
      <c r="G51" s="9">
        <f t="shared" si="0"/>
        <v>0</v>
      </c>
      <c r="H51" s="14"/>
      <c r="J51" s="190"/>
      <c r="K51" s="187"/>
      <c r="L51" s="157"/>
      <c r="M51" s="151"/>
      <c r="N51" s="152"/>
      <c r="O51" s="154"/>
      <c r="P51" s="160"/>
      <c r="Q51" s="80"/>
    </row>
    <row r="52" spans="2:17" ht="16.5" thickBot="1" x14ac:dyDescent="0.3">
      <c r="B52" s="1">
        <v>42111</v>
      </c>
      <c r="C52" s="2">
        <v>18169</v>
      </c>
      <c r="D52" s="214">
        <v>158479.15</v>
      </c>
      <c r="E52" s="56">
        <v>42137</v>
      </c>
      <c r="F52" s="179">
        <v>158479.15</v>
      </c>
      <c r="G52" s="9">
        <f t="shared" si="0"/>
        <v>0</v>
      </c>
      <c r="H52" s="14"/>
      <c r="J52" s="78"/>
      <c r="K52" s="187"/>
      <c r="L52" s="80"/>
      <c r="M52" s="81"/>
      <c r="N52" s="82"/>
      <c r="O52" s="154"/>
      <c r="P52" s="160"/>
      <c r="Q52" s="80"/>
    </row>
    <row r="53" spans="2:17" ht="19.5" thickBot="1" x14ac:dyDescent="0.35">
      <c r="B53" s="1">
        <v>42111</v>
      </c>
      <c r="C53" s="2">
        <v>18206</v>
      </c>
      <c r="D53" s="214">
        <v>123128.8</v>
      </c>
      <c r="E53" s="56">
        <v>42137</v>
      </c>
      <c r="F53" s="179">
        <v>123128.8</v>
      </c>
      <c r="G53" s="9">
        <f t="shared" si="0"/>
        <v>0</v>
      </c>
      <c r="H53" s="14"/>
      <c r="J53" s="202"/>
      <c r="K53" s="53" t="s">
        <v>48</v>
      </c>
      <c r="L53" s="22"/>
      <c r="M53" s="35"/>
      <c r="N53" s="203">
        <v>42114</v>
      </c>
      <c r="O53" s="36"/>
      <c r="P53" s="160"/>
      <c r="Q53" s="80"/>
    </row>
    <row r="54" spans="2:17" ht="16.5" thickBot="1" x14ac:dyDescent="0.3">
      <c r="B54" s="1">
        <v>42111</v>
      </c>
      <c r="C54" s="2">
        <v>18209</v>
      </c>
      <c r="D54" s="214">
        <v>27454.799999999999</v>
      </c>
      <c r="E54" s="56">
        <v>42137</v>
      </c>
      <c r="F54" s="179">
        <v>27454.799999999999</v>
      </c>
      <c r="G54" s="9">
        <f t="shared" si="0"/>
        <v>0</v>
      </c>
      <c r="H54" s="14"/>
      <c r="J54" s="38"/>
      <c r="K54" s="39"/>
      <c r="L54" s="37"/>
      <c r="M54" s="38"/>
      <c r="N54" s="39" t="s">
        <v>44</v>
      </c>
      <c r="O54" s="40"/>
      <c r="P54" s="80"/>
      <c r="Q54" s="80"/>
    </row>
    <row r="55" spans="2:17" ht="16.5" thickBot="1" x14ac:dyDescent="0.3">
      <c r="B55" s="1">
        <v>42112</v>
      </c>
      <c r="C55" s="2">
        <v>18296</v>
      </c>
      <c r="D55" s="214">
        <v>35190</v>
      </c>
      <c r="E55" s="56" t="s">
        <v>63</v>
      </c>
      <c r="F55" s="179">
        <f>18610.91+16579.09</f>
        <v>35190</v>
      </c>
      <c r="G55" s="9">
        <f t="shared" si="0"/>
        <v>0</v>
      </c>
      <c r="H55" s="14"/>
      <c r="J55" s="93" t="s">
        <v>21</v>
      </c>
      <c r="K55" s="71" t="s">
        <v>16</v>
      </c>
      <c r="L55" s="72"/>
      <c r="M55" s="73" t="s">
        <v>22</v>
      </c>
      <c r="N55" s="71" t="s">
        <v>23</v>
      </c>
      <c r="O55" s="74"/>
      <c r="P55" s="80"/>
      <c r="Q55" s="80"/>
    </row>
    <row r="56" spans="2:17" ht="15.75" x14ac:dyDescent="0.25">
      <c r="B56" s="1">
        <v>42112</v>
      </c>
      <c r="C56" s="2">
        <v>18313</v>
      </c>
      <c r="D56" s="214">
        <v>285977.14</v>
      </c>
      <c r="E56" s="56">
        <v>42144</v>
      </c>
      <c r="F56" s="179">
        <v>285977.14</v>
      </c>
      <c r="G56" s="9">
        <f t="shared" si="0"/>
        <v>0</v>
      </c>
      <c r="H56" s="7"/>
      <c r="J56" s="168">
        <v>14369</v>
      </c>
      <c r="K56" s="138">
        <v>162619.72</v>
      </c>
      <c r="L56" s="138"/>
      <c r="M56" s="109" t="s">
        <v>45</v>
      </c>
      <c r="N56" s="69">
        <v>29488</v>
      </c>
      <c r="O56" s="70">
        <v>42093</v>
      </c>
      <c r="P56" s="160">
        <v>42092</v>
      </c>
      <c r="Q56" s="80"/>
    </row>
    <row r="57" spans="2:17" ht="15.75" x14ac:dyDescent="0.25">
      <c r="B57" s="1">
        <v>42112</v>
      </c>
      <c r="C57" s="2">
        <v>18327</v>
      </c>
      <c r="D57" s="214">
        <v>13582.7</v>
      </c>
      <c r="E57" s="56">
        <v>42137</v>
      </c>
      <c r="F57" s="179">
        <v>13582.7</v>
      </c>
      <c r="G57" s="9">
        <f t="shared" si="0"/>
        <v>0</v>
      </c>
      <c r="H57" s="7"/>
      <c r="J57" s="43">
        <v>16266</v>
      </c>
      <c r="K57" s="44">
        <v>45627.32</v>
      </c>
      <c r="L57" s="44"/>
      <c r="M57" s="108">
        <v>2720596</v>
      </c>
      <c r="N57" s="59">
        <v>67000</v>
      </c>
      <c r="O57" s="42">
        <v>42092</v>
      </c>
      <c r="P57" s="160"/>
      <c r="Q57" s="80"/>
    </row>
    <row r="58" spans="2:17" ht="15.75" x14ac:dyDescent="0.25">
      <c r="B58" s="1">
        <v>42113</v>
      </c>
      <c r="C58" s="2">
        <v>18355</v>
      </c>
      <c r="D58" s="214">
        <v>28425.200000000001</v>
      </c>
      <c r="E58" s="56">
        <v>42137</v>
      </c>
      <c r="F58" s="171">
        <v>28425.200000000001</v>
      </c>
      <c r="G58" s="9">
        <f t="shared" si="0"/>
        <v>0</v>
      </c>
      <c r="H58" s="7"/>
      <c r="J58" s="43">
        <v>16272</v>
      </c>
      <c r="K58" s="44">
        <v>211928.24</v>
      </c>
      <c r="L58" s="44"/>
      <c r="M58" s="108">
        <v>2720595</v>
      </c>
      <c r="N58" s="59">
        <v>85000</v>
      </c>
      <c r="O58" s="42">
        <v>42092</v>
      </c>
      <c r="P58" s="160"/>
      <c r="Q58" s="80"/>
    </row>
    <row r="59" spans="2:17" ht="15.75" x14ac:dyDescent="0.25">
      <c r="B59" s="1">
        <v>42113</v>
      </c>
      <c r="C59" s="2">
        <v>18376</v>
      </c>
      <c r="D59" s="214">
        <v>3488.2</v>
      </c>
      <c r="E59" s="57">
        <v>42137</v>
      </c>
      <c r="F59" s="171">
        <v>3488.2</v>
      </c>
      <c r="G59" s="9">
        <f t="shared" si="0"/>
        <v>0</v>
      </c>
      <c r="H59" s="7"/>
      <c r="J59" s="65">
        <v>16325</v>
      </c>
      <c r="K59" s="134">
        <v>52611.4</v>
      </c>
      <c r="L59" s="167"/>
      <c r="M59" s="108" t="s">
        <v>45</v>
      </c>
      <c r="N59" s="59">
        <v>26578</v>
      </c>
      <c r="O59" s="42">
        <v>42094</v>
      </c>
      <c r="P59" s="160">
        <v>42093</v>
      </c>
      <c r="Q59" s="80"/>
    </row>
    <row r="60" spans="2:17" ht="15.75" x14ac:dyDescent="0.25">
      <c r="B60" s="1">
        <v>42113</v>
      </c>
      <c r="C60" s="2">
        <v>18387</v>
      </c>
      <c r="D60" s="214">
        <v>40150</v>
      </c>
      <c r="E60" s="57">
        <v>42137</v>
      </c>
      <c r="F60" s="171">
        <v>40150</v>
      </c>
      <c r="G60" s="9">
        <f t="shared" si="0"/>
        <v>0</v>
      </c>
      <c r="H60" s="14"/>
      <c r="J60" s="43">
        <v>16402</v>
      </c>
      <c r="K60" s="44">
        <v>46112.65</v>
      </c>
      <c r="L60" s="44"/>
      <c r="M60" s="108" t="s">
        <v>45</v>
      </c>
      <c r="N60" s="59">
        <v>65000</v>
      </c>
      <c r="O60" s="42">
        <v>42093</v>
      </c>
      <c r="P60" s="160">
        <v>42093</v>
      </c>
      <c r="Q60" s="80"/>
    </row>
    <row r="61" spans="2:17" ht="15.75" x14ac:dyDescent="0.25">
      <c r="B61" s="1">
        <v>42113</v>
      </c>
      <c r="C61" s="2">
        <v>18393</v>
      </c>
      <c r="D61" s="214">
        <v>70289.91</v>
      </c>
      <c r="E61" s="56">
        <v>42137</v>
      </c>
      <c r="F61" s="179">
        <v>70289.91</v>
      </c>
      <c r="G61" s="9">
        <f t="shared" si="0"/>
        <v>0</v>
      </c>
      <c r="H61" s="14"/>
      <c r="J61" s="62">
        <v>16537</v>
      </c>
      <c r="K61" s="44">
        <v>70844.2</v>
      </c>
      <c r="L61" s="60"/>
      <c r="M61" s="108" t="s">
        <v>45</v>
      </c>
      <c r="N61" s="59">
        <v>60000</v>
      </c>
      <c r="O61" s="42">
        <v>42093</v>
      </c>
      <c r="P61" s="160">
        <v>42093</v>
      </c>
      <c r="Q61" s="80"/>
    </row>
    <row r="62" spans="2:17" ht="15.75" x14ac:dyDescent="0.25">
      <c r="B62" s="1">
        <v>42114</v>
      </c>
      <c r="C62" s="2">
        <v>18485</v>
      </c>
      <c r="D62" s="214">
        <v>92821.65</v>
      </c>
      <c r="E62" s="56">
        <v>42144</v>
      </c>
      <c r="F62" s="214">
        <v>92821.65</v>
      </c>
      <c r="G62" s="9">
        <f t="shared" si="0"/>
        <v>0</v>
      </c>
      <c r="H62" s="14"/>
      <c r="J62" s="62">
        <v>16538</v>
      </c>
      <c r="K62" s="44">
        <v>243070.16</v>
      </c>
      <c r="L62" s="44"/>
      <c r="M62" s="204">
        <v>2720598</v>
      </c>
      <c r="N62" s="61">
        <v>34000</v>
      </c>
      <c r="O62" s="42">
        <v>42093</v>
      </c>
      <c r="P62" s="160"/>
      <c r="Q62" s="80"/>
    </row>
    <row r="63" spans="2:17" ht="15.75" x14ac:dyDescent="0.25">
      <c r="B63" s="1">
        <v>42115</v>
      </c>
      <c r="C63" s="2">
        <v>18530</v>
      </c>
      <c r="D63" s="214">
        <v>37615.29</v>
      </c>
      <c r="E63" s="56">
        <v>42144</v>
      </c>
      <c r="F63" s="214">
        <v>37615.29</v>
      </c>
      <c r="G63" s="9">
        <f t="shared" si="0"/>
        <v>0</v>
      </c>
      <c r="H63" s="14"/>
      <c r="J63" s="65">
        <v>16629</v>
      </c>
      <c r="K63" s="44">
        <v>81397.710000000006</v>
      </c>
      <c r="L63" s="41"/>
      <c r="M63" s="108">
        <v>2720597</v>
      </c>
      <c r="N63" s="59">
        <v>50515</v>
      </c>
      <c r="O63" s="42">
        <v>42093</v>
      </c>
      <c r="P63" s="160"/>
      <c r="Q63" s="80"/>
    </row>
    <row r="64" spans="2:17" ht="15.75" x14ac:dyDescent="0.25">
      <c r="B64" s="1">
        <v>42115</v>
      </c>
      <c r="C64" s="2">
        <v>18593</v>
      </c>
      <c r="D64" s="214">
        <v>53147.7</v>
      </c>
      <c r="E64" s="56">
        <v>42144</v>
      </c>
      <c r="F64" s="214">
        <v>53147.7</v>
      </c>
      <c r="G64" s="9">
        <f t="shared" si="0"/>
        <v>0</v>
      </c>
      <c r="H64" s="7"/>
      <c r="J64" s="46">
        <v>16630</v>
      </c>
      <c r="K64" s="134">
        <v>185799.2</v>
      </c>
      <c r="L64" s="48"/>
      <c r="M64" s="161" t="s">
        <v>45</v>
      </c>
      <c r="N64" s="64">
        <v>22999</v>
      </c>
      <c r="O64" s="42">
        <v>42095</v>
      </c>
      <c r="P64" s="160">
        <v>42094</v>
      </c>
      <c r="Q64" s="80"/>
    </row>
    <row r="65" spans="2:17" x14ac:dyDescent="0.25">
      <c r="B65" s="1">
        <v>42115</v>
      </c>
      <c r="C65" s="2">
        <v>18602</v>
      </c>
      <c r="D65" s="214">
        <v>207958.2</v>
      </c>
      <c r="E65" s="56">
        <v>42144</v>
      </c>
      <c r="F65" s="214">
        <v>207958.2</v>
      </c>
      <c r="G65" s="9">
        <f t="shared" si="0"/>
        <v>0</v>
      </c>
      <c r="H65" s="7"/>
      <c r="J65" s="46">
        <v>16651</v>
      </c>
      <c r="K65" s="134">
        <v>77804.100000000006</v>
      </c>
      <c r="L65" s="169"/>
      <c r="M65" s="161" t="s">
        <v>45</v>
      </c>
      <c r="N65" s="64">
        <v>70000</v>
      </c>
      <c r="O65" s="47">
        <v>42094</v>
      </c>
      <c r="P65" s="160">
        <v>42094</v>
      </c>
      <c r="Q65" s="80"/>
    </row>
    <row r="66" spans="2:17" x14ac:dyDescent="0.25">
      <c r="B66" s="1">
        <v>42116</v>
      </c>
      <c r="C66" s="2">
        <v>18652</v>
      </c>
      <c r="D66" s="215">
        <v>3835</v>
      </c>
      <c r="E66" s="56">
        <v>42144</v>
      </c>
      <c r="F66" s="215">
        <v>3835</v>
      </c>
      <c r="G66" s="9">
        <f t="shared" si="0"/>
        <v>0</v>
      </c>
      <c r="H66" s="18"/>
      <c r="J66" s="46">
        <v>16835</v>
      </c>
      <c r="K66" s="134">
        <v>184246.3</v>
      </c>
      <c r="L66" s="15" t="s">
        <v>29</v>
      </c>
      <c r="M66" s="89">
        <v>2720599</v>
      </c>
      <c r="N66" s="45">
        <v>13700</v>
      </c>
      <c r="O66" s="47">
        <v>42094</v>
      </c>
      <c r="P66" s="160"/>
      <c r="Q66" s="80"/>
    </row>
    <row r="67" spans="2:17" x14ac:dyDescent="0.25">
      <c r="B67" s="1">
        <v>42116</v>
      </c>
      <c r="C67" s="2">
        <v>18662</v>
      </c>
      <c r="D67" s="214">
        <v>45092</v>
      </c>
      <c r="E67" s="56">
        <v>42144</v>
      </c>
      <c r="F67" s="214">
        <v>45092</v>
      </c>
      <c r="G67" s="9">
        <f t="shared" ref="G67:G113" si="1">D67-F67</f>
        <v>0</v>
      </c>
      <c r="H67" s="7"/>
      <c r="J67" s="46"/>
      <c r="K67" s="134"/>
      <c r="L67" s="48"/>
      <c r="M67" s="89">
        <v>2720600</v>
      </c>
      <c r="N67" s="45">
        <v>50000</v>
      </c>
      <c r="O67" s="47">
        <v>42094</v>
      </c>
      <c r="P67" s="160"/>
      <c r="Q67" s="80"/>
    </row>
    <row r="68" spans="2:17" x14ac:dyDescent="0.25">
      <c r="B68" s="1">
        <v>42116</v>
      </c>
      <c r="C68" s="2">
        <v>18695</v>
      </c>
      <c r="D68" s="214">
        <v>135688.88</v>
      </c>
      <c r="E68" s="56">
        <v>42144</v>
      </c>
      <c r="F68" s="214">
        <v>135688.88</v>
      </c>
      <c r="G68" s="9">
        <f t="shared" si="1"/>
        <v>0</v>
      </c>
      <c r="H68" s="7"/>
      <c r="J68" s="65"/>
      <c r="K68" s="134"/>
      <c r="L68" s="170"/>
      <c r="M68" s="89" t="s">
        <v>45</v>
      </c>
      <c r="N68" s="45">
        <v>55000</v>
      </c>
      <c r="O68" s="47">
        <v>42095</v>
      </c>
      <c r="P68" s="160">
        <v>42095</v>
      </c>
      <c r="Q68" s="80"/>
    </row>
    <row r="69" spans="2:17" x14ac:dyDescent="0.25">
      <c r="B69" s="1">
        <v>42116</v>
      </c>
      <c r="C69" s="2">
        <v>18697</v>
      </c>
      <c r="D69" s="214">
        <v>28218.400000000001</v>
      </c>
      <c r="E69" s="56">
        <v>42144</v>
      </c>
      <c r="F69" s="214">
        <v>28218.400000000001</v>
      </c>
      <c r="G69" s="9">
        <f t="shared" si="1"/>
        <v>0</v>
      </c>
      <c r="H69" s="18"/>
      <c r="J69" s="65"/>
      <c r="K69" s="134"/>
      <c r="L69" s="162"/>
      <c r="M69" s="89" t="s">
        <v>45</v>
      </c>
      <c r="N69" s="45">
        <v>55000</v>
      </c>
      <c r="O69" s="47">
        <v>42095</v>
      </c>
      <c r="P69" s="160">
        <v>42095</v>
      </c>
      <c r="Q69" s="80"/>
    </row>
    <row r="70" spans="2:17" ht="15.75" x14ac:dyDescent="0.25">
      <c r="B70" s="1">
        <v>42116</v>
      </c>
      <c r="C70" s="2">
        <v>18702</v>
      </c>
      <c r="D70" s="214">
        <v>37443.599999999999</v>
      </c>
      <c r="E70" s="56">
        <v>42144</v>
      </c>
      <c r="F70" s="214">
        <v>37443.599999999999</v>
      </c>
      <c r="G70" s="9">
        <f t="shared" si="1"/>
        <v>0</v>
      </c>
      <c r="H70" s="18"/>
      <c r="J70" s="43"/>
      <c r="K70" s="44"/>
      <c r="L70" s="41"/>
      <c r="M70" s="89" t="s">
        <v>45</v>
      </c>
      <c r="N70" s="64">
        <v>65000</v>
      </c>
      <c r="O70" s="47">
        <v>42095</v>
      </c>
      <c r="P70" s="160">
        <v>42095</v>
      </c>
      <c r="Q70" s="80"/>
    </row>
    <row r="71" spans="2:17" ht="15.75" x14ac:dyDescent="0.25">
      <c r="B71" s="1">
        <v>42117</v>
      </c>
      <c r="C71" s="2">
        <v>18744</v>
      </c>
      <c r="D71" s="214">
        <v>628.20000000000005</v>
      </c>
      <c r="E71" s="56">
        <v>42144</v>
      </c>
      <c r="F71" s="214">
        <v>628.20000000000005</v>
      </c>
      <c r="G71" s="9">
        <f t="shared" si="1"/>
        <v>0</v>
      </c>
      <c r="H71" s="7"/>
      <c r="J71" s="43"/>
      <c r="K71" s="44"/>
      <c r="L71" s="41"/>
      <c r="M71" s="89">
        <v>2720601</v>
      </c>
      <c r="N71" s="64">
        <v>39000</v>
      </c>
      <c r="O71" s="47">
        <v>42095</v>
      </c>
      <c r="P71" s="160"/>
      <c r="Q71" s="80"/>
    </row>
    <row r="72" spans="2:17" ht="18.75" x14ac:dyDescent="0.3">
      <c r="B72" s="1">
        <v>42117</v>
      </c>
      <c r="C72" s="2">
        <v>18789</v>
      </c>
      <c r="D72" s="215">
        <v>5557.83</v>
      </c>
      <c r="E72" s="56">
        <v>42144</v>
      </c>
      <c r="F72" s="215">
        <v>5557.83</v>
      </c>
      <c r="G72" s="9">
        <f t="shared" si="1"/>
        <v>0</v>
      </c>
      <c r="H72" s="7"/>
      <c r="J72" s="65"/>
      <c r="K72" s="134"/>
      <c r="L72" s="163"/>
      <c r="M72" s="89">
        <v>2720603</v>
      </c>
      <c r="N72" s="44">
        <v>25086</v>
      </c>
      <c r="O72" s="164">
        <v>42095</v>
      </c>
      <c r="P72" s="160"/>
      <c r="Q72" s="80"/>
    </row>
    <row r="73" spans="2:17" ht="15.75" x14ac:dyDescent="0.25">
      <c r="B73" s="1">
        <v>42117</v>
      </c>
      <c r="C73" s="2">
        <v>18797</v>
      </c>
      <c r="D73" s="215">
        <v>278366.43</v>
      </c>
      <c r="E73" s="56">
        <v>42144</v>
      </c>
      <c r="F73" s="215">
        <v>278366.43</v>
      </c>
      <c r="G73" s="9">
        <f t="shared" si="1"/>
        <v>0</v>
      </c>
      <c r="H73" s="7"/>
      <c r="J73" s="43"/>
      <c r="K73" s="44"/>
      <c r="L73" s="41"/>
      <c r="M73" s="89">
        <v>2720602</v>
      </c>
      <c r="N73" s="59">
        <v>27278.5</v>
      </c>
      <c r="O73" s="166">
        <v>42095</v>
      </c>
      <c r="P73" s="160"/>
      <c r="Q73" s="80"/>
    </row>
    <row r="74" spans="2:17" ht="15.75" x14ac:dyDescent="0.25">
      <c r="B74" s="1">
        <v>42117</v>
      </c>
      <c r="C74" s="2">
        <v>18798</v>
      </c>
      <c r="D74" s="214">
        <v>63272</v>
      </c>
      <c r="E74" s="56">
        <v>42144</v>
      </c>
      <c r="F74" s="214">
        <v>63272</v>
      </c>
      <c r="G74" s="9">
        <f t="shared" si="1"/>
        <v>0</v>
      </c>
      <c r="H74" s="7"/>
      <c r="J74" s="65"/>
      <c r="K74" s="134"/>
      <c r="L74" s="165"/>
      <c r="M74" s="108" t="s">
        <v>45</v>
      </c>
      <c r="N74" s="59">
        <v>29478</v>
      </c>
      <c r="O74" s="166">
        <v>42098</v>
      </c>
      <c r="P74" s="160">
        <v>42096</v>
      </c>
      <c r="Q74" s="80"/>
    </row>
    <row r="75" spans="2:17" ht="15.75" x14ac:dyDescent="0.25">
      <c r="B75" s="1">
        <v>42118</v>
      </c>
      <c r="C75" s="2">
        <v>18913</v>
      </c>
      <c r="D75" s="214">
        <v>23292.9</v>
      </c>
      <c r="E75" s="56">
        <v>42144</v>
      </c>
      <c r="F75" s="214">
        <v>23292.9</v>
      </c>
      <c r="G75" s="9">
        <f t="shared" si="1"/>
        <v>0</v>
      </c>
      <c r="H75" s="7"/>
      <c r="J75" s="65"/>
      <c r="K75" s="134"/>
      <c r="L75" s="165"/>
      <c r="M75" s="108">
        <v>2720604</v>
      </c>
      <c r="N75" s="59">
        <v>55000</v>
      </c>
      <c r="O75" s="166">
        <v>42096</v>
      </c>
      <c r="P75" s="160"/>
      <c r="Q75" s="80"/>
    </row>
    <row r="76" spans="2:17" ht="15.75" x14ac:dyDescent="0.25">
      <c r="B76" s="1">
        <v>42118</v>
      </c>
      <c r="C76" s="2">
        <v>18928</v>
      </c>
      <c r="D76" s="214">
        <v>34234</v>
      </c>
      <c r="E76" s="56">
        <v>42144</v>
      </c>
      <c r="F76" s="214">
        <v>34234</v>
      </c>
      <c r="G76" s="9">
        <f t="shared" si="1"/>
        <v>0</v>
      </c>
      <c r="H76" s="7"/>
      <c r="J76" s="43"/>
      <c r="K76" s="44"/>
      <c r="L76" s="41"/>
      <c r="M76" s="108">
        <v>2720608</v>
      </c>
      <c r="N76" s="59">
        <v>40000</v>
      </c>
      <c r="O76" s="166">
        <v>42096</v>
      </c>
      <c r="P76" s="160"/>
      <c r="Q76" s="80"/>
    </row>
    <row r="77" spans="2:17" ht="15.75" x14ac:dyDescent="0.25">
      <c r="B77" s="1">
        <v>42118</v>
      </c>
      <c r="C77" s="2">
        <v>18940</v>
      </c>
      <c r="D77" s="214">
        <v>189273.25</v>
      </c>
      <c r="E77" s="56">
        <v>42144</v>
      </c>
      <c r="F77" s="214">
        <v>189273.25</v>
      </c>
      <c r="G77" s="9">
        <f t="shared" si="1"/>
        <v>0</v>
      </c>
      <c r="H77" s="7"/>
      <c r="J77" s="46"/>
      <c r="K77" s="92"/>
      <c r="L77" s="48"/>
      <c r="M77" s="108">
        <v>2720606</v>
      </c>
      <c r="N77" s="59">
        <v>50000</v>
      </c>
      <c r="O77" s="166">
        <v>42096</v>
      </c>
      <c r="P77" s="160"/>
      <c r="Q77" s="80"/>
    </row>
    <row r="78" spans="2:17" ht="15.75" x14ac:dyDescent="0.25">
      <c r="B78" s="1">
        <v>42118</v>
      </c>
      <c r="C78" s="2">
        <v>18941</v>
      </c>
      <c r="D78" s="214">
        <v>39792.800000000003</v>
      </c>
      <c r="E78" s="56">
        <v>42144</v>
      </c>
      <c r="F78" s="214">
        <v>39792.800000000003</v>
      </c>
      <c r="G78" s="9">
        <f t="shared" si="1"/>
        <v>0</v>
      </c>
      <c r="H78" s="7"/>
      <c r="J78" s="46"/>
      <c r="K78" s="92"/>
      <c r="L78" s="48"/>
      <c r="M78" s="108">
        <v>2720605</v>
      </c>
      <c r="N78" s="59">
        <v>30000</v>
      </c>
      <c r="O78" s="166">
        <v>42096</v>
      </c>
      <c r="P78" s="160"/>
      <c r="Q78" s="80"/>
    </row>
    <row r="79" spans="2:17" ht="15.75" x14ac:dyDescent="0.25">
      <c r="B79" s="1">
        <v>42118</v>
      </c>
      <c r="C79" s="2">
        <v>18942</v>
      </c>
      <c r="D79" s="214">
        <v>7695</v>
      </c>
      <c r="E79" s="56">
        <v>42144</v>
      </c>
      <c r="F79" s="214">
        <v>7695</v>
      </c>
      <c r="G79" s="9">
        <f t="shared" si="1"/>
        <v>0</v>
      </c>
      <c r="H79" s="7"/>
      <c r="J79" s="43"/>
      <c r="K79" s="44"/>
      <c r="L79" s="41"/>
      <c r="M79" s="108">
        <v>2720607</v>
      </c>
      <c r="N79" s="59">
        <v>10731.5</v>
      </c>
      <c r="O79" s="166">
        <v>42096</v>
      </c>
      <c r="P79" s="80"/>
      <c r="Q79" s="80"/>
    </row>
    <row r="80" spans="2:17" ht="15.75" x14ac:dyDescent="0.25">
      <c r="B80" s="1">
        <v>42119</v>
      </c>
      <c r="C80" s="2">
        <v>18975</v>
      </c>
      <c r="D80" s="214">
        <v>45591.4</v>
      </c>
      <c r="E80" s="56">
        <v>42144</v>
      </c>
      <c r="F80" s="214">
        <v>45591.4</v>
      </c>
      <c r="G80" s="9">
        <f t="shared" si="1"/>
        <v>0</v>
      </c>
      <c r="H80" s="7"/>
      <c r="J80" s="96"/>
      <c r="K80" s="41"/>
      <c r="L80" s="41"/>
      <c r="M80" s="108" t="s">
        <v>45</v>
      </c>
      <c r="N80" s="45">
        <v>40000</v>
      </c>
      <c r="O80" s="47">
        <v>42098</v>
      </c>
      <c r="P80" s="160">
        <v>42098</v>
      </c>
      <c r="Q80" s="80"/>
    </row>
    <row r="81" spans="2:17" ht="15.75" x14ac:dyDescent="0.25">
      <c r="B81" s="1">
        <v>42119</v>
      </c>
      <c r="C81" s="2">
        <v>19064</v>
      </c>
      <c r="D81" s="214">
        <v>258451.41</v>
      </c>
      <c r="E81" s="56">
        <v>42144</v>
      </c>
      <c r="F81" s="214">
        <v>258451.41</v>
      </c>
      <c r="G81" s="9">
        <f t="shared" si="1"/>
        <v>0</v>
      </c>
      <c r="H81" s="7"/>
      <c r="J81" s="43"/>
      <c r="K81" s="44"/>
      <c r="L81" s="44"/>
      <c r="M81" s="108" t="s">
        <v>45</v>
      </c>
      <c r="N81" s="45">
        <v>127000</v>
      </c>
      <c r="O81" s="47">
        <v>42098</v>
      </c>
      <c r="P81" s="160">
        <v>42098</v>
      </c>
      <c r="Q81" s="80"/>
    </row>
    <row r="82" spans="2:17" ht="15.75" x14ac:dyDescent="0.25">
      <c r="B82" s="1">
        <v>42119</v>
      </c>
      <c r="C82" s="2">
        <v>19065</v>
      </c>
      <c r="D82" s="214">
        <v>28061.4</v>
      </c>
      <c r="E82" s="56">
        <v>42144</v>
      </c>
      <c r="F82" s="214">
        <v>28061.4</v>
      </c>
      <c r="G82" s="9">
        <f t="shared" si="1"/>
        <v>0</v>
      </c>
      <c r="H82" s="7"/>
      <c r="J82" s="65"/>
      <c r="K82" s="134"/>
      <c r="L82" s="165"/>
      <c r="M82" s="108">
        <v>2720588</v>
      </c>
      <c r="N82" s="64">
        <v>75000</v>
      </c>
      <c r="O82" s="166">
        <v>42098</v>
      </c>
      <c r="P82" s="78"/>
      <c r="Q82" s="80"/>
    </row>
    <row r="83" spans="2:17" ht="15.75" x14ac:dyDescent="0.25">
      <c r="B83" s="1">
        <v>42120</v>
      </c>
      <c r="C83" s="2">
        <v>19119</v>
      </c>
      <c r="D83" s="214">
        <v>14214.3</v>
      </c>
      <c r="E83" s="56">
        <v>42144</v>
      </c>
      <c r="F83" s="214">
        <v>14214.3</v>
      </c>
      <c r="G83" s="9">
        <f t="shared" si="1"/>
        <v>0</v>
      </c>
      <c r="H83" s="7"/>
      <c r="J83" s="65"/>
      <c r="K83" s="134"/>
      <c r="L83" s="165"/>
      <c r="M83" s="108">
        <v>2720610</v>
      </c>
      <c r="N83" s="64">
        <v>12000</v>
      </c>
      <c r="O83" s="164">
        <v>42098</v>
      </c>
      <c r="P83" s="80"/>
      <c r="Q83" s="80"/>
    </row>
    <row r="84" spans="2:17" ht="15.75" x14ac:dyDescent="0.25">
      <c r="B84" s="1">
        <v>42121</v>
      </c>
      <c r="C84" s="2">
        <v>19148</v>
      </c>
      <c r="D84" s="214">
        <v>56736.5</v>
      </c>
      <c r="E84" s="56">
        <v>42144</v>
      </c>
      <c r="F84" s="214">
        <v>56736.5</v>
      </c>
      <c r="G84" s="9">
        <f t="shared" si="1"/>
        <v>0</v>
      </c>
      <c r="H84" s="7"/>
      <c r="J84" s="65"/>
      <c r="K84" s="134"/>
      <c r="L84" s="165"/>
      <c r="M84" s="108">
        <v>2720611</v>
      </c>
      <c r="N84" s="64">
        <v>26425</v>
      </c>
      <c r="O84" s="164">
        <v>42098</v>
      </c>
      <c r="P84" s="80"/>
      <c r="Q84" s="80"/>
    </row>
    <row r="85" spans="2:17" ht="15.75" x14ac:dyDescent="0.25">
      <c r="B85" s="1">
        <v>42121</v>
      </c>
      <c r="C85" s="2">
        <v>19186</v>
      </c>
      <c r="D85" s="214">
        <v>4055.4</v>
      </c>
      <c r="E85" s="56">
        <v>42144</v>
      </c>
      <c r="F85" s="214">
        <v>4055.4</v>
      </c>
      <c r="G85" s="9">
        <f t="shared" si="1"/>
        <v>0</v>
      </c>
      <c r="H85" s="7"/>
      <c r="J85" s="65"/>
      <c r="K85" s="134"/>
      <c r="L85" s="165"/>
      <c r="M85" s="108">
        <v>2720609</v>
      </c>
      <c r="N85" s="64">
        <v>25782</v>
      </c>
      <c r="O85" s="164">
        <v>42098</v>
      </c>
      <c r="P85" s="80"/>
      <c r="Q85" s="80"/>
    </row>
    <row r="86" spans="2:17" ht="15.75" x14ac:dyDescent="0.25">
      <c r="B86" s="1">
        <v>42121</v>
      </c>
      <c r="C86" s="2">
        <v>19190</v>
      </c>
      <c r="D86" s="214">
        <v>516</v>
      </c>
      <c r="E86" s="56">
        <v>42144</v>
      </c>
      <c r="F86" s="214">
        <v>516</v>
      </c>
      <c r="G86" s="9">
        <f t="shared" si="1"/>
        <v>0</v>
      </c>
      <c r="H86" s="7"/>
      <c r="J86" s="65"/>
      <c r="K86" s="44"/>
      <c r="L86" s="41"/>
      <c r="M86" s="108"/>
      <c r="N86" s="64"/>
      <c r="O86" s="164"/>
      <c r="P86" s="80"/>
      <c r="Q86" s="80"/>
    </row>
    <row r="87" spans="2:17" ht="16.5" thickBot="1" x14ac:dyDescent="0.3">
      <c r="B87" s="1">
        <v>42121</v>
      </c>
      <c r="C87" s="2">
        <v>19254</v>
      </c>
      <c r="D87" s="214">
        <v>235756.06</v>
      </c>
      <c r="E87" s="56">
        <v>42144</v>
      </c>
      <c r="F87" s="214">
        <v>235756.06</v>
      </c>
      <c r="G87" s="9">
        <f t="shared" si="1"/>
        <v>0</v>
      </c>
      <c r="H87" s="7"/>
      <c r="J87" s="94"/>
      <c r="K87" s="49">
        <v>0</v>
      </c>
      <c r="L87" s="49"/>
      <c r="M87" s="50"/>
      <c r="N87" s="51">
        <v>0</v>
      </c>
      <c r="O87" s="52"/>
      <c r="P87" s="160"/>
      <c r="Q87" s="80"/>
    </row>
    <row r="88" spans="2:17" ht="16.5" thickTop="1" x14ac:dyDescent="0.25">
      <c r="B88" s="1">
        <v>42122</v>
      </c>
      <c r="C88" s="2">
        <v>19269</v>
      </c>
      <c r="D88" s="214">
        <v>4785</v>
      </c>
      <c r="E88" s="56">
        <v>42144</v>
      </c>
      <c r="F88" s="214">
        <v>4785</v>
      </c>
      <c r="G88" s="9">
        <f t="shared" si="1"/>
        <v>0</v>
      </c>
      <c r="H88" s="7"/>
      <c r="J88" s="202"/>
      <c r="K88" s="84">
        <f>SUM(K56:K87)</f>
        <v>1362061.0000000002</v>
      </c>
      <c r="L88" s="85"/>
      <c r="M88" s="86"/>
      <c r="N88" s="84">
        <f>SUM(N56:N87)</f>
        <v>1362061</v>
      </c>
      <c r="O88" s="36"/>
      <c r="P88" s="160"/>
      <c r="Q88" s="80"/>
    </row>
    <row r="89" spans="2:17" ht="15.75" x14ac:dyDescent="0.25">
      <c r="B89" s="1">
        <v>42122</v>
      </c>
      <c r="C89" s="2">
        <v>19314</v>
      </c>
      <c r="D89" s="214">
        <v>85662.55</v>
      </c>
      <c r="E89" s="56">
        <v>42144</v>
      </c>
      <c r="F89" s="214">
        <v>85662.55</v>
      </c>
      <c r="G89" s="9">
        <f t="shared" si="1"/>
        <v>0</v>
      </c>
      <c r="H89" s="7"/>
      <c r="J89" s="155"/>
      <c r="K89" s="158"/>
      <c r="L89" s="153"/>
      <c r="M89" s="151"/>
      <c r="N89" s="82"/>
      <c r="O89" s="150"/>
      <c r="P89" s="160"/>
      <c r="Q89" s="80"/>
    </row>
    <row r="90" spans="2:17" ht="15.75" thickBot="1" x14ac:dyDescent="0.3">
      <c r="B90" s="1">
        <v>42122</v>
      </c>
      <c r="C90" s="2">
        <v>19335</v>
      </c>
      <c r="D90" s="214">
        <v>5761.9</v>
      </c>
      <c r="E90" s="56">
        <v>42144</v>
      </c>
      <c r="F90" s="214">
        <v>5761.9</v>
      </c>
      <c r="G90" s="9">
        <f t="shared" si="1"/>
        <v>0</v>
      </c>
      <c r="H90" s="7"/>
      <c r="J90" s="104"/>
      <c r="K90" s="105"/>
      <c r="L90" s="106"/>
      <c r="M90" s="104"/>
      <c r="N90" s="105"/>
      <c r="O90" s="83"/>
      <c r="P90" s="80"/>
      <c r="Q90" s="80"/>
    </row>
    <row r="91" spans="2:17" ht="19.5" thickBot="1" x14ac:dyDescent="0.35">
      <c r="B91" s="1">
        <v>42122</v>
      </c>
      <c r="C91" s="2">
        <v>19336</v>
      </c>
      <c r="D91" s="214">
        <v>11608</v>
      </c>
      <c r="E91" s="56">
        <v>42144</v>
      </c>
      <c r="F91" s="214">
        <v>11608</v>
      </c>
      <c r="G91" s="9">
        <f t="shared" si="1"/>
        <v>0</v>
      </c>
      <c r="H91" s="7"/>
      <c r="J91" s="208"/>
      <c r="K91" s="53" t="s">
        <v>48</v>
      </c>
      <c r="L91" s="22"/>
      <c r="M91" s="35"/>
      <c r="N91" s="225">
        <v>42125</v>
      </c>
      <c r="O91" s="36"/>
      <c r="P91" s="80"/>
      <c r="Q91" s="80"/>
    </row>
    <row r="92" spans="2:17" ht="16.5" thickBot="1" x14ac:dyDescent="0.3">
      <c r="B92" s="1">
        <v>42123</v>
      </c>
      <c r="C92" s="2">
        <v>19383</v>
      </c>
      <c r="D92" s="214">
        <v>56691.8</v>
      </c>
      <c r="E92" s="56">
        <v>42144</v>
      </c>
      <c r="F92" s="214">
        <v>56691.8</v>
      </c>
      <c r="G92" s="9">
        <f t="shared" si="1"/>
        <v>0</v>
      </c>
      <c r="H92" s="7"/>
      <c r="J92" s="38"/>
      <c r="K92" s="39"/>
      <c r="L92" s="37"/>
      <c r="M92" s="38"/>
      <c r="N92" s="39" t="s">
        <v>44</v>
      </c>
      <c r="O92" s="40"/>
      <c r="P92" s="80"/>
      <c r="Q92" s="80"/>
    </row>
    <row r="93" spans="2:17" ht="16.5" thickBot="1" x14ac:dyDescent="0.3">
      <c r="B93" s="1">
        <v>42123</v>
      </c>
      <c r="C93" s="2">
        <v>19384</v>
      </c>
      <c r="D93" s="214">
        <v>149529.26</v>
      </c>
      <c r="E93" s="56">
        <v>42144</v>
      </c>
      <c r="F93" s="214">
        <v>149529.26</v>
      </c>
      <c r="G93" s="9">
        <f t="shared" si="1"/>
        <v>0</v>
      </c>
      <c r="H93" s="7"/>
      <c r="J93" s="93" t="s">
        <v>21</v>
      </c>
      <c r="K93" s="71" t="s">
        <v>16</v>
      </c>
      <c r="L93" s="72"/>
      <c r="M93" s="73" t="s">
        <v>22</v>
      </c>
      <c r="N93" s="71" t="s">
        <v>23</v>
      </c>
      <c r="O93" s="74"/>
      <c r="P93" s="160"/>
      <c r="Q93" s="80"/>
    </row>
    <row r="94" spans="2:17" ht="15.75" x14ac:dyDescent="0.25">
      <c r="B94" s="1">
        <v>42123</v>
      </c>
      <c r="C94" s="2">
        <v>19443</v>
      </c>
      <c r="D94" s="214">
        <v>226200.5</v>
      </c>
      <c r="E94" s="56">
        <v>42144</v>
      </c>
      <c r="F94" s="214">
        <v>226200.5</v>
      </c>
      <c r="G94" s="9">
        <f t="shared" si="1"/>
        <v>0</v>
      </c>
      <c r="H94" s="7"/>
      <c r="J94" s="66">
        <v>14374</v>
      </c>
      <c r="K94" s="67">
        <v>59072.4</v>
      </c>
      <c r="L94" s="67"/>
      <c r="M94" s="109" t="s">
        <v>45</v>
      </c>
      <c r="N94" s="69">
        <v>23644</v>
      </c>
      <c r="O94" s="70">
        <v>42103</v>
      </c>
      <c r="P94" s="160">
        <v>42105</v>
      </c>
      <c r="Q94" s="80"/>
    </row>
    <row r="95" spans="2:17" ht="15.75" x14ac:dyDescent="0.25">
      <c r="B95" s="1">
        <v>42123</v>
      </c>
      <c r="C95" s="2">
        <v>19447</v>
      </c>
      <c r="D95" s="214">
        <v>42993.599999999999</v>
      </c>
      <c r="E95" s="56">
        <v>42144</v>
      </c>
      <c r="F95" s="214">
        <v>42993.599999999999</v>
      </c>
      <c r="G95" s="9">
        <f t="shared" si="1"/>
        <v>0</v>
      </c>
      <c r="H95" s="7"/>
      <c r="J95" s="43">
        <v>15030</v>
      </c>
      <c r="K95" s="44">
        <v>6260.4</v>
      </c>
      <c r="L95" s="44"/>
      <c r="M95" s="108">
        <v>2722529</v>
      </c>
      <c r="N95" s="59">
        <v>28897.5</v>
      </c>
      <c r="O95" s="42">
        <v>42103</v>
      </c>
      <c r="P95" s="80"/>
      <c r="Q95" s="80"/>
    </row>
    <row r="96" spans="2:17" ht="15.75" x14ac:dyDescent="0.25">
      <c r="B96" s="1">
        <v>42123</v>
      </c>
      <c r="C96" s="222">
        <v>19449</v>
      </c>
      <c r="D96" s="214">
        <v>4160</v>
      </c>
      <c r="E96" s="56">
        <v>42144</v>
      </c>
      <c r="F96" s="214">
        <v>4160</v>
      </c>
      <c r="G96" s="9">
        <f t="shared" si="1"/>
        <v>0</v>
      </c>
      <c r="H96" s="7"/>
      <c r="J96" s="65">
        <v>15265</v>
      </c>
      <c r="K96" s="134">
        <v>38617.599999999999</v>
      </c>
      <c r="L96" s="165"/>
      <c r="M96" s="108">
        <v>2720656</v>
      </c>
      <c r="N96" s="59">
        <v>26472</v>
      </c>
      <c r="O96" s="42">
        <v>42105</v>
      </c>
      <c r="P96" s="80"/>
      <c r="Q96" s="80"/>
    </row>
    <row r="97" spans="2:17" ht="15.75" x14ac:dyDescent="0.25">
      <c r="B97" s="1">
        <v>42123</v>
      </c>
      <c r="C97" s="222">
        <v>19456</v>
      </c>
      <c r="D97" s="214">
        <v>4024.89</v>
      </c>
      <c r="E97" s="56">
        <v>42144</v>
      </c>
      <c r="F97" s="214">
        <v>4024.89</v>
      </c>
      <c r="G97" s="9">
        <f t="shared" si="1"/>
        <v>0</v>
      </c>
      <c r="H97" s="7"/>
      <c r="J97" s="65">
        <v>15661</v>
      </c>
      <c r="K97" s="134">
        <v>25919.34</v>
      </c>
      <c r="L97" s="167" t="s">
        <v>29</v>
      </c>
      <c r="M97" s="108">
        <v>2720659</v>
      </c>
      <c r="N97" s="59">
        <v>70000</v>
      </c>
      <c r="O97" s="42">
        <v>42105</v>
      </c>
      <c r="P97" s="160"/>
      <c r="Q97" s="80"/>
    </row>
    <row r="98" spans="2:17" ht="15.75" x14ac:dyDescent="0.25">
      <c r="B98" s="209">
        <v>42124</v>
      </c>
      <c r="C98" s="223">
        <v>19471</v>
      </c>
      <c r="D98" s="216">
        <v>44261.65</v>
      </c>
      <c r="E98" s="56">
        <v>42144</v>
      </c>
      <c r="F98" s="216">
        <v>44261.65</v>
      </c>
      <c r="G98" s="210">
        <f t="shared" si="1"/>
        <v>0</v>
      </c>
      <c r="H98" s="211"/>
      <c r="J98" s="43">
        <v>16697</v>
      </c>
      <c r="K98" s="44">
        <v>255833.72</v>
      </c>
      <c r="L98" s="44"/>
      <c r="M98" s="108">
        <v>2720658</v>
      </c>
      <c r="N98" s="59">
        <v>49611</v>
      </c>
      <c r="O98" s="42">
        <v>42105</v>
      </c>
      <c r="P98" s="160"/>
      <c r="Q98" s="80"/>
    </row>
    <row r="99" spans="2:17" ht="15.75" x14ac:dyDescent="0.25">
      <c r="B99" s="221">
        <v>42124</v>
      </c>
      <c r="C99" s="224">
        <v>19543</v>
      </c>
      <c r="D99" s="219">
        <v>1104</v>
      </c>
      <c r="E99" s="56">
        <v>42144</v>
      </c>
      <c r="F99" s="219">
        <v>1104</v>
      </c>
      <c r="G99" s="210">
        <f t="shared" si="1"/>
        <v>0</v>
      </c>
      <c r="H99" s="162"/>
      <c r="J99" s="43">
        <v>16822</v>
      </c>
      <c r="K99" s="44">
        <v>6255</v>
      </c>
      <c r="L99" s="60"/>
      <c r="M99" s="108">
        <v>2720657</v>
      </c>
      <c r="N99" s="59">
        <v>25000</v>
      </c>
      <c r="O99" s="42">
        <v>42105</v>
      </c>
      <c r="P99" s="160"/>
      <c r="Q99" s="80"/>
    </row>
    <row r="100" spans="2:17" ht="15.75" x14ac:dyDescent="0.25">
      <c r="B100" s="221">
        <v>42124</v>
      </c>
      <c r="C100" s="224">
        <v>19546</v>
      </c>
      <c r="D100" s="219">
        <v>121237.02</v>
      </c>
      <c r="E100" s="56">
        <v>42144</v>
      </c>
      <c r="F100" s="219">
        <v>121237.02</v>
      </c>
      <c r="G100" s="210">
        <f t="shared" si="1"/>
        <v>0</v>
      </c>
      <c r="H100" s="162"/>
      <c r="J100" s="43">
        <v>16835</v>
      </c>
      <c r="K100" s="44">
        <v>385.24</v>
      </c>
      <c r="L100" s="44"/>
      <c r="M100" s="204" t="s">
        <v>45</v>
      </c>
      <c r="N100" s="61">
        <v>120000</v>
      </c>
      <c r="O100" s="42">
        <v>42104</v>
      </c>
      <c r="P100" s="160">
        <v>42104</v>
      </c>
      <c r="Q100" s="80"/>
    </row>
    <row r="101" spans="2:17" ht="15.75" x14ac:dyDescent="0.25">
      <c r="B101" s="221"/>
      <c r="C101" s="224"/>
      <c r="D101" s="219"/>
      <c r="E101" s="106"/>
      <c r="F101" s="106"/>
      <c r="G101" s="210">
        <f t="shared" si="1"/>
        <v>0</v>
      </c>
      <c r="H101" s="162"/>
      <c r="J101" s="65">
        <v>16838</v>
      </c>
      <c r="K101" s="134">
        <v>58688.7</v>
      </c>
      <c r="L101" s="167"/>
      <c r="M101" s="108" t="s">
        <v>45</v>
      </c>
      <c r="N101" s="59">
        <v>30000</v>
      </c>
      <c r="O101" s="42">
        <v>42104</v>
      </c>
      <c r="P101" s="160">
        <v>42104</v>
      </c>
      <c r="Q101" s="80"/>
    </row>
    <row r="102" spans="2:17" ht="15.75" x14ac:dyDescent="0.25">
      <c r="B102" s="221"/>
      <c r="C102" s="224"/>
      <c r="D102" s="219"/>
      <c r="E102" s="106"/>
      <c r="F102" s="106"/>
      <c r="G102" s="210">
        <f t="shared" si="1"/>
        <v>0</v>
      </c>
      <c r="H102" s="162"/>
      <c r="J102" s="43">
        <v>16930</v>
      </c>
      <c r="K102" s="44">
        <v>40138.75</v>
      </c>
      <c r="L102" s="44"/>
      <c r="M102" s="161" t="s">
        <v>45</v>
      </c>
      <c r="N102" s="64">
        <v>90000</v>
      </c>
      <c r="O102" s="42">
        <v>42104</v>
      </c>
      <c r="P102" s="160">
        <v>42104</v>
      </c>
      <c r="Q102" s="80"/>
    </row>
    <row r="103" spans="2:17" ht="15.75" x14ac:dyDescent="0.25">
      <c r="B103" s="221"/>
      <c r="C103" s="224"/>
      <c r="D103" s="219"/>
      <c r="E103" s="106"/>
      <c r="F103" s="106"/>
      <c r="G103" s="210">
        <f t="shared" si="1"/>
        <v>0</v>
      </c>
      <c r="H103" s="162"/>
      <c r="J103" s="62">
        <v>17015</v>
      </c>
      <c r="K103" s="44">
        <v>64572.472999999998</v>
      </c>
      <c r="L103" s="44"/>
      <c r="M103" s="161" t="s">
        <v>45</v>
      </c>
      <c r="N103" s="64">
        <v>48000</v>
      </c>
      <c r="O103" s="47">
        <v>42104</v>
      </c>
      <c r="P103" s="160">
        <v>42104</v>
      </c>
      <c r="Q103" s="80"/>
    </row>
    <row r="104" spans="2:17" ht="15.75" x14ac:dyDescent="0.25">
      <c r="B104" s="221"/>
      <c r="C104" s="224"/>
      <c r="D104" s="219"/>
      <c r="E104" s="106"/>
      <c r="F104" s="106"/>
      <c r="G104" s="210">
        <f t="shared" si="1"/>
        <v>0</v>
      </c>
      <c r="H104" s="162"/>
      <c r="J104" s="62">
        <v>17050</v>
      </c>
      <c r="K104" s="44">
        <v>36360.15</v>
      </c>
      <c r="L104" s="44"/>
      <c r="M104" s="89" t="s">
        <v>45</v>
      </c>
      <c r="N104" s="45">
        <v>27213</v>
      </c>
      <c r="O104" s="47">
        <v>42105</v>
      </c>
      <c r="P104" s="160">
        <v>42104</v>
      </c>
      <c r="Q104" s="80"/>
    </row>
    <row r="105" spans="2:17" ht="15.75" x14ac:dyDescent="0.25">
      <c r="B105" s="221"/>
      <c r="C105" s="224"/>
      <c r="D105" s="219"/>
      <c r="E105" s="106"/>
      <c r="F105" s="106"/>
      <c r="G105" s="210">
        <f t="shared" si="1"/>
        <v>0</v>
      </c>
      <c r="H105" s="162"/>
      <c r="J105" s="65">
        <v>17118</v>
      </c>
      <c r="K105" s="44">
        <v>28432.2</v>
      </c>
      <c r="L105" s="41"/>
      <c r="M105" s="89">
        <v>2720660</v>
      </c>
      <c r="N105" s="45">
        <v>28000</v>
      </c>
      <c r="O105" s="47">
        <v>42104</v>
      </c>
      <c r="P105" s="160"/>
      <c r="Q105" s="80"/>
    </row>
    <row r="106" spans="2:17" ht="15.75" x14ac:dyDescent="0.25">
      <c r="B106" s="221"/>
      <c r="C106" s="224"/>
      <c r="D106" s="219"/>
      <c r="E106" s="106"/>
      <c r="F106" s="106"/>
      <c r="G106" s="210">
        <f t="shared" si="1"/>
        <v>0</v>
      </c>
      <c r="H106" s="162"/>
      <c r="J106" s="43">
        <v>17135</v>
      </c>
      <c r="K106" s="44">
        <v>222741.02</v>
      </c>
      <c r="L106" s="95"/>
      <c r="M106" s="89">
        <v>2720662</v>
      </c>
      <c r="N106" s="45">
        <v>24628.5</v>
      </c>
      <c r="O106" s="47">
        <v>42104</v>
      </c>
      <c r="P106" s="160"/>
      <c r="Q106" s="80"/>
    </row>
    <row r="107" spans="2:17" ht="15.75" x14ac:dyDescent="0.25">
      <c r="B107" s="221"/>
      <c r="C107" s="224"/>
      <c r="D107" s="219"/>
      <c r="E107" s="106"/>
      <c r="F107" s="106"/>
      <c r="G107" s="210">
        <f t="shared" si="1"/>
        <v>0</v>
      </c>
      <c r="H107" s="162"/>
      <c r="J107" s="65">
        <v>17145</v>
      </c>
      <c r="K107" s="134">
        <v>15140.15</v>
      </c>
      <c r="L107" s="162"/>
      <c r="M107" s="89" t="s">
        <v>49</v>
      </c>
      <c r="N107" s="45">
        <v>1664</v>
      </c>
      <c r="O107" s="47">
        <v>42101</v>
      </c>
      <c r="P107" s="160">
        <v>42104</v>
      </c>
      <c r="Q107" s="80"/>
    </row>
    <row r="108" spans="2:17" ht="15.75" x14ac:dyDescent="0.25">
      <c r="B108" s="221"/>
      <c r="C108" s="224"/>
      <c r="D108" s="219"/>
      <c r="E108" s="106"/>
      <c r="F108" s="106"/>
      <c r="G108" s="210">
        <f t="shared" si="1"/>
        <v>0</v>
      </c>
      <c r="H108" s="162"/>
      <c r="J108" s="46">
        <v>17148</v>
      </c>
      <c r="K108" s="134">
        <v>1484</v>
      </c>
      <c r="L108" s="48"/>
      <c r="M108" s="89" t="s">
        <v>49</v>
      </c>
      <c r="N108" s="64">
        <v>29890</v>
      </c>
      <c r="O108" s="47">
        <v>42101</v>
      </c>
      <c r="P108" s="160">
        <v>42104</v>
      </c>
      <c r="Q108" s="80"/>
    </row>
    <row r="109" spans="2:17" ht="15.75" x14ac:dyDescent="0.25">
      <c r="B109" s="221"/>
      <c r="C109" s="224"/>
      <c r="D109" s="219"/>
      <c r="E109" s="106"/>
      <c r="F109" s="106"/>
      <c r="G109" s="210">
        <f t="shared" si="1"/>
        <v>0</v>
      </c>
      <c r="H109" s="162"/>
      <c r="J109" s="46">
        <v>17185</v>
      </c>
      <c r="K109" s="134">
        <v>13266</v>
      </c>
      <c r="L109" s="169"/>
      <c r="M109" s="89" t="s">
        <v>45</v>
      </c>
      <c r="N109" s="64">
        <v>85000</v>
      </c>
      <c r="O109" s="47">
        <v>42103</v>
      </c>
      <c r="P109" s="160">
        <v>42103</v>
      </c>
      <c r="Q109" s="80"/>
    </row>
    <row r="110" spans="2:17" ht="15.75" x14ac:dyDescent="0.25">
      <c r="B110" s="221"/>
      <c r="C110" s="224"/>
      <c r="D110" s="219"/>
      <c r="E110" s="106"/>
      <c r="F110" s="106"/>
      <c r="G110" s="210">
        <f t="shared" si="1"/>
        <v>0</v>
      </c>
      <c r="H110" s="162"/>
      <c r="J110" s="46">
        <v>17186</v>
      </c>
      <c r="K110" s="134">
        <v>384</v>
      </c>
      <c r="L110" s="15"/>
      <c r="M110" s="89" t="s">
        <v>45</v>
      </c>
      <c r="N110" s="44">
        <v>48000</v>
      </c>
      <c r="O110" s="164">
        <v>42103</v>
      </c>
      <c r="P110" s="160">
        <v>42103</v>
      </c>
      <c r="Q110" s="80"/>
    </row>
    <row r="111" spans="2:17" ht="15.75" x14ac:dyDescent="0.25">
      <c r="B111" s="221"/>
      <c r="C111" s="224"/>
      <c r="D111" s="219"/>
      <c r="E111" s="106"/>
      <c r="F111" s="106"/>
      <c r="G111" s="210">
        <f t="shared" si="1"/>
        <v>0</v>
      </c>
      <c r="H111" s="162"/>
      <c r="J111" s="65">
        <v>17220</v>
      </c>
      <c r="K111" s="134">
        <v>35721</v>
      </c>
      <c r="L111" s="162"/>
      <c r="M111" s="89" t="s">
        <v>45</v>
      </c>
      <c r="N111" s="59">
        <v>20000</v>
      </c>
      <c r="O111" s="166">
        <v>42103</v>
      </c>
      <c r="P111" s="160">
        <v>42103</v>
      </c>
      <c r="Q111" s="80"/>
    </row>
    <row r="112" spans="2:17" ht="15.75" x14ac:dyDescent="0.25">
      <c r="B112" s="221"/>
      <c r="C112" s="224"/>
      <c r="D112" s="219"/>
      <c r="E112" s="106"/>
      <c r="F112" s="106"/>
      <c r="G112" s="210">
        <f t="shared" si="1"/>
        <v>0</v>
      </c>
      <c r="H112" s="162"/>
      <c r="J112" s="46">
        <v>17221</v>
      </c>
      <c r="K112" s="134">
        <v>123473.17</v>
      </c>
      <c r="L112" s="48"/>
      <c r="M112" s="108" t="s">
        <v>45</v>
      </c>
      <c r="N112" s="59">
        <v>27405</v>
      </c>
      <c r="O112" s="166">
        <v>42104</v>
      </c>
      <c r="P112" s="160">
        <v>42103</v>
      </c>
      <c r="Q112" s="80"/>
    </row>
    <row r="113" spans="2:17" ht="18.75" x14ac:dyDescent="0.3">
      <c r="B113" s="221"/>
      <c r="C113" s="224"/>
      <c r="D113" s="219"/>
      <c r="E113" s="106"/>
      <c r="F113" s="106"/>
      <c r="G113" s="210">
        <f t="shared" si="1"/>
        <v>0</v>
      </c>
      <c r="H113" s="48"/>
      <c r="J113" s="65">
        <v>17304</v>
      </c>
      <c r="K113" s="134">
        <v>1716.8</v>
      </c>
      <c r="L113" s="163"/>
      <c r="M113" s="108">
        <v>2720664</v>
      </c>
      <c r="N113" s="59">
        <v>35000</v>
      </c>
      <c r="O113" s="166">
        <v>42103</v>
      </c>
      <c r="P113" s="160"/>
      <c r="Q113" s="80"/>
    </row>
    <row r="114" spans="2:17" ht="16.5" thickBot="1" x14ac:dyDescent="0.3">
      <c r="D114" s="217">
        <v>0</v>
      </c>
      <c r="E114" s="20"/>
      <c r="F114" s="20"/>
      <c r="G114" s="21">
        <f>D114-F114</f>
        <v>0</v>
      </c>
      <c r="H114"/>
      <c r="J114" s="43">
        <v>17313</v>
      </c>
      <c r="K114" s="44">
        <v>197022.47</v>
      </c>
      <c r="L114" s="41"/>
      <c r="M114" s="108">
        <v>2720663</v>
      </c>
      <c r="N114" s="59">
        <v>36068.5</v>
      </c>
      <c r="O114" s="166">
        <v>42103</v>
      </c>
      <c r="P114" s="160"/>
      <c r="Q114" s="80"/>
    </row>
    <row r="115" spans="2:17" ht="16.5" thickTop="1" x14ac:dyDescent="0.25">
      <c r="D115" s="218">
        <f>SUM(D3:D114)</f>
        <v>6695662.4900000012</v>
      </c>
      <c r="E115" s="218"/>
      <c r="F115" s="218">
        <f t="shared" ref="F115" si="2">SUM(F3:F114)</f>
        <v>6695662.4900000012</v>
      </c>
      <c r="G115" s="148">
        <f>SUM(G3:G114)</f>
        <v>0</v>
      </c>
      <c r="H115"/>
      <c r="J115" s="43">
        <v>17420</v>
      </c>
      <c r="K115" s="44">
        <v>151863.44</v>
      </c>
      <c r="L115" s="41"/>
      <c r="M115" s="108" t="s">
        <v>45</v>
      </c>
      <c r="N115" s="59">
        <v>22435</v>
      </c>
      <c r="O115" s="166">
        <v>42103</v>
      </c>
      <c r="P115" s="160">
        <v>42102</v>
      </c>
      <c r="Q115" s="80"/>
    </row>
    <row r="116" spans="2:17" ht="15.75" x14ac:dyDescent="0.25">
      <c r="G116"/>
      <c r="H116"/>
      <c r="J116" s="65">
        <v>17455</v>
      </c>
      <c r="K116" s="134">
        <v>53617.8</v>
      </c>
      <c r="L116" s="165"/>
      <c r="M116" s="108" t="s">
        <v>45</v>
      </c>
      <c r="N116" s="59">
        <v>43000</v>
      </c>
      <c r="O116" s="166">
        <v>42102</v>
      </c>
      <c r="P116" s="160">
        <v>42102</v>
      </c>
      <c r="Q116" s="80"/>
    </row>
    <row r="117" spans="2:17" ht="15.75" x14ac:dyDescent="0.25">
      <c r="E117" s="319" t="s">
        <v>56</v>
      </c>
      <c r="F117" s="319"/>
      <c r="G117"/>
      <c r="H117"/>
      <c r="J117" s="43">
        <v>17534</v>
      </c>
      <c r="K117" s="44">
        <v>30892.7</v>
      </c>
      <c r="L117" s="41"/>
      <c r="M117" s="108" t="s">
        <v>45</v>
      </c>
      <c r="N117" s="59">
        <v>50000</v>
      </c>
      <c r="O117" s="166">
        <v>42102</v>
      </c>
      <c r="P117" s="160">
        <v>42102</v>
      </c>
      <c r="Q117" s="80"/>
    </row>
    <row r="118" spans="2:17" ht="15.75" x14ac:dyDescent="0.25">
      <c r="E118" s="319"/>
      <c r="F118" s="319"/>
      <c r="G118"/>
      <c r="H118"/>
      <c r="J118" s="46">
        <v>17535</v>
      </c>
      <c r="K118" s="92">
        <v>8316</v>
      </c>
      <c r="L118" s="48"/>
      <c r="M118" s="108" t="s">
        <v>45</v>
      </c>
      <c r="N118" s="45">
        <v>78310</v>
      </c>
      <c r="O118" s="47">
        <v>42103</v>
      </c>
      <c r="P118" s="160">
        <v>42102</v>
      </c>
      <c r="Q118" s="80"/>
    </row>
    <row r="119" spans="2:17" ht="15.75" x14ac:dyDescent="0.25">
      <c r="G119"/>
      <c r="H119"/>
      <c r="J119" s="65">
        <v>17548</v>
      </c>
      <c r="K119" s="134">
        <v>12722.22</v>
      </c>
      <c r="L119" s="167" t="s">
        <v>29</v>
      </c>
      <c r="M119" s="108">
        <v>2720564</v>
      </c>
      <c r="N119" s="45">
        <v>20000</v>
      </c>
      <c r="O119" s="47">
        <v>42101</v>
      </c>
      <c r="P119" s="160"/>
      <c r="Q119" s="80"/>
    </row>
    <row r="120" spans="2:17" ht="15.75" x14ac:dyDescent="0.25">
      <c r="G120"/>
      <c r="H120"/>
      <c r="J120" s="46">
        <v>17567</v>
      </c>
      <c r="K120" s="92">
        <v>55155.8</v>
      </c>
      <c r="L120" s="48"/>
      <c r="M120" s="108" t="s">
        <v>45</v>
      </c>
      <c r="N120" s="64">
        <v>26517.5</v>
      </c>
      <c r="O120" s="166">
        <v>42102</v>
      </c>
      <c r="P120" s="160">
        <v>42101</v>
      </c>
      <c r="Q120" s="80"/>
    </row>
    <row r="121" spans="2:17" ht="15.75" x14ac:dyDescent="0.25">
      <c r="G121"/>
      <c r="H121"/>
      <c r="J121" s="43">
        <v>17570</v>
      </c>
      <c r="K121" s="44">
        <v>12364.8</v>
      </c>
      <c r="L121" s="41"/>
      <c r="M121" s="108" t="s">
        <v>45</v>
      </c>
      <c r="N121" s="64">
        <v>30000</v>
      </c>
      <c r="O121" s="164">
        <v>42101</v>
      </c>
      <c r="P121" s="160">
        <v>42101</v>
      </c>
      <c r="Q121" s="80"/>
    </row>
    <row r="122" spans="2:17" ht="15.75" x14ac:dyDescent="0.25">
      <c r="G122"/>
      <c r="H122"/>
      <c r="J122" s="65">
        <v>17572</v>
      </c>
      <c r="K122" s="134">
        <v>123134.8</v>
      </c>
      <c r="L122" s="165"/>
      <c r="M122" s="108" t="s">
        <v>45</v>
      </c>
      <c r="N122" s="64">
        <v>20000</v>
      </c>
      <c r="O122" s="164">
        <v>42101</v>
      </c>
      <c r="P122" s="160">
        <v>42101</v>
      </c>
      <c r="Q122" s="80"/>
    </row>
    <row r="123" spans="2:17" ht="15.75" x14ac:dyDescent="0.25">
      <c r="G123"/>
      <c r="H123"/>
      <c r="J123" s="65"/>
      <c r="K123" s="134"/>
      <c r="L123" s="165"/>
      <c r="M123" s="108">
        <v>2722552</v>
      </c>
      <c r="N123" s="64">
        <v>52210</v>
      </c>
      <c r="O123" s="164">
        <v>42096</v>
      </c>
      <c r="P123" s="160"/>
      <c r="Q123" s="80"/>
    </row>
    <row r="124" spans="2:17" ht="15.75" x14ac:dyDescent="0.25">
      <c r="G124"/>
      <c r="H124"/>
      <c r="J124" s="65"/>
      <c r="K124" s="44"/>
      <c r="L124" s="41"/>
      <c r="M124" s="108">
        <v>2720667</v>
      </c>
      <c r="N124" s="64">
        <v>27306</v>
      </c>
      <c r="O124" s="164">
        <v>42101</v>
      </c>
      <c r="P124" s="160"/>
      <c r="Q124" s="80"/>
    </row>
    <row r="125" spans="2:17" x14ac:dyDescent="0.25">
      <c r="G125"/>
      <c r="H125"/>
      <c r="J125" s="89"/>
      <c r="K125" s="45"/>
      <c r="L125" s="48"/>
      <c r="M125" s="89">
        <v>2720668</v>
      </c>
      <c r="N125" s="45">
        <v>50000</v>
      </c>
      <c r="O125" s="164">
        <v>42101</v>
      </c>
      <c r="P125" s="160"/>
      <c r="Q125" s="80"/>
    </row>
    <row r="126" spans="2:17" x14ac:dyDescent="0.25">
      <c r="G126"/>
      <c r="H126"/>
      <c r="J126" s="89"/>
      <c r="K126" s="45"/>
      <c r="L126" s="48"/>
      <c r="M126" s="89" t="s">
        <v>45</v>
      </c>
      <c r="N126" s="45">
        <v>40000</v>
      </c>
      <c r="O126" s="164">
        <v>42100</v>
      </c>
      <c r="P126" s="160">
        <v>42100</v>
      </c>
      <c r="Q126" s="80"/>
    </row>
    <row r="127" spans="2:17" x14ac:dyDescent="0.25">
      <c r="G127"/>
      <c r="H127"/>
      <c r="J127" s="161"/>
      <c r="K127" s="64"/>
      <c r="L127" s="162"/>
      <c r="M127" s="161" t="s">
        <v>45</v>
      </c>
      <c r="N127" s="64">
        <v>25000</v>
      </c>
      <c r="O127" s="164">
        <v>42100</v>
      </c>
      <c r="P127" s="160">
        <v>42100</v>
      </c>
      <c r="Q127" s="80"/>
    </row>
    <row r="128" spans="2:17" x14ac:dyDescent="0.25">
      <c r="G128"/>
      <c r="H128"/>
      <c r="J128" s="161"/>
      <c r="K128" s="64"/>
      <c r="L128" s="162"/>
      <c r="M128" s="161" t="s">
        <v>45</v>
      </c>
      <c r="N128" s="64">
        <v>19573</v>
      </c>
      <c r="O128" s="164">
        <v>42101</v>
      </c>
      <c r="P128" s="160">
        <v>42100</v>
      </c>
      <c r="Q128" s="80"/>
    </row>
    <row r="129" spans="10:17" customFormat="1" ht="18.75" x14ac:dyDescent="0.3">
      <c r="J129" s="161"/>
      <c r="K129" s="175"/>
      <c r="L129" s="163"/>
      <c r="M129" s="65" t="s">
        <v>45</v>
      </c>
      <c r="N129" s="44">
        <v>32033</v>
      </c>
      <c r="O129" s="164">
        <v>42101</v>
      </c>
      <c r="P129" s="160">
        <v>42100</v>
      </c>
      <c r="Q129" s="80"/>
    </row>
    <row r="130" spans="10:17" customFormat="1" ht="15.75" x14ac:dyDescent="0.25">
      <c r="J130" s="108"/>
      <c r="K130" s="59"/>
      <c r="L130" s="165"/>
      <c r="M130" s="176">
        <v>2720617</v>
      </c>
      <c r="N130" s="64">
        <v>75000</v>
      </c>
      <c r="O130" s="164">
        <v>42100</v>
      </c>
      <c r="P130" s="80"/>
      <c r="Q130" s="80"/>
    </row>
    <row r="131" spans="10:17" customFormat="1" ht="15.75" x14ac:dyDescent="0.25">
      <c r="J131" s="102"/>
      <c r="K131" s="59"/>
      <c r="L131" s="165"/>
      <c r="M131" s="108" t="s">
        <v>45</v>
      </c>
      <c r="N131" s="59">
        <v>25595</v>
      </c>
      <c r="O131" s="164">
        <v>42100</v>
      </c>
      <c r="P131" s="226">
        <v>42099</v>
      </c>
      <c r="Q131" s="80"/>
    </row>
    <row r="132" spans="10:17" customFormat="1" ht="15.75" x14ac:dyDescent="0.25">
      <c r="J132" s="96"/>
      <c r="K132" s="41"/>
      <c r="L132" s="41"/>
      <c r="M132" s="108">
        <v>2720612</v>
      </c>
      <c r="N132" s="59">
        <v>55000</v>
      </c>
      <c r="O132" s="164">
        <v>42099</v>
      </c>
      <c r="P132" s="80"/>
      <c r="Q132" s="80"/>
    </row>
    <row r="133" spans="10:17" customFormat="1" ht="15.75" x14ac:dyDescent="0.25">
      <c r="J133" s="96"/>
      <c r="K133" s="41"/>
      <c r="L133" s="41"/>
      <c r="M133" s="108">
        <v>2720616</v>
      </c>
      <c r="N133" s="59">
        <v>30000</v>
      </c>
      <c r="O133" s="164">
        <v>42099</v>
      </c>
      <c r="P133" s="80"/>
      <c r="Q133" s="80"/>
    </row>
    <row r="134" spans="10:17" customFormat="1" x14ac:dyDescent="0.25">
      <c r="J134" s="89"/>
      <c r="K134" s="45"/>
      <c r="L134" s="48"/>
      <c r="M134" s="89">
        <v>2720613</v>
      </c>
      <c r="N134" s="45">
        <v>60000</v>
      </c>
      <c r="O134" s="164">
        <v>42099</v>
      </c>
      <c r="P134" s="80"/>
      <c r="Q134" s="80"/>
    </row>
    <row r="135" spans="10:17" customFormat="1" x14ac:dyDescent="0.25">
      <c r="J135" s="89"/>
      <c r="K135" s="45"/>
      <c r="L135" s="48"/>
      <c r="M135" s="89">
        <v>2720615</v>
      </c>
      <c r="N135" s="45">
        <v>23079</v>
      </c>
      <c r="O135" s="164">
        <v>42099</v>
      </c>
      <c r="P135" s="80"/>
      <c r="Q135" s="80"/>
    </row>
    <row r="136" spans="10:17" customFormat="1" ht="16.5" thickBot="1" x14ac:dyDescent="0.3">
      <c r="J136" s="94"/>
      <c r="K136" s="49">
        <v>0</v>
      </c>
      <c r="L136" s="49"/>
      <c r="M136" s="50"/>
      <c r="N136" s="51">
        <v>0</v>
      </c>
      <c r="O136" s="52"/>
      <c r="P136" s="80"/>
      <c r="Q136" s="80"/>
    </row>
    <row r="137" spans="10:17" customFormat="1" ht="16.5" thickTop="1" x14ac:dyDescent="0.25">
      <c r="J137" s="208"/>
      <c r="K137" s="84">
        <f>SUM(K94:K136)</f>
        <v>1679552.1430000002</v>
      </c>
      <c r="L137" s="85"/>
      <c r="M137" s="86"/>
      <c r="N137" s="84">
        <f>SUM(N94:N136)</f>
        <v>1679552</v>
      </c>
      <c r="O137" s="36"/>
      <c r="P137" s="80"/>
      <c r="Q137" s="80"/>
    </row>
    <row r="138" spans="10:17" customFormat="1" ht="15.75" x14ac:dyDescent="0.25">
      <c r="J138" s="155"/>
      <c r="K138" s="152"/>
      <c r="L138" s="153"/>
      <c r="M138" s="151"/>
      <c r="N138" s="152"/>
      <c r="O138" s="154"/>
      <c r="P138" s="80"/>
      <c r="Q138" s="80"/>
    </row>
    <row r="139" spans="10:17" customFormat="1" ht="15.75" x14ac:dyDescent="0.25">
      <c r="J139" s="186"/>
      <c r="K139" s="187"/>
      <c r="L139" s="187"/>
      <c r="M139" s="188"/>
      <c r="N139" s="152"/>
      <c r="O139" s="154"/>
      <c r="P139" s="160"/>
      <c r="Q139" s="80"/>
    </row>
    <row r="140" spans="10:17" customFormat="1" ht="15.75" x14ac:dyDescent="0.25">
      <c r="J140" s="186"/>
      <c r="K140" s="187"/>
      <c r="L140" s="187"/>
      <c r="M140" s="188"/>
      <c r="N140" s="152"/>
      <c r="O140" s="154"/>
      <c r="P140" s="80"/>
      <c r="Q140" s="80"/>
    </row>
    <row r="141" spans="10:17" customFormat="1" ht="15.75" x14ac:dyDescent="0.25">
      <c r="J141" s="186"/>
      <c r="K141" s="187"/>
      <c r="L141" s="187"/>
      <c r="M141" s="188"/>
      <c r="N141" s="152"/>
      <c r="O141" s="154"/>
      <c r="P141" s="80"/>
      <c r="Q141" s="80"/>
    </row>
    <row r="142" spans="10:17" customFormat="1" ht="15.75" x14ac:dyDescent="0.25">
      <c r="J142" s="186"/>
      <c r="K142" s="187"/>
      <c r="L142" s="189"/>
      <c r="M142" s="188"/>
      <c r="N142" s="152"/>
      <c r="O142" s="154"/>
      <c r="P142" s="80"/>
      <c r="Q142" s="80"/>
    </row>
    <row r="143" spans="10:17" customFormat="1" ht="15.75" x14ac:dyDescent="0.25">
      <c r="J143" s="186"/>
      <c r="K143" s="187"/>
      <c r="L143" s="187"/>
      <c r="M143" s="188"/>
      <c r="N143" s="152"/>
      <c r="O143" s="154"/>
      <c r="P143" s="160"/>
      <c r="Q143" s="80"/>
    </row>
    <row r="144" spans="10:17" customFormat="1" ht="15.75" x14ac:dyDescent="0.25">
      <c r="J144" s="78"/>
      <c r="K144" s="79"/>
      <c r="L144" s="187"/>
      <c r="M144" s="188"/>
      <c r="N144" s="152"/>
      <c r="O144" s="154"/>
      <c r="P144" s="160"/>
      <c r="Q144" s="80"/>
    </row>
    <row r="145" spans="10:17" customFormat="1" ht="15.75" x14ac:dyDescent="0.25">
      <c r="J145" s="186"/>
      <c r="K145" s="187"/>
      <c r="L145" s="187"/>
      <c r="M145" s="188"/>
      <c r="N145" s="152"/>
      <c r="O145" s="154"/>
      <c r="P145" s="160"/>
      <c r="Q145" s="80"/>
    </row>
    <row r="146" spans="10:17" customFormat="1" ht="15.75" x14ac:dyDescent="0.25">
      <c r="J146" s="190"/>
      <c r="K146" s="187"/>
      <c r="L146" s="157"/>
      <c r="M146" s="188"/>
      <c r="N146" s="152"/>
      <c r="O146" s="154"/>
      <c r="P146" s="160"/>
      <c r="Q146" s="80"/>
    </row>
    <row r="147" spans="10:17" customFormat="1" ht="15.75" x14ac:dyDescent="0.25">
      <c r="J147" s="190"/>
      <c r="K147" s="187"/>
      <c r="L147" s="80"/>
      <c r="M147" s="81"/>
      <c r="N147" s="82"/>
      <c r="O147" s="154"/>
      <c r="P147" s="160"/>
      <c r="Q147" s="80"/>
    </row>
    <row r="148" spans="10:17" customFormat="1" x14ac:dyDescent="0.25">
      <c r="J148" s="78"/>
      <c r="K148" s="187"/>
      <c r="L148" s="192"/>
      <c r="M148" s="149"/>
      <c r="N148" s="82"/>
      <c r="O148" s="150"/>
      <c r="P148" s="160"/>
      <c r="Q148" s="80"/>
    </row>
    <row r="149" spans="10:17" customFormat="1" x14ac:dyDescent="0.25">
      <c r="J149" s="78"/>
      <c r="K149" s="79"/>
      <c r="L149" s="80"/>
      <c r="M149" s="149"/>
      <c r="N149" s="82"/>
      <c r="O149" s="150"/>
      <c r="P149" s="160"/>
      <c r="Q149" s="80"/>
    </row>
    <row r="150" spans="10:17" customFormat="1" x14ac:dyDescent="0.25">
      <c r="J150" s="78"/>
      <c r="K150" s="79"/>
      <c r="L150" s="80"/>
      <c r="M150" s="149"/>
      <c r="N150" s="82"/>
      <c r="O150" s="150"/>
      <c r="P150" s="160"/>
      <c r="Q150" s="80"/>
    </row>
    <row r="151" spans="10:17" customFormat="1" x14ac:dyDescent="0.25">
      <c r="J151" s="78"/>
      <c r="K151" s="79"/>
      <c r="L151" s="80"/>
      <c r="M151" s="149"/>
      <c r="N151" s="82"/>
      <c r="O151" s="150"/>
      <c r="P151" s="160"/>
      <c r="Q151" s="80"/>
    </row>
    <row r="152" spans="10:17" customFormat="1" x14ac:dyDescent="0.25">
      <c r="J152" s="78"/>
      <c r="K152" s="79"/>
      <c r="L152" s="80"/>
      <c r="M152" s="149"/>
      <c r="N152" s="82"/>
      <c r="O152" s="150"/>
      <c r="P152" s="160"/>
      <c r="Q152" s="80"/>
    </row>
    <row r="153" spans="10:17" customFormat="1" ht="15.75" x14ac:dyDescent="0.25">
      <c r="J153" s="78"/>
      <c r="K153" s="79"/>
      <c r="L153" s="157"/>
      <c r="M153" s="149"/>
      <c r="N153" s="82"/>
      <c r="O153" s="150"/>
      <c r="P153" s="160"/>
      <c r="Q153" s="80"/>
    </row>
    <row r="154" spans="10:17" customFormat="1" ht="15.75" x14ac:dyDescent="0.25">
      <c r="J154" s="78"/>
      <c r="K154" s="79"/>
      <c r="L154" s="157"/>
      <c r="M154" s="149"/>
      <c r="N154" s="82"/>
      <c r="O154" s="150"/>
      <c r="P154" s="160"/>
      <c r="Q154" s="80"/>
    </row>
    <row r="155" spans="10:17" customFormat="1" ht="18.75" x14ac:dyDescent="0.3">
      <c r="J155" s="186"/>
      <c r="K155" s="187"/>
      <c r="L155" s="191"/>
      <c r="M155" s="149"/>
      <c r="N155" s="187"/>
      <c r="O155" s="150"/>
      <c r="P155" s="160"/>
      <c r="Q155" s="80"/>
    </row>
    <row r="156" spans="10:17" customFormat="1" ht="15.75" x14ac:dyDescent="0.25">
      <c r="J156" s="186"/>
      <c r="K156" s="187"/>
      <c r="L156" s="157"/>
      <c r="M156" s="149"/>
      <c r="N156" s="152"/>
      <c r="O156" s="154"/>
      <c r="P156" s="160"/>
      <c r="Q156" s="80"/>
    </row>
    <row r="157" spans="10:17" customFormat="1" ht="15.75" x14ac:dyDescent="0.25">
      <c r="J157" s="78"/>
      <c r="K157" s="79"/>
      <c r="L157" s="153"/>
      <c r="M157" s="151"/>
      <c r="N157" s="152"/>
      <c r="O157" s="154"/>
      <c r="P157" s="160"/>
      <c r="Q157" s="80"/>
    </row>
    <row r="158" spans="10:17" customFormat="1" ht="15.75" x14ac:dyDescent="0.25">
      <c r="J158" s="186"/>
      <c r="K158" s="187"/>
      <c r="L158" s="189"/>
      <c r="M158" s="151"/>
      <c r="N158" s="152"/>
      <c r="O158" s="154"/>
      <c r="P158" s="160"/>
      <c r="Q158" s="80"/>
    </row>
    <row r="159" spans="10:17" customFormat="1" ht="15.75" x14ac:dyDescent="0.25">
      <c r="J159" s="78"/>
      <c r="K159" s="79"/>
      <c r="L159" s="157"/>
      <c r="M159" s="151"/>
      <c r="N159" s="152"/>
      <c r="O159" s="154"/>
      <c r="P159" s="160"/>
      <c r="Q159" s="80"/>
    </row>
    <row r="160" spans="10:17" customFormat="1" ht="15.75" x14ac:dyDescent="0.25">
      <c r="J160" s="78"/>
      <c r="K160" s="79"/>
      <c r="L160" s="80"/>
      <c r="M160" s="151"/>
      <c r="N160" s="152"/>
      <c r="O160" s="154"/>
      <c r="P160" s="160"/>
      <c r="Q160" s="80"/>
    </row>
    <row r="161" spans="7:17" customFormat="1" ht="15.75" x14ac:dyDescent="0.25">
      <c r="J161" s="78"/>
      <c r="K161" s="79"/>
      <c r="L161" s="80"/>
      <c r="M161" s="151"/>
      <c r="N161" s="152"/>
      <c r="O161" s="154"/>
      <c r="P161" s="160"/>
      <c r="Q161" s="80"/>
    </row>
    <row r="162" spans="7:17" customFormat="1" ht="15.75" x14ac:dyDescent="0.25">
      <c r="J162" s="78"/>
      <c r="K162" s="79"/>
      <c r="L162" s="157"/>
      <c r="M162" s="151"/>
      <c r="N162" s="152"/>
      <c r="O162" s="154"/>
      <c r="P162" s="160"/>
      <c r="Q162" s="80"/>
    </row>
    <row r="163" spans="7:17" customFormat="1" ht="15.75" x14ac:dyDescent="0.25">
      <c r="J163" s="156"/>
      <c r="K163" s="157"/>
      <c r="L163" s="157"/>
      <c r="M163" s="151"/>
      <c r="N163" s="82"/>
      <c r="O163" s="150"/>
      <c r="P163" s="160"/>
      <c r="Q163" s="80"/>
    </row>
    <row r="164" spans="7:17" customFormat="1" ht="15.75" x14ac:dyDescent="0.25">
      <c r="J164" s="186"/>
      <c r="K164" s="187"/>
      <c r="L164" s="187"/>
      <c r="M164" s="151"/>
      <c r="N164" s="82"/>
      <c r="O164" s="150"/>
      <c r="P164" s="160"/>
      <c r="Q164" s="80"/>
    </row>
    <row r="165" spans="7:17" customFormat="1" ht="15.75" x14ac:dyDescent="0.25">
      <c r="J165" s="78"/>
      <c r="K165" s="79"/>
      <c r="L165" s="153"/>
      <c r="M165" s="151"/>
      <c r="N165" s="82"/>
      <c r="O165" s="154"/>
      <c r="P165" s="160"/>
      <c r="Q165" s="80"/>
    </row>
    <row r="166" spans="7:17" customFormat="1" ht="15.75" x14ac:dyDescent="0.25">
      <c r="J166" s="78"/>
      <c r="K166" s="79"/>
      <c r="L166" s="153"/>
      <c r="M166" s="151"/>
      <c r="N166" s="82"/>
      <c r="O166" s="150"/>
      <c r="P166" s="160"/>
      <c r="Q166" s="80"/>
    </row>
    <row r="167" spans="7:17" customFormat="1" ht="15.75" x14ac:dyDescent="0.25">
      <c r="J167" s="78"/>
      <c r="K167" s="79"/>
      <c r="L167" s="153"/>
      <c r="M167" s="151"/>
      <c r="N167" s="82"/>
      <c r="O167" s="150"/>
      <c r="P167" s="160"/>
      <c r="Q167" s="80"/>
    </row>
    <row r="168" spans="7:17" customFormat="1" ht="15.75" x14ac:dyDescent="0.25">
      <c r="J168" s="149"/>
      <c r="K168" s="157"/>
      <c r="L168" s="157"/>
      <c r="M168" s="149"/>
      <c r="N168" s="82"/>
      <c r="O168" s="150"/>
      <c r="P168" s="80"/>
      <c r="Q168" s="10"/>
    </row>
    <row r="169" spans="7:17" customFormat="1" ht="15.75" x14ac:dyDescent="0.25">
      <c r="J169" s="149"/>
      <c r="K169" s="158"/>
      <c r="L169" s="193"/>
      <c r="M169" s="155"/>
      <c r="N169" s="158"/>
      <c r="O169" s="150"/>
      <c r="P169" s="160"/>
      <c r="Q169" s="10"/>
    </row>
    <row r="170" spans="7:17" customFormat="1" x14ac:dyDescent="0.25">
      <c r="G170" s="146"/>
      <c r="H170" s="146"/>
      <c r="J170" s="149"/>
      <c r="K170" s="82"/>
      <c r="L170" s="80"/>
      <c r="M170" s="149"/>
      <c r="N170" s="82"/>
      <c r="O170" s="80"/>
      <c r="P170" s="80"/>
      <c r="Q170" s="10"/>
    </row>
    <row r="171" spans="7:17" customFormat="1" x14ac:dyDescent="0.25">
      <c r="G171" s="146"/>
      <c r="H171" s="146"/>
      <c r="J171" s="149"/>
      <c r="K171" s="82"/>
      <c r="L171" s="80"/>
      <c r="M171" s="149"/>
      <c r="N171" s="82"/>
      <c r="O171" s="80"/>
      <c r="P171" s="80"/>
      <c r="Q171" s="10"/>
    </row>
    <row r="172" spans="7:17" customFormat="1" x14ac:dyDescent="0.25">
      <c r="G172" s="146"/>
      <c r="H172" s="146"/>
      <c r="J172" s="149"/>
      <c r="K172" s="82"/>
      <c r="L172" s="80"/>
      <c r="M172" s="149"/>
      <c r="N172" s="82"/>
      <c r="O172" s="80"/>
      <c r="P172" s="80"/>
      <c r="Q172" s="10"/>
    </row>
    <row r="173" spans="7:17" customFormat="1" x14ac:dyDescent="0.25">
      <c r="G173" s="146"/>
      <c r="H173" s="146"/>
      <c r="J173" s="149"/>
      <c r="K173" s="82"/>
      <c r="L173" s="80"/>
      <c r="M173" s="149"/>
      <c r="N173" s="82"/>
      <c r="O173" s="80"/>
      <c r="P173" s="80"/>
      <c r="Q173" s="10"/>
    </row>
  </sheetData>
  <sortState ref="J94:L122">
    <sortCondition ref="J94:J122"/>
  </sortState>
  <mergeCells count="1">
    <mergeCell ref="E117:F11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206"/>
  <sheetViews>
    <sheetView topLeftCell="A106" workbookViewId="0">
      <selection activeCell="F123" sqref="F123"/>
    </sheetView>
  </sheetViews>
  <sheetFormatPr baseColWidth="10" defaultRowHeight="15" x14ac:dyDescent="0.25"/>
  <cols>
    <col min="2" max="2" width="14.5703125" bestFit="1" customWidth="1"/>
    <col min="3" max="3" width="15.8554687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  <col min="12" max="12" width="17.85546875" customWidth="1"/>
    <col min="15" max="15" width="19.5703125" bestFit="1" customWidth="1"/>
  </cols>
  <sheetData>
    <row r="1" spans="2:17" ht="19.5" thickBot="1" x14ac:dyDescent="0.35">
      <c r="D1" s="212" t="s">
        <v>51</v>
      </c>
      <c r="J1"/>
    </row>
    <row r="2" spans="2:17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K2" s="230"/>
      <c r="L2" s="53" t="s">
        <v>24</v>
      </c>
      <c r="M2" s="22"/>
      <c r="N2" s="35"/>
      <c r="O2" s="76">
        <v>42137</v>
      </c>
      <c r="P2" s="36"/>
    </row>
    <row r="3" spans="2:17" ht="16.5" thickBot="1" x14ac:dyDescent="0.3">
      <c r="B3" s="1">
        <v>42125</v>
      </c>
      <c r="C3" s="2">
        <v>19602</v>
      </c>
      <c r="D3" s="214">
        <v>4815.6000000000004</v>
      </c>
      <c r="E3" s="4">
        <v>42144</v>
      </c>
      <c r="F3" s="11">
        <v>4815.6000000000004</v>
      </c>
      <c r="G3" s="260">
        <f t="shared" ref="G3:G66" si="0">D3-F3</f>
        <v>0</v>
      </c>
      <c r="H3" s="7"/>
      <c r="J3"/>
      <c r="K3" s="38"/>
      <c r="L3" s="39"/>
      <c r="M3" s="37"/>
      <c r="N3" s="38"/>
      <c r="O3" s="39" t="s">
        <v>44</v>
      </c>
      <c r="P3" s="40"/>
    </row>
    <row r="4" spans="2:17" ht="16.5" thickBot="1" x14ac:dyDescent="0.3">
      <c r="B4" s="1">
        <v>42125</v>
      </c>
      <c r="C4" s="2">
        <v>19612</v>
      </c>
      <c r="D4" s="214">
        <v>4246.6000000000004</v>
      </c>
      <c r="E4" s="4">
        <v>42144</v>
      </c>
      <c r="F4" s="11">
        <v>4246.6000000000004</v>
      </c>
      <c r="G4" s="260">
        <f t="shared" si="0"/>
        <v>0</v>
      </c>
      <c r="H4" s="7"/>
      <c r="J4"/>
      <c r="K4" s="93" t="s">
        <v>21</v>
      </c>
      <c r="L4" s="71" t="s">
        <v>16</v>
      </c>
      <c r="M4" s="72"/>
      <c r="N4" s="73" t="s">
        <v>22</v>
      </c>
      <c r="O4" s="71" t="s">
        <v>23</v>
      </c>
      <c r="P4" s="74"/>
    </row>
    <row r="5" spans="2:17" ht="15.75" x14ac:dyDescent="0.25">
      <c r="B5" s="1">
        <v>42125</v>
      </c>
      <c r="C5" s="2">
        <v>19623</v>
      </c>
      <c r="D5" s="214">
        <v>12616.8</v>
      </c>
      <c r="E5" s="4">
        <v>42144</v>
      </c>
      <c r="F5" s="11">
        <v>12616.8</v>
      </c>
      <c r="G5" s="260">
        <f t="shared" si="0"/>
        <v>0</v>
      </c>
      <c r="H5" s="7"/>
      <c r="J5"/>
      <c r="K5" s="168">
        <v>17548</v>
      </c>
      <c r="L5" s="138">
        <v>135222.98000000001</v>
      </c>
      <c r="M5" s="138"/>
      <c r="N5" s="109" t="s">
        <v>45</v>
      </c>
      <c r="O5" s="69">
        <v>26167</v>
      </c>
      <c r="P5" s="70">
        <v>42107</v>
      </c>
      <c r="Q5" s="129">
        <v>42106</v>
      </c>
    </row>
    <row r="6" spans="2:17" ht="15.75" x14ac:dyDescent="0.25">
      <c r="B6" s="1">
        <v>42125</v>
      </c>
      <c r="C6" s="2">
        <v>19632</v>
      </c>
      <c r="D6" s="214">
        <v>1646.4</v>
      </c>
      <c r="E6" s="4">
        <v>42144</v>
      </c>
      <c r="F6" s="11">
        <v>1646.4</v>
      </c>
      <c r="G6" s="260">
        <f t="shared" si="0"/>
        <v>0</v>
      </c>
      <c r="H6" s="18"/>
      <c r="J6"/>
      <c r="K6" s="43">
        <v>17593</v>
      </c>
      <c r="L6" s="44">
        <v>41415.699999999997</v>
      </c>
      <c r="M6" s="44"/>
      <c r="N6" s="108">
        <v>2720654</v>
      </c>
      <c r="O6" s="59">
        <v>55000</v>
      </c>
      <c r="P6" s="42">
        <v>42106</v>
      </c>
    </row>
    <row r="7" spans="2:17" ht="15.75" x14ac:dyDescent="0.25">
      <c r="B7" s="1">
        <v>42125</v>
      </c>
      <c r="C7" s="2">
        <v>19634</v>
      </c>
      <c r="D7" s="214">
        <v>7575.96</v>
      </c>
      <c r="E7" s="4">
        <v>42144</v>
      </c>
      <c r="F7" s="11">
        <v>7575.96</v>
      </c>
      <c r="G7" s="261">
        <f t="shared" si="0"/>
        <v>0</v>
      </c>
      <c r="H7" s="18"/>
      <c r="J7"/>
      <c r="K7" s="43">
        <v>17644</v>
      </c>
      <c r="L7" s="44">
        <v>42961.7</v>
      </c>
      <c r="M7" s="44"/>
      <c r="N7" s="108">
        <v>2720655</v>
      </c>
      <c r="O7" s="59">
        <v>85000</v>
      </c>
      <c r="P7" s="42">
        <v>42106</v>
      </c>
    </row>
    <row r="8" spans="2:17" ht="15.75" x14ac:dyDescent="0.25">
      <c r="B8" s="1">
        <v>42125</v>
      </c>
      <c r="C8" s="2">
        <v>19696</v>
      </c>
      <c r="D8" s="214">
        <v>287183.90000000002</v>
      </c>
      <c r="E8" s="4" t="s">
        <v>65</v>
      </c>
      <c r="F8" s="11">
        <f>211526.97+75656.93</f>
        <v>287183.90000000002</v>
      </c>
      <c r="G8" s="261">
        <f t="shared" si="0"/>
        <v>0</v>
      </c>
      <c r="H8" s="18"/>
      <c r="J8"/>
      <c r="K8" s="65">
        <v>17659</v>
      </c>
      <c r="L8" s="134">
        <v>45990.35</v>
      </c>
      <c r="M8" s="167"/>
      <c r="N8" s="108">
        <v>2720653</v>
      </c>
      <c r="O8" s="59">
        <v>63000</v>
      </c>
      <c r="P8" s="42">
        <v>42106</v>
      </c>
    </row>
    <row r="9" spans="2:17" ht="15.75" x14ac:dyDescent="0.25">
      <c r="B9" s="1">
        <v>42125</v>
      </c>
      <c r="C9" s="2">
        <v>19698</v>
      </c>
      <c r="D9" s="214">
        <v>100500.1</v>
      </c>
      <c r="E9" s="4">
        <v>42151</v>
      </c>
      <c r="F9" s="214">
        <v>100500.1</v>
      </c>
      <c r="G9" s="261">
        <f t="shared" si="0"/>
        <v>0</v>
      </c>
      <c r="H9" s="7"/>
      <c r="J9"/>
      <c r="K9" s="43">
        <v>17746</v>
      </c>
      <c r="L9" s="44">
        <v>15221.7</v>
      </c>
      <c r="M9" s="44"/>
      <c r="N9" s="108" t="s">
        <v>45</v>
      </c>
      <c r="O9" s="59">
        <v>27828</v>
      </c>
      <c r="P9" s="42">
        <v>42107</v>
      </c>
      <c r="Q9" s="129">
        <v>42107</v>
      </c>
    </row>
    <row r="10" spans="2:17" ht="15.75" x14ac:dyDescent="0.25">
      <c r="B10" s="1">
        <v>42126</v>
      </c>
      <c r="C10" s="2">
        <v>19817</v>
      </c>
      <c r="D10" s="214">
        <v>213399.3</v>
      </c>
      <c r="E10" s="4">
        <v>42151</v>
      </c>
      <c r="F10" s="214">
        <v>213399.3</v>
      </c>
      <c r="G10" s="261">
        <f t="shared" si="0"/>
        <v>0</v>
      </c>
      <c r="H10" s="7"/>
      <c r="J10"/>
      <c r="K10" s="62">
        <v>17722</v>
      </c>
      <c r="L10" s="44">
        <v>270</v>
      </c>
      <c r="M10" s="60"/>
      <c r="N10" s="108" t="s">
        <v>45</v>
      </c>
      <c r="O10" s="59">
        <v>20000</v>
      </c>
      <c r="P10" s="42">
        <v>42107</v>
      </c>
      <c r="Q10" s="129">
        <v>42107</v>
      </c>
    </row>
    <row r="11" spans="2:17" ht="15.75" x14ac:dyDescent="0.25">
      <c r="B11" s="1">
        <v>42126</v>
      </c>
      <c r="C11" s="2">
        <v>19818</v>
      </c>
      <c r="D11" s="214">
        <v>19609.599999999999</v>
      </c>
      <c r="E11" s="4">
        <v>42151</v>
      </c>
      <c r="F11" s="214">
        <v>19609.599999999999</v>
      </c>
      <c r="G11" s="261">
        <f t="shared" si="0"/>
        <v>0</v>
      </c>
      <c r="H11" s="7"/>
      <c r="J11"/>
      <c r="K11" s="62">
        <v>17738</v>
      </c>
      <c r="L11" s="44">
        <v>99700.1</v>
      </c>
      <c r="M11" s="44"/>
      <c r="N11" s="204" t="s">
        <v>45</v>
      </c>
      <c r="O11" s="61">
        <v>65000</v>
      </c>
      <c r="P11" s="42">
        <v>42107</v>
      </c>
    </row>
    <row r="12" spans="2:17" ht="15.75" x14ac:dyDescent="0.25">
      <c r="B12" s="1">
        <v>42127</v>
      </c>
      <c r="C12" s="2">
        <v>19820</v>
      </c>
      <c r="D12" s="214">
        <v>43073.1</v>
      </c>
      <c r="E12" s="4">
        <v>42151</v>
      </c>
      <c r="F12" s="214">
        <v>43073.1</v>
      </c>
      <c r="G12" s="261">
        <f t="shared" si="0"/>
        <v>0</v>
      </c>
      <c r="H12" s="7"/>
      <c r="J12"/>
      <c r="K12" s="65">
        <v>17807</v>
      </c>
      <c r="L12" s="44">
        <v>55046.7</v>
      </c>
      <c r="M12" s="41"/>
      <c r="N12" s="108" t="s">
        <v>45</v>
      </c>
      <c r="O12" s="59">
        <v>26877</v>
      </c>
      <c r="P12" s="42">
        <v>42108</v>
      </c>
      <c r="Q12" s="129">
        <v>42107</v>
      </c>
    </row>
    <row r="13" spans="2:17" ht="15.75" x14ac:dyDescent="0.25">
      <c r="B13" s="1">
        <v>42127</v>
      </c>
      <c r="C13" s="2">
        <v>19843</v>
      </c>
      <c r="D13" s="214">
        <v>33671.1</v>
      </c>
      <c r="E13" s="4">
        <v>42151</v>
      </c>
      <c r="F13" s="214">
        <v>33671.1</v>
      </c>
      <c r="G13" s="261">
        <f t="shared" si="0"/>
        <v>0</v>
      </c>
      <c r="H13" s="7"/>
      <c r="J13"/>
      <c r="K13" s="46">
        <v>17857</v>
      </c>
      <c r="L13" s="92">
        <v>130286.43</v>
      </c>
      <c r="M13" s="48"/>
      <c r="N13" s="108">
        <v>2720652</v>
      </c>
      <c r="O13" s="59">
        <v>22245</v>
      </c>
      <c r="P13" s="42">
        <v>42106</v>
      </c>
    </row>
    <row r="14" spans="2:17" x14ac:dyDescent="0.25">
      <c r="B14" s="1">
        <v>42127</v>
      </c>
      <c r="C14" s="2">
        <v>19853</v>
      </c>
      <c r="D14" s="214">
        <v>4210.8</v>
      </c>
      <c r="E14" s="4">
        <v>42151</v>
      </c>
      <c r="F14" s="214">
        <v>4210.8</v>
      </c>
      <c r="G14" s="261">
        <f t="shared" si="0"/>
        <v>0</v>
      </c>
      <c r="H14" s="7"/>
      <c r="J14"/>
      <c r="K14" s="46">
        <v>17893</v>
      </c>
      <c r="L14" s="92">
        <v>53172.9</v>
      </c>
      <c r="M14" s="169"/>
      <c r="N14" s="161">
        <v>2720651</v>
      </c>
      <c r="O14" s="64">
        <v>35000</v>
      </c>
      <c r="P14" s="47">
        <v>42107</v>
      </c>
    </row>
    <row r="15" spans="2:17" x14ac:dyDescent="0.25">
      <c r="B15" s="1">
        <v>42128</v>
      </c>
      <c r="C15" s="2">
        <v>19932</v>
      </c>
      <c r="D15" s="214">
        <v>44511.7</v>
      </c>
      <c r="E15" s="4">
        <v>42151</v>
      </c>
      <c r="F15" s="214">
        <v>44511.7</v>
      </c>
      <c r="G15" s="261">
        <f t="shared" si="0"/>
        <v>0</v>
      </c>
      <c r="H15" s="7"/>
      <c r="J15"/>
      <c r="K15" s="46">
        <v>17972</v>
      </c>
      <c r="L15" s="92">
        <v>16338.4</v>
      </c>
      <c r="M15" s="48"/>
      <c r="N15" s="89" t="s">
        <v>45</v>
      </c>
      <c r="O15" s="64">
        <v>50000</v>
      </c>
      <c r="P15" s="47">
        <v>42108</v>
      </c>
      <c r="Q15" s="129">
        <v>42108</v>
      </c>
    </row>
    <row r="16" spans="2:17" x14ac:dyDescent="0.25">
      <c r="B16" s="1">
        <v>42128</v>
      </c>
      <c r="C16" s="2">
        <v>19979</v>
      </c>
      <c r="D16" s="214">
        <v>1332</v>
      </c>
      <c r="E16" s="4">
        <v>42151</v>
      </c>
      <c r="F16" s="214">
        <v>1332</v>
      </c>
      <c r="G16" s="261">
        <f t="shared" si="0"/>
        <v>0</v>
      </c>
      <c r="H16" s="7"/>
      <c r="J16"/>
      <c r="K16" s="46">
        <v>17970</v>
      </c>
      <c r="L16" s="92">
        <v>240323.18</v>
      </c>
      <c r="M16" s="48"/>
      <c r="N16" s="89" t="s">
        <v>45</v>
      </c>
      <c r="O16" s="64">
        <v>51000</v>
      </c>
      <c r="P16" s="47">
        <v>42108</v>
      </c>
    </row>
    <row r="17" spans="2:17" x14ac:dyDescent="0.25">
      <c r="B17" s="1">
        <v>42128</v>
      </c>
      <c r="C17" s="2">
        <v>19994</v>
      </c>
      <c r="D17" s="214">
        <v>117230.26</v>
      </c>
      <c r="E17" s="4">
        <v>42151</v>
      </c>
      <c r="F17" s="214">
        <v>117230.26</v>
      </c>
      <c r="G17" s="261">
        <f t="shared" si="0"/>
        <v>0</v>
      </c>
      <c r="H17" s="7"/>
      <c r="J17"/>
      <c r="K17" s="65">
        <v>18082</v>
      </c>
      <c r="L17" s="134">
        <v>15972.6</v>
      </c>
      <c r="M17" s="170"/>
      <c r="N17" s="89" t="s">
        <v>45</v>
      </c>
      <c r="O17" s="64">
        <v>24776</v>
      </c>
      <c r="P17" s="47">
        <v>42109</v>
      </c>
    </row>
    <row r="18" spans="2:17" x14ac:dyDescent="0.25">
      <c r="B18" s="1">
        <v>42128</v>
      </c>
      <c r="C18" s="2">
        <v>20006</v>
      </c>
      <c r="D18" s="214">
        <v>33728.9</v>
      </c>
      <c r="E18" s="4">
        <v>42151</v>
      </c>
      <c r="F18" s="214">
        <v>33728.9</v>
      </c>
      <c r="G18" s="261">
        <f t="shared" si="0"/>
        <v>0</v>
      </c>
      <c r="H18" s="7"/>
      <c r="J18"/>
      <c r="K18" s="65">
        <v>18095</v>
      </c>
      <c r="L18" s="134">
        <v>9048.6</v>
      </c>
      <c r="M18" s="162"/>
      <c r="N18" s="89">
        <v>2720649</v>
      </c>
      <c r="O18" s="64">
        <v>35000</v>
      </c>
      <c r="P18" s="47">
        <v>42108</v>
      </c>
    </row>
    <row r="19" spans="2:17" ht="15.75" x14ac:dyDescent="0.25">
      <c r="B19" s="1">
        <v>42129</v>
      </c>
      <c r="C19" s="2">
        <v>20033</v>
      </c>
      <c r="D19" s="214">
        <v>36495.4</v>
      </c>
      <c r="E19" s="4">
        <v>42151</v>
      </c>
      <c r="F19" s="214">
        <v>36495.4</v>
      </c>
      <c r="G19" s="261">
        <f t="shared" si="0"/>
        <v>0</v>
      </c>
      <c r="H19" s="7"/>
      <c r="J19"/>
      <c r="K19" s="43">
        <v>18057</v>
      </c>
      <c r="L19" s="44">
        <v>8840.4</v>
      </c>
      <c r="M19" s="41"/>
      <c r="N19" s="89">
        <v>2720650</v>
      </c>
      <c r="O19" s="64">
        <v>9835</v>
      </c>
      <c r="P19" s="47">
        <v>42108</v>
      </c>
    </row>
    <row r="20" spans="2:17" ht="15.75" x14ac:dyDescent="0.25">
      <c r="B20" s="1">
        <v>42129</v>
      </c>
      <c r="C20" s="2">
        <v>20094</v>
      </c>
      <c r="D20" s="214">
        <v>112914.8</v>
      </c>
      <c r="E20" s="4">
        <v>42151</v>
      </c>
      <c r="F20" s="214">
        <v>112914.8</v>
      </c>
      <c r="G20" s="261">
        <f t="shared" si="0"/>
        <v>0</v>
      </c>
      <c r="H20" s="7"/>
      <c r="J20" s="80"/>
      <c r="K20" s="43">
        <v>18053</v>
      </c>
      <c r="L20" s="44">
        <v>109959.16</v>
      </c>
      <c r="M20" s="41"/>
      <c r="N20" s="89" t="s">
        <v>45</v>
      </c>
      <c r="O20" s="64">
        <v>60000</v>
      </c>
      <c r="P20" s="47">
        <v>42109</v>
      </c>
    </row>
    <row r="21" spans="2:17" ht="18.75" x14ac:dyDescent="0.3">
      <c r="B21" s="1">
        <v>42129</v>
      </c>
      <c r="C21" s="2">
        <v>20097</v>
      </c>
      <c r="D21" s="214">
        <v>3660.8</v>
      </c>
      <c r="E21" s="4">
        <v>42151</v>
      </c>
      <c r="F21" s="214">
        <v>3660.8</v>
      </c>
      <c r="G21" s="261">
        <f t="shared" si="0"/>
        <v>0</v>
      </c>
      <c r="H21" s="7"/>
      <c r="J21" s="80"/>
      <c r="K21" s="65">
        <v>17989</v>
      </c>
      <c r="L21" s="134">
        <v>53206.2</v>
      </c>
      <c r="M21" s="163"/>
      <c r="N21" s="89" t="s">
        <v>45</v>
      </c>
      <c r="O21" s="44">
        <v>12776</v>
      </c>
      <c r="P21" s="164">
        <v>42110</v>
      </c>
      <c r="Q21" s="129">
        <v>42109</v>
      </c>
    </row>
    <row r="22" spans="2:17" ht="15.75" x14ac:dyDescent="0.25">
      <c r="B22" s="1">
        <v>42129</v>
      </c>
      <c r="C22" s="2">
        <v>20100</v>
      </c>
      <c r="D22" s="214">
        <v>80764.12</v>
      </c>
      <c r="E22" s="4">
        <v>42151</v>
      </c>
      <c r="F22" s="214">
        <v>80764.12</v>
      </c>
      <c r="G22" s="261">
        <f t="shared" si="0"/>
        <v>0</v>
      </c>
      <c r="H22" s="7"/>
      <c r="J22" s="80"/>
      <c r="K22" s="43">
        <v>18058</v>
      </c>
      <c r="L22" s="44">
        <v>2898</v>
      </c>
      <c r="M22" s="41"/>
      <c r="N22" s="89" t="s">
        <v>45</v>
      </c>
      <c r="O22" s="59">
        <v>75000</v>
      </c>
      <c r="P22" s="166">
        <v>42109</v>
      </c>
    </row>
    <row r="23" spans="2:17" ht="15.75" x14ac:dyDescent="0.25">
      <c r="B23" s="1">
        <v>42130</v>
      </c>
      <c r="C23" s="2">
        <v>20118</v>
      </c>
      <c r="D23" s="214">
        <v>26531.4</v>
      </c>
      <c r="E23" s="4">
        <v>42151</v>
      </c>
      <c r="F23" s="214">
        <v>26531.4</v>
      </c>
      <c r="G23" s="261">
        <f t="shared" si="0"/>
        <v>0</v>
      </c>
      <c r="H23" s="7"/>
      <c r="J23" s="80"/>
      <c r="K23" s="65">
        <v>18209</v>
      </c>
      <c r="L23" s="134">
        <v>27454.799999999999</v>
      </c>
      <c r="M23" s="165"/>
      <c r="N23" s="108">
        <v>2720648</v>
      </c>
      <c r="O23" s="59">
        <v>41800.5</v>
      </c>
      <c r="P23" s="166">
        <v>42109</v>
      </c>
    </row>
    <row r="24" spans="2:17" ht="15.75" x14ac:dyDescent="0.25">
      <c r="B24" s="1">
        <v>42130</v>
      </c>
      <c r="C24" s="2">
        <v>20180</v>
      </c>
      <c r="D24" s="214">
        <v>14507.2</v>
      </c>
      <c r="E24" s="4">
        <v>42151</v>
      </c>
      <c r="F24" s="214">
        <v>14507.2</v>
      </c>
      <c r="G24" s="261">
        <f t="shared" si="0"/>
        <v>0</v>
      </c>
      <c r="H24" s="7"/>
      <c r="J24" s="80"/>
      <c r="K24" s="65">
        <v>18206</v>
      </c>
      <c r="L24" s="134">
        <v>123128.8</v>
      </c>
      <c r="M24" s="165"/>
      <c r="N24" s="108" t="s">
        <v>45</v>
      </c>
      <c r="O24" s="59">
        <v>17000</v>
      </c>
      <c r="P24" s="166">
        <v>42110</v>
      </c>
    </row>
    <row r="25" spans="2:17" ht="15.75" x14ac:dyDescent="0.25">
      <c r="B25" s="1">
        <v>42130</v>
      </c>
      <c r="C25" s="2">
        <v>20200</v>
      </c>
      <c r="D25" s="214">
        <v>50473.1</v>
      </c>
      <c r="E25" s="4">
        <v>42151</v>
      </c>
      <c r="F25" s="214">
        <v>50473.1</v>
      </c>
      <c r="G25" s="261">
        <f t="shared" si="0"/>
        <v>0</v>
      </c>
      <c r="H25" s="7"/>
      <c r="J25" s="80"/>
      <c r="K25" s="43">
        <v>18134</v>
      </c>
      <c r="L25" s="44">
        <v>46637.35</v>
      </c>
      <c r="M25" s="41"/>
      <c r="N25" s="108" t="s">
        <v>45</v>
      </c>
      <c r="O25" s="59">
        <v>105000</v>
      </c>
      <c r="P25" s="166">
        <v>42110</v>
      </c>
    </row>
    <row r="26" spans="2:17" ht="15.75" x14ac:dyDescent="0.25">
      <c r="B26" s="1">
        <v>42130</v>
      </c>
      <c r="C26" s="2">
        <v>20204</v>
      </c>
      <c r="D26" s="214">
        <v>227402.54</v>
      </c>
      <c r="E26" s="4">
        <v>42151</v>
      </c>
      <c r="F26" s="214">
        <v>227402.54</v>
      </c>
      <c r="G26" s="261">
        <f t="shared" si="0"/>
        <v>0</v>
      </c>
      <c r="H26" s="7"/>
      <c r="J26" s="80"/>
      <c r="K26" s="46">
        <v>18169</v>
      </c>
      <c r="L26" s="92">
        <v>158479.15</v>
      </c>
      <c r="M26" s="48"/>
      <c r="N26" s="108" t="s">
        <v>45</v>
      </c>
      <c r="O26" s="59">
        <v>40000</v>
      </c>
      <c r="P26" s="166">
        <v>42110</v>
      </c>
    </row>
    <row r="27" spans="2:17" ht="15.75" x14ac:dyDescent="0.25">
      <c r="B27" s="1">
        <v>42131</v>
      </c>
      <c r="C27" s="2">
        <v>20236</v>
      </c>
      <c r="D27" s="214">
        <v>6906.6</v>
      </c>
      <c r="E27" s="4">
        <v>42151</v>
      </c>
      <c r="F27" s="214">
        <v>6906.6</v>
      </c>
      <c r="G27" s="261">
        <f t="shared" si="0"/>
        <v>0</v>
      </c>
      <c r="H27" s="7"/>
      <c r="J27" s="80"/>
      <c r="K27" s="46">
        <v>18327</v>
      </c>
      <c r="L27" s="92">
        <v>13582.7</v>
      </c>
      <c r="M27" s="48"/>
      <c r="N27" s="108" t="s">
        <v>45</v>
      </c>
      <c r="O27" s="59">
        <v>23031</v>
      </c>
      <c r="P27" s="166">
        <v>42109</v>
      </c>
    </row>
    <row r="28" spans="2:17" ht="15.75" x14ac:dyDescent="0.25">
      <c r="B28" s="1">
        <v>42131</v>
      </c>
      <c r="C28" s="2">
        <v>20318</v>
      </c>
      <c r="D28" s="214">
        <v>210138.27</v>
      </c>
      <c r="E28" s="4">
        <v>42151</v>
      </c>
      <c r="F28" s="214">
        <v>210138.27</v>
      </c>
      <c r="G28" s="261">
        <f t="shared" si="0"/>
        <v>0</v>
      </c>
      <c r="H28" s="7"/>
      <c r="J28" s="80"/>
      <c r="K28" s="43">
        <v>18355</v>
      </c>
      <c r="L28" s="44">
        <v>28425.200000000001</v>
      </c>
      <c r="M28" s="41"/>
      <c r="N28" s="108" t="s">
        <v>45</v>
      </c>
      <c r="O28" s="59">
        <v>27828</v>
      </c>
      <c r="P28" s="166">
        <v>42111</v>
      </c>
    </row>
    <row r="29" spans="2:17" ht="15.75" x14ac:dyDescent="0.25">
      <c r="B29" s="1">
        <v>42131</v>
      </c>
      <c r="C29" s="2">
        <v>20321</v>
      </c>
      <c r="D29" s="214">
        <v>102010.96</v>
      </c>
      <c r="E29" s="4">
        <v>42151</v>
      </c>
      <c r="F29" s="214">
        <v>102010.96</v>
      </c>
      <c r="G29" s="261">
        <f t="shared" si="0"/>
        <v>0</v>
      </c>
      <c r="H29" s="7"/>
      <c r="J29" s="80"/>
      <c r="K29" s="96">
        <v>18376</v>
      </c>
      <c r="L29" s="41">
        <v>3488.2</v>
      </c>
      <c r="M29" s="41"/>
      <c r="N29" s="108">
        <v>2720647</v>
      </c>
      <c r="O29" s="64">
        <v>49600</v>
      </c>
      <c r="P29" s="47">
        <v>42110</v>
      </c>
    </row>
    <row r="30" spans="2:17" ht="15.75" x14ac:dyDescent="0.25">
      <c r="B30" s="1">
        <v>42131</v>
      </c>
      <c r="C30" s="2">
        <v>20325</v>
      </c>
      <c r="D30" s="214">
        <v>147</v>
      </c>
      <c r="E30" s="4">
        <v>42151</v>
      </c>
      <c r="F30" s="214">
        <v>147</v>
      </c>
      <c r="G30" s="261">
        <f t="shared" si="0"/>
        <v>0</v>
      </c>
      <c r="H30" s="14"/>
      <c r="J30" s="80"/>
      <c r="K30" s="43">
        <v>18387</v>
      </c>
      <c r="L30" s="44">
        <v>40150</v>
      </c>
      <c r="M30" s="44"/>
      <c r="N30" s="108">
        <v>2720646</v>
      </c>
      <c r="O30" s="64">
        <v>20000</v>
      </c>
      <c r="P30" s="47">
        <v>42110</v>
      </c>
    </row>
    <row r="31" spans="2:17" ht="15.75" x14ac:dyDescent="0.25">
      <c r="B31" s="1">
        <v>42132</v>
      </c>
      <c r="C31" s="2">
        <v>20446</v>
      </c>
      <c r="D31" s="214">
        <v>188497.1</v>
      </c>
      <c r="E31" s="4">
        <v>42151</v>
      </c>
      <c r="F31" s="214">
        <v>188497.1</v>
      </c>
      <c r="G31" s="261">
        <f t="shared" si="0"/>
        <v>0</v>
      </c>
      <c r="H31" s="14"/>
      <c r="J31" s="80"/>
      <c r="K31" s="65">
        <v>18393</v>
      </c>
      <c r="L31" s="134">
        <v>70289.91</v>
      </c>
      <c r="M31" s="165"/>
      <c r="N31" s="108" t="s">
        <v>45</v>
      </c>
      <c r="O31" s="64">
        <v>70000</v>
      </c>
      <c r="P31" s="166">
        <v>42111</v>
      </c>
    </row>
    <row r="32" spans="2:17" ht="15.75" x14ac:dyDescent="0.25">
      <c r="B32" s="1">
        <v>42132</v>
      </c>
      <c r="C32" s="2">
        <v>20447</v>
      </c>
      <c r="D32" s="215">
        <v>35203.9</v>
      </c>
      <c r="E32" s="4">
        <v>42151</v>
      </c>
      <c r="F32" s="215">
        <v>35203.9</v>
      </c>
      <c r="G32" s="261">
        <f t="shared" si="0"/>
        <v>0</v>
      </c>
      <c r="H32" s="7"/>
      <c r="J32" s="80"/>
      <c r="K32" s="65">
        <v>15661</v>
      </c>
      <c r="L32" s="134">
        <v>4928.26</v>
      </c>
      <c r="M32" s="165"/>
      <c r="N32" s="108" t="s">
        <v>45</v>
      </c>
      <c r="O32" s="64">
        <v>90000</v>
      </c>
      <c r="P32" s="164">
        <v>42111</v>
      </c>
    </row>
    <row r="33" spans="2:16" ht="15.75" x14ac:dyDescent="0.25">
      <c r="B33" s="1">
        <v>42132</v>
      </c>
      <c r="C33" s="2">
        <v>20454</v>
      </c>
      <c r="D33" s="214">
        <v>81685.8</v>
      </c>
      <c r="E33" s="4">
        <v>42151</v>
      </c>
      <c r="F33" s="214">
        <v>81685.8</v>
      </c>
      <c r="G33" s="261">
        <f t="shared" si="0"/>
        <v>0</v>
      </c>
      <c r="H33" s="7"/>
      <c r="J33" s="80"/>
      <c r="K33" s="65">
        <v>15946</v>
      </c>
      <c r="L33" s="134">
        <v>50879.4</v>
      </c>
      <c r="M33" s="165"/>
      <c r="N33" s="108" t="s">
        <v>45</v>
      </c>
      <c r="O33" s="64">
        <v>40000</v>
      </c>
      <c r="P33" s="164">
        <v>42111</v>
      </c>
    </row>
    <row r="34" spans="2:16" ht="15.75" x14ac:dyDescent="0.25">
      <c r="B34" s="1">
        <v>42133</v>
      </c>
      <c r="C34" s="2">
        <v>20481</v>
      </c>
      <c r="D34" s="214">
        <v>59948.7</v>
      </c>
      <c r="E34" s="56" t="s">
        <v>66</v>
      </c>
      <c r="F34" s="171">
        <f>58509.46+1439.24</f>
        <v>59948.7</v>
      </c>
      <c r="G34" s="261">
        <f t="shared" si="0"/>
        <v>0</v>
      </c>
      <c r="H34" s="7"/>
      <c r="J34" s="80"/>
      <c r="K34" s="65">
        <v>16002</v>
      </c>
      <c r="L34" s="134">
        <v>2454</v>
      </c>
      <c r="M34" s="165"/>
      <c r="N34" s="108" t="s">
        <v>45</v>
      </c>
      <c r="O34" s="64">
        <v>50000</v>
      </c>
      <c r="P34" s="164">
        <v>42111</v>
      </c>
    </row>
    <row r="35" spans="2:16" ht="15.75" x14ac:dyDescent="0.25">
      <c r="B35" s="1">
        <v>42133</v>
      </c>
      <c r="C35" s="2">
        <v>20508</v>
      </c>
      <c r="D35" s="214">
        <v>61964.3</v>
      </c>
      <c r="E35" s="4">
        <v>42153</v>
      </c>
      <c r="F35" s="214">
        <v>61964.3</v>
      </c>
      <c r="G35" s="261">
        <f t="shared" si="0"/>
        <v>0</v>
      </c>
      <c r="H35" s="7"/>
      <c r="J35" s="80"/>
      <c r="K35" s="65">
        <v>16061</v>
      </c>
      <c r="L35" s="44">
        <v>3061.6</v>
      </c>
      <c r="M35" s="41"/>
      <c r="N35" s="108" t="s">
        <v>45</v>
      </c>
      <c r="O35" s="64">
        <v>90000</v>
      </c>
      <c r="P35" s="164">
        <v>42111</v>
      </c>
    </row>
    <row r="36" spans="2:16" x14ac:dyDescent="0.25">
      <c r="B36" s="1">
        <v>42133</v>
      </c>
      <c r="C36" s="2">
        <v>20587</v>
      </c>
      <c r="D36" s="214">
        <v>253170.5</v>
      </c>
      <c r="E36" s="4">
        <v>42153</v>
      </c>
      <c r="F36" s="214">
        <v>253170.5</v>
      </c>
      <c r="G36" s="261">
        <f t="shared" si="0"/>
        <v>0</v>
      </c>
      <c r="H36" s="7"/>
      <c r="J36" s="80"/>
      <c r="K36" s="89">
        <v>16076</v>
      </c>
      <c r="L36" s="92">
        <v>8166</v>
      </c>
      <c r="M36" s="48"/>
      <c r="N36" s="89" t="s">
        <v>45</v>
      </c>
      <c r="O36" s="64">
        <v>50000</v>
      </c>
      <c r="P36" s="47">
        <v>42112</v>
      </c>
    </row>
    <row r="37" spans="2:16" x14ac:dyDescent="0.25">
      <c r="B37" s="1">
        <v>42133</v>
      </c>
      <c r="C37" s="2">
        <v>20589</v>
      </c>
      <c r="D37" s="215">
        <v>58558</v>
      </c>
      <c r="E37" s="4">
        <v>42153</v>
      </c>
      <c r="F37" s="215">
        <v>58558</v>
      </c>
      <c r="G37" s="261">
        <f t="shared" si="0"/>
        <v>0</v>
      </c>
      <c r="H37" s="7"/>
      <c r="J37" s="80"/>
      <c r="K37" s="89">
        <v>16171</v>
      </c>
      <c r="L37" s="92">
        <v>5345.6</v>
      </c>
      <c r="M37" s="48"/>
      <c r="N37" s="89" t="s">
        <v>45</v>
      </c>
      <c r="O37" s="64">
        <v>29153</v>
      </c>
      <c r="P37" s="47">
        <v>42112</v>
      </c>
    </row>
    <row r="38" spans="2:16" ht="15.75" x14ac:dyDescent="0.25">
      <c r="B38" s="1">
        <v>42134</v>
      </c>
      <c r="C38" s="2">
        <v>20616</v>
      </c>
      <c r="D38" s="214">
        <v>2534.4</v>
      </c>
      <c r="E38" s="4">
        <v>42153</v>
      </c>
      <c r="F38" s="214">
        <v>2534.4</v>
      </c>
      <c r="G38" s="261">
        <f t="shared" si="0"/>
        <v>0</v>
      </c>
      <c r="H38" s="7"/>
      <c r="J38" s="80"/>
      <c r="K38" s="102">
        <v>16202</v>
      </c>
      <c r="L38" s="133">
        <v>12004.02</v>
      </c>
      <c r="M38" s="165"/>
      <c r="N38" s="108" t="s">
        <v>45</v>
      </c>
      <c r="O38" s="64">
        <v>35293</v>
      </c>
      <c r="P38" s="164">
        <v>42112</v>
      </c>
    </row>
    <row r="39" spans="2:16" x14ac:dyDescent="0.25">
      <c r="B39" s="1">
        <v>42134</v>
      </c>
      <c r="C39" s="2">
        <v>20633</v>
      </c>
      <c r="D39" s="214">
        <v>46569.2</v>
      </c>
      <c r="E39" s="4">
        <v>42153</v>
      </c>
      <c r="F39" s="214">
        <v>46569.2</v>
      </c>
      <c r="G39" s="261">
        <f t="shared" si="0"/>
        <v>0</v>
      </c>
      <c r="H39" s="7"/>
      <c r="J39" s="80"/>
      <c r="K39" s="89">
        <v>16317</v>
      </c>
      <c r="L39" s="92">
        <v>13406.8</v>
      </c>
      <c r="M39" s="48"/>
      <c r="N39" s="89" t="s">
        <v>52</v>
      </c>
      <c r="O39" s="64">
        <v>20060</v>
      </c>
      <c r="P39" s="47">
        <v>42110</v>
      </c>
    </row>
    <row r="40" spans="2:16" x14ac:dyDescent="0.25">
      <c r="B40" s="1">
        <v>42134</v>
      </c>
      <c r="C40" s="2">
        <v>20665</v>
      </c>
      <c r="D40" s="214">
        <v>78254.600000000006</v>
      </c>
      <c r="E40" s="4">
        <v>42153</v>
      </c>
      <c r="F40" s="214">
        <v>78254.600000000006</v>
      </c>
      <c r="G40" s="261">
        <f t="shared" si="0"/>
        <v>0</v>
      </c>
      <c r="H40" s="7"/>
      <c r="J40" s="80"/>
      <c r="K40" s="89">
        <v>17317</v>
      </c>
      <c r="L40" s="92">
        <v>17687.400000000001</v>
      </c>
      <c r="M40" s="48"/>
      <c r="N40" s="89" t="s">
        <v>52</v>
      </c>
      <c r="O40" s="64">
        <v>3960</v>
      </c>
      <c r="P40" s="47">
        <v>42109</v>
      </c>
    </row>
    <row r="41" spans="2:16" ht="18.75" x14ac:dyDescent="0.3">
      <c r="B41" s="1">
        <v>42135</v>
      </c>
      <c r="C41" s="2">
        <v>20696</v>
      </c>
      <c r="D41" s="214">
        <v>109853.2</v>
      </c>
      <c r="E41" s="4">
        <v>42153</v>
      </c>
      <c r="F41" s="214">
        <v>109853.2</v>
      </c>
      <c r="G41" s="261">
        <f t="shared" si="0"/>
        <v>0</v>
      </c>
      <c r="H41" s="7"/>
      <c r="J41" s="80"/>
      <c r="K41" s="161">
        <v>17827</v>
      </c>
      <c r="L41" s="175">
        <v>2781</v>
      </c>
      <c r="M41" s="163"/>
      <c r="N41" s="65" t="s">
        <v>45</v>
      </c>
      <c r="O41" s="44">
        <v>30000</v>
      </c>
      <c r="P41" s="164">
        <v>42112</v>
      </c>
    </row>
    <row r="42" spans="2:16" ht="15.75" x14ac:dyDescent="0.25">
      <c r="B42" s="1">
        <v>42135</v>
      </c>
      <c r="C42" s="2">
        <v>20725</v>
      </c>
      <c r="D42" s="214">
        <v>1406.8</v>
      </c>
      <c r="E42" s="4">
        <v>42153</v>
      </c>
      <c r="F42" s="214">
        <v>1406.8</v>
      </c>
      <c r="G42" s="261">
        <f t="shared" si="0"/>
        <v>0</v>
      </c>
      <c r="H42" s="7"/>
      <c r="J42" s="80"/>
      <c r="K42" s="108">
        <v>18296</v>
      </c>
      <c r="L42" s="133">
        <v>18610.91</v>
      </c>
      <c r="M42" s="167" t="s">
        <v>53</v>
      </c>
      <c r="N42" s="108">
        <v>2720643</v>
      </c>
      <c r="O42" s="59">
        <v>51776.7</v>
      </c>
      <c r="P42" s="166">
        <v>42112</v>
      </c>
    </row>
    <row r="43" spans="2:16" ht="15.75" x14ac:dyDescent="0.25">
      <c r="B43" s="1">
        <v>42135</v>
      </c>
      <c r="C43" s="2">
        <v>20774</v>
      </c>
      <c r="D43" s="214">
        <v>16155</v>
      </c>
      <c r="E43" s="4">
        <v>42153</v>
      </c>
      <c r="F43" s="214">
        <v>16155</v>
      </c>
      <c r="G43" s="261">
        <f t="shared" si="0"/>
        <v>0</v>
      </c>
      <c r="H43" s="7"/>
      <c r="J43" s="80"/>
      <c r="K43" s="102"/>
      <c r="L43" s="133"/>
      <c r="M43" s="165"/>
      <c r="N43" s="108">
        <v>2720640</v>
      </c>
      <c r="O43" s="59">
        <v>64500</v>
      </c>
      <c r="P43" s="166">
        <v>42112</v>
      </c>
    </row>
    <row r="44" spans="2:16" ht="15.75" x14ac:dyDescent="0.25">
      <c r="B44" s="1">
        <v>42136</v>
      </c>
      <c r="C44" s="2">
        <v>20832</v>
      </c>
      <c r="D44" s="214">
        <v>69318.399999999994</v>
      </c>
      <c r="E44" s="4">
        <v>42153</v>
      </c>
      <c r="F44" s="214">
        <v>69318.399999999994</v>
      </c>
      <c r="G44" s="261">
        <f t="shared" si="0"/>
        <v>0</v>
      </c>
      <c r="H44" s="7"/>
      <c r="J44" s="80"/>
      <c r="K44" s="43"/>
      <c r="L44" s="44"/>
      <c r="M44" s="44"/>
      <c r="N44" s="108">
        <v>2720639</v>
      </c>
      <c r="O44" s="59">
        <v>31750</v>
      </c>
      <c r="P44" s="166">
        <v>42112</v>
      </c>
    </row>
    <row r="45" spans="2:16" ht="15.75" x14ac:dyDescent="0.25">
      <c r="B45" s="1">
        <v>42136</v>
      </c>
      <c r="C45" s="2">
        <v>20860</v>
      </c>
      <c r="D45" s="214">
        <v>110964.48</v>
      </c>
      <c r="E45" s="4">
        <v>42153</v>
      </c>
      <c r="F45" s="214">
        <v>110964.48</v>
      </c>
      <c r="G45" s="261">
        <f t="shared" si="0"/>
        <v>0</v>
      </c>
      <c r="H45" s="7"/>
      <c r="J45" s="80"/>
      <c r="K45" s="43"/>
      <c r="L45" s="44"/>
      <c r="M45" s="44"/>
      <c r="N45" s="108" t="s">
        <v>52</v>
      </c>
      <c r="O45" s="59">
        <v>1580</v>
      </c>
      <c r="P45" s="166">
        <v>42111</v>
      </c>
    </row>
    <row r="46" spans="2:16" ht="15.75" x14ac:dyDescent="0.25">
      <c r="B46" s="1">
        <v>42136</v>
      </c>
      <c r="C46" s="2">
        <v>20864</v>
      </c>
      <c r="D46" s="214">
        <v>206752</v>
      </c>
      <c r="E46" s="4">
        <v>42153</v>
      </c>
      <c r="F46" s="214">
        <v>206752</v>
      </c>
      <c r="G46" s="261">
        <f t="shared" si="0"/>
        <v>0</v>
      </c>
      <c r="H46" s="7"/>
      <c r="J46" s="80"/>
      <c r="K46" s="43"/>
      <c r="L46" s="44"/>
      <c r="M46" s="44"/>
      <c r="N46" s="108"/>
      <c r="O46" s="59"/>
      <c r="P46" s="166"/>
    </row>
    <row r="47" spans="2:16" ht="15.75" x14ac:dyDescent="0.25">
      <c r="B47" s="1">
        <v>42137</v>
      </c>
      <c r="C47" s="2">
        <v>20942</v>
      </c>
      <c r="D47" s="214">
        <v>20187.599999999999</v>
      </c>
      <c r="E47" s="4">
        <v>42153</v>
      </c>
      <c r="F47" s="214">
        <v>20187.599999999999</v>
      </c>
      <c r="G47" s="261">
        <f t="shared" si="0"/>
        <v>0</v>
      </c>
      <c r="H47" s="7"/>
      <c r="J47" s="80"/>
      <c r="K47" s="43"/>
      <c r="L47" s="44"/>
      <c r="M47" s="167"/>
      <c r="N47" s="108"/>
      <c r="O47" s="59">
        <v>0</v>
      </c>
      <c r="P47" s="166"/>
    </row>
    <row r="48" spans="2:16" ht="16.5" thickBot="1" x14ac:dyDescent="0.3">
      <c r="B48" s="1">
        <v>42137</v>
      </c>
      <c r="C48" s="2">
        <v>20957</v>
      </c>
      <c r="D48" s="214">
        <v>6000</v>
      </c>
      <c r="E48" s="4">
        <v>42153</v>
      </c>
      <c r="F48" s="214">
        <v>6000</v>
      </c>
      <c r="G48" s="261">
        <f t="shared" si="0"/>
        <v>0</v>
      </c>
      <c r="H48" s="7"/>
      <c r="J48" s="80"/>
      <c r="K48" s="94"/>
      <c r="L48" s="49">
        <v>0</v>
      </c>
      <c r="M48" s="49"/>
      <c r="N48" s="50"/>
      <c r="O48" s="51">
        <v>0</v>
      </c>
      <c r="P48" s="52"/>
    </row>
    <row r="49" spans="2:17" ht="16.5" thickTop="1" x14ac:dyDescent="0.25">
      <c r="B49" s="1">
        <v>42137</v>
      </c>
      <c r="C49" s="2">
        <v>20959</v>
      </c>
      <c r="D49" s="214">
        <v>153747.28</v>
      </c>
      <c r="E49" s="4">
        <v>42153</v>
      </c>
      <c r="F49" s="214">
        <v>153747.28</v>
      </c>
      <c r="G49" s="261">
        <f t="shared" si="0"/>
        <v>0</v>
      </c>
      <c r="H49" s="14"/>
      <c r="J49" s="80"/>
      <c r="K49" s="230"/>
      <c r="L49" s="84">
        <f>SUM(L5:L48)</f>
        <v>1726836.2</v>
      </c>
      <c r="M49" s="85"/>
      <c r="N49" s="86"/>
      <c r="O49" s="84">
        <f>SUM(O5:O48)</f>
        <v>1726836.2</v>
      </c>
      <c r="P49" s="36"/>
    </row>
    <row r="50" spans="2:17" x14ac:dyDescent="0.25">
      <c r="B50" s="1">
        <v>42138</v>
      </c>
      <c r="C50" s="2">
        <v>20985</v>
      </c>
      <c r="D50" s="214">
        <v>58446.8</v>
      </c>
      <c r="E50" s="4">
        <v>42153</v>
      </c>
      <c r="F50" s="214">
        <v>58446.8</v>
      </c>
      <c r="G50" s="261">
        <f t="shared" si="0"/>
        <v>0</v>
      </c>
      <c r="H50" s="14"/>
      <c r="J50" s="80"/>
    </row>
    <row r="51" spans="2:17" x14ac:dyDescent="0.25">
      <c r="B51" s="1">
        <v>42138</v>
      </c>
      <c r="C51" s="2">
        <v>20986</v>
      </c>
      <c r="D51" s="214">
        <v>3014.4</v>
      </c>
      <c r="E51" s="4">
        <v>42153</v>
      </c>
      <c r="F51" s="214">
        <v>3014.4</v>
      </c>
      <c r="G51" s="261">
        <f t="shared" si="0"/>
        <v>0</v>
      </c>
      <c r="H51" s="14"/>
      <c r="J51" s="80"/>
    </row>
    <row r="52" spans="2:17" ht="15.75" thickBot="1" x14ac:dyDescent="0.3">
      <c r="B52" s="1">
        <v>42138</v>
      </c>
      <c r="C52" s="2">
        <v>20989</v>
      </c>
      <c r="D52" s="214">
        <v>1137.5999999999999</v>
      </c>
      <c r="E52" s="4">
        <v>42153</v>
      </c>
      <c r="F52" s="214">
        <v>1137.5999999999999</v>
      </c>
      <c r="G52" s="261">
        <f t="shared" si="0"/>
        <v>0</v>
      </c>
      <c r="H52" s="14"/>
      <c r="J52" s="80"/>
    </row>
    <row r="53" spans="2:17" ht="19.5" thickBot="1" x14ac:dyDescent="0.35">
      <c r="B53" s="1">
        <v>42138</v>
      </c>
      <c r="C53" s="2">
        <v>21061</v>
      </c>
      <c r="D53" s="214">
        <v>281746.28000000003</v>
      </c>
      <c r="E53" s="4">
        <v>42153</v>
      </c>
      <c r="F53" s="214">
        <v>281746.28000000003</v>
      </c>
      <c r="G53" s="261">
        <f t="shared" si="0"/>
        <v>0</v>
      </c>
      <c r="H53" s="14"/>
      <c r="J53" s="80"/>
      <c r="K53" s="322" t="s">
        <v>62</v>
      </c>
      <c r="L53" s="53" t="s">
        <v>24</v>
      </c>
      <c r="M53" s="22"/>
      <c r="N53" s="35"/>
      <c r="O53" s="203">
        <v>42144</v>
      </c>
      <c r="P53" s="36"/>
    </row>
    <row r="54" spans="2:17" ht="16.5" thickBot="1" x14ac:dyDescent="0.3">
      <c r="B54" s="1">
        <v>42138</v>
      </c>
      <c r="C54" s="2">
        <v>21072</v>
      </c>
      <c r="D54" s="214">
        <v>78241.2</v>
      </c>
      <c r="E54" s="4">
        <v>42153</v>
      </c>
      <c r="F54" s="214">
        <v>78241.2</v>
      </c>
      <c r="G54" s="261">
        <f t="shared" si="0"/>
        <v>0</v>
      </c>
      <c r="H54" s="14"/>
      <c r="J54" s="80"/>
      <c r="K54" s="323"/>
      <c r="L54" s="39"/>
      <c r="M54" s="37"/>
      <c r="N54" s="38"/>
      <c r="O54" s="39" t="s">
        <v>44</v>
      </c>
      <c r="P54" s="40"/>
    </row>
    <row r="55" spans="2:17" ht="16.5" thickBot="1" x14ac:dyDescent="0.3">
      <c r="B55" s="1">
        <v>42139</v>
      </c>
      <c r="C55" s="2">
        <v>21138</v>
      </c>
      <c r="D55" s="214">
        <v>9230.1</v>
      </c>
      <c r="E55" s="4">
        <v>42153</v>
      </c>
      <c r="F55" s="214">
        <v>9230.1</v>
      </c>
      <c r="G55" s="261">
        <f t="shared" si="0"/>
        <v>0</v>
      </c>
      <c r="H55" s="14"/>
      <c r="J55" s="80"/>
      <c r="K55" s="93" t="s">
        <v>21</v>
      </c>
      <c r="L55" s="71" t="s">
        <v>16</v>
      </c>
      <c r="M55" s="72"/>
      <c r="N55" s="73" t="s">
        <v>22</v>
      </c>
      <c r="O55" s="71" t="s">
        <v>23</v>
      </c>
      <c r="P55" s="74"/>
    </row>
    <row r="56" spans="2:17" ht="15.75" x14ac:dyDescent="0.25">
      <c r="B56" s="1">
        <v>42139</v>
      </c>
      <c r="C56" s="2">
        <v>21154</v>
      </c>
      <c r="D56" s="214">
        <v>400</v>
      </c>
      <c r="E56" s="4">
        <v>42153</v>
      </c>
      <c r="F56" s="214">
        <v>400</v>
      </c>
      <c r="G56" s="261">
        <f t="shared" si="0"/>
        <v>0</v>
      </c>
      <c r="H56" s="7"/>
      <c r="J56" s="80"/>
      <c r="K56" s="168"/>
      <c r="L56" s="138"/>
      <c r="M56" s="138"/>
      <c r="N56" s="109" t="s">
        <v>40</v>
      </c>
      <c r="O56" s="69">
        <v>30971</v>
      </c>
      <c r="P56" s="70">
        <v>42114</v>
      </c>
      <c r="Q56" s="129">
        <v>42113</v>
      </c>
    </row>
    <row r="57" spans="2:17" ht="15.75" x14ac:dyDescent="0.25">
      <c r="B57" s="1">
        <v>42139</v>
      </c>
      <c r="C57" s="2">
        <v>21191</v>
      </c>
      <c r="D57" s="214">
        <v>19035.099999999999</v>
      </c>
      <c r="E57" s="4">
        <v>42153</v>
      </c>
      <c r="F57" s="214">
        <v>19035.099999999999</v>
      </c>
      <c r="G57" s="261">
        <f t="shared" si="0"/>
        <v>0</v>
      </c>
      <c r="H57" s="7"/>
      <c r="J57" s="80"/>
      <c r="K57" s="43"/>
      <c r="L57" s="44"/>
      <c r="M57" s="44"/>
      <c r="N57" s="108">
        <v>2720637</v>
      </c>
      <c r="O57" s="59">
        <v>17000</v>
      </c>
      <c r="P57" s="42">
        <v>42113</v>
      </c>
    </row>
    <row r="58" spans="2:17" ht="15.75" x14ac:dyDescent="0.25">
      <c r="B58" s="1">
        <v>42139</v>
      </c>
      <c r="C58" s="2">
        <v>21194</v>
      </c>
      <c r="D58" s="214">
        <v>15391.8</v>
      </c>
      <c r="E58" s="4">
        <v>42153</v>
      </c>
      <c r="F58" s="214">
        <v>15391.8</v>
      </c>
      <c r="G58" s="261">
        <f t="shared" si="0"/>
        <v>0</v>
      </c>
      <c r="H58" s="7"/>
      <c r="J58" s="80"/>
      <c r="K58" s="43"/>
      <c r="L58" s="44"/>
      <c r="M58" s="44"/>
      <c r="N58" s="108">
        <v>2720638</v>
      </c>
      <c r="O58" s="59">
        <v>40000</v>
      </c>
      <c r="P58" s="42">
        <v>42113</v>
      </c>
    </row>
    <row r="59" spans="2:17" ht="15.75" x14ac:dyDescent="0.25">
      <c r="B59" s="1">
        <v>42139</v>
      </c>
      <c r="C59" s="2">
        <v>21208</v>
      </c>
      <c r="D59" s="214">
        <v>285646.65000000002</v>
      </c>
      <c r="E59" s="4">
        <v>42153</v>
      </c>
      <c r="F59" s="214">
        <v>285646.65000000002</v>
      </c>
      <c r="G59" s="261">
        <f t="shared" si="0"/>
        <v>0</v>
      </c>
      <c r="H59" s="7"/>
      <c r="J59" s="80"/>
      <c r="K59" s="65"/>
      <c r="L59" s="134"/>
      <c r="M59" s="167"/>
      <c r="N59" s="108">
        <v>2720641</v>
      </c>
      <c r="O59" s="59">
        <v>100000</v>
      </c>
      <c r="P59" s="42">
        <v>42113</v>
      </c>
    </row>
    <row r="60" spans="2:17" ht="15.75" x14ac:dyDescent="0.25">
      <c r="B60" s="1">
        <v>42140</v>
      </c>
      <c r="C60" s="2">
        <v>21286</v>
      </c>
      <c r="D60" s="214">
        <v>7219.2</v>
      </c>
      <c r="E60" s="4">
        <v>42153</v>
      </c>
      <c r="F60" s="214">
        <v>7219.2</v>
      </c>
      <c r="G60" s="261">
        <f t="shared" si="0"/>
        <v>0</v>
      </c>
      <c r="H60" s="14"/>
      <c r="J60" s="80"/>
      <c r="K60" s="43"/>
      <c r="L60" s="44"/>
      <c r="M60" s="44"/>
      <c r="N60" s="108" t="s">
        <v>40</v>
      </c>
      <c r="O60" s="59">
        <v>70000</v>
      </c>
      <c r="P60" s="42">
        <v>42114</v>
      </c>
    </row>
    <row r="61" spans="2:17" ht="15.75" x14ac:dyDescent="0.25">
      <c r="B61" s="1">
        <v>42140</v>
      </c>
      <c r="C61" s="2">
        <v>21316</v>
      </c>
      <c r="D61" s="214">
        <v>378670.7</v>
      </c>
      <c r="E61" s="56" t="s">
        <v>69</v>
      </c>
      <c r="F61" s="284">
        <f>350165.82+28504.88</f>
        <v>378670.7</v>
      </c>
      <c r="G61" s="261">
        <f t="shared" si="0"/>
        <v>0</v>
      </c>
      <c r="H61" s="14"/>
      <c r="J61" s="80"/>
      <c r="K61" s="62"/>
      <c r="L61" s="44"/>
      <c r="M61" s="60"/>
      <c r="N61" s="108" t="s">
        <v>40</v>
      </c>
      <c r="O61" s="59">
        <v>37000</v>
      </c>
      <c r="P61" s="42">
        <v>42114</v>
      </c>
    </row>
    <row r="62" spans="2:17" ht="15.75" x14ac:dyDescent="0.25">
      <c r="B62" s="1">
        <v>42140</v>
      </c>
      <c r="C62" s="2">
        <v>21318</v>
      </c>
      <c r="D62" s="214">
        <v>13923.4</v>
      </c>
      <c r="E62" s="56">
        <v>42165</v>
      </c>
      <c r="F62" s="285">
        <v>13923.4</v>
      </c>
      <c r="G62" s="261">
        <f t="shared" si="0"/>
        <v>0</v>
      </c>
      <c r="H62" s="14"/>
      <c r="J62" s="80"/>
      <c r="K62" s="62"/>
      <c r="L62" s="44"/>
      <c r="M62" s="44"/>
      <c r="N62" s="204" t="s">
        <v>40</v>
      </c>
      <c r="O62" s="61">
        <v>24456</v>
      </c>
      <c r="P62" s="42">
        <v>42115</v>
      </c>
    </row>
    <row r="63" spans="2:17" ht="15.75" x14ac:dyDescent="0.25">
      <c r="B63" s="1">
        <v>42141</v>
      </c>
      <c r="C63" s="2">
        <v>21383</v>
      </c>
      <c r="D63" s="214">
        <v>25724.400000000001</v>
      </c>
      <c r="E63" s="56">
        <v>42165</v>
      </c>
      <c r="F63" s="285">
        <v>25724.400000000001</v>
      </c>
      <c r="G63" s="261">
        <f t="shared" si="0"/>
        <v>0</v>
      </c>
      <c r="H63" s="14"/>
      <c r="J63" s="80"/>
      <c r="K63" s="65"/>
      <c r="L63" s="44"/>
      <c r="M63" s="41"/>
      <c r="N63" s="108" t="s">
        <v>40</v>
      </c>
      <c r="O63" s="59">
        <v>76105.5</v>
      </c>
      <c r="P63" s="42">
        <v>42112</v>
      </c>
      <c r="Q63" s="129">
        <v>42114</v>
      </c>
    </row>
    <row r="64" spans="2:17" ht="15.75" x14ac:dyDescent="0.25">
      <c r="B64" s="1">
        <v>42142</v>
      </c>
      <c r="C64" s="2">
        <v>21394</v>
      </c>
      <c r="D64" s="215">
        <v>35079.65</v>
      </c>
      <c r="E64" s="56">
        <v>42165</v>
      </c>
      <c r="F64" s="286">
        <v>35079.65</v>
      </c>
      <c r="G64" s="261">
        <f t="shared" si="0"/>
        <v>0</v>
      </c>
      <c r="H64" s="7"/>
      <c r="J64" s="80"/>
      <c r="K64" s="46"/>
      <c r="L64" s="92"/>
      <c r="M64" s="48"/>
      <c r="N64" s="108" t="s">
        <v>40</v>
      </c>
      <c r="O64" s="59">
        <v>19945</v>
      </c>
      <c r="P64" s="42">
        <v>42110</v>
      </c>
      <c r="Q64" s="129">
        <v>42114</v>
      </c>
    </row>
    <row r="65" spans="2:17" x14ac:dyDescent="0.25">
      <c r="B65" s="1">
        <v>42142</v>
      </c>
      <c r="C65" s="2">
        <v>21412</v>
      </c>
      <c r="D65" s="214">
        <v>23361.8</v>
      </c>
      <c r="E65" s="56">
        <v>42165</v>
      </c>
      <c r="F65" s="285">
        <v>23361.8</v>
      </c>
      <c r="G65" s="261">
        <f t="shared" si="0"/>
        <v>0</v>
      </c>
      <c r="H65" s="7"/>
      <c r="J65" s="80"/>
      <c r="K65" s="46"/>
      <c r="L65" s="92"/>
      <c r="M65" s="169"/>
      <c r="N65" s="161">
        <v>2720636</v>
      </c>
      <c r="O65" s="64">
        <v>32755</v>
      </c>
      <c r="P65" s="47">
        <v>42114</v>
      </c>
    </row>
    <row r="66" spans="2:17" x14ac:dyDescent="0.25">
      <c r="B66" s="1">
        <v>42142</v>
      </c>
      <c r="C66" s="2">
        <v>21480</v>
      </c>
      <c r="D66" s="214">
        <v>9490.5</v>
      </c>
      <c r="E66" s="56">
        <v>42165</v>
      </c>
      <c r="F66" s="285">
        <v>9490.5</v>
      </c>
      <c r="G66" s="261">
        <f t="shared" si="0"/>
        <v>0</v>
      </c>
      <c r="H66" s="18"/>
      <c r="J66" s="80"/>
      <c r="K66" s="46"/>
      <c r="L66" s="92"/>
      <c r="M66" s="48"/>
      <c r="N66" s="89">
        <v>2720635</v>
      </c>
      <c r="O66" s="64">
        <v>32500</v>
      </c>
      <c r="P66" s="47">
        <v>42114</v>
      </c>
    </row>
    <row r="67" spans="2:17" x14ac:dyDescent="0.25">
      <c r="B67" s="1">
        <v>42142</v>
      </c>
      <c r="C67" s="2">
        <v>21524</v>
      </c>
      <c r="D67" s="214">
        <v>51426.9</v>
      </c>
      <c r="E67" s="56">
        <v>42165</v>
      </c>
      <c r="F67" s="285">
        <v>51426.9</v>
      </c>
      <c r="G67" s="261">
        <f t="shared" ref="G67:G118" si="1">D67-F67</f>
        <v>0</v>
      </c>
      <c r="H67" s="7"/>
      <c r="J67" s="80"/>
      <c r="K67" s="46"/>
      <c r="L67" s="92"/>
      <c r="M67" s="48"/>
      <c r="N67" s="89" t="s">
        <v>40</v>
      </c>
      <c r="O67" s="64">
        <v>20518.5</v>
      </c>
      <c r="P67" s="47">
        <v>42116</v>
      </c>
      <c r="Q67" s="129">
        <v>42115</v>
      </c>
    </row>
    <row r="68" spans="2:17" x14ac:dyDescent="0.25">
      <c r="B68" s="1">
        <v>42142</v>
      </c>
      <c r="C68" s="2">
        <v>21527</v>
      </c>
      <c r="D68" s="214">
        <v>4812</v>
      </c>
      <c r="E68" s="56">
        <v>42165</v>
      </c>
      <c r="F68" s="285">
        <v>4812</v>
      </c>
      <c r="G68" s="261">
        <f t="shared" si="1"/>
        <v>0</v>
      </c>
      <c r="H68" s="7"/>
      <c r="J68" s="80"/>
      <c r="K68" s="65"/>
      <c r="L68" s="134"/>
      <c r="M68" s="170"/>
      <c r="N68" s="89" t="s">
        <v>40</v>
      </c>
      <c r="O68" s="64">
        <v>55000</v>
      </c>
      <c r="P68" s="47">
        <v>42115</v>
      </c>
    </row>
    <row r="69" spans="2:17" x14ac:dyDescent="0.25">
      <c r="B69" s="1">
        <v>42142</v>
      </c>
      <c r="C69" s="2">
        <v>21531</v>
      </c>
      <c r="D69" s="214">
        <v>113047.3</v>
      </c>
      <c r="E69" s="56">
        <v>42165</v>
      </c>
      <c r="F69" s="285">
        <v>113047.3</v>
      </c>
      <c r="G69" s="261">
        <f t="shared" si="1"/>
        <v>0</v>
      </c>
      <c r="H69" s="18"/>
      <c r="J69" s="80"/>
      <c r="K69" s="65"/>
      <c r="L69" s="134"/>
      <c r="M69" s="162"/>
      <c r="N69" s="89" t="s">
        <v>40</v>
      </c>
      <c r="O69" s="64">
        <v>875</v>
      </c>
      <c r="P69" s="47">
        <v>42117</v>
      </c>
    </row>
    <row r="70" spans="2:17" ht="15.75" x14ac:dyDescent="0.25">
      <c r="B70" s="1">
        <v>42143</v>
      </c>
      <c r="C70" s="2">
        <v>21588</v>
      </c>
      <c r="D70" s="214">
        <v>19909.5</v>
      </c>
      <c r="E70" s="56">
        <v>42165</v>
      </c>
      <c r="F70" s="285">
        <v>19909.5</v>
      </c>
      <c r="G70" s="261">
        <f t="shared" si="1"/>
        <v>0</v>
      </c>
      <c r="H70" s="18"/>
      <c r="J70" s="80"/>
      <c r="K70" s="43"/>
      <c r="L70" s="44"/>
      <c r="M70" s="41"/>
      <c r="N70" s="89">
        <v>2720634</v>
      </c>
      <c r="O70" s="64">
        <v>28782</v>
      </c>
      <c r="P70" s="47">
        <v>42115</v>
      </c>
    </row>
    <row r="71" spans="2:17" ht="15.75" x14ac:dyDescent="0.25">
      <c r="B71" s="1">
        <v>42143</v>
      </c>
      <c r="C71" s="2">
        <v>21589</v>
      </c>
      <c r="D71" s="214">
        <v>6260.6</v>
      </c>
      <c r="E71" s="56">
        <v>42165</v>
      </c>
      <c r="F71" s="285">
        <v>6260.6</v>
      </c>
      <c r="G71" s="261">
        <f t="shared" si="1"/>
        <v>0</v>
      </c>
      <c r="H71" s="7"/>
      <c r="J71" s="80"/>
      <c r="K71" s="43"/>
      <c r="L71" s="44"/>
      <c r="M71" s="41"/>
      <c r="N71" s="89">
        <v>2720633</v>
      </c>
      <c r="O71" s="64">
        <v>35000</v>
      </c>
      <c r="P71" s="47">
        <v>42115</v>
      </c>
    </row>
    <row r="72" spans="2:17" ht="16.5" customHeight="1" x14ac:dyDescent="0.3">
      <c r="B72" s="1">
        <v>42143</v>
      </c>
      <c r="C72" s="2">
        <v>21604</v>
      </c>
      <c r="D72" s="214">
        <v>76168</v>
      </c>
      <c r="E72" s="56">
        <v>42165</v>
      </c>
      <c r="F72" s="285">
        <v>76168</v>
      </c>
      <c r="G72" s="261">
        <f t="shared" si="1"/>
        <v>0</v>
      </c>
      <c r="H72" s="7"/>
      <c r="J72" s="80"/>
      <c r="K72" s="65"/>
      <c r="L72" s="134"/>
      <c r="M72" s="163"/>
      <c r="N72" s="232" t="s">
        <v>57</v>
      </c>
      <c r="O72" s="44">
        <v>9230.7800000000007</v>
      </c>
      <c r="P72" s="164">
        <v>42111</v>
      </c>
      <c r="Q72" s="129">
        <v>42115</v>
      </c>
    </row>
    <row r="73" spans="2:17" ht="15.75" x14ac:dyDescent="0.25">
      <c r="B73" s="1">
        <v>42143</v>
      </c>
      <c r="C73" s="2">
        <v>21605</v>
      </c>
      <c r="D73" s="214">
        <v>84796.800000000003</v>
      </c>
      <c r="E73" s="56">
        <v>42165</v>
      </c>
      <c r="F73" s="285">
        <v>84796.800000000003</v>
      </c>
      <c r="G73" s="261">
        <f t="shared" si="1"/>
        <v>0</v>
      </c>
      <c r="H73" s="7"/>
      <c r="J73" s="80"/>
      <c r="K73" s="43"/>
      <c r="L73" s="44"/>
      <c r="M73" s="41"/>
      <c r="N73" s="89" t="s">
        <v>57</v>
      </c>
      <c r="O73" s="59">
        <v>4894.3999999999996</v>
      </c>
      <c r="P73" s="166">
        <v>42114</v>
      </c>
    </row>
    <row r="74" spans="2:17" ht="15.75" x14ac:dyDescent="0.25">
      <c r="B74" s="1">
        <v>42143</v>
      </c>
      <c r="C74" s="2">
        <v>21607</v>
      </c>
      <c r="D74" s="215">
        <v>1313</v>
      </c>
      <c r="E74" s="56">
        <v>42165</v>
      </c>
      <c r="F74" s="286">
        <v>1313</v>
      </c>
      <c r="G74" s="261">
        <f t="shared" si="1"/>
        <v>0</v>
      </c>
      <c r="H74" s="7"/>
      <c r="J74" s="80"/>
      <c r="K74" s="65"/>
      <c r="L74" s="134"/>
      <c r="M74" s="165"/>
      <c r="N74" s="108" t="s">
        <v>40</v>
      </c>
      <c r="O74" s="59">
        <v>24494</v>
      </c>
      <c r="P74" s="166">
        <v>42117</v>
      </c>
      <c r="Q74" s="129">
        <v>42116</v>
      </c>
    </row>
    <row r="75" spans="2:17" ht="15.75" x14ac:dyDescent="0.25">
      <c r="B75" s="1">
        <v>42143</v>
      </c>
      <c r="C75" s="2">
        <v>21609</v>
      </c>
      <c r="D75" s="215">
        <v>5508</v>
      </c>
      <c r="E75" s="56">
        <v>42165</v>
      </c>
      <c r="F75" s="286">
        <v>5508</v>
      </c>
      <c r="G75" s="261">
        <f t="shared" si="1"/>
        <v>0</v>
      </c>
      <c r="H75" s="7"/>
      <c r="J75" s="80"/>
      <c r="K75" s="65"/>
      <c r="L75" s="134"/>
      <c r="M75" s="165"/>
      <c r="N75" s="108" t="s">
        <v>40</v>
      </c>
      <c r="O75" s="59">
        <v>70000</v>
      </c>
      <c r="P75" s="166">
        <v>42116</v>
      </c>
    </row>
    <row r="76" spans="2:17" ht="15.75" x14ac:dyDescent="0.25">
      <c r="B76" s="1">
        <v>42144</v>
      </c>
      <c r="C76" s="2">
        <v>21678</v>
      </c>
      <c r="D76" s="214">
        <v>6868.5</v>
      </c>
      <c r="E76" s="56">
        <v>42165</v>
      </c>
      <c r="F76" s="285">
        <v>6868.5</v>
      </c>
      <c r="G76" s="261">
        <f t="shared" si="1"/>
        <v>0</v>
      </c>
      <c r="H76" s="7"/>
      <c r="J76" s="80"/>
      <c r="K76" s="43"/>
      <c r="L76" s="44"/>
      <c r="M76" s="41"/>
      <c r="N76" s="108" t="s">
        <v>40</v>
      </c>
      <c r="O76" s="59">
        <v>40000</v>
      </c>
      <c r="P76" s="166">
        <v>42116</v>
      </c>
    </row>
    <row r="77" spans="2:17" ht="15.75" x14ac:dyDescent="0.25">
      <c r="B77" s="1">
        <v>42144</v>
      </c>
      <c r="C77" s="2">
        <v>21705</v>
      </c>
      <c r="D77" s="214">
        <v>81782.2</v>
      </c>
      <c r="E77" s="56">
        <v>42165</v>
      </c>
      <c r="F77" s="285">
        <v>81782.2</v>
      </c>
      <c r="G77" s="261">
        <f t="shared" si="1"/>
        <v>0</v>
      </c>
      <c r="H77" s="7"/>
      <c r="J77" s="80"/>
      <c r="K77" s="46"/>
      <c r="L77" s="92"/>
      <c r="M77" s="48"/>
      <c r="N77" s="108">
        <v>2720630</v>
      </c>
      <c r="O77" s="59">
        <v>45000</v>
      </c>
      <c r="P77" s="166">
        <v>42116</v>
      </c>
    </row>
    <row r="78" spans="2:17" ht="15.75" x14ac:dyDescent="0.25">
      <c r="B78" s="1">
        <v>42144</v>
      </c>
      <c r="C78" s="2">
        <v>21707</v>
      </c>
      <c r="D78" s="214">
        <v>8002</v>
      </c>
      <c r="E78" s="56">
        <v>42165</v>
      </c>
      <c r="F78" s="285">
        <v>8002</v>
      </c>
      <c r="G78" s="261">
        <f t="shared" si="1"/>
        <v>0</v>
      </c>
      <c r="H78" s="7"/>
      <c r="J78" s="80"/>
      <c r="K78" s="46"/>
      <c r="L78" s="92"/>
      <c r="M78" s="48"/>
      <c r="N78" s="108">
        <v>2720632</v>
      </c>
      <c r="O78" s="59">
        <v>46783.5</v>
      </c>
      <c r="P78" s="166">
        <v>42116</v>
      </c>
    </row>
    <row r="79" spans="2:17" ht="15.75" x14ac:dyDescent="0.25">
      <c r="B79" s="1">
        <v>42144</v>
      </c>
      <c r="C79" s="2">
        <v>21711</v>
      </c>
      <c r="D79" s="214">
        <v>237925.82</v>
      </c>
      <c r="E79" s="56">
        <v>42165</v>
      </c>
      <c r="F79" s="285">
        <v>237925.82</v>
      </c>
      <c r="G79" s="261">
        <f t="shared" si="1"/>
        <v>0</v>
      </c>
      <c r="H79" s="7"/>
      <c r="J79" s="80"/>
      <c r="K79" s="43"/>
      <c r="L79" s="44"/>
      <c r="M79" s="41"/>
      <c r="N79" s="108" t="s">
        <v>40</v>
      </c>
      <c r="O79" s="59">
        <v>50000</v>
      </c>
      <c r="P79" s="166">
        <v>42117</v>
      </c>
    </row>
    <row r="80" spans="2:17" ht="15.75" x14ac:dyDescent="0.25">
      <c r="B80" s="1">
        <v>42145</v>
      </c>
      <c r="C80" s="2">
        <v>21724</v>
      </c>
      <c r="D80" s="214">
        <v>68974</v>
      </c>
      <c r="E80" s="56">
        <v>42165</v>
      </c>
      <c r="F80" s="285">
        <v>68974</v>
      </c>
      <c r="G80" s="261">
        <f t="shared" si="1"/>
        <v>0</v>
      </c>
      <c r="H80" s="7"/>
      <c r="J80" s="80"/>
      <c r="K80" s="96"/>
      <c r="L80" s="41"/>
      <c r="M80" s="41"/>
      <c r="N80" s="108" t="s">
        <v>40</v>
      </c>
      <c r="O80" s="64">
        <v>42000</v>
      </c>
      <c r="P80" s="47">
        <v>42117</v>
      </c>
    </row>
    <row r="81" spans="2:17" ht="15.75" x14ac:dyDescent="0.25">
      <c r="B81" s="1">
        <v>42145</v>
      </c>
      <c r="C81" s="2">
        <v>21773</v>
      </c>
      <c r="D81" s="214">
        <v>7376.4</v>
      </c>
      <c r="E81" s="56">
        <v>42165</v>
      </c>
      <c r="F81" s="285">
        <v>7376.4</v>
      </c>
      <c r="G81" s="261">
        <f t="shared" si="1"/>
        <v>0</v>
      </c>
      <c r="H81" s="7"/>
      <c r="J81" s="80"/>
      <c r="K81" s="43"/>
      <c r="L81" s="44"/>
      <c r="M81" s="44"/>
      <c r="N81" s="108" t="s">
        <v>40</v>
      </c>
      <c r="O81" s="64">
        <v>24496</v>
      </c>
      <c r="P81" s="47">
        <v>42118</v>
      </c>
      <c r="Q81" s="129">
        <v>42117</v>
      </c>
    </row>
    <row r="82" spans="2:17" ht="15.75" x14ac:dyDescent="0.25">
      <c r="B82" s="1">
        <v>42145</v>
      </c>
      <c r="C82" s="2">
        <v>21795</v>
      </c>
      <c r="D82" s="214">
        <v>246805.93</v>
      </c>
      <c r="E82" s="56">
        <v>42165</v>
      </c>
      <c r="F82" s="285">
        <v>246805.93</v>
      </c>
      <c r="G82" s="261">
        <f t="shared" si="1"/>
        <v>0</v>
      </c>
      <c r="H82" s="7"/>
      <c r="J82" s="80"/>
      <c r="K82" s="65"/>
      <c r="L82" s="134"/>
      <c r="M82" s="165"/>
      <c r="N82" s="108" t="s">
        <v>40</v>
      </c>
      <c r="O82" s="64">
        <v>65000</v>
      </c>
      <c r="P82" s="166">
        <v>42117</v>
      </c>
    </row>
    <row r="83" spans="2:17" ht="15.75" x14ac:dyDescent="0.25">
      <c r="B83" s="1">
        <v>42145</v>
      </c>
      <c r="C83" s="2">
        <v>21797</v>
      </c>
      <c r="D83" s="214">
        <v>78103.600000000006</v>
      </c>
      <c r="E83" s="56">
        <v>42165</v>
      </c>
      <c r="F83" s="285">
        <v>78103.600000000006</v>
      </c>
      <c r="G83" s="261">
        <f t="shared" si="1"/>
        <v>0</v>
      </c>
      <c r="H83" s="7"/>
      <c r="J83" s="80"/>
      <c r="K83" s="65"/>
      <c r="L83" s="134"/>
      <c r="M83" s="165"/>
      <c r="N83" s="108">
        <v>2720628</v>
      </c>
      <c r="O83" s="64">
        <v>30000</v>
      </c>
      <c r="P83" s="164">
        <v>42117</v>
      </c>
    </row>
    <row r="84" spans="2:17" ht="15.75" x14ac:dyDescent="0.25">
      <c r="B84" s="1">
        <v>42145</v>
      </c>
      <c r="C84" s="2">
        <v>21827</v>
      </c>
      <c r="D84" s="214">
        <v>6000</v>
      </c>
      <c r="E84" s="56">
        <v>42165</v>
      </c>
      <c r="F84" s="285">
        <v>6000</v>
      </c>
      <c r="G84" s="261">
        <f t="shared" si="1"/>
        <v>0</v>
      </c>
      <c r="H84" s="7"/>
      <c r="J84" s="80"/>
      <c r="K84" s="65"/>
      <c r="L84" s="134"/>
      <c r="M84" s="165"/>
      <c r="N84" s="108">
        <v>2720629</v>
      </c>
      <c r="O84" s="64">
        <v>43810</v>
      </c>
      <c r="P84" s="164">
        <v>42117</v>
      </c>
    </row>
    <row r="85" spans="2:17" ht="15.75" x14ac:dyDescent="0.25">
      <c r="B85" s="1">
        <v>42146</v>
      </c>
      <c r="C85" s="2">
        <v>21889</v>
      </c>
      <c r="D85" s="214">
        <v>15016.05</v>
      </c>
      <c r="E85" s="56">
        <v>42165</v>
      </c>
      <c r="F85" s="285">
        <v>15016.05</v>
      </c>
      <c r="G85" s="261">
        <f t="shared" si="1"/>
        <v>0</v>
      </c>
      <c r="H85" s="7"/>
      <c r="J85" s="80"/>
      <c r="K85" s="65"/>
      <c r="L85" s="134"/>
      <c r="M85" s="165"/>
      <c r="N85" s="234" t="s">
        <v>57</v>
      </c>
      <c r="O85" s="64">
        <v>4480</v>
      </c>
      <c r="P85" s="164">
        <v>42115</v>
      </c>
      <c r="Q85" s="129">
        <v>42117</v>
      </c>
    </row>
    <row r="86" spans="2:17" ht="15.75" x14ac:dyDescent="0.25">
      <c r="B86" s="1">
        <v>42146</v>
      </c>
      <c r="C86" s="2">
        <v>21932</v>
      </c>
      <c r="D86" s="214">
        <v>147208.70000000001</v>
      </c>
      <c r="E86" s="56">
        <v>42165</v>
      </c>
      <c r="F86" s="285">
        <v>147208.70000000001</v>
      </c>
      <c r="G86" s="261">
        <f t="shared" si="1"/>
        <v>0</v>
      </c>
      <c r="H86" s="7"/>
      <c r="J86" s="80"/>
      <c r="K86" s="65"/>
      <c r="L86" s="44"/>
      <c r="M86" s="41"/>
      <c r="N86" s="234" t="s">
        <v>57</v>
      </c>
      <c r="O86" s="64">
        <v>680</v>
      </c>
      <c r="P86" s="164">
        <v>42116</v>
      </c>
      <c r="Q86" s="129">
        <v>42117</v>
      </c>
    </row>
    <row r="87" spans="2:17" x14ac:dyDescent="0.25">
      <c r="B87" s="1">
        <v>42146</v>
      </c>
      <c r="C87" s="2">
        <v>21933</v>
      </c>
      <c r="D87" s="214">
        <v>100985.3</v>
      </c>
      <c r="E87" s="56">
        <v>42165</v>
      </c>
      <c r="F87" s="285">
        <v>100985.3</v>
      </c>
      <c r="G87" s="261">
        <f t="shared" si="1"/>
        <v>0</v>
      </c>
      <c r="H87" s="7"/>
      <c r="J87" s="80"/>
      <c r="K87" s="89"/>
      <c r="L87" s="92"/>
      <c r="M87" s="48"/>
      <c r="N87" s="232" t="s">
        <v>57</v>
      </c>
      <c r="O87" s="64">
        <v>2160</v>
      </c>
      <c r="P87" s="47">
        <v>42116</v>
      </c>
      <c r="Q87" s="129">
        <v>42117</v>
      </c>
    </row>
    <row r="88" spans="2:17" x14ac:dyDescent="0.25">
      <c r="B88" s="1">
        <v>42146</v>
      </c>
      <c r="C88" s="2">
        <v>21953</v>
      </c>
      <c r="D88" s="214">
        <v>100893.7</v>
      </c>
      <c r="E88" s="56">
        <v>42165</v>
      </c>
      <c r="F88" s="285">
        <v>100893.7</v>
      </c>
      <c r="G88" s="261">
        <f t="shared" si="1"/>
        <v>0</v>
      </c>
      <c r="H88" s="7"/>
      <c r="J88" s="80"/>
      <c r="K88" s="89"/>
      <c r="L88" s="92"/>
      <c r="M88" s="48"/>
      <c r="N88" s="232" t="s">
        <v>57</v>
      </c>
      <c r="O88" s="64">
        <v>24496</v>
      </c>
      <c r="P88" s="47">
        <v>42115</v>
      </c>
      <c r="Q88" s="129">
        <v>42117</v>
      </c>
    </row>
    <row r="89" spans="2:17" ht="15.75" x14ac:dyDescent="0.25">
      <c r="B89" s="1">
        <v>42146</v>
      </c>
      <c r="C89" s="2">
        <v>21965</v>
      </c>
      <c r="D89" s="214">
        <v>17721.8</v>
      </c>
      <c r="E89" s="56">
        <v>42165</v>
      </c>
      <c r="F89" s="285">
        <v>17721.8</v>
      </c>
      <c r="G89" s="261">
        <f t="shared" si="1"/>
        <v>0</v>
      </c>
      <c r="H89" s="7"/>
      <c r="J89" s="80"/>
      <c r="K89" s="102"/>
      <c r="L89" s="133"/>
      <c r="M89" s="165"/>
      <c r="N89" s="108" t="s">
        <v>40</v>
      </c>
      <c r="O89" s="64">
        <v>22305</v>
      </c>
      <c r="P89" s="164">
        <v>42119</v>
      </c>
      <c r="Q89" s="129">
        <v>42118</v>
      </c>
    </row>
    <row r="90" spans="2:17" x14ac:dyDescent="0.25">
      <c r="B90" s="1">
        <v>42147</v>
      </c>
      <c r="C90" s="2">
        <v>22025</v>
      </c>
      <c r="D90" s="214">
        <v>271497.34999999998</v>
      </c>
      <c r="E90" s="56">
        <v>42165</v>
      </c>
      <c r="F90" s="285">
        <v>271497.34999999998</v>
      </c>
      <c r="G90" s="261">
        <f t="shared" si="1"/>
        <v>0</v>
      </c>
      <c r="H90" s="7"/>
      <c r="J90" s="80"/>
      <c r="K90" s="89"/>
      <c r="L90" s="92"/>
      <c r="M90" s="48"/>
      <c r="N90" s="89" t="s">
        <v>40</v>
      </c>
      <c r="O90" s="64">
        <v>100000</v>
      </c>
      <c r="P90" s="47">
        <v>42118</v>
      </c>
      <c r="Q90" s="129">
        <v>42118</v>
      </c>
    </row>
    <row r="91" spans="2:17" x14ac:dyDescent="0.25">
      <c r="B91" s="1">
        <v>42147</v>
      </c>
      <c r="C91" s="2">
        <v>22026</v>
      </c>
      <c r="D91" s="214">
        <v>34906.400000000001</v>
      </c>
      <c r="E91" s="56">
        <v>42165</v>
      </c>
      <c r="F91" s="285">
        <v>34906.400000000001</v>
      </c>
      <c r="G91" s="261">
        <f t="shared" si="1"/>
        <v>0</v>
      </c>
      <c r="H91" s="7"/>
      <c r="J91" s="80"/>
      <c r="K91" s="89"/>
      <c r="L91" s="92"/>
      <c r="M91" s="48"/>
      <c r="N91" s="89" t="s">
        <v>40</v>
      </c>
      <c r="O91" s="64">
        <v>35000</v>
      </c>
      <c r="P91" s="47">
        <v>42118</v>
      </c>
      <c r="Q91" s="129">
        <v>42118</v>
      </c>
    </row>
    <row r="92" spans="2:17" ht="18.75" x14ac:dyDescent="0.3">
      <c r="B92" s="1">
        <v>42147</v>
      </c>
      <c r="C92" s="2">
        <v>22059</v>
      </c>
      <c r="D92" s="214">
        <v>9384</v>
      </c>
      <c r="E92" s="56">
        <v>42165</v>
      </c>
      <c r="F92" s="285">
        <v>9384</v>
      </c>
      <c r="G92" s="261">
        <f t="shared" si="1"/>
        <v>0</v>
      </c>
      <c r="H92" s="7"/>
      <c r="J92" s="80"/>
      <c r="K92" s="161"/>
      <c r="L92" s="175"/>
      <c r="M92" s="163"/>
      <c r="N92" s="65" t="s">
        <v>40</v>
      </c>
      <c r="O92" s="44">
        <v>15000</v>
      </c>
      <c r="P92" s="164">
        <v>42118</v>
      </c>
      <c r="Q92" s="129">
        <v>42118</v>
      </c>
    </row>
    <row r="93" spans="2:17" ht="15.75" x14ac:dyDescent="0.25">
      <c r="B93" s="1">
        <v>42147</v>
      </c>
      <c r="C93" s="222">
        <v>22061</v>
      </c>
      <c r="D93" s="214">
        <v>28755.8</v>
      </c>
      <c r="E93" s="56">
        <v>42165</v>
      </c>
      <c r="F93" s="285">
        <v>28755.8</v>
      </c>
      <c r="G93" s="261">
        <f t="shared" si="1"/>
        <v>0</v>
      </c>
      <c r="H93" s="7"/>
      <c r="J93" s="80"/>
      <c r="K93" s="108"/>
      <c r="L93" s="133"/>
      <c r="M93" s="167"/>
      <c r="N93" s="108" t="s">
        <v>40</v>
      </c>
      <c r="O93" s="59">
        <v>80000</v>
      </c>
      <c r="P93" s="166">
        <v>42118</v>
      </c>
      <c r="Q93" s="129">
        <v>42118</v>
      </c>
    </row>
    <row r="94" spans="2:17" ht="15.75" x14ac:dyDescent="0.25">
      <c r="B94" s="1">
        <v>42148</v>
      </c>
      <c r="C94" s="2">
        <v>22105</v>
      </c>
      <c r="D94" s="214">
        <v>9352.4</v>
      </c>
      <c r="E94" s="56">
        <v>42165</v>
      </c>
      <c r="F94" s="285">
        <v>9352.4</v>
      </c>
      <c r="G94" s="261">
        <f t="shared" si="1"/>
        <v>0</v>
      </c>
      <c r="H94" s="7"/>
      <c r="J94" s="80"/>
      <c r="K94" s="102"/>
      <c r="L94" s="133"/>
      <c r="M94" s="165"/>
      <c r="N94" s="108" t="s">
        <v>40</v>
      </c>
      <c r="O94" s="59">
        <v>20901.5</v>
      </c>
      <c r="P94" s="166">
        <v>42115</v>
      </c>
      <c r="Q94" s="129">
        <v>42118</v>
      </c>
    </row>
    <row r="95" spans="2:17" ht="15.75" x14ac:dyDescent="0.25">
      <c r="B95" s="1">
        <v>42148</v>
      </c>
      <c r="C95" s="2">
        <v>22117</v>
      </c>
      <c r="D95" s="214">
        <v>1416</v>
      </c>
      <c r="E95" s="56">
        <v>42165</v>
      </c>
      <c r="F95" s="285">
        <v>1416</v>
      </c>
      <c r="G95" s="261">
        <f t="shared" si="1"/>
        <v>0</v>
      </c>
      <c r="H95" s="7"/>
      <c r="J95" s="80"/>
      <c r="K95" s="43"/>
      <c r="L95" s="44"/>
      <c r="M95" s="44"/>
      <c r="N95" s="108" t="s">
        <v>40</v>
      </c>
      <c r="O95" s="59">
        <v>23711</v>
      </c>
      <c r="P95" s="166">
        <v>42116</v>
      </c>
      <c r="Q95" s="129">
        <v>42118</v>
      </c>
    </row>
    <row r="96" spans="2:17" ht="15.75" x14ac:dyDescent="0.25">
      <c r="B96" s="1">
        <v>42148</v>
      </c>
      <c r="C96" s="2">
        <v>22132</v>
      </c>
      <c r="D96" s="214">
        <v>67618.8</v>
      </c>
      <c r="E96" s="56">
        <v>42165</v>
      </c>
      <c r="F96" s="285">
        <v>67618.8</v>
      </c>
      <c r="G96" s="261">
        <f t="shared" si="1"/>
        <v>0</v>
      </c>
      <c r="H96" s="7"/>
      <c r="J96" s="80"/>
      <c r="K96" s="43"/>
      <c r="L96" s="44"/>
      <c r="M96" s="44"/>
      <c r="N96" s="108" t="s">
        <v>40</v>
      </c>
      <c r="O96" s="59">
        <v>3289.5</v>
      </c>
      <c r="P96" s="166">
        <v>42117</v>
      </c>
      <c r="Q96" s="129">
        <v>42118</v>
      </c>
    </row>
    <row r="97" spans="2:17" ht="15.75" x14ac:dyDescent="0.25">
      <c r="B97" s="1">
        <v>42149</v>
      </c>
      <c r="C97" s="222">
        <v>22222</v>
      </c>
      <c r="D97" s="214">
        <v>196068.75</v>
      </c>
      <c r="E97" s="56" t="s">
        <v>70</v>
      </c>
      <c r="F97" s="171">
        <f>24584.26+171484.49</f>
        <v>196068.75</v>
      </c>
      <c r="G97" s="261">
        <f t="shared" si="1"/>
        <v>0</v>
      </c>
      <c r="H97" s="7"/>
      <c r="J97" s="80"/>
      <c r="K97" s="43"/>
      <c r="L97" s="44"/>
      <c r="M97" s="44"/>
      <c r="N97" s="108">
        <v>2996834</v>
      </c>
      <c r="O97" s="59">
        <v>75000</v>
      </c>
      <c r="P97" s="166">
        <v>42118</v>
      </c>
      <c r="Q97" s="129">
        <v>42118</v>
      </c>
    </row>
    <row r="98" spans="2:17" ht="15.75" x14ac:dyDescent="0.25">
      <c r="B98" s="209">
        <v>42149</v>
      </c>
      <c r="C98" s="223">
        <v>22249</v>
      </c>
      <c r="D98" s="216">
        <v>13574.4</v>
      </c>
      <c r="E98" s="57">
        <v>42173</v>
      </c>
      <c r="F98" s="296">
        <v>13574.4</v>
      </c>
      <c r="G98" s="263">
        <f t="shared" si="1"/>
        <v>0</v>
      </c>
      <c r="H98" s="211"/>
      <c r="J98" s="80"/>
      <c r="K98" s="43"/>
      <c r="L98" s="44"/>
      <c r="M98" s="167"/>
      <c r="N98" s="108">
        <v>2996835</v>
      </c>
      <c r="O98" s="59">
        <v>20000</v>
      </c>
      <c r="P98" s="166">
        <v>42118</v>
      </c>
    </row>
    <row r="99" spans="2:17" ht="16.5" thickBot="1" x14ac:dyDescent="0.3">
      <c r="B99" s="1">
        <v>42150</v>
      </c>
      <c r="C99" s="228">
        <v>22270</v>
      </c>
      <c r="D99" s="215">
        <v>19896.8</v>
      </c>
      <c r="E99" s="57">
        <v>42173</v>
      </c>
      <c r="F99" s="286">
        <v>19896.8</v>
      </c>
      <c r="G99" s="263">
        <f t="shared" si="1"/>
        <v>0</v>
      </c>
      <c r="H99" s="162"/>
      <c r="J99" s="80"/>
      <c r="K99" s="94"/>
      <c r="L99" s="49">
        <v>0</v>
      </c>
      <c r="M99" s="49"/>
      <c r="N99" s="50">
        <v>2996833</v>
      </c>
      <c r="O99" s="51">
        <v>19939</v>
      </c>
      <c r="P99" s="52">
        <v>42118</v>
      </c>
    </row>
    <row r="100" spans="2:17" ht="16.5" thickTop="1" x14ac:dyDescent="0.25">
      <c r="B100" s="1">
        <v>42150</v>
      </c>
      <c r="C100" s="228">
        <v>22321</v>
      </c>
      <c r="D100" s="215">
        <v>58520.4</v>
      </c>
      <c r="E100" s="57">
        <v>42173</v>
      </c>
      <c r="F100" s="286">
        <v>58520.4</v>
      </c>
      <c r="G100" s="263">
        <f t="shared" si="1"/>
        <v>0</v>
      </c>
      <c r="H100" s="162"/>
      <c r="J100" s="80"/>
      <c r="K100" s="231"/>
      <c r="L100" s="84">
        <f>SUM(L56:L99)</f>
        <v>0</v>
      </c>
      <c r="M100" s="85"/>
      <c r="N100" s="86"/>
      <c r="O100" s="84">
        <f>SUM(O56:O99)</f>
        <v>1563578.6800000002</v>
      </c>
      <c r="P100" s="36"/>
    </row>
    <row r="101" spans="2:17" x14ac:dyDescent="0.25">
      <c r="B101" s="221">
        <v>42150</v>
      </c>
      <c r="C101" s="250">
        <v>22322</v>
      </c>
      <c r="D101" s="215">
        <v>202131.42</v>
      </c>
      <c r="E101" s="57">
        <v>42173</v>
      </c>
      <c r="F101" s="286">
        <v>202131.42</v>
      </c>
      <c r="G101" s="263">
        <f t="shared" si="1"/>
        <v>0</v>
      </c>
      <c r="H101" s="162"/>
      <c r="J101" s="80"/>
    </row>
    <row r="102" spans="2:17" ht="15.75" x14ac:dyDescent="0.25">
      <c r="B102" s="221">
        <v>42151</v>
      </c>
      <c r="C102" s="228">
        <v>22356</v>
      </c>
      <c r="D102" s="215">
        <v>9051.6</v>
      </c>
      <c r="E102" s="57">
        <v>42173</v>
      </c>
      <c r="F102" s="286">
        <v>9051.6</v>
      </c>
      <c r="G102" s="263">
        <f t="shared" si="1"/>
        <v>0</v>
      </c>
      <c r="H102" s="162"/>
      <c r="J102" s="80"/>
    </row>
    <row r="103" spans="2:17" ht="15.75" x14ac:dyDescent="0.25">
      <c r="B103" s="221">
        <v>42151</v>
      </c>
      <c r="C103" s="228">
        <v>22423</v>
      </c>
      <c r="D103" s="215">
        <v>34758.339999999997</v>
      </c>
      <c r="E103" s="57">
        <v>42173</v>
      </c>
      <c r="F103" s="286">
        <v>34758.339999999997</v>
      </c>
      <c r="G103" s="263">
        <f t="shared" si="1"/>
        <v>0</v>
      </c>
      <c r="H103" s="162"/>
      <c r="J103" s="80"/>
    </row>
    <row r="104" spans="2:17" ht="16.5" thickBot="1" x14ac:dyDescent="0.3">
      <c r="B104" s="221">
        <v>42152</v>
      </c>
      <c r="C104" s="228">
        <v>22433</v>
      </c>
      <c r="D104" s="215">
        <v>62658</v>
      </c>
      <c r="E104" s="57">
        <v>42173</v>
      </c>
      <c r="F104" s="286">
        <v>62658</v>
      </c>
      <c r="G104" s="263">
        <f t="shared" si="1"/>
        <v>0</v>
      </c>
      <c r="H104" s="162"/>
      <c r="J104" s="80"/>
    </row>
    <row r="105" spans="2:17" ht="21.75" customHeight="1" thickBot="1" x14ac:dyDescent="0.35">
      <c r="B105" s="221">
        <v>42152</v>
      </c>
      <c r="C105" s="250">
        <v>22463</v>
      </c>
      <c r="D105" s="215">
        <v>33576.5</v>
      </c>
      <c r="E105" s="57">
        <v>42173</v>
      </c>
      <c r="F105" s="286">
        <v>33576.5</v>
      </c>
      <c r="G105" s="263">
        <f t="shared" si="1"/>
        <v>0</v>
      </c>
      <c r="H105" s="162"/>
      <c r="J105" s="80"/>
      <c r="K105" s="320" t="s">
        <v>61</v>
      </c>
      <c r="L105" s="53" t="s">
        <v>24</v>
      </c>
      <c r="M105" s="22"/>
      <c r="N105" s="35"/>
      <c r="O105" s="203">
        <v>42144</v>
      </c>
      <c r="P105" s="36"/>
    </row>
    <row r="106" spans="2:17" ht="16.5" thickBot="1" x14ac:dyDescent="0.3">
      <c r="B106" s="221">
        <v>42152</v>
      </c>
      <c r="C106" s="228">
        <v>22499</v>
      </c>
      <c r="D106" s="215">
        <v>176348.1</v>
      </c>
      <c r="E106" s="57">
        <v>42173</v>
      </c>
      <c r="F106" s="286">
        <v>176348.1</v>
      </c>
      <c r="G106" s="263">
        <f t="shared" si="1"/>
        <v>0</v>
      </c>
      <c r="H106" s="162"/>
      <c r="J106" s="80"/>
      <c r="K106" s="321"/>
      <c r="L106" s="39"/>
      <c r="M106" s="37"/>
      <c r="N106" s="38"/>
      <c r="O106" s="39" t="s">
        <v>44</v>
      </c>
      <c r="P106" s="40"/>
    </row>
    <row r="107" spans="2:17" ht="16.5" thickBot="1" x14ac:dyDescent="0.3">
      <c r="B107" s="221">
        <v>42152</v>
      </c>
      <c r="C107" s="228">
        <v>22533</v>
      </c>
      <c r="D107" s="215">
        <v>76880.5</v>
      </c>
      <c r="E107" s="57">
        <v>42173</v>
      </c>
      <c r="F107" s="286">
        <v>76880.5</v>
      </c>
      <c r="G107" s="263">
        <f t="shared" si="1"/>
        <v>0</v>
      </c>
      <c r="H107" s="162"/>
      <c r="J107" s="80"/>
      <c r="K107" s="93" t="s">
        <v>21</v>
      </c>
      <c r="L107" s="71" t="s">
        <v>16</v>
      </c>
      <c r="M107" s="72"/>
      <c r="N107" s="73" t="s">
        <v>22</v>
      </c>
      <c r="O107" s="71" t="s">
        <v>23</v>
      </c>
      <c r="P107" s="74"/>
    </row>
    <row r="108" spans="2:17" ht="15.75" x14ac:dyDescent="0.25">
      <c r="B108" s="221">
        <v>42152</v>
      </c>
      <c r="C108" s="228">
        <v>22537</v>
      </c>
      <c r="D108" s="215">
        <v>5661</v>
      </c>
      <c r="E108" s="57">
        <v>42173</v>
      </c>
      <c r="F108" s="286">
        <v>5661</v>
      </c>
      <c r="G108" s="263">
        <f t="shared" si="1"/>
        <v>0</v>
      </c>
      <c r="H108" s="162"/>
      <c r="J108" s="80"/>
      <c r="K108" s="168">
        <v>17829</v>
      </c>
      <c r="L108" s="138">
        <v>2250.3000000000002</v>
      </c>
      <c r="M108" s="138"/>
      <c r="N108" s="235" t="s">
        <v>45</v>
      </c>
      <c r="O108" s="236">
        <v>60000</v>
      </c>
      <c r="P108" s="237">
        <v>42119</v>
      </c>
    </row>
    <row r="109" spans="2:17" x14ac:dyDescent="0.25">
      <c r="B109" s="221">
        <v>42152</v>
      </c>
      <c r="C109" s="250">
        <v>22545</v>
      </c>
      <c r="D109" s="215">
        <v>10082.4</v>
      </c>
      <c r="E109" s="57">
        <v>42173</v>
      </c>
      <c r="F109" s="286">
        <v>10082.4</v>
      </c>
      <c r="G109" s="263">
        <f t="shared" si="1"/>
        <v>0</v>
      </c>
      <c r="H109" s="162"/>
      <c r="J109" s="80"/>
      <c r="K109" s="43">
        <v>18296</v>
      </c>
      <c r="L109" s="44">
        <v>16579.09</v>
      </c>
      <c r="M109" s="44"/>
      <c r="N109" s="176">
        <v>2996838</v>
      </c>
      <c r="O109" s="64">
        <v>27867</v>
      </c>
      <c r="P109" s="238">
        <v>42119</v>
      </c>
    </row>
    <row r="110" spans="2:17" ht="15.75" x14ac:dyDescent="0.25">
      <c r="B110" s="221">
        <v>42153</v>
      </c>
      <c r="C110" s="228">
        <v>22600</v>
      </c>
      <c r="D110" s="215">
        <v>3154.4</v>
      </c>
      <c r="E110" s="57">
        <v>42173</v>
      </c>
      <c r="F110" s="286">
        <v>3154.4</v>
      </c>
      <c r="G110" s="263">
        <f t="shared" si="1"/>
        <v>0</v>
      </c>
      <c r="H110" s="162"/>
      <c r="J110" s="80"/>
      <c r="K110" s="43">
        <v>18313</v>
      </c>
      <c r="L110" s="44">
        <v>285977.14</v>
      </c>
      <c r="M110" s="44"/>
      <c r="N110" s="234" t="s">
        <v>58</v>
      </c>
      <c r="O110" s="64">
        <v>680</v>
      </c>
      <c r="P110" s="238">
        <v>42118</v>
      </c>
      <c r="Q110" s="129">
        <v>42119</v>
      </c>
    </row>
    <row r="111" spans="2:17" ht="15.75" x14ac:dyDescent="0.25">
      <c r="B111" s="221">
        <v>42153</v>
      </c>
      <c r="C111" s="224">
        <v>22658</v>
      </c>
      <c r="D111" s="219">
        <v>223209.2</v>
      </c>
      <c r="E111" s="57">
        <v>42173</v>
      </c>
      <c r="F111" s="297">
        <v>223209.2</v>
      </c>
      <c r="G111" s="263">
        <f t="shared" si="1"/>
        <v>0</v>
      </c>
      <c r="H111" s="162"/>
      <c r="J111" s="80"/>
      <c r="K111" s="65">
        <v>18485</v>
      </c>
      <c r="L111" s="134">
        <v>92821.65</v>
      </c>
      <c r="M111" s="167"/>
      <c r="N111" s="176">
        <v>2996837</v>
      </c>
      <c r="O111" s="64">
        <v>80000</v>
      </c>
      <c r="P111" s="238">
        <v>42119</v>
      </c>
    </row>
    <row r="112" spans="2:17" ht="15.75" x14ac:dyDescent="0.25">
      <c r="B112" s="221">
        <v>42153</v>
      </c>
      <c r="C112" s="224">
        <v>22664</v>
      </c>
      <c r="D112" s="219">
        <v>186433.9</v>
      </c>
      <c r="E112" s="57">
        <v>42173</v>
      </c>
      <c r="F112" s="297">
        <v>186433.9</v>
      </c>
      <c r="G112" s="263">
        <f t="shared" si="1"/>
        <v>0</v>
      </c>
      <c r="H112" s="162"/>
      <c r="J112" s="80"/>
      <c r="K112" s="43">
        <v>18530</v>
      </c>
      <c r="L112" s="44">
        <v>37615.29</v>
      </c>
      <c r="M112" s="44"/>
      <c r="N112" s="176">
        <v>2996836</v>
      </c>
      <c r="O112" s="64">
        <v>28332.5</v>
      </c>
      <c r="P112" s="238">
        <v>42119</v>
      </c>
    </row>
    <row r="113" spans="2:17" ht="15.75" x14ac:dyDescent="0.25">
      <c r="B113" s="221">
        <v>42154</v>
      </c>
      <c r="C113" s="224">
        <v>22734</v>
      </c>
      <c r="D113" s="219">
        <v>15339.8</v>
      </c>
      <c r="E113" s="57">
        <v>42173</v>
      </c>
      <c r="F113" s="297">
        <v>15339.8</v>
      </c>
      <c r="G113" s="264">
        <f t="shared" si="1"/>
        <v>0</v>
      </c>
      <c r="H113" s="48"/>
      <c r="J113" s="80"/>
      <c r="K113" s="62">
        <v>18593</v>
      </c>
      <c r="L113" s="44">
        <v>53147.7</v>
      </c>
      <c r="M113" s="60"/>
      <c r="N113" s="176" t="s">
        <v>45</v>
      </c>
      <c r="O113" s="64">
        <v>21813.5</v>
      </c>
      <c r="P113" s="238">
        <v>42121</v>
      </c>
      <c r="Q113" s="129">
        <v>42120</v>
      </c>
    </row>
    <row r="114" spans="2:17" ht="15.75" x14ac:dyDescent="0.25">
      <c r="B114" s="221">
        <v>42154</v>
      </c>
      <c r="C114" s="224">
        <v>22737</v>
      </c>
      <c r="D114" s="254">
        <v>2620.46</v>
      </c>
      <c r="E114" s="57">
        <v>42173</v>
      </c>
      <c r="F114" s="298">
        <v>2620.46</v>
      </c>
      <c r="G114" s="134">
        <f t="shared" si="1"/>
        <v>0</v>
      </c>
      <c r="H114" s="48"/>
      <c r="J114" s="80"/>
      <c r="K114" s="62">
        <v>18602</v>
      </c>
      <c r="L114" s="44">
        <v>207958.2</v>
      </c>
      <c r="M114" s="44"/>
      <c r="N114" s="204">
        <v>296840</v>
      </c>
      <c r="O114" s="239">
        <v>50000</v>
      </c>
      <c r="P114" s="238">
        <v>42120</v>
      </c>
    </row>
    <row r="115" spans="2:17" ht="15.75" x14ac:dyDescent="0.25">
      <c r="B115" s="221">
        <v>42154</v>
      </c>
      <c r="C115" s="224">
        <v>22762</v>
      </c>
      <c r="D115" s="254">
        <v>17805.8</v>
      </c>
      <c r="E115" s="57">
        <v>42173</v>
      </c>
      <c r="F115" s="298">
        <v>17805.8</v>
      </c>
      <c r="G115" s="134">
        <f t="shared" si="1"/>
        <v>0</v>
      </c>
      <c r="H115" s="48"/>
      <c r="J115" s="80"/>
      <c r="K115" s="65">
        <v>18662</v>
      </c>
      <c r="L115" s="44">
        <v>45092</v>
      </c>
      <c r="M115" s="41"/>
      <c r="N115" s="176">
        <v>2996842</v>
      </c>
      <c r="O115" s="64">
        <v>65000</v>
      </c>
      <c r="P115" s="238">
        <v>42120</v>
      </c>
    </row>
    <row r="116" spans="2:17" ht="15.75" x14ac:dyDescent="0.25">
      <c r="B116" s="1">
        <v>42154</v>
      </c>
      <c r="C116" s="277">
        <v>22767</v>
      </c>
      <c r="D116" s="254">
        <v>273495.59999999998</v>
      </c>
      <c r="E116" s="57">
        <v>42173</v>
      </c>
      <c r="F116" s="298">
        <v>273495.59999999998</v>
      </c>
      <c r="G116" s="134">
        <f t="shared" si="1"/>
        <v>0</v>
      </c>
      <c r="H116" s="48"/>
      <c r="J116" s="80"/>
      <c r="K116" s="46">
        <v>18652</v>
      </c>
      <c r="L116" s="92">
        <v>3835</v>
      </c>
      <c r="M116" s="48"/>
      <c r="N116" s="176">
        <v>2996839</v>
      </c>
      <c r="O116" s="64">
        <v>70000</v>
      </c>
      <c r="P116" s="238">
        <v>42120</v>
      </c>
    </row>
    <row r="117" spans="2:17" ht="15.75" x14ac:dyDescent="0.25">
      <c r="B117" s="221">
        <v>42154</v>
      </c>
      <c r="C117" s="224">
        <v>22775</v>
      </c>
      <c r="D117" s="254">
        <v>173626.76</v>
      </c>
      <c r="E117" s="57">
        <v>42173</v>
      </c>
      <c r="F117" s="298">
        <v>173626.76</v>
      </c>
      <c r="G117" s="134">
        <f t="shared" si="1"/>
        <v>0</v>
      </c>
      <c r="H117" s="48"/>
      <c r="J117" s="80"/>
      <c r="K117" s="46">
        <v>18695</v>
      </c>
      <c r="L117" s="92">
        <v>135688.88</v>
      </c>
      <c r="M117" s="169"/>
      <c r="N117" s="176" t="s">
        <v>45</v>
      </c>
      <c r="O117" s="64">
        <v>55000</v>
      </c>
      <c r="P117" s="238">
        <v>42121</v>
      </c>
    </row>
    <row r="118" spans="2:17" x14ac:dyDescent="0.25">
      <c r="B118" s="271">
        <v>42154</v>
      </c>
      <c r="C118" s="272">
        <v>22789</v>
      </c>
      <c r="D118" s="273">
        <v>8010</v>
      </c>
      <c r="E118" s="57">
        <v>42173</v>
      </c>
      <c r="F118" s="299">
        <v>8010</v>
      </c>
      <c r="G118" s="278">
        <f t="shared" si="1"/>
        <v>0</v>
      </c>
      <c r="H118" s="274"/>
      <c r="J118" s="80"/>
      <c r="K118" s="46">
        <v>18697</v>
      </c>
      <c r="L118" s="92">
        <v>28218.400000000001</v>
      </c>
      <c r="M118" s="48"/>
      <c r="N118" s="233" t="s">
        <v>45</v>
      </c>
      <c r="O118" s="64">
        <v>27000</v>
      </c>
      <c r="P118" s="238">
        <v>42121</v>
      </c>
    </row>
    <row r="119" spans="2:17" ht="19.5" customHeight="1" x14ac:dyDescent="0.25">
      <c r="B119" s="221">
        <v>42155</v>
      </c>
      <c r="C119" s="259">
        <v>22848</v>
      </c>
      <c r="D119" s="254">
        <v>13212.6</v>
      </c>
      <c r="E119" s="57">
        <v>42173</v>
      </c>
      <c r="F119" s="298">
        <v>13212.6</v>
      </c>
      <c r="G119" s="264">
        <f>D119-F119</f>
        <v>0</v>
      </c>
      <c r="H119" s="48"/>
      <c r="J119" s="80"/>
      <c r="K119" s="46">
        <v>18702</v>
      </c>
      <c r="L119" s="92">
        <v>37443.599999999999</v>
      </c>
      <c r="M119" s="48"/>
      <c r="N119" s="233" t="s">
        <v>45</v>
      </c>
      <c r="O119" s="64">
        <v>25130</v>
      </c>
      <c r="P119" s="238">
        <v>42122</v>
      </c>
      <c r="Q119" s="129">
        <v>42121</v>
      </c>
    </row>
    <row r="120" spans="2:17" ht="16.5" customHeight="1" x14ac:dyDescent="0.25">
      <c r="B120" s="1">
        <v>42155</v>
      </c>
      <c r="C120" s="275">
        <v>22857</v>
      </c>
      <c r="D120" s="276">
        <v>8408.4</v>
      </c>
      <c r="E120" s="57">
        <v>42173</v>
      </c>
      <c r="F120" s="300">
        <v>8408.4</v>
      </c>
      <c r="G120" s="134">
        <f>D120-F120</f>
        <v>0</v>
      </c>
      <c r="H120" s="48"/>
      <c r="J120" s="80"/>
      <c r="K120" s="65">
        <v>18744</v>
      </c>
      <c r="L120" s="134">
        <v>628.20000000000005</v>
      </c>
      <c r="M120" s="170"/>
      <c r="N120" s="233" t="s">
        <v>45</v>
      </c>
      <c r="O120" s="64">
        <v>35000</v>
      </c>
      <c r="P120" s="238">
        <v>42121</v>
      </c>
    </row>
    <row r="121" spans="2:17" ht="16.5" thickBot="1" x14ac:dyDescent="0.3">
      <c r="B121" s="155"/>
      <c r="C121" s="152"/>
      <c r="D121" s="267"/>
      <c r="E121" s="268"/>
      <c r="F121" s="269"/>
      <c r="G121" s="270"/>
      <c r="H121"/>
      <c r="J121" s="80"/>
      <c r="K121" s="65">
        <v>18789</v>
      </c>
      <c r="L121" s="134">
        <v>5557.83</v>
      </c>
      <c r="M121" s="162"/>
      <c r="N121" s="233">
        <v>2996843</v>
      </c>
      <c r="O121" s="64">
        <v>47000</v>
      </c>
      <c r="P121" s="238">
        <v>42121</v>
      </c>
    </row>
    <row r="122" spans="2:17" ht="16.5" thickTop="1" x14ac:dyDescent="0.25">
      <c r="B122" s="186"/>
      <c r="C122" s="187"/>
      <c r="D122" s="218">
        <f>SUM(D3:D120)</f>
        <v>8342197.1299999999</v>
      </c>
      <c r="E122" s="24"/>
      <c r="F122" s="24"/>
      <c r="G122" s="148">
        <f>SUM(G3:G120)</f>
        <v>0</v>
      </c>
      <c r="H122"/>
      <c r="J122" s="80"/>
      <c r="K122" s="43">
        <v>18797</v>
      </c>
      <c r="L122" s="44">
        <v>278366.43</v>
      </c>
      <c r="M122" s="41"/>
      <c r="N122" s="233">
        <v>2996844</v>
      </c>
      <c r="O122" s="64">
        <v>24928</v>
      </c>
      <c r="P122" s="238">
        <v>42121</v>
      </c>
    </row>
    <row r="123" spans="2:17" ht="18.75" x14ac:dyDescent="0.3">
      <c r="B123" s="324"/>
      <c r="C123" s="258"/>
      <c r="D123" s="191"/>
      <c r="E123" s="265"/>
      <c r="F123" s="266"/>
      <c r="G123" s="150"/>
      <c r="H123"/>
      <c r="J123" s="80"/>
      <c r="K123" s="43">
        <v>18798</v>
      </c>
      <c r="L123" s="44">
        <v>63272</v>
      </c>
      <c r="M123" s="41"/>
      <c r="N123" s="232" t="s">
        <v>58</v>
      </c>
      <c r="O123" s="64">
        <v>4195.25</v>
      </c>
      <c r="P123" s="238">
        <v>42118</v>
      </c>
      <c r="Q123" s="129">
        <v>42121</v>
      </c>
    </row>
    <row r="124" spans="2:17" ht="18.75" x14ac:dyDescent="0.3">
      <c r="B124" s="324"/>
      <c r="C124" s="152"/>
      <c r="D124" s="153"/>
      <c r="E124" s="151"/>
      <c r="F124" s="152"/>
      <c r="G124" s="154"/>
      <c r="H124"/>
      <c r="J124" s="80"/>
      <c r="K124" s="65">
        <v>18913</v>
      </c>
      <c r="L124" s="134">
        <v>23292.9</v>
      </c>
      <c r="M124" s="163"/>
      <c r="N124" s="233" t="s">
        <v>45</v>
      </c>
      <c r="O124" s="44">
        <v>32851.5</v>
      </c>
      <c r="P124" s="177">
        <v>42122</v>
      </c>
    </row>
    <row r="125" spans="2:17" ht="15.75" x14ac:dyDescent="0.25">
      <c r="B125" s="155"/>
      <c r="C125" s="152"/>
      <c r="D125" s="153"/>
      <c r="E125" s="151"/>
      <c r="F125" s="152"/>
      <c r="G125" s="154"/>
      <c r="H125"/>
      <c r="J125" s="80"/>
      <c r="K125" s="43">
        <v>18928</v>
      </c>
      <c r="L125" s="44">
        <v>34234</v>
      </c>
      <c r="M125" s="41"/>
      <c r="N125" s="233" t="s">
        <v>45</v>
      </c>
      <c r="O125" s="64">
        <v>7285.5</v>
      </c>
      <c r="P125" s="177">
        <v>42119</v>
      </c>
      <c r="Q125" s="129">
        <v>42122</v>
      </c>
    </row>
    <row r="126" spans="2:17" ht="19.5" thickBot="1" x14ac:dyDescent="0.35">
      <c r="B126" s="325"/>
      <c r="C126" s="251" t="s">
        <v>48</v>
      </c>
      <c r="D126" s="252"/>
      <c r="E126" s="35"/>
      <c r="F126" s="257">
        <v>42153</v>
      </c>
      <c r="G126" s="36"/>
      <c r="H126"/>
      <c r="J126" s="80"/>
      <c r="K126" s="65">
        <v>18940</v>
      </c>
      <c r="L126" s="134">
        <v>189273.25</v>
      </c>
      <c r="M126" s="165"/>
      <c r="N126" s="176" t="s">
        <v>45</v>
      </c>
      <c r="O126" s="64">
        <v>20000</v>
      </c>
      <c r="P126" s="177">
        <v>42122</v>
      </c>
    </row>
    <row r="127" spans="2:17" ht="16.5" thickBot="1" x14ac:dyDescent="0.3">
      <c r="B127" s="323"/>
      <c r="C127" s="39"/>
      <c r="D127" s="37"/>
      <c r="E127" s="38"/>
      <c r="F127" s="39" t="s">
        <v>44</v>
      </c>
      <c r="G127" s="40"/>
      <c r="H127"/>
      <c r="J127" s="80"/>
      <c r="K127" s="65">
        <v>18941</v>
      </c>
      <c r="L127" s="134">
        <v>39792.800000000003</v>
      </c>
      <c r="M127" s="165"/>
      <c r="N127" s="176" t="s">
        <v>45</v>
      </c>
      <c r="O127" s="64">
        <v>28539.5</v>
      </c>
      <c r="P127" s="177">
        <v>42123</v>
      </c>
      <c r="Q127" s="129">
        <v>42122</v>
      </c>
    </row>
    <row r="128" spans="2:17" ht="16.5" thickBot="1" x14ac:dyDescent="0.3">
      <c r="B128" s="93" t="s">
        <v>21</v>
      </c>
      <c r="C128" s="71" t="s">
        <v>16</v>
      </c>
      <c r="D128" s="72"/>
      <c r="E128" s="73" t="s">
        <v>22</v>
      </c>
      <c r="F128" s="71" t="s">
        <v>23</v>
      </c>
      <c r="G128" s="74"/>
      <c r="H128"/>
      <c r="J128" s="80"/>
      <c r="K128" s="43">
        <v>18942</v>
      </c>
      <c r="L128" s="44">
        <v>7695</v>
      </c>
      <c r="M128" s="41"/>
      <c r="N128" s="176" t="s">
        <v>45</v>
      </c>
      <c r="O128" s="64">
        <v>35000</v>
      </c>
      <c r="P128" s="177">
        <v>42122</v>
      </c>
    </row>
    <row r="129" spans="2:17" ht="15.75" x14ac:dyDescent="0.25">
      <c r="B129" s="168">
        <v>20481</v>
      </c>
      <c r="C129" s="138">
        <v>1439.24</v>
      </c>
      <c r="D129" s="138"/>
      <c r="E129" s="109" t="s">
        <v>45</v>
      </c>
      <c r="F129" s="69">
        <v>90000</v>
      </c>
      <c r="G129" s="70">
        <v>42133</v>
      </c>
      <c r="H129"/>
      <c r="J129" s="80"/>
      <c r="K129" s="46">
        <v>18975</v>
      </c>
      <c r="L129" s="92">
        <v>45591.4</v>
      </c>
      <c r="M129" s="48"/>
      <c r="N129" s="176">
        <v>2996845</v>
      </c>
      <c r="O129" s="64">
        <v>25000</v>
      </c>
      <c r="P129" s="177">
        <v>42122</v>
      </c>
    </row>
    <row r="130" spans="2:17" ht="15.75" x14ac:dyDescent="0.25">
      <c r="B130" s="2">
        <v>20508</v>
      </c>
      <c r="C130" s="214">
        <v>61964.3</v>
      </c>
      <c r="D130" s="44"/>
      <c r="E130" s="108" t="s">
        <v>45</v>
      </c>
      <c r="F130" s="59">
        <v>20000</v>
      </c>
      <c r="G130" s="42">
        <v>42133</v>
      </c>
      <c r="H130"/>
      <c r="J130" s="80"/>
      <c r="K130" s="46">
        <v>19064</v>
      </c>
      <c r="L130" s="92">
        <v>258451.41</v>
      </c>
      <c r="M130" s="48"/>
      <c r="N130" s="234" t="s">
        <v>58</v>
      </c>
      <c r="O130" s="64">
        <v>38282</v>
      </c>
      <c r="P130" s="177">
        <v>42121</v>
      </c>
      <c r="Q130" s="129">
        <v>42122</v>
      </c>
    </row>
    <row r="131" spans="2:17" ht="15.75" x14ac:dyDescent="0.25">
      <c r="B131" s="2">
        <v>20587</v>
      </c>
      <c r="C131" s="214">
        <v>253170.5</v>
      </c>
      <c r="D131" s="44"/>
      <c r="E131" s="108" t="s">
        <v>45</v>
      </c>
      <c r="F131" s="59">
        <v>125000</v>
      </c>
      <c r="G131" s="42">
        <v>42133</v>
      </c>
      <c r="H131"/>
      <c r="J131" s="80"/>
      <c r="K131" s="43">
        <v>19065</v>
      </c>
      <c r="L131" s="44">
        <v>28061.4</v>
      </c>
      <c r="M131" s="41"/>
      <c r="N131" s="176" t="s">
        <v>45</v>
      </c>
      <c r="O131" s="64">
        <v>52000</v>
      </c>
      <c r="P131" s="177">
        <v>42123</v>
      </c>
    </row>
    <row r="132" spans="2:17" ht="15.75" x14ac:dyDescent="0.25">
      <c r="B132" s="2">
        <v>20589</v>
      </c>
      <c r="C132" s="215">
        <v>58558</v>
      </c>
      <c r="D132" s="167"/>
      <c r="E132" s="108">
        <v>2720519</v>
      </c>
      <c r="F132" s="59">
        <v>30077</v>
      </c>
      <c r="G132" s="42">
        <v>42133</v>
      </c>
      <c r="H132"/>
      <c r="J132" s="80"/>
      <c r="K132" s="96">
        <v>19119</v>
      </c>
      <c r="L132" s="41">
        <v>14214.3</v>
      </c>
      <c r="M132" s="41"/>
      <c r="N132" s="176" t="s">
        <v>45</v>
      </c>
      <c r="O132" s="64">
        <v>30000</v>
      </c>
      <c r="P132" s="238">
        <v>42123</v>
      </c>
    </row>
    <row r="133" spans="2:17" ht="15.75" x14ac:dyDescent="0.25">
      <c r="B133" s="2">
        <v>20616</v>
      </c>
      <c r="C133" s="214">
        <v>2534.4</v>
      </c>
      <c r="D133" s="44"/>
      <c r="E133" s="108">
        <v>2720618</v>
      </c>
      <c r="F133" s="59">
        <v>76000</v>
      </c>
      <c r="G133" s="42">
        <v>42133</v>
      </c>
      <c r="H133"/>
      <c r="J133" s="80"/>
      <c r="K133" s="43">
        <v>19148</v>
      </c>
      <c r="L133" s="44">
        <v>56736.5</v>
      </c>
      <c r="M133" s="44"/>
      <c r="N133" s="176" t="s">
        <v>45</v>
      </c>
      <c r="O133" s="64">
        <v>100000</v>
      </c>
      <c r="P133" s="238">
        <v>42123</v>
      </c>
    </row>
    <row r="134" spans="2:17" ht="15.75" x14ac:dyDescent="0.25">
      <c r="B134" s="2">
        <v>20633</v>
      </c>
      <c r="C134" s="214">
        <v>46569.2</v>
      </c>
      <c r="D134" s="60"/>
      <c r="E134" s="108">
        <v>2720521</v>
      </c>
      <c r="F134" s="59">
        <v>98000</v>
      </c>
      <c r="G134" s="42">
        <v>42133</v>
      </c>
      <c r="H134"/>
      <c r="J134" s="80"/>
      <c r="K134" s="65">
        <v>19186</v>
      </c>
      <c r="L134" s="134">
        <v>4055.4</v>
      </c>
      <c r="M134" s="165"/>
      <c r="N134" s="176" t="s">
        <v>45</v>
      </c>
      <c r="O134" s="64">
        <v>27509</v>
      </c>
      <c r="P134" s="177">
        <v>42124</v>
      </c>
    </row>
    <row r="135" spans="2:17" ht="15.75" x14ac:dyDescent="0.25">
      <c r="B135" s="2">
        <v>20665</v>
      </c>
      <c r="C135" s="214">
        <v>78254.600000000006</v>
      </c>
      <c r="D135" s="44"/>
      <c r="E135" s="204" t="s">
        <v>45</v>
      </c>
      <c r="F135" s="61">
        <v>27036</v>
      </c>
      <c r="G135" s="42">
        <v>42135</v>
      </c>
      <c r="H135" s="129">
        <v>42134</v>
      </c>
      <c r="J135" s="80"/>
      <c r="K135" s="65">
        <v>19190</v>
      </c>
      <c r="L135" s="134">
        <v>516</v>
      </c>
      <c r="M135" s="165"/>
      <c r="N135" s="176">
        <v>2996848</v>
      </c>
      <c r="O135" s="64">
        <v>28000</v>
      </c>
      <c r="P135" s="177">
        <v>42123</v>
      </c>
    </row>
    <row r="136" spans="2:17" ht="15.75" x14ac:dyDescent="0.25">
      <c r="B136" s="2">
        <v>20696</v>
      </c>
      <c r="C136" s="214">
        <v>109853.2</v>
      </c>
      <c r="D136" s="41"/>
      <c r="E136" s="108">
        <v>2720515</v>
      </c>
      <c r="F136" s="59">
        <v>66000</v>
      </c>
      <c r="G136" s="42">
        <v>42134</v>
      </c>
      <c r="H136"/>
      <c r="J136" s="80"/>
      <c r="K136" s="65">
        <v>19254</v>
      </c>
      <c r="L136" s="134">
        <v>235756.06</v>
      </c>
      <c r="M136" s="165"/>
      <c r="N136" s="176">
        <v>2996846</v>
      </c>
      <c r="O136" s="64">
        <v>20046</v>
      </c>
      <c r="P136" s="177">
        <v>42123</v>
      </c>
    </row>
    <row r="137" spans="2:17" ht="15.75" x14ac:dyDescent="0.25">
      <c r="B137" s="2">
        <v>20725</v>
      </c>
      <c r="C137" s="214">
        <v>1406.8</v>
      </c>
      <c r="D137" s="48"/>
      <c r="E137" s="108">
        <v>2720517</v>
      </c>
      <c r="F137" s="59">
        <v>76000</v>
      </c>
      <c r="G137" s="42">
        <v>42134</v>
      </c>
      <c r="H137"/>
      <c r="J137" s="80"/>
      <c r="K137" s="65">
        <v>19269</v>
      </c>
      <c r="L137" s="134">
        <v>4785</v>
      </c>
      <c r="M137" s="165"/>
      <c r="N137" s="176" t="s">
        <v>45</v>
      </c>
      <c r="O137" s="64">
        <v>50000</v>
      </c>
      <c r="P137" s="177">
        <v>42124</v>
      </c>
    </row>
    <row r="138" spans="2:17" ht="15.75" x14ac:dyDescent="0.25">
      <c r="B138" s="2">
        <v>20774</v>
      </c>
      <c r="C138" s="214">
        <v>16155</v>
      </c>
      <c r="D138" s="169"/>
      <c r="E138" s="161">
        <v>2720513</v>
      </c>
      <c r="F138" s="64">
        <v>32000</v>
      </c>
      <c r="G138" s="47">
        <v>42134</v>
      </c>
      <c r="H138"/>
      <c r="J138" s="80"/>
      <c r="K138" s="65">
        <v>19314</v>
      </c>
      <c r="L138" s="44">
        <v>85662.55</v>
      </c>
      <c r="M138" s="41"/>
      <c r="N138" s="176" t="s">
        <v>45</v>
      </c>
      <c r="O138" s="64">
        <v>70000</v>
      </c>
      <c r="P138" s="177">
        <v>42124</v>
      </c>
    </row>
    <row r="139" spans="2:17" x14ac:dyDescent="0.25">
      <c r="B139" s="2">
        <v>20832</v>
      </c>
      <c r="C139" s="214">
        <v>69318.399999999994</v>
      </c>
      <c r="D139" s="48"/>
      <c r="E139" s="89">
        <v>2720518</v>
      </c>
      <c r="F139" s="64">
        <v>104000</v>
      </c>
      <c r="G139" s="47">
        <v>42134</v>
      </c>
      <c r="H139"/>
      <c r="J139" s="80"/>
      <c r="K139" s="46">
        <v>19335</v>
      </c>
      <c r="L139" s="92">
        <v>5761.9</v>
      </c>
      <c r="M139" s="48"/>
      <c r="N139" s="233" t="s">
        <v>45</v>
      </c>
      <c r="O139" s="64">
        <v>6250</v>
      </c>
      <c r="P139" s="238">
        <v>42123</v>
      </c>
      <c r="Q139" s="129">
        <v>42124</v>
      </c>
    </row>
    <row r="140" spans="2:17" x14ac:dyDescent="0.25">
      <c r="B140" s="2">
        <v>20860</v>
      </c>
      <c r="C140" s="214">
        <v>110964.48</v>
      </c>
      <c r="D140" s="48"/>
      <c r="E140" s="89" t="s">
        <v>45</v>
      </c>
      <c r="F140" s="64">
        <v>29321</v>
      </c>
      <c r="G140" s="47">
        <v>42136</v>
      </c>
      <c r="H140" s="129">
        <v>42135</v>
      </c>
      <c r="J140" s="80"/>
      <c r="K140" s="46">
        <v>19336</v>
      </c>
      <c r="L140" s="92">
        <v>11608</v>
      </c>
      <c r="M140" s="48"/>
      <c r="N140" s="233" t="s">
        <v>45</v>
      </c>
      <c r="O140" s="64">
        <v>2726</v>
      </c>
      <c r="P140" s="238">
        <v>42122</v>
      </c>
      <c r="Q140" s="129">
        <v>42124</v>
      </c>
    </row>
    <row r="141" spans="2:17" ht="15.75" x14ac:dyDescent="0.25">
      <c r="B141" s="2">
        <v>20864</v>
      </c>
      <c r="C141" s="214">
        <v>206752</v>
      </c>
      <c r="D141" s="170"/>
      <c r="E141" s="89" t="s">
        <v>45</v>
      </c>
      <c r="F141" s="64">
        <v>55000</v>
      </c>
      <c r="G141" s="47">
        <v>42135</v>
      </c>
      <c r="H141"/>
      <c r="J141" s="80"/>
      <c r="K141" s="102">
        <v>19383</v>
      </c>
      <c r="L141" s="133">
        <v>56691.8</v>
      </c>
      <c r="M141" s="165"/>
      <c r="N141" s="176" t="s">
        <v>45</v>
      </c>
      <c r="O141" s="64">
        <v>27873.5</v>
      </c>
      <c r="P141" s="177">
        <v>42128</v>
      </c>
      <c r="Q141" s="129">
        <v>42124</v>
      </c>
    </row>
    <row r="142" spans="2:17" x14ac:dyDescent="0.25">
      <c r="B142" s="2">
        <v>20942</v>
      </c>
      <c r="C142" s="214">
        <v>20187.599999999999</v>
      </c>
      <c r="D142" s="162"/>
      <c r="E142" s="89" t="s">
        <v>45</v>
      </c>
      <c r="F142" s="64">
        <v>65000</v>
      </c>
      <c r="G142" s="47">
        <v>42135</v>
      </c>
      <c r="H142"/>
      <c r="J142" s="80"/>
      <c r="K142" s="46">
        <v>19384</v>
      </c>
      <c r="L142" s="92">
        <v>149529.26</v>
      </c>
      <c r="M142" s="48"/>
      <c r="N142" s="233">
        <v>2722502</v>
      </c>
      <c r="O142" s="64">
        <v>20957</v>
      </c>
      <c r="P142" s="238">
        <v>42120</v>
      </c>
      <c r="Q142" s="129">
        <v>42124</v>
      </c>
    </row>
    <row r="143" spans="2:17" ht="15.75" x14ac:dyDescent="0.25">
      <c r="B143" s="2">
        <v>20957</v>
      </c>
      <c r="C143" s="214">
        <v>6000</v>
      </c>
      <c r="D143" s="41"/>
      <c r="E143" s="89">
        <v>2720516</v>
      </c>
      <c r="F143" s="64">
        <v>38000</v>
      </c>
      <c r="G143" s="47">
        <v>42135</v>
      </c>
      <c r="H143"/>
      <c r="J143" s="80"/>
      <c r="K143" s="46">
        <v>19443</v>
      </c>
      <c r="L143" s="92">
        <v>226200.5</v>
      </c>
      <c r="M143" s="48"/>
      <c r="N143" s="233">
        <v>2996849</v>
      </c>
      <c r="O143" s="64">
        <v>50000</v>
      </c>
      <c r="P143" s="238">
        <v>42124</v>
      </c>
    </row>
    <row r="144" spans="2:17" ht="15.75" customHeight="1" x14ac:dyDescent="0.3">
      <c r="B144" s="2">
        <v>20959</v>
      </c>
      <c r="C144" s="214">
        <v>153747.28</v>
      </c>
      <c r="D144" s="41"/>
      <c r="E144" s="232" t="s">
        <v>58</v>
      </c>
      <c r="F144" s="64">
        <v>7226.61</v>
      </c>
      <c r="G144" s="47">
        <v>42132</v>
      </c>
      <c r="H144" s="129">
        <v>42135</v>
      </c>
      <c r="J144" s="80"/>
      <c r="K144" s="65">
        <v>19447</v>
      </c>
      <c r="L144" s="134">
        <v>42993.599999999999</v>
      </c>
      <c r="M144" s="163"/>
      <c r="N144" s="65">
        <v>2996850</v>
      </c>
      <c r="O144" s="44">
        <v>28000</v>
      </c>
      <c r="P144" s="177">
        <v>42124</v>
      </c>
    </row>
    <row r="145" spans="2:17" ht="18.75" x14ac:dyDescent="0.3">
      <c r="B145" s="2">
        <v>20985</v>
      </c>
      <c r="C145" s="214">
        <v>58446.8</v>
      </c>
      <c r="D145" s="163"/>
      <c r="E145" s="233" t="s">
        <v>45</v>
      </c>
      <c r="F145" s="44">
        <v>29054</v>
      </c>
      <c r="G145" s="164">
        <v>42137</v>
      </c>
      <c r="H145" s="129">
        <v>42136</v>
      </c>
      <c r="J145" s="80"/>
      <c r="K145" s="102">
        <v>19449</v>
      </c>
      <c r="L145" s="133">
        <v>4160</v>
      </c>
      <c r="M145" s="167"/>
      <c r="N145" s="176" t="s">
        <v>45</v>
      </c>
      <c r="O145" s="64">
        <v>34316</v>
      </c>
      <c r="P145" s="177">
        <v>42126</v>
      </c>
      <c r="Q145" s="129">
        <v>42125</v>
      </c>
    </row>
    <row r="146" spans="2:17" ht="15.75" x14ac:dyDescent="0.25">
      <c r="B146" s="2">
        <v>20986</v>
      </c>
      <c r="C146" s="214">
        <v>3014.4</v>
      </c>
      <c r="D146" s="41"/>
      <c r="E146" s="89" t="s">
        <v>45</v>
      </c>
      <c r="F146" s="253">
        <v>43000</v>
      </c>
      <c r="G146" s="166">
        <v>42136</v>
      </c>
      <c r="H146"/>
      <c r="J146" s="80"/>
      <c r="K146" s="102">
        <v>19456</v>
      </c>
      <c r="L146" s="133">
        <v>4024.89</v>
      </c>
      <c r="M146" s="165"/>
      <c r="N146" s="176">
        <v>2996876</v>
      </c>
      <c r="O146" s="64">
        <v>62000</v>
      </c>
      <c r="P146" s="177">
        <v>42125</v>
      </c>
    </row>
    <row r="147" spans="2:17" ht="15.75" x14ac:dyDescent="0.25">
      <c r="B147" s="2">
        <v>20989</v>
      </c>
      <c r="C147" s="214">
        <v>1137.5999999999999</v>
      </c>
      <c r="D147" s="165"/>
      <c r="E147" s="108" t="s">
        <v>45</v>
      </c>
      <c r="F147" s="59">
        <v>100000</v>
      </c>
      <c r="G147" s="166">
        <v>42136</v>
      </c>
      <c r="H147"/>
      <c r="J147" s="80"/>
      <c r="K147" s="43">
        <v>19471</v>
      </c>
      <c r="L147" s="44">
        <v>44261.65</v>
      </c>
      <c r="M147" s="44"/>
      <c r="N147" s="176">
        <v>2996875</v>
      </c>
      <c r="O147" s="64">
        <v>8166.5</v>
      </c>
      <c r="P147" s="177">
        <v>42125</v>
      </c>
    </row>
    <row r="148" spans="2:17" ht="15.75" x14ac:dyDescent="0.25">
      <c r="B148" s="2">
        <v>21061</v>
      </c>
      <c r="C148" s="214">
        <v>281746.28000000003</v>
      </c>
      <c r="D148" s="165"/>
      <c r="E148" s="234" t="s">
        <v>45</v>
      </c>
      <c r="F148" s="59">
        <v>25006.5</v>
      </c>
      <c r="G148" s="166">
        <v>42136</v>
      </c>
      <c r="H148"/>
      <c r="J148" s="80"/>
      <c r="K148" s="43">
        <v>19543</v>
      </c>
      <c r="L148" s="44">
        <v>1104</v>
      </c>
      <c r="M148" s="44"/>
      <c r="N148" s="176">
        <v>2996879</v>
      </c>
      <c r="O148" s="64">
        <v>110000</v>
      </c>
      <c r="P148" s="177">
        <v>42125</v>
      </c>
    </row>
    <row r="149" spans="2:17" ht="15.75" x14ac:dyDescent="0.25">
      <c r="B149" s="2">
        <v>21072</v>
      </c>
      <c r="C149" s="214">
        <v>78241.2</v>
      </c>
      <c r="D149" s="41"/>
      <c r="E149" s="108" t="s">
        <v>45</v>
      </c>
      <c r="F149" s="59">
        <v>21957</v>
      </c>
      <c r="G149" s="166">
        <v>42135</v>
      </c>
      <c r="H149" s="129">
        <v>42136</v>
      </c>
      <c r="J149" s="80"/>
      <c r="K149" s="43">
        <v>19546</v>
      </c>
      <c r="L149" s="44">
        <v>121237.02</v>
      </c>
      <c r="M149" s="44"/>
      <c r="N149" s="176">
        <v>2996877</v>
      </c>
      <c r="O149" s="64">
        <v>130000</v>
      </c>
      <c r="P149" s="177">
        <v>42125</v>
      </c>
    </row>
    <row r="150" spans="2:17" ht="15.75" x14ac:dyDescent="0.25">
      <c r="B150" s="2">
        <v>21138</v>
      </c>
      <c r="C150" s="214">
        <v>9230.1</v>
      </c>
      <c r="D150" s="48"/>
      <c r="E150" s="108" t="s">
        <v>45</v>
      </c>
      <c r="F150" s="59">
        <v>28783.5</v>
      </c>
      <c r="G150" s="166">
        <v>42132</v>
      </c>
      <c r="H150" s="129">
        <v>42136</v>
      </c>
      <c r="J150" s="80"/>
      <c r="K150" s="43">
        <v>19602</v>
      </c>
      <c r="L150" s="44">
        <v>4815.6000000000004</v>
      </c>
      <c r="M150" s="167"/>
      <c r="N150" s="234" t="s">
        <v>58</v>
      </c>
      <c r="O150" s="64">
        <v>2243.1999999999998</v>
      </c>
      <c r="P150" s="177">
        <v>42124</v>
      </c>
      <c r="Q150" s="129">
        <v>42125</v>
      </c>
    </row>
    <row r="151" spans="2:17" ht="15.75" x14ac:dyDescent="0.25">
      <c r="B151" s="2">
        <v>21154</v>
      </c>
      <c r="C151" s="214">
        <v>400</v>
      </c>
      <c r="D151" s="48"/>
      <c r="E151" s="108" t="s">
        <v>45</v>
      </c>
      <c r="F151" s="59">
        <v>24028.5</v>
      </c>
      <c r="G151" s="166">
        <v>42136</v>
      </c>
      <c r="H151"/>
      <c r="J151" s="80"/>
      <c r="K151" s="242">
        <v>19612</v>
      </c>
      <c r="L151" s="157">
        <v>4246.6000000000004</v>
      </c>
      <c r="M151" s="157"/>
      <c r="N151" s="243" t="s">
        <v>59</v>
      </c>
      <c r="O151" s="244">
        <f>O100</f>
        <v>1563578.6800000002</v>
      </c>
      <c r="P151" s="245"/>
    </row>
    <row r="152" spans="2:17" ht="15.75" x14ac:dyDescent="0.25">
      <c r="B152" s="2">
        <v>21191</v>
      </c>
      <c r="C152" s="214">
        <v>19035.099999999999</v>
      </c>
      <c r="D152" s="41"/>
      <c r="E152" s="108" t="s">
        <v>45</v>
      </c>
      <c r="F152" s="59">
        <v>495.5</v>
      </c>
      <c r="G152" s="166">
        <v>42137</v>
      </c>
      <c r="H152" s="129">
        <v>42136</v>
      </c>
      <c r="J152" s="80"/>
      <c r="K152" s="46">
        <v>19623</v>
      </c>
      <c r="L152" s="92">
        <v>12616.8</v>
      </c>
      <c r="M152" s="48"/>
      <c r="N152" s="48"/>
      <c r="O152" s="48"/>
      <c r="P152" s="48"/>
    </row>
    <row r="153" spans="2:17" ht="15.75" x14ac:dyDescent="0.25">
      <c r="B153" s="2">
        <v>21194</v>
      </c>
      <c r="C153" s="214">
        <v>15391.8</v>
      </c>
      <c r="D153" s="41"/>
      <c r="E153" s="108">
        <v>2996881</v>
      </c>
      <c r="F153" s="64">
        <v>41000</v>
      </c>
      <c r="G153" s="47">
        <v>42136</v>
      </c>
      <c r="H153"/>
      <c r="J153" s="80"/>
      <c r="K153" s="46">
        <v>19632</v>
      </c>
      <c r="L153" s="92">
        <v>1646.4</v>
      </c>
      <c r="M153" s="48"/>
      <c r="N153" s="48"/>
      <c r="O153" s="48"/>
      <c r="P153" s="48"/>
    </row>
    <row r="154" spans="2:17" ht="15.75" x14ac:dyDescent="0.25">
      <c r="B154" s="2">
        <v>21208</v>
      </c>
      <c r="C154" s="214">
        <v>285646.65000000002</v>
      </c>
      <c r="D154" s="44"/>
      <c r="E154" s="108" t="s">
        <v>45</v>
      </c>
      <c r="F154" s="64">
        <v>16712.34</v>
      </c>
      <c r="G154" s="47">
        <v>42132</v>
      </c>
      <c r="H154" s="129">
        <v>42136</v>
      </c>
      <c r="J154" s="80"/>
      <c r="K154" s="46">
        <v>19634</v>
      </c>
      <c r="L154" s="92">
        <v>7575.96</v>
      </c>
      <c r="M154" s="48"/>
      <c r="N154" s="48"/>
      <c r="O154" s="48"/>
      <c r="P154" s="48"/>
    </row>
    <row r="155" spans="2:17" ht="15.75" x14ac:dyDescent="0.25">
      <c r="B155" s="2">
        <v>21286</v>
      </c>
      <c r="C155" s="214">
        <v>7219.2</v>
      </c>
      <c r="D155" s="167"/>
      <c r="E155" s="176" t="s">
        <v>45</v>
      </c>
      <c r="F155" s="64">
        <v>29687.5</v>
      </c>
      <c r="G155" s="166">
        <v>42138</v>
      </c>
      <c r="H155" s="129">
        <v>42137</v>
      </c>
      <c r="J155" s="80"/>
      <c r="K155" s="46">
        <v>19696</v>
      </c>
      <c r="L155" s="92">
        <v>211526.97</v>
      </c>
      <c r="M155" s="48"/>
      <c r="N155" s="48"/>
      <c r="O155" s="48"/>
      <c r="P155" s="47"/>
    </row>
    <row r="156" spans="2:17" ht="18.75" x14ac:dyDescent="0.3">
      <c r="B156" s="250">
        <v>21316</v>
      </c>
      <c r="C156" s="134">
        <v>350165.82</v>
      </c>
      <c r="D156" s="167" t="s">
        <v>53</v>
      </c>
      <c r="E156" s="176" t="s">
        <v>45</v>
      </c>
      <c r="F156" s="64">
        <v>12995.5</v>
      </c>
      <c r="G156" s="164">
        <v>42137</v>
      </c>
      <c r="H156"/>
      <c r="J156" s="80"/>
      <c r="K156" s="246" t="s">
        <v>60</v>
      </c>
      <c r="L156" s="247">
        <f>SUM(L108:L155)</f>
        <v>3232570.629999999</v>
      </c>
      <c r="M156" s="85"/>
      <c r="N156" s="240" t="s">
        <v>60</v>
      </c>
      <c r="O156" s="241">
        <f>SUM(O108:O151)</f>
        <v>3232570.63</v>
      </c>
    </row>
    <row r="157" spans="2:17" ht="15.75" x14ac:dyDescent="0.25">
      <c r="B157" s="65"/>
      <c r="C157" s="134"/>
      <c r="D157" s="165"/>
      <c r="E157" s="176" t="s">
        <v>45</v>
      </c>
      <c r="F157" s="64">
        <v>55000</v>
      </c>
      <c r="G157" s="164">
        <v>42137</v>
      </c>
      <c r="H157"/>
      <c r="J157" s="80"/>
    </row>
    <row r="158" spans="2:17" ht="16.5" thickBot="1" x14ac:dyDescent="0.3">
      <c r="B158" s="65"/>
      <c r="C158" s="134"/>
      <c r="D158" s="165"/>
      <c r="E158" s="176" t="s">
        <v>45</v>
      </c>
      <c r="F158" s="64">
        <v>57000</v>
      </c>
      <c r="G158" s="164">
        <v>42137</v>
      </c>
      <c r="H158"/>
      <c r="J158" s="80"/>
    </row>
    <row r="159" spans="2:17" ht="19.5" thickBot="1" x14ac:dyDescent="0.35">
      <c r="B159" s="65"/>
      <c r="C159" s="44"/>
      <c r="D159" s="41"/>
      <c r="E159" s="176">
        <v>2996882</v>
      </c>
      <c r="F159" s="64">
        <v>97000</v>
      </c>
      <c r="G159" s="164">
        <v>42137</v>
      </c>
      <c r="H159"/>
      <c r="J159" s="80"/>
      <c r="K159" s="322"/>
      <c r="L159" s="53" t="s">
        <v>24</v>
      </c>
      <c r="M159" s="22"/>
      <c r="N159" s="35"/>
      <c r="O159" s="249">
        <v>42151</v>
      </c>
      <c r="P159" s="36"/>
    </row>
    <row r="160" spans="2:17" ht="16.5" thickBot="1" x14ac:dyDescent="0.3">
      <c r="B160" s="89"/>
      <c r="C160" s="92"/>
      <c r="D160" s="48"/>
      <c r="E160" s="233" t="s">
        <v>58</v>
      </c>
      <c r="F160" s="64">
        <v>768</v>
      </c>
      <c r="G160" s="47">
        <v>42136</v>
      </c>
      <c r="H160" s="129">
        <v>42137</v>
      </c>
      <c r="J160" s="80"/>
      <c r="K160" s="323"/>
      <c r="L160" s="39"/>
      <c r="M160" s="37"/>
      <c r="N160" s="38"/>
      <c r="O160" s="39" t="s">
        <v>44</v>
      </c>
      <c r="P160" s="40"/>
    </row>
    <row r="161" spans="2:17" ht="16.5" thickBot="1" x14ac:dyDescent="0.3">
      <c r="B161" s="89"/>
      <c r="C161" s="92"/>
      <c r="D161" s="48"/>
      <c r="E161" s="233" t="s">
        <v>58</v>
      </c>
      <c r="F161" s="64">
        <v>5340</v>
      </c>
      <c r="G161" s="47">
        <v>42136</v>
      </c>
      <c r="H161" s="129">
        <v>42137</v>
      </c>
      <c r="J161" s="80"/>
      <c r="K161" s="93" t="s">
        <v>21</v>
      </c>
      <c r="L161" s="71" t="s">
        <v>16</v>
      </c>
      <c r="M161" s="72"/>
      <c r="N161" s="73" t="s">
        <v>22</v>
      </c>
      <c r="O161" s="71" t="s">
        <v>23</v>
      </c>
      <c r="P161" s="74"/>
    </row>
    <row r="162" spans="2:17" ht="15.75" x14ac:dyDescent="0.25">
      <c r="B162" s="102"/>
      <c r="C162" s="133"/>
      <c r="D162" s="165"/>
      <c r="E162" s="176" t="s">
        <v>45</v>
      </c>
      <c r="F162" s="64">
        <v>28525</v>
      </c>
      <c r="G162" s="164">
        <v>42139</v>
      </c>
      <c r="H162" s="129">
        <v>42138</v>
      </c>
      <c r="J162" s="80"/>
      <c r="K162" s="168">
        <v>19696</v>
      </c>
      <c r="L162" s="138">
        <v>75656.929999999993</v>
      </c>
      <c r="M162" s="138"/>
      <c r="N162" s="109" t="s">
        <v>40</v>
      </c>
      <c r="O162" s="69">
        <v>85000</v>
      </c>
      <c r="P162" s="70">
        <v>42037</v>
      </c>
    </row>
    <row r="163" spans="2:17" ht="15.75" x14ac:dyDescent="0.25">
      <c r="B163" s="89"/>
      <c r="C163" s="92"/>
      <c r="D163" s="48"/>
      <c r="E163" s="233" t="s">
        <v>45</v>
      </c>
      <c r="F163" s="64">
        <v>100000</v>
      </c>
      <c r="G163" s="47">
        <v>42138</v>
      </c>
      <c r="H163"/>
      <c r="J163" s="80"/>
      <c r="K163" s="2">
        <v>19698</v>
      </c>
      <c r="L163" s="214">
        <v>100500.1</v>
      </c>
      <c r="M163" s="44"/>
      <c r="N163" s="108" t="s">
        <v>40</v>
      </c>
      <c r="O163" s="59">
        <v>3185.5</v>
      </c>
      <c r="P163" s="42">
        <v>42126</v>
      </c>
    </row>
    <row r="164" spans="2:17" ht="15.75" x14ac:dyDescent="0.25">
      <c r="B164" s="89"/>
      <c r="C164" s="92"/>
      <c r="D164" s="48"/>
      <c r="E164" s="233" t="s">
        <v>45</v>
      </c>
      <c r="F164" s="64">
        <v>75000</v>
      </c>
      <c r="G164" s="47">
        <v>42138</v>
      </c>
      <c r="H164"/>
      <c r="J164" s="80"/>
      <c r="K164" s="2">
        <v>19817</v>
      </c>
      <c r="L164" s="214">
        <v>213399.3</v>
      </c>
      <c r="M164" s="44"/>
      <c r="N164" s="108">
        <v>2996872</v>
      </c>
      <c r="O164" s="59">
        <v>72000</v>
      </c>
      <c r="P164" s="42">
        <v>42126</v>
      </c>
    </row>
    <row r="165" spans="2:17" ht="18.75" x14ac:dyDescent="0.3">
      <c r="B165" s="161"/>
      <c r="C165" s="175"/>
      <c r="D165" s="163"/>
      <c r="E165" s="65" t="s">
        <v>45</v>
      </c>
      <c r="F165" s="44">
        <v>25000</v>
      </c>
      <c r="G165" s="164">
        <v>42138</v>
      </c>
      <c r="H165"/>
      <c r="J165" s="80"/>
      <c r="K165" s="2">
        <v>19818</v>
      </c>
      <c r="L165" s="214">
        <v>19609.599999999999</v>
      </c>
      <c r="M165" s="167"/>
      <c r="N165" s="108">
        <v>2996874</v>
      </c>
      <c r="O165" s="59">
        <v>80000</v>
      </c>
      <c r="P165" s="42">
        <v>42126</v>
      </c>
    </row>
    <row r="166" spans="2:17" ht="15.75" x14ac:dyDescent="0.25">
      <c r="B166" s="108"/>
      <c r="C166" s="133"/>
      <c r="D166" s="167"/>
      <c r="E166" s="176" t="s">
        <v>45</v>
      </c>
      <c r="F166" s="59">
        <v>25000</v>
      </c>
      <c r="G166" s="166">
        <v>42138</v>
      </c>
      <c r="H166"/>
      <c r="J166" s="80"/>
      <c r="K166" s="2">
        <v>19820</v>
      </c>
      <c r="L166" s="214">
        <v>43073.1</v>
      </c>
      <c r="M166" s="44"/>
      <c r="N166" s="108">
        <v>2996873</v>
      </c>
      <c r="O166" s="59">
        <v>16693</v>
      </c>
      <c r="P166" s="42">
        <v>42126</v>
      </c>
    </row>
    <row r="167" spans="2:17" ht="15.75" x14ac:dyDescent="0.25">
      <c r="B167" s="102"/>
      <c r="C167" s="133"/>
      <c r="D167" s="165"/>
      <c r="E167" s="176">
        <v>2720514</v>
      </c>
      <c r="F167" s="59">
        <v>60000</v>
      </c>
      <c r="G167" s="166">
        <v>42138</v>
      </c>
      <c r="H167"/>
      <c r="J167" s="80"/>
      <c r="K167" s="2">
        <v>19843</v>
      </c>
      <c r="L167" s="214">
        <v>33671.1</v>
      </c>
      <c r="M167" s="60"/>
      <c r="N167" s="108">
        <v>2996871</v>
      </c>
      <c r="O167" s="59">
        <v>24881.5</v>
      </c>
      <c r="P167" s="42">
        <v>42126</v>
      </c>
    </row>
    <row r="168" spans="2:17" ht="15.75" x14ac:dyDescent="0.25">
      <c r="B168" s="43"/>
      <c r="C168" s="44"/>
      <c r="D168" s="44"/>
      <c r="E168" s="176" t="s">
        <v>45</v>
      </c>
      <c r="F168" s="59">
        <v>59000</v>
      </c>
      <c r="G168" s="166">
        <v>42139</v>
      </c>
      <c r="H168"/>
      <c r="K168" s="2">
        <v>19853</v>
      </c>
      <c r="L168" s="214">
        <v>4210.8</v>
      </c>
      <c r="M168" s="44"/>
      <c r="N168" s="204" t="s">
        <v>40</v>
      </c>
      <c r="O168" s="61">
        <v>24103.5</v>
      </c>
      <c r="P168" s="42">
        <v>42128</v>
      </c>
      <c r="Q168" s="129">
        <v>42127</v>
      </c>
    </row>
    <row r="169" spans="2:17" ht="15.75" x14ac:dyDescent="0.25">
      <c r="B169" s="43"/>
      <c r="C169" s="44"/>
      <c r="D169" s="44"/>
      <c r="E169" s="176" t="s">
        <v>45</v>
      </c>
      <c r="F169" s="59">
        <v>35000</v>
      </c>
      <c r="G169" s="166">
        <v>42139</v>
      </c>
      <c r="H169"/>
      <c r="K169" s="2">
        <v>19932</v>
      </c>
      <c r="L169" s="214">
        <v>44511.7</v>
      </c>
      <c r="M169" s="41"/>
      <c r="N169" s="108">
        <v>2996870</v>
      </c>
      <c r="O169" s="59">
        <v>95000</v>
      </c>
      <c r="P169" s="42">
        <v>42127</v>
      </c>
    </row>
    <row r="170" spans="2:17" ht="15.75" x14ac:dyDescent="0.25">
      <c r="B170" s="43"/>
      <c r="C170" s="44"/>
      <c r="D170" s="44"/>
      <c r="E170" s="176" t="s">
        <v>45</v>
      </c>
      <c r="F170" s="59">
        <v>32536</v>
      </c>
      <c r="G170" s="166">
        <v>42140</v>
      </c>
      <c r="H170" s="129">
        <v>42139</v>
      </c>
      <c r="K170" s="2">
        <v>19979</v>
      </c>
      <c r="L170" s="214">
        <v>1332</v>
      </c>
      <c r="M170" s="48"/>
      <c r="N170" s="108">
        <v>2996869</v>
      </c>
      <c r="O170" s="59">
        <v>25000</v>
      </c>
      <c r="P170" s="42">
        <v>42127</v>
      </c>
    </row>
    <row r="171" spans="2:17" x14ac:dyDescent="0.25">
      <c r="B171" s="48"/>
      <c r="C171" s="48"/>
      <c r="D171" s="254"/>
      <c r="E171" s="48" t="s">
        <v>45</v>
      </c>
      <c r="F171" s="45">
        <v>50000</v>
      </c>
      <c r="G171" s="164">
        <v>42139</v>
      </c>
      <c r="H171"/>
      <c r="K171" s="2">
        <v>19994</v>
      </c>
      <c r="L171" s="214">
        <v>117230.26</v>
      </c>
      <c r="M171" s="169"/>
      <c r="N171" s="161">
        <v>2996867</v>
      </c>
      <c r="O171" s="64">
        <v>79000</v>
      </c>
      <c r="P171" s="47">
        <v>42127</v>
      </c>
    </row>
    <row r="172" spans="2:17" x14ac:dyDescent="0.25">
      <c r="B172" s="48"/>
      <c r="C172" s="48"/>
      <c r="D172" s="254"/>
      <c r="E172" s="48" t="s">
        <v>45</v>
      </c>
      <c r="F172" s="45">
        <v>40000</v>
      </c>
      <c r="G172" s="164">
        <v>42139</v>
      </c>
      <c r="H172"/>
      <c r="K172" s="2">
        <v>20006</v>
      </c>
      <c r="L172" s="214">
        <v>33728.9</v>
      </c>
      <c r="M172" s="48"/>
      <c r="N172" s="89" t="s">
        <v>40</v>
      </c>
      <c r="O172" s="64">
        <v>45000</v>
      </c>
      <c r="P172" s="47">
        <v>42128</v>
      </c>
    </row>
    <row r="173" spans="2:17" x14ac:dyDescent="0.25">
      <c r="B173" s="48"/>
      <c r="C173" s="48"/>
      <c r="D173" s="48"/>
      <c r="E173" s="48" t="s">
        <v>45</v>
      </c>
      <c r="F173" s="45">
        <v>105000</v>
      </c>
      <c r="G173" s="164">
        <v>42139</v>
      </c>
      <c r="H173"/>
      <c r="K173" s="2">
        <v>20033</v>
      </c>
      <c r="L173" s="214">
        <v>36495.4</v>
      </c>
      <c r="M173" s="48"/>
      <c r="N173" s="89" t="s">
        <v>40</v>
      </c>
      <c r="O173" s="64">
        <v>32000</v>
      </c>
      <c r="P173" s="47">
        <v>42128</v>
      </c>
    </row>
    <row r="174" spans="2:17" x14ac:dyDescent="0.25">
      <c r="B174" s="48"/>
      <c r="C174" s="48"/>
      <c r="D174" s="48"/>
      <c r="E174" s="48" t="s">
        <v>45</v>
      </c>
      <c r="F174" s="45">
        <v>15583.5</v>
      </c>
      <c r="G174" s="164">
        <v>42136</v>
      </c>
      <c r="H174" s="129">
        <v>42139</v>
      </c>
      <c r="K174" s="2">
        <v>20094</v>
      </c>
      <c r="L174" s="214">
        <v>112914.8</v>
      </c>
      <c r="M174" s="170"/>
      <c r="N174" s="89" t="s">
        <v>40</v>
      </c>
      <c r="O174" s="64">
        <v>21000</v>
      </c>
      <c r="P174" s="47">
        <v>42128</v>
      </c>
    </row>
    <row r="175" spans="2:17" x14ac:dyDescent="0.25">
      <c r="B175" s="48"/>
      <c r="C175" s="48"/>
      <c r="D175" s="48"/>
      <c r="E175" s="48" t="s">
        <v>45</v>
      </c>
      <c r="F175" s="45">
        <v>3416.5</v>
      </c>
      <c r="G175" s="164">
        <v>42137</v>
      </c>
      <c r="H175" s="129">
        <v>42139</v>
      </c>
      <c r="K175" s="2">
        <v>20097</v>
      </c>
      <c r="L175" s="214">
        <v>3660.8</v>
      </c>
      <c r="M175" s="162"/>
      <c r="N175" s="89" t="s">
        <v>40</v>
      </c>
      <c r="O175" s="64">
        <v>33162</v>
      </c>
      <c r="P175" s="47">
        <v>42129</v>
      </c>
      <c r="Q175" s="129">
        <v>42128</v>
      </c>
    </row>
    <row r="176" spans="2:17" ht="15.75" x14ac:dyDescent="0.25">
      <c r="B176" s="48"/>
      <c r="C176" s="48"/>
      <c r="D176" s="48"/>
      <c r="E176" s="48" t="s">
        <v>45</v>
      </c>
      <c r="F176" s="45">
        <v>15000</v>
      </c>
      <c r="G176" s="164">
        <v>42137</v>
      </c>
      <c r="H176" s="129">
        <v>42139</v>
      </c>
      <c r="K176" s="2">
        <v>20100</v>
      </c>
      <c r="L176" s="214">
        <v>80764.12</v>
      </c>
      <c r="M176" s="41"/>
      <c r="N176" s="89">
        <v>2720507</v>
      </c>
      <c r="O176" s="64">
        <v>78000</v>
      </c>
      <c r="P176" s="47">
        <v>42128</v>
      </c>
    </row>
    <row r="177" spans="2:17" ht="15.75" x14ac:dyDescent="0.25">
      <c r="B177" s="48"/>
      <c r="C177" s="48"/>
      <c r="D177" s="48"/>
      <c r="E177" s="48">
        <v>2996866</v>
      </c>
      <c r="F177" s="45">
        <v>111000</v>
      </c>
      <c r="G177" s="164">
        <v>42139</v>
      </c>
      <c r="K177" s="2">
        <v>20118</v>
      </c>
      <c r="L177" s="214">
        <v>26531.4</v>
      </c>
      <c r="M177" s="41"/>
      <c r="N177" s="232" t="s">
        <v>64</v>
      </c>
      <c r="O177" s="64">
        <v>5720.54</v>
      </c>
      <c r="P177" s="47">
        <v>42124</v>
      </c>
      <c r="Q177" s="129">
        <v>42128</v>
      </c>
    </row>
    <row r="178" spans="2:17" ht="18.75" x14ac:dyDescent="0.3">
      <c r="B178" s="48"/>
      <c r="C178" s="48"/>
      <c r="D178" s="48"/>
      <c r="E178" s="48"/>
      <c r="F178" s="45">
        <v>0</v>
      </c>
      <c r="G178" s="164"/>
      <c r="K178" s="2">
        <v>20180</v>
      </c>
      <c r="L178" s="214">
        <v>14507.2</v>
      </c>
      <c r="M178" s="163"/>
      <c r="N178" s="233" t="s">
        <v>40</v>
      </c>
      <c r="O178" s="44">
        <v>31000</v>
      </c>
      <c r="P178" s="164">
        <v>42129</v>
      </c>
    </row>
    <row r="179" spans="2:17" ht="15.75" x14ac:dyDescent="0.25">
      <c r="B179" s="43"/>
      <c r="C179" s="44"/>
      <c r="D179" s="167"/>
      <c r="E179" s="176"/>
      <c r="F179" s="59">
        <v>0</v>
      </c>
      <c r="G179" s="166"/>
      <c r="K179" s="2">
        <v>20200</v>
      </c>
      <c r="L179" s="214">
        <v>50473.1</v>
      </c>
      <c r="M179" s="41"/>
      <c r="N179" s="89" t="s">
        <v>40</v>
      </c>
      <c r="O179" s="59">
        <v>23498</v>
      </c>
      <c r="P179" s="166">
        <v>42130</v>
      </c>
      <c r="Q179" s="129">
        <v>42129</v>
      </c>
    </row>
    <row r="180" spans="2:17" ht="19.5" thickBot="1" x14ac:dyDescent="0.35">
      <c r="B180" s="94"/>
      <c r="C180" s="49">
        <f>SUM(C129:C179)</f>
        <v>2306549.9500000002</v>
      </c>
      <c r="D180" s="49"/>
      <c r="E180" s="255" t="s">
        <v>60</v>
      </c>
      <c r="F180" s="256">
        <f>SUM(F129:F179)</f>
        <v>2306549.9500000002</v>
      </c>
      <c r="G180" s="52"/>
      <c r="K180" s="2">
        <v>20204</v>
      </c>
      <c r="L180" s="214">
        <v>227402.54</v>
      </c>
      <c r="M180" s="165"/>
      <c r="N180" s="108">
        <v>2720509</v>
      </c>
      <c r="O180" s="59">
        <v>60000</v>
      </c>
      <c r="P180" s="166">
        <v>42129</v>
      </c>
    </row>
    <row r="181" spans="2:17" ht="16.5" thickTop="1" x14ac:dyDescent="0.25">
      <c r="K181" s="2">
        <v>20236</v>
      </c>
      <c r="L181" s="214">
        <v>6906.6</v>
      </c>
      <c r="M181" s="165"/>
      <c r="N181" s="234" t="s">
        <v>64</v>
      </c>
      <c r="O181" s="59">
        <v>4920</v>
      </c>
      <c r="P181" s="166">
        <v>42128</v>
      </c>
      <c r="Q181" s="129">
        <v>42129</v>
      </c>
    </row>
    <row r="182" spans="2:17" ht="15.75" x14ac:dyDescent="0.25">
      <c r="K182" s="2">
        <v>20318</v>
      </c>
      <c r="L182" s="214">
        <v>210138.27</v>
      </c>
      <c r="M182" s="41"/>
      <c r="N182" s="108" t="s">
        <v>40</v>
      </c>
      <c r="O182" s="59">
        <v>90000</v>
      </c>
      <c r="P182" s="166">
        <v>42130</v>
      </c>
    </row>
    <row r="183" spans="2:17" ht="15.75" x14ac:dyDescent="0.25">
      <c r="K183" s="2">
        <v>20321</v>
      </c>
      <c r="L183" s="214">
        <v>102010.96</v>
      </c>
      <c r="M183" s="48"/>
      <c r="N183" s="108" t="s">
        <v>40</v>
      </c>
      <c r="O183" s="59">
        <v>24391.5</v>
      </c>
      <c r="P183" s="166">
        <v>42131</v>
      </c>
      <c r="Q183" s="129">
        <v>42130</v>
      </c>
    </row>
    <row r="184" spans="2:17" ht="15.75" x14ac:dyDescent="0.25">
      <c r="K184" s="2">
        <v>20325</v>
      </c>
      <c r="L184" s="214">
        <v>147</v>
      </c>
      <c r="M184" s="48"/>
      <c r="N184" s="108" t="s">
        <v>40</v>
      </c>
      <c r="O184" s="59">
        <v>41014</v>
      </c>
      <c r="P184" s="166">
        <v>42129</v>
      </c>
      <c r="Q184" s="129">
        <v>42130</v>
      </c>
    </row>
    <row r="185" spans="2:17" ht="15.75" x14ac:dyDescent="0.25">
      <c r="K185" s="2">
        <v>20446</v>
      </c>
      <c r="L185" s="214">
        <v>188497.1</v>
      </c>
      <c r="M185" s="41"/>
      <c r="N185" s="108" t="s">
        <v>40</v>
      </c>
      <c r="O185" s="59">
        <v>30000</v>
      </c>
      <c r="P185" s="166">
        <v>42129</v>
      </c>
      <c r="Q185" s="129">
        <v>42130</v>
      </c>
    </row>
    <row r="186" spans="2:17" ht="15.75" x14ac:dyDescent="0.25">
      <c r="K186" s="2">
        <v>20447</v>
      </c>
      <c r="L186" s="215">
        <v>35203.9</v>
      </c>
      <c r="M186" s="41"/>
      <c r="N186" s="108" t="s">
        <v>40</v>
      </c>
      <c r="O186" s="64">
        <v>120000</v>
      </c>
      <c r="P186" s="47">
        <v>42129</v>
      </c>
      <c r="Q186" s="129">
        <v>42130</v>
      </c>
    </row>
    <row r="187" spans="2:17" ht="15.75" x14ac:dyDescent="0.25">
      <c r="K187" s="2">
        <v>20454</v>
      </c>
      <c r="L187" s="214">
        <v>81685.8</v>
      </c>
      <c r="M187" s="44"/>
      <c r="N187" s="108">
        <v>2720510</v>
      </c>
      <c r="O187" s="64">
        <v>89000</v>
      </c>
      <c r="P187" s="47">
        <v>42130</v>
      </c>
    </row>
    <row r="188" spans="2:17" ht="15.75" x14ac:dyDescent="0.25">
      <c r="K188" s="250">
        <v>20481</v>
      </c>
      <c r="L188" s="134">
        <v>58509.46</v>
      </c>
      <c r="M188" s="167" t="s">
        <v>53</v>
      </c>
      <c r="N188" s="234" t="s">
        <v>64</v>
      </c>
      <c r="O188" s="64">
        <v>1270</v>
      </c>
      <c r="P188" s="166">
        <v>42130</v>
      </c>
    </row>
    <row r="189" spans="2:17" ht="15.75" x14ac:dyDescent="0.25">
      <c r="K189" s="65"/>
      <c r="L189" s="134"/>
      <c r="M189" s="165"/>
      <c r="N189" s="234" t="s">
        <v>64</v>
      </c>
      <c r="O189" s="64">
        <v>48880</v>
      </c>
      <c r="P189" s="164">
        <v>42128</v>
      </c>
      <c r="Q189" s="129">
        <v>42130</v>
      </c>
    </row>
    <row r="190" spans="2:17" ht="15.75" x14ac:dyDescent="0.25">
      <c r="K190" s="65"/>
      <c r="L190" s="134"/>
      <c r="M190" s="165"/>
      <c r="N190" s="108" t="s">
        <v>40</v>
      </c>
      <c r="O190" s="64">
        <v>70000</v>
      </c>
      <c r="P190" s="164">
        <v>42131</v>
      </c>
      <c r="Q190" s="129"/>
    </row>
    <row r="191" spans="2:17" ht="15.75" x14ac:dyDescent="0.25">
      <c r="K191" s="65"/>
      <c r="L191" s="134"/>
      <c r="M191" s="165"/>
      <c r="N191" s="176" t="s">
        <v>40</v>
      </c>
      <c r="O191" s="64">
        <v>7373.2</v>
      </c>
      <c r="P191" s="164">
        <v>42131</v>
      </c>
    </row>
    <row r="192" spans="2:17" ht="15.75" x14ac:dyDescent="0.25">
      <c r="K192" s="65"/>
      <c r="L192" s="44"/>
      <c r="M192" s="41"/>
      <c r="N192" s="176" t="s">
        <v>40</v>
      </c>
      <c r="O192" s="64">
        <v>7200</v>
      </c>
      <c r="P192" s="164">
        <v>42130</v>
      </c>
      <c r="Q192" s="129">
        <v>42131</v>
      </c>
    </row>
    <row r="193" spans="11:17" customFormat="1" x14ac:dyDescent="0.25">
      <c r="K193" s="89"/>
      <c r="L193" s="92"/>
      <c r="M193" s="48"/>
      <c r="N193" s="233" t="s">
        <v>40</v>
      </c>
      <c r="O193" s="64">
        <v>80000</v>
      </c>
      <c r="P193" s="47">
        <v>42131</v>
      </c>
    </row>
    <row r="194" spans="11:17" customFormat="1" x14ac:dyDescent="0.25">
      <c r="K194" s="89"/>
      <c r="L194" s="92"/>
      <c r="M194" s="48"/>
      <c r="N194" s="233" t="s">
        <v>40</v>
      </c>
      <c r="O194" s="64">
        <v>26187.5</v>
      </c>
      <c r="P194" s="47">
        <v>42132</v>
      </c>
      <c r="Q194" s="129">
        <v>42131</v>
      </c>
    </row>
    <row r="195" spans="11:17" customFormat="1" ht="15.75" x14ac:dyDescent="0.25">
      <c r="K195" s="102"/>
      <c r="L195" s="133"/>
      <c r="M195" s="165"/>
      <c r="N195" s="176">
        <v>2720511</v>
      </c>
      <c r="O195" s="64">
        <v>81000</v>
      </c>
      <c r="P195" s="164">
        <v>42131</v>
      </c>
    </row>
    <row r="196" spans="11:17" customFormat="1" x14ac:dyDescent="0.25">
      <c r="K196" s="89"/>
      <c r="L196" s="92"/>
      <c r="M196" s="48"/>
      <c r="N196" s="233" t="s">
        <v>40</v>
      </c>
      <c r="O196" s="64">
        <v>40000</v>
      </c>
      <c r="P196" s="47">
        <v>42132</v>
      </c>
    </row>
    <row r="197" spans="11:17" customFormat="1" x14ac:dyDescent="0.25">
      <c r="K197" s="89"/>
      <c r="L197" s="92"/>
      <c r="M197" s="48"/>
      <c r="N197" s="233" t="s">
        <v>40</v>
      </c>
      <c r="O197" s="64">
        <v>145000</v>
      </c>
      <c r="P197" s="47">
        <v>42132</v>
      </c>
    </row>
    <row r="198" spans="11:17" customFormat="1" ht="18.75" x14ac:dyDescent="0.3">
      <c r="K198" s="161"/>
      <c r="L198" s="175"/>
      <c r="M198" s="163"/>
      <c r="N198" s="65" t="s">
        <v>40</v>
      </c>
      <c r="O198" s="44">
        <v>40000</v>
      </c>
      <c r="P198" s="164">
        <v>42132</v>
      </c>
    </row>
    <row r="199" spans="11:17" customFormat="1" ht="15.75" x14ac:dyDescent="0.25">
      <c r="K199" s="108"/>
      <c r="L199" s="133"/>
      <c r="M199" s="167"/>
      <c r="N199" s="176" t="s">
        <v>40</v>
      </c>
      <c r="O199" s="59">
        <v>29292</v>
      </c>
      <c r="P199" s="166">
        <v>42133</v>
      </c>
      <c r="Q199" s="129">
        <v>42132</v>
      </c>
    </row>
    <row r="200" spans="11:17" customFormat="1" ht="15.75" x14ac:dyDescent="0.25">
      <c r="K200" s="102"/>
      <c r="L200" s="133"/>
      <c r="M200" s="165"/>
      <c r="N200" s="176" t="s">
        <v>40</v>
      </c>
      <c r="O200" s="59">
        <v>50000</v>
      </c>
      <c r="P200" s="166">
        <v>42132</v>
      </c>
    </row>
    <row r="201" spans="11:17" customFormat="1" ht="15.75" x14ac:dyDescent="0.25">
      <c r="K201" s="43"/>
      <c r="L201" s="44"/>
      <c r="M201" s="44"/>
      <c r="N201" s="176">
        <v>2720512</v>
      </c>
      <c r="O201" s="59">
        <v>63000</v>
      </c>
      <c r="P201" s="166">
        <v>42132</v>
      </c>
    </row>
    <row r="202" spans="11:17" customFormat="1" ht="15.75" x14ac:dyDescent="0.25">
      <c r="K202" s="43"/>
      <c r="L202" s="44"/>
      <c r="M202" s="44"/>
      <c r="N202" s="176"/>
      <c r="O202" s="59"/>
      <c r="P202" s="166"/>
    </row>
    <row r="203" spans="11:17" customFormat="1" ht="15.75" x14ac:dyDescent="0.25">
      <c r="K203" s="43"/>
      <c r="L203" s="44"/>
      <c r="M203" s="44"/>
      <c r="N203" s="176"/>
      <c r="O203" s="59"/>
      <c r="P203" s="166"/>
    </row>
    <row r="204" spans="11:17" customFormat="1" ht="15.75" x14ac:dyDescent="0.25">
      <c r="K204" s="43"/>
      <c r="L204" s="44"/>
      <c r="M204" s="167"/>
      <c r="N204" s="176"/>
      <c r="O204" s="59"/>
      <c r="P204" s="166"/>
    </row>
    <row r="205" spans="11:17" customFormat="1" ht="16.5" thickBot="1" x14ac:dyDescent="0.3">
      <c r="K205" s="94"/>
      <c r="L205" s="49">
        <v>0</v>
      </c>
      <c r="M205" s="49"/>
      <c r="N205" s="50"/>
      <c r="O205" s="51"/>
      <c r="P205" s="52"/>
    </row>
    <row r="206" spans="11:17" customFormat="1" ht="16.5" thickTop="1" x14ac:dyDescent="0.25">
      <c r="K206" s="248"/>
      <c r="L206" s="84">
        <f>SUM(L162:L205)</f>
        <v>1922772.24</v>
      </c>
      <c r="M206" s="85"/>
      <c r="N206" s="86"/>
      <c r="O206" s="84">
        <f>SUM(O162:O205)</f>
        <v>1922772.24</v>
      </c>
      <c r="P206" s="36"/>
    </row>
  </sheetData>
  <sortState ref="B110:D120">
    <sortCondition ref="C110:C120"/>
  </sortState>
  <mergeCells count="5">
    <mergeCell ref="K105:K106"/>
    <mergeCell ref="K53:K54"/>
    <mergeCell ref="K159:K160"/>
    <mergeCell ref="B123:B124"/>
    <mergeCell ref="B126:B127"/>
  </mergeCells>
  <pageMargins left="0.9055118110236221" right="0.70866141732283472" top="0.15748031496062992" bottom="0.19685039370078741" header="0.31496062992125984" footer="0.31496062992125984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1:R202"/>
  <sheetViews>
    <sheetView topLeftCell="A22" workbookViewId="0">
      <selection activeCell="F49" sqref="F49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  <col min="13" max="13" width="16.7109375" customWidth="1"/>
    <col min="16" max="16" width="16.42578125" customWidth="1"/>
    <col min="17" max="17" width="11.140625" customWidth="1"/>
  </cols>
  <sheetData>
    <row r="1" spans="2:18" ht="19.5" thickBot="1" x14ac:dyDescent="0.35">
      <c r="D1" s="212" t="s">
        <v>67</v>
      </c>
      <c r="J1"/>
      <c r="L1" s="279"/>
      <c r="M1" s="53" t="s">
        <v>24</v>
      </c>
      <c r="N1" s="22"/>
      <c r="O1" s="35"/>
      <c r="P1" s="280">
        <v>42165</v>
      </c>
      <c r="Q1" s="36"/>
    </row>
    <row r="2" spans="2:18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</row>
    <row r="3" spans="2:18" ht="16.5" thickBot="1" x14ac:dyDescent="0.3">
      <c r="B3" s="1">
        <v>42156</v>
      </c>
      <c r="C3" s="2">
        <v>22871</v>
      </c>
      <c r="D3" s="214">
        <v>134052.1</v>
      </c>
      <c r="E3" s="4">
        <v>42173</v>
      </c>
      <c r="F3" s="11">
        <v>134052.1</v>
      </c>
      <c r="G3" s="260">
        <f t="shared" ref="G3:G66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</row>
    <row r="4" spans="2:18" ht="15.75" x14ac:dyDescent="0.25">
      <c r="B4" s="1">
        <v>42156</v>
      </c>
      <c r="C4" s="2">
        <v>22943</v>
      </c>
      <c r="D4" s="214">
        <v>140815.98000000001</v>
      </c>
      <c r="E4" s="4">
        <v>42173</v>
      </c>
      <c r="F4" s="11">
        <v>140815.98000000001</v>
      </c>
      <c r="G4" s="260">
        <f t="shared" si="0"/>
        <v>0</v>
      </c>
      <c r="H4" s="7"/>
      <c r="J4"/>
      <c r="L4" s="168">
        <v>21316</v>
      </c>
      <c r="M4" s="138">
        <v>28504.880000000001</v>
      </c>
      <c r="N4" s="138"/>
      <c r="O4" s="109">
        <v>2720622</v>
      </c>
      <c r="P4" s="69">
        <v>30621</v>
      </c>
      <c r="Q4" s="70">
        <v>42140</v>
      </c>
    </row>
    <row r="5" spans="2:18" ht="15.75" x14ac:dyDescent="0.25">
      <c r="B5" s="1">
        <v>42156</v>
      </c>
      <c r="C5" s="2">
        <v>22944</v>
      </c>
      <c r="D5" s="214">
        <v>9806.7999999999993</v>
      </c>
      <c r="E5" s="4">
        <v>42173</v>
      </c>
      <c r="F5" s="11">
        <v>9806.7999999999993</v>
      </c>
      <c r="G5" s="260">
        <f t="shared" si="0"/>
        <v>0</v>
      </c>
      <c r="H5" s="7"/>
      <c r="J5"/>
      <c r="L5" s="2">
        <v>21318</v>
      </c>
      <c r="M5" s="214">
        <v>13923.4</v>
      </c>
      <c r="N5" s="44"/>
      <c r="O5" s="108">
        <v>2996865</v>
      </c>
      <c r="P5" s="59">
        <v>91000</v>
      </c>
      <c r="Q5" s="42">
        <v>42140</v>
      </c>
    </row>
    <row r="6" spans="2:18" ht="15.75" x14ac:dyDescent="0.25">
      <c r="B6" s="1">
        <v>42157</v>
      </c>
      <c r="C6" s="2">
        <v>22978</v>
      </c>
      <c r="D6" s="214">
        <v>5684.6</v>
      </c>
      <c r="E6" s="4">
        <v>42173</v>
      </c>
      <c r="F6" s="11">
        <v>5684.6</v>
      </c>
      <c r="G6" s="260">
        <f t="shared" si="0"/>
        <v>0</v>
      </c>
      <c r="H6" s="18"/>
      <c r="J6"/>
      <c r="L6" s="2">
        <v>21383</v>
      </c>
      <c r="M6" s="214">
        <v>25724.400000000001</v>
      </c>
      <c r="N6" s="44"/>
      <c r="O6" s="108">
        <v>2720621</v>
      </c>
      <c r="P6" s="59">
        <v>100000</v>
      </c>
      <c r="Q6" s="42">
        <v>42140</v>
      </c>
    </row>
    <row r="7" spans="2:18" ht="15.75" x14ac:dyDescent="0.25">
      <c r="B7" s="1">
        <v>42157</v>
      </c>
      <c r="C7" s="2">
        <v>23018</v>
      </c>
      <c r="D7" s="214">
        <v>94099.5</v>
      </c>
      <c r="E7" s="4" t="s">
        <v>72</v>
      </c>
      <c r="F7" s="11">
        <f>16761.93+77337.57</f>
        <v>94099.5</v>
      </c>
      <c r="G7" s="261">
        <f t="shared" si="0"/>
        <v>0</v>
      </c>
      <c r="H7" s="18"/>
      <c r="J7"/>
      <c r="L7" s="2">
        <v>21394</v>
      </c>
      <c r="M7" s="215">
        <v>35079.65</v>
      </c>
      <c r="N7" s="167"/>
      <c r="O7" s="108" t="s">
        <v>40</v>
      </c>
      <c r="P7" s="59">
        <v>25810.5</v>
      </c>
      <c r="Q7" s="42">
        <v>42142</v>
      </c>
      <c r="R7" s="129">
        <v>42141</v>
      </c>
    </row>
    <row r="8" spans="2:18" ht="15.75" x14ac:dyDescent="0.25">
      <c r="B8" s="1">
        <v>42157</v>
      </c>
      <c r="C8" s="2">
        <v>23035</v>
      </c>
      <c r="D8" s="214">
        <v>3456</v>
      </c>
      <c r="E8" s="4">
        <v>42177</v>
      </c>
      <c r="F8" s="214">
        <v>3456</v>
      </c>
      <c r="G8" s="261">
        <f t="shared" si="0"/>
        <v>0</v>
      </c>
      <c r="H8" s="18"/>
      <c r="J8"/>
      <c r="L8" s="2">
        <v>21412</v>
      </c>
      <c r="M8" s="214">
        <v>23361.8</v>
      </c>
      <c r="N8" s="44"/>
      <c r="O8" s="108">
        <v>2720627</v>
      </c>
      <c r="P8" s="59">
        <v>65000</v>
      </c>
      <c r="Q8" s="42">
        <v>42141</v>
      </c>
    </row>
    <row r="9" spans="2:18" ht="15.75" x14ac:dyDescent="0.25">
      <c r="B9" s="1">
        <v>42157</v>
      </c>
      <c r="C9" s="2">
        <v>23054</v>
      </c>
      <c r="D9" s="214">
        <v>86144.33</v>
      </c>
      <c r="E9" s="4">
        <v>42177</v>
      </c>
      <c r="F9" s="214">
        <v>86144.33</v>
      </c>
      <c r="G9" s="261">
        <f t="shared" si="0"/>
        <v>0</v>
      </c>
      <c r="H9" s="7"/>
      <c r="J9"/>
      <c r="L9" s="2">
        <v>21480</v>
      </c>
      <c r="M9" s="214">
        <v>9490.5</v>
      </c>
      <c r="N9" s="60"/>
      <c r="O9" s="108">
        <v>2720623</v>
      </c>
      <c r="P9" s="59">
        <v>75000</v>
      </c>
      <c r="Q9" s="42">
        <v>42141</v>
      </c>
    </row>
    <row r="10" spans="2:18" ht="15.75" x14ac:dyDescent="0.25">
      <c r="B10" s="1">
        <v>42158</v>
      </c>
      <c r="C10" s="2">
        <v>23093</v>
      </c>
      <c r="D10" s="214">
        <v>5860.8</v>
      </c>
      <c r="E10" s="4">
        <v>42177</v>
      </c>
      <c r="F10" s="214">
        <v>5860.8</v>
      </c>
      <c r="G10" s="261">
        <f t="shared" si="0"/>
        <v>0</v>
      </c>
      <c r="H10" s="7"/>
      <c r="J10"/>
      <c r="L10" s="2">
        <v>21524</v>
      </c>
      <c r="M10" s="214">
        <v>51426.9</v>
      </c>
      <c r="N10" s="44"/>
      <c r="O10" s="204">
        <v>2720626</v>
      </c>
      <c r="P10" s="61">
        <v>77000</v>
      </c>
      <c r="Q10" s="42">
        <v>42141</v>
      </c>
    </row>
    <row r="11" spans="2:18" ht="15.75" x14ac:dyDescent="0.25">
      <c r="B11" s="1">
        <v>42158</v>
      </c>
      <c r="C11" s="2">
        <v>23099</v>
      </c>
      <c r="D11" s="214">
        <v>43925.4</v>
      </c>
      <c r="E11" s="4">
        <v>42177</v>
      </c>
      <c r="F11" s="214">
        <v>43925.4</v>
      </c>
      <c r="G11" s="261">
        <f t="shared" si="0"/>
        <v>0</v>
      </c>
      <c r="H11" s="7"/>
      <c r="J11"/>
      <c r="L11" s="2">
        <v>21527</v>
      </c>
      <c r="M11" s="214">
        <v>4812</v>
      </c>
      <c r="N11" s="41"/>
      <c r="O11" s="108" t="s">
        <v>40</v>
      </c>
      <c r="P11" s="59">
        <v>57000</v>
      </c>
      <c r="Q11" s="42">
        <v>42142</v>
      </c>
    </row>
    <row r="12" spans="2:18" ht="15.75" x14ac:dyDescent="0.25">
      <c r="B12" s="1">
        <v>42158</v>
      </c>
      <c r="C12" s="2">
        <v>23144</v>
      </c>
      <c r="D12" s="214">
        <v>229872.573</v>
      </c>
      <c r="E12" s="4">
        <v>42177</v>
      </c>
      <c r="F12" s="214">
        <v>229872.573</v>
      </c>
      <c r="G12" s="261">
        <f t="shared" si="0"/>
        <v>0</v>
      </c>
      <c r="H12" s="7"/>
      <c r="J12"/>
      <c r="L12" s="2">
        <v>21531</v>
      </c>
      <c r="M12" s="214">
        <v>113047.3</v>
      </c>
      <c r="N12" s="48"/>
      <c r="O12" s="108" t="s">
        <v>40</v>
      </c>
      <c r="P12" s="59">
        <v>28942</v>
      </c>
      <c r="Q12" s="42">
        <v>42143</v>
      </c>
      <c r="R12" s="129">
        <v>42142</v>
      </c>
    </row>
    <row r="13" spans="2:18" x14ac:dyDescent="0.25">
      <c r="B13" s="1">
        <v>42158</v>
      </c>
      <c r="C13" s="2">
        <v>23147</v>
      </c>
      <c r="D13" s="214">
        <v>61530</v>
      </c>
      <c r="E13" s="4">
        <v>42177</v>
      </c>
      <c r="F13" s="214">
        <v>61530</v>
      </c>
      <c r="G13" s="261">
        <f t="shared" si="0"/>
        <v>0</v>
      </c>
      <c r="H13" s="7"/>
      <c r="J13"/>
      <c r="L13" s="2">
        <v>21588</v>
      </c>
      <c r="M13" s="214">
        <v>19909.5</v>
      </c>
      <c r="N13" s="169"/>
      <c r="O13" s="161" t="s">
        <v>40</v>
      </c>
      <c r="P13" s="64">
        <v>30000</v>
      </c>
      <c r="Q13" s="47">
        <v>42142</v>
      </c>
    </row>
    <row r="14" spans="2:18" x14ac:dyDescent="0.25">
      <c r="B14" s="1">
        <v>42159</v>
      </c>
      <c r="C14" s="2">
        <v>23179</v>
      </c>
      <c r="D14" s="214">
        <v>133426.4</v>
      </c>
      <c r="E14" s="4">
        <v>42177</v>
      </c>
      <c r="F14" s="214">
        <v>133426.4</v>
      </c>
      <c r="G14" s="261">
        <f t="shared" si="0"/>
        <v>0</v>
      </c>
      <c r="H14" s="7"/>
      <c r="J14"/>
      <c r="L14" s="2">
        <v>21589</v>
      </c>
      <c r="M14" s="214">
        <v>6260.6</v>
      </c>
      <c r="N14" s="48"/>
      <c r="O14" s="89" t="s">
        <v>40</v>
      </c>
      <c r="P14" s="64">
        <v>90000</v>
      </c>
      <c r="Q14" s="47">
        <v>42142</v>
      </c>
    </row>
    <row r="15" spans="2:18" x14ac:dyDescent="0.25">
      <c r="B15" s="1">
        <v>42159</v>
      </c>
      <c r="C15" s="2">
        <v>23210</v>
      </c>
      <c r="D15" s="214">
        <v>1962.1</v>
      </c>
      <c r="E15" s="4">
        <v>42177</v>
      </c>
      <c r="F15" s="214">
        <v>1962.1</v>
      </c>
      <c r="G15" s="261">
        <f t="shared" si="0"/>
        <v>0</v>
      </c>
      <c r="H15" s="7"/>
      <c r="J15"/>
      <c r="L15" s="2">
        <v>21604</v>
      </c>
      <c r="M15" s="214">
        <v>76168</v>
      </c>
      <c r="N15" s="48"/>
      <c r="O15" s="89">
        <v>2720624</v>
      </c>
      <c r="P15" s="64">
        <v>77000</v>
      </c>
      <c r="Q15" s="47">
        <v>42142</v>
      </c>
    </row>
    <row r="16" spans="2:18" x14ac:dyDescent="0.25">
      <c r="B16" s="1">
        <v>42159</v>
      </c>
      <c r="C16" s="2">
        <v>23243</v>
      </c>
      <c r="D16" s="214">
        <v>191709.12</v>
      </c>
      <c r="E16" s="4">
        <v>42177</v>
      </c>
      <c r="F16" s="214">
        <v>191709.12</v>
      </c>
      <c r="G16" s="261">
        <f t="shared" si="0"/>
        <v>0</v>
      </c>
      <c r="H16" s="7"/>
      <c r="J16"/>
      <c r="L16" s="2">
        <v>21605</v>
      </c>
      <c r="M16" s="214">
        <v>84796.800000000003</v>
      </c>
      <c r="N16" s="170"/>
      <c r="O16" s="281" t="s">
        <v>58</v>
      </c>
      <c r="P16" s="64">
        <v>7626.06</v>
      </c>
      <c r="Q16" s="47">
        <v>42139</v>
      </c>
      <c r="R16" s="129">
        <v>42142</v>
      </c>
    </row>
    <row r="17" spans="2:18" x14ac:dyDescent="0.25">
      <c r="B17" s="1">
        <v>42160</v>
      </c>
      <c r="C17" s="2">
        <v>23300</v>
      </c>
      <c r="D17" s="214">
        <v>3181.4</v>
      </c>
      <c r="E17" s="4">
        <v>42177</v>
      </c>
      <c r="F17" s="214">
        <v>3181.4</v>
      </c>
      <c r="G17" s="261">
        <f t="shared" si="0"/>
        <v>0</v>
      </c>
      <c r="H17" s="7"/>
      <c r="J17"/>
      <c r="L17" s="2">
        <v>21607</v>
      </c>
      <c r="M17" s="215">
        <v>1313</v>
      </c>
      <c r="N17" s="162"/>
      <c r="O17" s="89" t="s">
        <v>40</v>
      </c>
      <c r="P17" s="64">
        <v>65000</v>
      </c>
      <c r="Q17" s="47">
        <v>42143</v>
      </c>
    </row>
    <row r="18" spans="2:18" ht="15.75" x14ac:dyDescent="0.25">
      <c r="B18" s="1">
        <v>42160</v>
      </c>
      <c r="C18" s="2">
        <v>23307</v>
      </c>
      <c r="D18" s="214">
        <v>129004.2</v>
      </c>
      <c r="E18" s="4">
        <v>42177</v>
      </c>
      <c r="F18" s="214">
        <v>129004.2</v>
      </c>
      <c r="G18" s="261">
        <f t="shared" si="0"/>
        <v>0</v>
      </c>
      <c r="H18" s="7"/>
      <c r="J18"/>
      <c r="L18" s="2">
        <v>21609</v>
      </c>
      <c r="M18" s="215">
        <v>5508</v>
      </c>
      <c r="N18" s="41"/>
      <c r="O18" s="89" t="s">
        <v>40</v>
      </c>
      <c r="P18" s="64">
        <v>60000</v>
      </c>
      <c r="Q18" s="47">
        <v>42143</v>
      </c>
    </row>
    <row r="19" spans="2:18" ht="15.75" x14ac:dyDescent="0.25">
      <c r="B19" s="1">
        <v>42160</v>
      </c>
      <c r="C19" s="2">
        <v>23321</v>
      </c>
      <c r="D19" s="214">
        <v>5382</v>
      </c>
      <c r="E19" s="4">
        <v>42177</v>
      </c>
      <c r="F19" s="214">
        <v>5382</v>
      </c>
      <c r="G19" s="261">
        <f t="shared" si="0"/>
        <v>0</v>
      </c>
      <c r="H19" s="7"/>
      <c r="J19"/>
      <c r="L19" s="2">
        <v>21678</v>
      </c>
      <c r="M19" s="214">
        <v>6868.5</v>
      </c>
      <c r="N19" s="41"/>
      <c r="O19" s="89" t="s">
        <v>40</v>
      </c>
      <c r="P19" s="64">
        <v>71100</v>
      </c>
      <c r="Q19" s="47">
        <v>42142</v>
      </c>
      <c r="R19" s="129">
        <v>42143</v>
      </c>
    </row>
    <row r="20" spans="2:18" ht="18.75" x14ac:dyDescent="0.3">
      <c r="B20" s="1">
        <v>42160</v>
      </c>
      <c r="C20" s="2">
        <v>23345</v>
      </c>
      <c r="D20" s="214">
        <v>141487.87</v>
      </c>
      <c r="E20" s="4">
        <v>42177</v>
      </c>
      <c r="F20" s="214">
        <v>141487.87</v>
      </c>
      <c r="G20" s="261">
        <f t="shared" si="0"/>
        <v>0</v>
      </c>
      <c r="H20" s="7"/>
      <c r="J20" s="80"/>
      <c r="L20" s="2">
        <v>21705</v>
      </c>
      <c r="M20" s="214">
        <v>81782.2</v>
      </c>
      <c r="N20" s="163"/>
      <c r="O20" s="89" t="s">
        <v>40</v>
      </c>
      <c r="P20" s="44">
        <v>519</v>
      </c>
      <c r="Q20" s="164">
        <v>42143</v>
      </c>
    </row>
    <row r="21" spans="2:18" ht="15.75" x14ac:dyDescent="0.25">
      <c r="B21" s="1">
        <v>42161</v>
      </c>
      <c r="C21" s="2">
        <v>23352</v>
      </c>
      <c r="D21" s="214">
        <v>10143</v>
      </c>
      <c r="E21" s="4">
        <v>42177</v>
      </c>
      <c r="F21" s="214">
        <v>10143</v>
      </c>
      <c r="G21" s="261">
        <f t="shared" si="0"/>
        <v>0</v>
      </c>
      <c r="H21" s="7"/>
      <c r="J21" s="80"/>
      <c r="L21" s="2">
        <v>21707</v>
      </c>
      <c r="M21" s="214">
        <v>8002</v>
      </c>
      <c r="N21" s="41"/>
      <c r="O21" s="89" t="s">
        <v>40</v>
      </c>
      <c r="P21" s="59">
        <v>31250</v>
      </c>
      <c r="Q21" s="166">
        <v>42144</v>
      </c>
      <c r="R21" s="129">
        <v>42143</v>
      </c>
    </row>
    <row r="22" spans="2:18" ht="15.75" x14ac:dyDescent="0.25">
      <c r="B22" s="1">
        <v>42161</v>
      </c>
      <c r="C22" s="2">
        <v>23404</v>
      </c>
      <c r="D22" s="214">
        <v>171380.2</v>
      </c>
      <c r="E22" s="4">
        <v>42177</v>
      </c>
      <c r="F22" s="214">
        <v>171380.2</v>
      </c>
      <c r="G22" s="261">
        <f t="shared" si="0"/>
        <v>0</v>
      </c>
      <c r="H22" s="7"/>
      <c r="J22" s="80"/>
      <c r="L22" s="2">
        <v>21711</v>
      </c>
      <c r="M22" s="214">
        <v>237925.82</v>
      </c>
      <c r="N22" s="165"/>
      <c r="O22" s="108">
        <v>2996851</v>
      </c>
      <c r="P22" s="59">
        <v>42500</v>
      </c>
      <c r="Q22" s="166">
        <v>42143</v>
      </c>
    </row>
    <row r="23" spans="2:18" ht="15.75" x14ac:dyDescent="0.25">
      <c r="B23" s="1">
        <v>42161</v>
      </c>
      <c r="C23" s="2">
        <v>23447</v>
      </c>
      <c r="D23" s="214">
        <v>249250.15</v>
      </c>
      <c r="E23" s="4">
        <v>42177</v>
      </c>
      <c r="F23" s="214">
        <v>249250.15</v>
      </c>
      <c r="G23" s="261">
        <f t="shared" si="0"/>
        <v>0</v>
      </c>
      <c r="H23" s="7"/>
      <c r="J23" s="80"/>
      <c r="L23" s="2">
        <v>21724</v>
      </c>
      <c r="M23" s="214">
        <v>68974</v>
      </c>
      <c r="N23" s="165"/>
      <c r="O23" s="108" t="s">
        <v>40</v>
      </c>
      <c r="P23" s="59">
        <v>31387</v>
      </c>
      <c r="Q23" s="166">
        <v>42145</v>
      </c>
      <c r="R23" s="129">
        <v>42144</v>
      </c>
    </row>
    <row r="24" spans="2:18" ht="15.75" x14ac:dyDescent="0.25">
      <c r="B24" s="1">
        <v>42161</v>
      </c>
      <c r="C24" s="2">
        <v>23450</v>
      </c>
      <c r="D24" s="214">
        <v>106168.3</v>
      </c>
      <c r="E24" s="4">
        <v>42177</v>
      </c>
      <c r="F24" s="214">
        <v>106168.3</v>
      </c>
      <c r="G24" s="261">
        <f t="shared" si="0"/>
        <v>0</v>
      </c>
      <c r="H24" s="7"/>
      <c r="J24" s="80"/>
      <c r="L24" s="2">
        <v>21773</v>
      </c>
      <c r="M24" s="214">
        <v>7376.4</v>
      </c>
      <c r="N24" s="41"/>
      <c r="O24" s="108" t="s">
        <v>40</v>
      </c>
      <c r="P24" s="59">
        <v>65000</v>
      </c>
      <c r="Q24" s="166">
        <v>42144</v>
      </c>
    </row>
    <row r="25" spans="2:18" ht="15.75" x14ac:dyDescent="0.25">
      <c r="B25" s="1">
        <v>42161</v>
      </c>
      <c r="C25" s="2">
        <v>23451</v>
      </c>
      <c r="D25" s="214">
        <v>4653.6000000000004</v>
      </c>
      <c r="E25" s="4">
        <v>42177</v>
      </c>
      <c r="F25" s="214">
        <v>4653.6000000000004</v>
      </c>
      <c r="G25" s="261">
        <f t="shared" si="0"/>
        <v>0</v>
      </c>
      <c r="H25" s="7"/>
      <c r="J25" s="80"/>
      <c r="L25" s="2">
        <v>21795</v>
      </c>
      <c r="M25" s="214">
        <v>246805.93</v>
      </c>
      <c r="N25" s="48"/>
      <c r="O25" s="108">
        <v>2996852</v>
      </c>
      <c r="P25" s="59">
        <v>58000</v>
      </c>
      <c r="Q25" s="166">
        <v>42144</v>
      </c>
    </row>
    <row r="26" spans="2:18" ht="15.75" x14ac:dyDescent="0.25">
      <c r="B26" s="1">
        <v>42162</v>
      </c>
      <c r="C26" s="2">
        <v>23474</v>
      </c>
      <c r="D26" s="214">
        <v>5301.8</v>
      </c>
      <c r="E26" s="4">
        <v>42177</v>
      </c>
      <c r="F26" s="214">
        <v>5301.8</v>
      </c>
      <c r="G26" s="261">
        <f t="shared" si="0"/>
        <v>0</v>
      </c>
      <c r="H26" s="7"/>
      <c r="J26" s="80"/>
      <c r="L26" s="2">
        <v>21797</v>
      </c>
      <c r="M26" s="214">
        <v>78103.600000000006</v>
      </c>
      <c r="N26" s="48"/>
      <c r="O26" s="108">
        <v>2720540</v>
      </c>
      <c r="P26" s="59">
        <v>130000</v>
      </c>
      <c r="Q26" s="166">
        <v>42144</v>
      </c>
    </row>
    <row r="27" spans="2:18" ht="15.75" x14ac:dyDescent="0.25">
      <c r="B27" s="1">
        <v>42162</v>
      </c>
      <c r="C27" s="2">
        <v>23505</v>
      </c>
      <c r="D27" s="214">
        <v>53753.3</v>
      </c>
      <c r="E27" s="4">
        <v>42177</v>
      </c>
      <c r="F27" s="214">
        <v>53753.3</v>
      </c>
      <c r="G27" s="261">
        <f t="shared" si="0"/>
        <v>0</v>
      </c>
      <c r="H27" s="7"/>
      <c r="J27" s="80"/>
      <c r="L27" s="2">
        <v>21827</v>
      </c>
      <c r="M27" s="214">
        <v>6000</v>
      </c>
      <c r="N27" s="41"/>
      <c r="O27" s="283" t="s">
        <v>58</v>
      </c>
      <c r="P27" s="59">
        <v>15502</v>
      </c>
      <c r="Q27" s="166">
        <v>42144</v>
      </c>
    </row>
    <row r="28" spans="2:18" ht="15.75" x14ac:dyDescent="0.25">
      <c r="B28" s="1">
        <v>42163</v>
      </c>
      <c r="C28" s="2">
        <v>23560</v>
      </c>
      <c r="D28" s="214">
        <v>224748.6</v>
      </c>
      <c r="E28" s="4">
        <v>42177</v>
      </c>
      <c r="F28" s="214">
        <v>224748.6</v>
      </c>
      <c r="G28" s="261">
        <f t="shared" si="0"/>
        <v>0</v>
      </c>
      <c r="H28" s="7"/>
      <c r="J28" s="80"/>
      <c r="L28" s="2">
        <v>21889</v>
      </c>
      <c r="M28" s="214">
        <v>15016.05</v>
      </c>
      <c r="N28" s="41"/>
      <c r="O28" s="283" t="s">
        <v>58</v>
      </c>
      <c r="P28" s="64">
        <v>1522.12</v>
      </c>
      <c r="Q28" s="47">
        <v>42144</v>
      </c>
    </row>
    <row r="29" spans="2:18" ht="15.75" x14ac:dyDescent="0.25">
      <c r="B29" s="1">
        <v>42163</v>
      </c>
      <c r="C29" s="2">
        <v>23561</v>
      </c>
      <c r="D29" s="214">
        <v>36792.400000000001</v>
      </c>
      <c r="E29" s="4">
        <v>42177</v>
      </c>
      <c r="F29" s="214">
        <v>36792.400000000001</v>
      </c>
      <c r="G29" s="261">
        <f t="shared" si="0"/>
        <v>0</v>
      </c>
      <c r="H29" s="7"/>
      <c r="J29" s="80"/>
      <c r="L29" s="2">
        <v>21932</v>
      </c>
      <c r="M29" s="214">
        <v>147208.70000000001</v>
      </c>
      <c r="N29" s="44"/>
      <c r="O29" s="108" t="s">
        <v>40</v>
      </c>
      <c r="P29" s="64">
        <v>70000</v>
      </c>
      <c r="Q29" s="47">
        <v>42145</v>
      </c>
    </row>
    <row r="30" spans="2:18" ht="15.75" x14ac:dyDescent="0.25">
      <c r="B30" s="1">
        <v>42164</v>
      </c>
      <c r="C30" s="2">
        <v>23650</v>
      </c>
      <c r="D30" s="214">
        <v>48077.599999999999</v>
      </c>
      <c r="E30" s="4">
        <v>42177</v>
      </c>
      <c r="F30" s="214">
        <v>48077.599999999999</v>
      </c>
      <c r="G30" s="261">
        <f t="shared" si="0"/>
        <v>0</v>
      </c>
      <c r="H30" s="14"/>
      <c r="J30" s="80"/>
      <c r="L30" s="2">
        <v>21933</v>
      </c>
      <c r="M30" s="214">
        <v>100985.3</v>
      </c>
      <c r="N30" s="165"/>
      <c r="O30" s="108" t="s">
        <v>40</v>
      </c>
      <c r="P30" s="64">
        <v>40000</v>
      </c>
      <c r="Q30" s="166">
        <v>42145</v>
      </c>
    </row>
    <row r="31" spans="2:18" ht="15.75" x14ac:dyDescent="0.25">
      <c r="B31" s="1">
        <v>42164</v>
      </c>
      <c r="C31" s="2">
        <v>23693</v>
      </c>
      <c r="D31" s="215">
        <v>69334.399999999994</v>
      </c>
      <c r="E31" s="4" t="s">
        <v>73</v>
      </c>
      <c r="F31" s="214">
        <f>16067.37+53267.03</f>
        <v>69334.399999999994</v>
      </c>
      <c r="G31" s="261">
        <f t="shared" si="0"/>
        <v>0</v>
      </c>
      <c r="H31" s="14"/>
      <c r="J31" s="80"/>
      <c r="L31" s="2">
        <v>21953</v>
      </c>
      <c r="M31" s="214">
        <v>100893.7</v>
      </c>
      <c r="N31" s="165"/>
      <c r="O31" s="108" t="s">
        <v>40</v>
      </c>
      <c r="P31" s="64">
        <v>28693</v>
      </c>
      <c r="Q31" s="164">
        <v>42145</v>
      </c>
    </row>
    <row r="32" spans="2:18" ht="15.75" x14ac:dyDescent="0.25">
      <c r="B32" s="1">
        <v>42164</v>
      </c>
      <c r="C32" s="2">
        <v>23706</v>
      </c>
      <c r="D32" s="214">
        <v>215950.18</v>
      </c>
      <c r="E32" s="4">
        <v>42179</v>
      </c>
      <c r="F32" s="214">
        <v>215950.18</v>
      </c>
      <c r="G32" s="261">
        <f t="shared" si="0"/>
        <v>0</v>
      </c>
      <c r="H32" s="7"/>
      <c r="J32" s="80"/>
      <c r="L32" s="2">
        <v>21965</v>
      </c>
      <c r="M32" s="214">
        <v>17721.8</v>
      </c>
      <c r="N32" s="165"/>
      <c r="O32" s="108" t="s">
        <v>40</v>
      </c>
      <c r="P32" s="64">
        <v>16120</v>
      </c>
      <c r="Q32" s="164">
        <v>42143</v>
      </c>
      <c r="R32" s="129">
        <v>42145</v>
      </c>
    </row>
    <row r="33" spans="2:18" ht="15.75" x14ac:dyDescent="0.25">
      <c r="B33" s="1">
        <v>42165</v>
      </c>
      <c r="C33" s="2">
        <v>23744</v>
      </c>
      <c r="D33" s="214">
        <v>83928.2</v>
      </c>
      <c r="E33" s="4">
        <v>42179</v>
      </c>
      <c r="F33" s="214">
        <v>83928.2</v>
      </c>
      <c r="G33" s="261">
        <f t="shared" si="0"/>
        <v>0</v>
      </c>
      <c r="H33" s="7"/>
      <c r="J33" s="80"/>
      <c r="L33" s="2">
        <v>22025</v>
      </c>
      <c r="M33" s="214">
        <v>271497.34999999998</v>
      </c>
      <c r="N33" s="165"/>
      <c r="O33" s="108" t="s">
        <v>40</v>
      </c>
      <c r="P33" s="64">
        <v>40186.5</v>
      </c>
      <c r="Q33" s="164">
        <v>42146</v>
      </c>
      <c r="R33" s="129">
        <v>42145</v>
      </c>
    </row>
    <row r="34" spans="2:18" ht="15.75" x14ac:dyDescent="0.25">
      <c r="B34" s="1">
        <v>42165</v>
      </c>
      <c r="C34" s="2">
        <v>23793</v>
      </c>
      <c r="D34" s="214">
        <v>206995.24</v>
      </c>
      <c r="E34" s="4">
        <v>42179</v>
      </c>
      <c r="F34" s="214">
        <v>206995.24</v>
      </c>
      <c r="G34" s="261">
        <f t="shared" si="0"/>
        <v>0</v>
      </c>
      <c r="H34" s="7"/>
      <c r="J34" s="80"/>
      <c r="L34" s="2">
        <v>22026</v>
      </c>
      <c r="M34" s="214">
        <v>34906.400000000001</v>
      </c>
      <c r="N34" s="41"/>
      <c r="O34" s="108" t="s">
        <v>40</v>
      </c>
      <c r="P34" s="64">
        <v>60000</v>
      </c>
      <c r="Q34" s="164">
        <v>42145</v>
      </c>
    </row>
    <row r="35" spans="2:18" x14ac:dyDescent="0.25">
      <c r="B35" s="1">
        <v>42165</v>
      </c>
      <c r="C35" s="2">
        <v>23798</v>
      </c>
      <c r="D35" s="214">
        <v>1685</v>
      </c>
      <c r="E35" s="4">
        <v>42179</v>
      </c>
      <c r="F35" s="214">
        <v>1685</v>
      </c>
      <c r="G35" s="261">
        <f t="shared" si="0"/>
        <v>0</v>
      </c>
      <c r="H35" s="7"/>
      <c r="J35" s="80"/>
      <c r="L35" s="2">
        <v>22059</v>
      </c>
      <c r="M35" s="214">
        <v>9384</v>
      </c>
      <c r="N35" s="48"/>
      <c r="O35" s="89">
        <v>2996853</v>
      </c>
      <c r="P35" s="64">
        <v>85000</v>
      </c>
      <c r="Q35" s="47">
        <v>42145</v>
      </c>
    </row>
    <row r="36" spans="2:18" ht="15.75" x14ac:dyDescent="0.25">
      <c r="B36" s="1">
        <v>42165</v>
      </c>
      <c r="C36" s="2">
        <v>23799</v>
      </c>
      <c r="D36" s="214">
        <v>1554.8</v>
      </c>
      <c r="E36" s="4">
        <v>42179</v>
      </c>
      <c r="F36" s="214">
        <v>1554.8</v>
      </c>
      <c r="G36" s="261">
        <f t="shared" si="0"/>
        <v>0</v>
      </c>
      <c r="H36" s="7"/>
      <c r="J36" s="80"/>
      <c r="L36" s="222">
        <v>22061</v>
      </c>
      <c r="M36" s="214">
        <v>28755.8</v>
      </c>
      <c r="N36" s="48"/>
      <c r="O36" s="281" t="s">
        <v>58</v>
      </c>
      <c r="P36" s="64">
        <v>3680</v>
      </c>
      <c r="Q36" s="47">
        <v>42145</v>
      </c>
    </row>
    <row r="37" spans="2:18" ht="15.75" x14ac:dyDescent="0.25">
      <c r="B37" s="1">
        <v>42166</v>
      </c>
      <c r="C37" s="2">
        <v>23870</v>
      </c>
      <c r="D37" s="215">
        <v>5280</v>
      </c>
      <c r="E37" s="4">
        <v>42179</v>
      </c>
      <c r="F37" s="215">
        <v>5280</v>
      </c>
      <c r="G37" s="261">
        <f t="shared" si="0"/>
        <v>0</v>
      </c>
      <c r="H37" s="7"/>
      <c r="J37" s="80"/>
      <c r="L37" s="2">
        <v>22105</v>
      </c>
      <c r="M37" s="214">
        <v>9352.4</v>
      </c>
      <c r="N37" s="165"/>
      <c r="O37" s="108" t="s">
        <v>40</v>
      </c>
      <c r="P37" s="64">
        <v>40000</v>
      </c>
      <c r="Q37" s="164">
        <v>42146</v>
      </c>
    </row>
    <row r="38" spans="2:18" ht="15.75" x14ac:dyDescent="0.25">
      <c r="B38" s="1">
        <v>42166</v>
      </c>
      <c r="C38" s="2">
        <v>23872</v>
      </c>
      <c r="D38" s="214">
        <v>38632.6</v>
      </c>
      <c r="E38" s="4">
        <v>42179</v>
      </c>
      <c r="F38" s="214">
        <v>38632.6</v>
      </c>
      <c r="G38" s="261">
        <f t="shared" si="0"/>
        <v>0</v>
      </c>
      <c r="H38" s="7"/>
      <c r="J38" s="80"/>
      <c r="L38" s="2">
        <v>22117</v>
      </c>
      <c r="M38" s="214">
        <v>1416</v>
      </c>
      <c r="N38" s="48"/>
      <c r="O38" s="108" t="s">
        <v>40</v>
      </c>
      <c r="P38" s="64">
        <v>60000</v>
      </c>
      <c r="Q38" s="47">
        <v>42146</v>
      </c>
    </row>
    <row r="39" spans="2:18" ht="15.75" x14ac:dyDescent="0.25">
      <c r="B39" s="1">
        <v>42166</v>
      </c>
      <c r="C39" s="2">
        <v>23875</v>
      </c>
      <c r="D39" s="214">
        <v>6305.8</v>
      </c>
      <c r="E39" s="4">
        <v>42179</v>
      </c>
      <c r="F39" s="214">
        <v>6305.8</v>
      </c>
      <c r="G39" s="261">
        <f t="shared" si="0"/>
        <v>0</v>
      </c>
      <c r="H39" s="7"/>
      <c r="J39" s="80"/>
      <c r="L39" s="222">
        <v>22132</v>
      </c>
      <c r="M39" s="214">
        <v>67618.8</v>
      </c>
      <c r="N39" s="48"/>
      <c r="O39" s="108" t="s">
        <v>40</v>
      </c>
      <c r="P39" s="64">
        <v>30000</v>
      </c>
      <c r="Q39" s="47">
        <v>42146</v>
      </c>
    </row>
    <row r="40" spans="2:18" ht="18.75" x14ac:dyDescent="0.3">
      <c r="B40" s="1">
        <v>42166</v>
      </c>
      <c r="C40" s="2">
        <v>23914</v>
      </c>
      <c r="D40" s="214">
        <v>150438.76999999999</v>
      </c>
      <c r="E40" s="4">
        <v>42179</v>
      </c>
      <c r="F40" s="214">
        <v>150438.76999999999</v>
      </c>
      <c r="G40" s="261">
        <f t="shared" si="0"/>
        <v>0</v>
      </c>
      <c r="H40" s="7"/>
      <c r="J40" s="80"/>
      <c r="L40" s="228">
        <v>22222</v>
      </c>
      <c r="M40" s="175">
        <v>24584.26</v>
      </c>
      <c r="N40" s="163"/>
      <c r="O40" s="108" t="s">
        <v>40</v>
      </c>
      <c r="P40" s="44">
        <v>65000</v>
      </c>
      <c r="Q40" s="164">
        <v>42146</v>
      </c>
    </row>
    <row r="41" spans="2:18" ht="15.75" x14ac:dyDescent="0.25">
      <c r="B41" s="1">
        <v>42166</v>
      </c>
      <c r="C41" s="2">
        <v>23915</v>
      </c>
      <c r="D41" s="214">
        <v>99688</v>
      </c>
      <c r="E41" s="4">
        <v>42179</v>
      </c>
      <c r="F41" s="214">
        <v>99688</v>
      </c>
      <c r="G41" s="261">
        <f t="shared" si="0"/>
        <v>0</v>
      </c>
      <c r="H41" s="7"/>
      <c r="J41" s="80"/>
      <c r="L41" s="108"/>
      <c r="M41" s="133"/>
      <c r="N41" s="167"/>
      <c r="O41" s="108" t="s">
        <v>40</v>
      </c>
      <c r="P41" s="59">
        <v>20000</v>
      </c>
      <c r="Q41" s="166">
        <v>42147</v>
      </c>
      <c r="R41" s="129">
        <v>42146</v>
      </c>
    </row>
    <row r="42" spans="2:18" ht="15.75" x14ac:dyDescent="0.25">
      <c r="B42" s="1">
        <v>42167</v>
      </c>
      <c r="C42" s="2">
        <v>23960</v>
      </c>
      <c r="D42" s="214">
        <v>31193.200000000001</v>
      </c>
      <c r="E42" s="4">
        <v>42179</v>
      </c>
      <c r="F42" s="214">
        <v>31193.200000000001</v>
      </c>
      <c r="G42" s="261">
        <f t="shared" si="0"/>
        <v>0</v>
      </c>
      <c r="H42" s="7"/>
      <c r="J42" s="80"/>
      <c r="L42" s="102"/>
      <c r="M42" s="133"/>
      <c r="N42" s="165"/>
      <c r="O42" s="108" t="s">
        <v>40</v>
      </c>
      <c r="P42" s="59">
        <v>21732</v>
      </c>
      <c r="Q42" s="166">
        <v>42147</v>
      </c>
      <c r="R42" s="129">
        <v>42146</v>
      </c>
    </row>
    <row r="43" spans="2:18" ht="15.75" x14ac:dyDescent="0.25">
      <c r="B43" s="1">
        <v>42167</v>
      </c>
      <c r="C43" s="2">
        <v>23970</v>
      </c>
      <c r="D43" s="214">
        <v>6246</v>
      </c>
      <c r="E43" s="4">
        <v>42179</v>
      </c>
      <c r="F43" s="214">
        <v>6246</v>
      </c>
      <c r="G43" s="261">
        <f t="shared" si="0"/>
        <v>0</v>
      </c>
      <c r="H43" s="7"/>
      <c r="J43" s="80"/>
      <c r="L43" s="43"/>
      <c r="M43" s="44"/>
      <c r="N43" s="44"/>
      <c r="O43" s="282" t="s">
        <v>68</v>
      </c>
      <c r="P43" s="59">
        <v>162000</v>
      </c>
      <c r="Q43" s="166">
        <v>42146</v>
      </c>
    </row>
    <row r="44" spans="2:18" ht="15.75" x14ac:dyDescent="0.25">
      <c r="B44" s="1">
        <v>42167</v>
      </c>
      <c r="C44" s="2">
        <v>24017</v>
      </c>
      <c r="D44" s="214">
        <v>800</v>
      </c>
      <c r="E44" s="4">
        <v>42179</v>
      </c>
      <c r="F44" s="214">
        <v>800</v>
      </c>
      <c r="G44" s="261">
        <f t="shared" si="0"/>
        <v>0</v>
      </c>
      <c r="H44" s="7"/>
      <c r="J44" s="80"/>
      <c r="L44" s="43"/>
      <c r="M44" s="44"/>
      <c r="N44" s="44"/>
      <c r="O44" s="283" t="s">
        <v>58</v>
      </c>
      <c r="P44" s="59">
        <v>1314.56</v>
      </c>
      <c r="Q44" s="166">
        <v>42146</v>
      </c>
    </row>
    <row r="45" spans="2:18" ht="15.75" x14ac:dyDescent="0.25">
      <c r="B45" s="1">
        <v>42167</v>
      </c>
      <c r="C45" s="2">
        <v>24022</v>
      </c>
      <c r="D45" s="214">
        <v>50641.760000000002</v>
      </c>
      <c r="E45" s="4">
        <v>42179</v>
      </c>
      <c r="F45" s="214">
        <v>50641.760000000002</v>
      </c>
      <c r="G45" s="261">
        <f t="shared" si="0"/>
        <v>0</v>
      </c>
      <c r="H45" s="7"/>
      <c r="J45" s="80"/>
      <c r="L45" s="43"/>
      <c r="M45" s="44"/>
      <c r="N45" s="44"/>
      <c r="O45" s="108"/>
      <c r="P45" s="59"/>
      <c r="Q45" s="166"/>
    </row>
    <row r="46" spans="2:18" ht="15.75" x14ac:dyDescent="0.25">
      <c r="B46" s="1">
        <v>42167</v>
      </c>
      <c r="C46" s="2">
        <v>24032</v>
      </c>
      <c r="D46" s="214">
        <v>176844.6</v>
      </c>
      <c r="E46" s="4">
        <v>42179</v>
      </c>
      <c r="F46" s="214">
        <v>176844.6</v>
      </c>
      <c r="G46" s="261">
        <f t="shared" si="0"/>
        <v>0</v>
      </c>
      <c r="H46" s="7"/>
      <c r="J46" s="80"/>
      <c r="L46" s="43"/>
      <c r="M46" s="44"/>
      <c r="N46" s="167"/>
      <c r="O46" s="108"/>
      <c r="P46" s="59">
        <v>0</v>
      </c>
      <c r="Q46" s="166"/>
    </row>
    <row r="47" spans="2:18" ht="16.5" thickBot="1" x14ac:dyDescent="0.3">
      <c r="B47" s="1">
        <v>42168</v>
      </c>
      <c r="C47" s="2">
        <v>24081</v>
      </c>
      <c r="D47" s="214">
        <v>23258.2</v>
      </c>
      <c r="E47" s="4">
        <v>42179</v>
      </c>
      <c r="F47" s="214">
        <v>23258.2</v>
      </c>
      <c r="G47" s="261">
        <f t="shared" si="0"/>
        <v>0</v>
      </c>
      <c r="H47" s="7"/>
      <c r="J47" s="80"/>
      <c r="L47" s="94"/>
      <c r="M47" s="49">
        <v>0</v>
      </c>
      <c r="N47" s="49"/>
      <c r="O47" s="50"/>
      <c r="P47" s="51">
        <v>0</v>
      </c>
      <c r="Q47" s="52"/>
    </row>
    <row r="48" spans="2:18" ht="16.5" thickTop="1" x14ac:dyDescent="0.25">
      <c r="B48" s="1">
        <v>42168</v>
      </c>
      <c r="C48" s="2">
        <v>24085</v>
      </c>
      <c r="D48" s="214">
        <v>3289</v>
      </c>
      <c r="E48" s="4">
        <v>42179</v>
      </c>
      <c r="F48" s="214">
        <v>3289</v>
      </c>
      <c r="G48" s="261">
        <f t="shared" si="0"/>
        <v>0</v>
      </c>
      <c r="H48" s="7"/>
      <c r="J48" s="80"/>
      <c r="L48" s="279"/>
      <c r="M48" s="84">
        <f>SUM(M4:M47)</f>
        <v>2070505.74</v>
      </c>
      <c r="N48" s="85"/>
      <c r="O48" s="86"/>
      <c r="P48" s="84">
        <f>SUM(P4:P47)</f>
        <v>2070505.7400000002</v>
      </c>
      <c r="Q48" s="36"/>
    </row>
    <row r="49" spans="2:18" x14ac:dyDescent="0.25">
      <c r="B49" s="1">
        <v>42168</v>
      </c>
      <c r="C49" s="2">
        <v>24119</v>
      </c>
      <c r="D49" s="214">
        <v>52205.5</v>
      </c>
      <c r="E49" s="4">
        <v>42179</v>
      </c>
      <c r="F49" s="214">
        <v>52205.5</v>
      </c>
      <c r="G49" s="261">
        <f t="shared" si="0"/>
        <v>0</v>
      </c>
      <c r="H49" s="14"/>
      <c r="J49" s="80"/>
    </row>
    <row r="50" spans="2:18" x14ac:dyDescent="0.25">
      <c r="B50" s="1">
        <v>42168</v>
      </c>
      <c r="C50" s="2">
        <v>24131</v>
      </c>
      <c r="D50" s="214">
        <v>195687.3</v>
      </c>
      <c r="E50" s="4">
        <v>42179</v>
      </c>
      <c r="F50" s="214">
        <v>195687.3</v>
      </c>
      <c r="G50" s="261">
        <f t="shared" si="0"/>
        <v>0</v>
      </c>
      <c r="H50" s="14"/>
      <c r="J50" s="80"/>
    </row>
    <row r="51" spans="2:18" ht="15.75" thickBot="1" x14ac:dyDescent="0.3">
      <c r="B51" s="1">
        <v>42168</v>
      </c>
      <c r="C51" s="2">
        <v>24132</v>
      </c>
      <c r="D51" s="214">
        <v>4540</v>
      </c>
      <c r="E51" s="4">
        <v>42179</v>
      </c>
      <c r="F51" s="214">
        <v>4540</v>
      </c>
      <c r="G51" s="261">
        <f t="shared" si="0"/>
        <v>0</v>
      </c>
      <c r="H51" s="14"/>
      <c r="J51" s="80"/>
    </row>
    <row r="52" spans="2:18" ht="19.5" thickBot="1" x14ac:dyDescent="0.35">
      <c r="B52" s="1">
        <v>42169</v>
      </c>
      <c r="C52" s="2">
        <v>24172</v>
      </c>
      <c r="D52" s="214">
        <v>27717.3</v>
      </c>
      <c r="E52" s="4">
        <v>42179</v>
      </c>
      <c r="F52" s="214">
        <v>27717.3</v>
      </c>
      <c r="G52" s="261">
        <f t="shared" si="0"/>
        <v>0</v>
      </c>
      <c r="H52" s="14"/>
      <c r="J52" s="80"/>
      <c r="L52" s="287"/>
      <c r="M52" s="53" t="s">
        <v>24</v>
      </c>
      <c r="N52" s="22"/>
      <c r="O52" s="35"/>
      <c r="P52" s="203">
        <v>42174</v>
      </c>
      <c r="Q52" s="36"/>
    </row>
    <row r="53" spans="2:18" ht="19.5" customHeight="1" thickBot="1" x14ac:dyDescent="0.3">
      <c r="B53" s="1">
        <v>42169</v>
      </c>
      <c r="C53" s="2">
        <v>24185</v>
      </c>
      <c r="D53" s="214">
        <v>24608</v>
      </c>
      <c r="E53" s="4">
        <v>42179</v>
      </c>
      <c r="F53" s="214">
        <v>24608</v>
      </c>
      <c r="G53" s="261">
        <f t="shared" si="0"/>
        <v>0</v>
      </c>
      <c r="H53" s="14"/>
      <c r="J53" s="80"/>
      <c r="L53" s="38"/>
      <c r="M53" s="39"/>
      <c r="N53" s="37"/>
      <c r="O53" s="38"/>
      <c r="P53" s="39" t="s">
        <v>44</v>
      </c>
      <c r="Q53" s="40"/>
    </row>
    <row r="54" spans="2:18" ht="16.5" customHeight="1" thickBot="1" x14ac:dyDescent="0.3">
      <c r="B54" s="1">
        <v>42169</v>
      </c>
      <c r="C54" s="2">
        <v>24194</v>
      </c>
      <c r="D54" s="214">
        <v>7470</v>
      </c>
      <c r="E54" s="4">
        <v>42179</v>
      </c>
      <c r="F54" s="214">
        <v>7470</v>
      </c>
      <c r="G54" s="261">
        <f t="shared" si="0"/>
        <v>0</v>
      </c>
      <c r="H54" s="14"/>
      <c r="J54" s="80"/>
      <c r="L54" s="93" t="s">
        <v>21</v>
      </c>
      <c r="M54" s="71" t="s">
        <v>16</v>
      </c>
      <c r="N54" s="72"/>
      <c r="O54" s="73" t="s">
        <v>22</v>
      </c>
      <c r="P54" s="71" t="s">
        <v>16</v>
      </c>
      <c r="Q54" s="74"/>
    </row>
    <row r="55" spans="2:18" ht="15.75" x14ac:dyDescent="0.25">
      <c r="B55" s="1">
        <v>42170</v>
      </c>
      <c r="C55" s="2">
        <v>24197</v>
      </c>
      <c r="D55" s="214">
        <v>62004.6</v>
      </c>
      <c r="E55" s="4">
        <v>42179</v>
      </c>
      <c r="F55" s="214">
        <v>62004.6</v>
      </c>
      <c r="G55" s="261">
        <f t="shared" si="0"/>
        <v>0</v>
      </c>
      <c r="H55" s="14"/>
      <c r="J55" s="80"/>
      <c r="L55" s="168">
        <v>22222</v>
      </c>
      <c r="M55" s="138">
        <v>171484.49</v>
      </c>
      <c r="N55" s="138"/>
      <c r="O55" s="109" t="s">
        <v>45</v>
      </c>
      <c r="P55" s="69">
        <v>55000</v>
      </c>
      <c r="Q55" s="70">
        <v>42147</v>
      </c>
    </row>
    <row r="56" spans="2:18" ht="15.75" x14ac:dyDescent="0.25">
      <c r="B56" s="1">
        <v>42170</v>
      </c>
      <c r="C56" s="2">
        <v>24277</v>
      </c>
      <c r="D56" s="214">
        <v>51732</v>
      </c>
      <c r="E56" s="4">
        <v>42179</v>
      </c>
      <c r="F56" s="214">
        <v>51732</v>
      </c>
      <c r="G56" s="261">
        <f t="shared" si="0"/>
        <v>0</v>
      </c>
      <c r="H56" s="7"/>
      <c r="J56" s="80"/>
      <c r="L56" s="223">
        <v>22249</v>
      </c>
      <c r="M56" s="216">
        <v>13574.4</v>
      </c>
      <c r="N56" s="44"/>
      <c r="O56" s="108" t="s">
        <v>45</v>
      </c>
      <c r="P56" s="59">
        <v>70000</v>
      </c>
      <c r="Q56" s="42">
        <v>42147</v>
      </c>
    </row>
    <row r="57" spans="2:18" ht="15.75" x14ac:dyDescent="0.25">
      <c r="B57" s="1">
        <v>42171</v>
      </c>
      <c r="C57" s="2">
        <v>24311</v>
      </c>
      <c r="D57" s="214">
        <v>42558.400000000001</v>
      </c>
      <c r="E57" s="4">
        <v>42179</v>
      </c>
      <c r="F57" s="214">
        <v>42558.400000000001</v>
      </c>
      <c r="G57" s="261">
        <f t="shared" si="0"/>
        <v>0</v>
      </c>
      <c r="H57" s="7"/>
      <c r="J57" s="80"/>
      <c r="L57" s="228">
        <v>22270</v>
      </c>
      <c r="M57" s="215">
        <v>19896.8</v>
      </c>
      <c r="N57" s="44"/>
      <c r="O57" s="108">
        <v>2996857</v>
      </c>
      <c r="P57" s="59">
        <v>30444</v>
      </c>
      <c r="Q57" s="42">
        <v>42147</v>
      </c>
    </row>
    <row r="58" spans="2:18" ht="15.75" x14ac:dyDescent="0.25">
      <c r="B58" s="1">
        <v>42171</v>
      </c>
      <c r="C58" s="2">
        <v>24329</v>
      </c>
      <c r="D58" s="214">
        <v>7028</v>
      </c>
      <c r="E58" s="4">
        <v>42179</v>
      </c>
      <c r="F58" s="214">
        <v>7028</v>
      </c>
      <c r="G58" s="261">
        <f t="shared" si="0"/>
        <v>0</v>
      </c>
      <c r="H58" s="7"/>
      <c r="J58" s="80"/>
      <c r="L58" s="228">
        <v>22321</v>
      </c>
      <c r="M58" s="215">
        <v>58520.4</v>
      </c>
      <c r="N58" s="167"/>
      <c r="O58" s="108">
        <v>2996856</v>
      </c>
      <c r="P58" s="59">
        <v>82000</v>
      </c>
      <c r="Q58" s="42">
        <v>42147</v>
      </c>
    </row>
    <row r="59" spans="2:18" ht="15.75" x14ac:dyDescent="0.25">
      <c r="B59" s="1">
        <v>42171</v>
      </c>
      <c r="C59" s="2">
        <v>24377</v>
      </c>
      <c r="D59" s="214">
        <v>86106.8</v>
      </c>
      <c r="E59" s="4">
        <v>42179</v>
      </c>
      <c r="F59" s="309">
        <v>62859.6</v>
      </c>
      <c r="G59" s="262">
        <f t="shared" si="0"/>
        <v>23247.200000000004</v>
      </c>
      <c r="H59" s="7"/>
      <c r="J59" s="80"/>
      <c r="L59" s="250">
        <v>22322</v>
      </c>
      <c r="M59" s="215">
        <v>202131.42</v>
      </c>
      <c r="N59" s="44"/>
      <c r="O59" s="108" t="s">
        <v>45</v>
      </c>
      <c r="P59" s="59">
        <v>33757</v>
      </c>
      <c r="Q59" s="42">
        <v>42149</v>
      </c>
      <c r="R59" s="129">
        <v>42148</v>
      </c>
    </row>
    <row r="60" spans="2:18" ht="15.75" x14ac:dyDescent="0.25">
      <c r="B60" s="1">
        <v>42171</v>
      </c>
      <c r="C60" s="2">
        <v>24384</v>
      </c>
      <c r="D60" s="214">
        <v>92365.06</v>
      </c>
      <c r="E60" s="4"/>
      <c r="F60" s="214"/>
      <c r="G60" s="261">
        <f t="shared" si="0"/>
        <v>92365.06</v>
      </c>
      <c r="H60" s="14"/>
      <c r="J60" s="80"/>
      <c r="L60" s="228">
        <v>22356</v>
      </c>
      <c r="M60" s="215">
        <v>9051.6</v>
      </c>
      <c r="N60" s="60"/>
      <c r="O60" s="108">
        <v>2996859</v>
      </c>
      <c r="P60" s="59">
        <v>18000</v>
      </c>
      <c r="Q60" s="42">
        <v>42148</v>
      </c>
    </row>
    <row r="61" spans="2:18" ht="15.75" x14ac:dyDescent="0.25">
      <c r="B61" s="1">
        <v>42171</v>
      </c>
      <c r="C61" s="2">
        <v>24388</v>
      </c>
      <c r="D61" s="214">
        <v>99205.24</v>
      </c>
      <c r="E61" s="4"/>
      <c r="F61" s="134"/>
      <c r="G61" s="261">
        <f t="shared" si="0"/>
        <v>99205.24</v>
      </c>
      <c r="H61" s="14"/>
      <c r="J61" s="80"/>
      <c r="L61" s="228">
        <v>22423</v>
      </c>
      <c r="M61" s="215">
        <v>34758.339999999997</v>
      </c>
      <c r="N61" s="44"/>
      <c r="O61" s="204">
        <v>2996860</v>
      </c>
      <c r="P61" s="61">
        <v>55000</v>
      </c>
      <c r="Q61" s="42">
        <v>42148</v>
      </c>
    </row>
    <row r="62" spans="2:18" ht="15.75" x14ac:dyDescent="0.25">
      <c r="B62" s="1">
        <v>42172</v>
      </c>
      <c r="C62" s="2">
        <v>24400</v>
      </c>
      <c r="D62" s="214">
        <v>13798.4</v>
      </c>
      <c r="E62" s="56">
        <v>42179</v>
      </c>
      <c r="F62" s="179">
        <v>13798.4</v>
      </c>
      <c r="G62" s="261">
        <f t="shared" si="0"/>
        <v>0</v>
      </c>
      <c r="H62" s="14"/>
      <c r="J62" s="80"/>
      <c r="L62" s="228">
        <v>22433</v>
      </c>
      <c r="M62" s="215">
        <v>62658</v>
      </c>
      <c r="N62" s="41"/>
      <c r="O62" s="108">
        <v>2996861</v>
      </c>
      <c r="P62" s="59">
        <v>74000</v>
      </c>
      <c r="Q62" s="42">
        <v>42148</v>
      </c>
    </row>
    <row r="63" spans="2:18" ht="15.75" x14ac:dyDescent="0.25">
      <c r="B63" s="1" t="s">
        <v>79</v>
      </c>
      <c r="C63" s="311">
        <v>24125</v>
      </c>
      <c r="D63" s="214">
        <v>0</v>
      </c>
      <c r="E63" s="4"/>
      <c r="F63" s="179"/>
      <c r="G63" s="261">
        <f t="shared" si="0"/>
        <v>0</v>
      </c>
      <c r="H63" s="14"/>
      <c r="J63" s="80"/>
      <c r="L63" s="250">
        <v>22463</v>
      </c>
      <c r="M63" s="215">
        <v>33576.5</v>
      </c>
      <c r="N63" s="48"/>
      <c r="O63" s="108">
        <v>2996858</v>
      </c>
      <c r="P63" s="59">
        <v>90000</v>
      </c>
      <c r="Q63" s="42">
        <v>42148</v>
      </c>
    </row>
    <row r="64" spans="2:18" ht="15.75" x14ac:dyDescent="0.25">
      <c r="B64" s="1">
        <v>42172</v>
      </c>
      <c r="C64" s="2">
        <v>24488</v>
      </c>
      <c r="D64" s="214">
        <v>1834.8</v>
      </c>
      <c r="E64" s="4"/>
      <c r="F64" s="171"/>
      <c r="G64" s="261">
        <f t="shared" si="0"/>
        <v>1834.8</v>
      </c>
      <c r="H64" s="7"/>
      <c r="J64" s="80"/>
      <c r="L64" s="228">
        <v>22499</v>
      </c>
      <c r="M64" s="215">
        <v>176348.1</v>
      </c>
      <c r="N64" s="169"/>
      <c r="O64" s="161" t="s">
        <v>45</v>
      </c>
      <c r="P64" s="59">
        <v>20000</v>
      </c>
      <c r="Q64" s="47">
        <v>42149</v>
      </c>
    </row>
    <row r="65" spans="2:18" ht="15.75" x14ac:dyDescent="0.25">
      <c r="B65" s="1">
        <v>42172</v>
      </c>
      <c r="C65" s="2">
        <v>24491</v>
      </c>
      <c r="D65" s="214">
        <v>42744.1</v>
      </c>
      <c r="E65" s="56"/>
      <c r="F65" s="171"/>
      <c r="G65" s="261">
        <f t="shared" si="0"/>
        <v>42744.1</v>
      </c>
      <c r="H65" s="7"/>
      <c r="J65" s="80"/>
      <c r="L65" s="228">
        <v>22533</v>
      </c>
      <c r="M65" s="215">
        <v>76880.5</v>
      </c>
      <c r="N65" s="48"/>
      <c r="O65" s="89" t="s">
        <v>45</v>
      </c>
      <c r="P65" s="64">
        <v>90000</v>
      </c>
      <c r="Q65" s="47">
        <v>42149</v>
      </c>
    </row>
    <row r="66" spans="2:18" ht="15.75" x14ac:dyDescent="0.25">
      <c r="B66" s="1">
        <v>42172</v>
      </c>
      <c r="C66" s="2">
        <v>24492</v>
      </c>
      <c r="D66" s="214">
        <v>124877</v>
      </c>
      <c r="E66" s="56"/>
      <c r="F66" s="179"/>
      <c r="G66" s="261">
        <f t="shared" si="0"/>
        <v>124877</v>
      </c>
      <c r="H66" s="18"/>
      <c r="J66" s="80"/>
      <c r="L66" s="228">
        <v>22537</v>
      </c>
      <c r="M66" s="215">
        <v>5661</v>
      </c>
      <c r="N66" s="48"/>
      <c r="O66" s="89" t="s">
        <v>45</v>
      </c>
      <c r="P66" s="64">
        <v>34505.5</v>
      </c>
      <c r="Q66" s="47">
        <v>42150</v>
      </c>
      <c r="R66" s="129">
        <v>42149</v>
      </c>
    </row>
    <row r="67" spans="2:18" x14ac:dyDescent="0.25">
      <c r="B67" s="1">
        <v>42172</v>
      </c>
      <c r="C67" s="2">
        <v>24500</v>
      </c>
      <c r="D67" s="214">
        <v>141491.07999999999</v>
      </c>
      <c r="E67" s="56"/>
      <c r="F67" s="171"/>
      <c r="G67" s="261">
        <f t="shared" ref="G67:G117" si="1">D67-F67</f>
        <v>141491.07999999999</v>
      </c>
      <c r="H67" s="7"/>
      <c r="J67" s="80"/>
      <c r="L67" s="250">
        <v>22545</v>
      </c>
      <c r="M67" s="215">
        <v>10082.4</v>
      </c>
      <c r="N67" s="170"/>
      <c r="O67" s="233">
        <v>2996862</v>
      </c>
      <c r="P67" s="64">
        <v>57000</v>
      </c>
      <c r="Q67" s="47">
        <v>42149</v>
      </c>
    </row>
    <row r="68" spans="2:18" ht="15.75" x14ac:dyDescent="0.25">
      <c r="B68" s="1">
        <v>42173</v>
      </c>
      <c r="C68" s="2">
        <v>24513</v>
      </c>
      <c r="D68" s="215">
        <v>2797.2</v>
      </c>
      <c r="E68" s="56"/>
      <c r="F68" s="171"/>
      <c r="G68" s="261">
        <f t="shared" si="1"/>
        <v>2797.2</v>
      </c>
      <c r="H68" s="7"/>
      <c r="J68" s="80"/>
      <c r="L68" s="228">
        <v>22600</v>
      </c>
      <c r="M68" s="215">
        <v>3154.4</v>
      </c>
      <c r="N68" s="162"/>
      <c r="O68" s="89" t="s">
        <v>45</v>
      </c>
      <c r="P68" s="64">
        <v>15000</v>
      </c>
      <c r="Q68" s="47">
        <v>42150</v>
      </c>
    </row>
    <row r="69" spans="2:18" ht="15.75" x14ac:dyDescent="0.25">
      <c r="B69" s="1">
        <v>42173</v>
      </c>
      <c r="C69" s="2">
        <v>24578</v>
      </c>
      <c r="D69" s="214">
        <v>27660.3</v>
      </c>
      <c r="E69" s="56"/>
      <c r="F69" s="171"/>
      <c r="G69" s="261">
        <f t="shared" si="1"/>
        <v>27660.3</v>
      </c>
      <c r="H69" s="18"/>
      <c r="J69" s="80"/>
      <c r="L69" s="224">
        <v>22658</v>
      </c>
      <c r="M69" s="219">
        <v>223209.2</v>
      </c>
      <c r="N69" s="41"/>
      <c r="O69" s="89" t="s">
        <v>45</v>
      </c>
      <c r="P69" s="64">
        <v>63000</v>
      </c>
      <c r="Q69" s="47">
        <v>42150</v>
      </c>
    </row>
    <row r="70" spans="2:18" ht="15.75" x14ac:dyDescent="0.25">
      <c r="B70" s="1">
        <v>42173</v>
      </c>
      <c r="C70" s="2">
        <v>24583</v>
      </c>
      <c r="D70" s="214">
        <v>109551.1</v>
      </c>
      <c r="E70" s="56"/>
      <c r="F70" s="179"/>
      <c r="G70" s="261">
        <f t="shared" si="1"/>
        <v>109551.1</v>
      </c>
      <c r="H70" s="18"/>
      <c r="J70" s="80"/>
      <c r="L70" s="224">
        <v>22664</v>
      </c>
      <c r="M70" s="219">
        <v>186433.9</v>
      </c>
      <c r="N70" s="41"/>
      <c r="O70" s="89">
        <v>2996864</v>
      </c>
      <c r="P70" s="64">
        <v>35014</v>
      </c>
      <c r="Q70" s="47">
        <v>42150</v>
      </c>
    </row>
    <row r="71" spans="2:18" ht="18.75" x14ac:dyDescent="0.3">
      <c r="B71" s="1">
        <v>42173</v>
      </c>
      <c r="C71" s="2">
        <v>24609</v>
      </c>
      <c r="D71" s="214">
        <v>200601.05</v>
      </c>
      <c r="E71" s="56"/>
      <c r="F71" s="171"/>
      <c r="G71" s="261">
        <f t="shared" si="1"/>
        <v>200601.05</v>
      </c>
      <c r="H71" s="7"/>
      <c r="J71" s="80"/>
      <c r="L71" s="224">
        <v>22734</v>
      </c>
      <c r="M71" s="219">
        <v>15339.8</v>
      </c>
      <c r="N71" s="163"/>
      <c r="O71" s="89">
        <v>2996863</v>
      </c>
      <c r="P71" s="295">
        <v>20000</v>
      </c>
      <c r="Q71" s="164">
        <v>42150</v>
      </c>
    </row>
    <row r="72" spans="2:18" ht="16.5" customHeight="1" x14ac:dyDescent="0.25">
      <c r="B72" s="1">
        <v>42174</v>
      </c>
      <c r="C72" s="2">
        <v>24701</v>
      </c>
      <c r="D72" s="214">
        <v>132230.54</v>
      </c>
      <c r="E72" s="56"/>
      <c r="F72" s="171"/>
      <c r="G72" s="261">
        <f t="shared" si="1"/>
        <v>132230.54</v>
      </c>
      <c r="H72" s="7"/>
      <c r="J72" s="80"/>
      <c r="L72" s="224">
        <v>22737</v>
      </c>
      <c r="M72" s="254">
        <v>2620.46</v>
      </c>
      <c r="N72" s="41"/>
      <c r="O72" s="89" t="s">
        <v>49</v>
      </c>
      <c r="P72" s="59">
        <v>3086.88</v>
      </c>
      <c r="Q72" s="166">
        <v>42150</v>
      </c>
    </row>
    <row r="73" spans="2:18" ht="15.75" x14ac:dyDescent="0.25">
      <c r="B73" s="1">
        <v>42174</v>
      </c>
      <c r="C73" s="2">
        <v>24702</v>
      </c>
      <c r="D73" s="214">
        <v>40615.5</v>
      </c>
      <c r="E73" s="57"/>
      <c r="F73" s="171"/>
      <c r="G73" s="261">
        <f t="shared" si="1"/>
        <v>40615.5</v>
      </c>
      <c r="H73" s="7"/>
      <c r="J73" s="80"/>
      <c r="L73" s="224">
        <v>22762</v>
      </c>
      <c r="M73" s="254">
        <v>17805.8</v>
      </c>
      <c r="N73" s="165"/>
      <c r="O73" s="108" t="s">
        <v>45</v>
      </c>
      <c r="P73" s="59">
        <v>40268.5</v>
      </c>
      <c r="Q73" s="166">
        <v>42152</v>
      </c>
      <c r="R73" s="129">
        <v>42151</v>
      </c>
    </row>
    <row r="74" spans="2:18" ht="15.75" x14ac:dyDescent="0.25">
      <c r="B74" s="1">
        <v>42174</v>
      </c>
      <c r="C74" s="2">
        <v>24708</v>
      </c>
      <c r="D74" s="214">
        <v>100981.1</v>
      </c>
      <c r="E74" s="56"/>
      <c r="F74" s="171"/>
      <c r="G74" s="261">
        <f t="shared" si="1"/>
        <v>100981.1</v>
      </c>
      <c r="H74" s="7"/>
      <c r="J74" s="80"/>
      <c r="L74" s="277">
        <v>22767</v>
      </c>
      <c r="M74" s="254">
        <v>273495.59999999998</v>
      </c>
      <c r="N74" s="165"/>
      <c r="O74" s="108">
        <v>2720625</v>
      </c>
      <c r="P74" s="59">
        <v>125000</v>
      </c>
      <c r="Q74" s="166">
        <v>42151</v>
      </c>
    </row>
    <row r="75" spans="2:18" ht="15.75" x14ac:dyDescent="0.25">
      <c r="B75" s="1">
        <v>42175</v>
      </c>
      <c r="C75" s="2">
        <v>24797</v>
      </c>
      <c r="D75" s="215">
        <v>7902.8</v>
      </c>
      <c r="E75" s="56"/>
      <c r="F75" s="171"/>
      <c r="G75" s="261">
        <f t="shared" si="1"/>
        <v>7902.8</v>
      </c>
      <c r="H75" s="7"/>
      <c r="J75" s="80"/>
      <c r="L75" s="224">
        <v>22775</v>
      </c>
      <c r="M75" s="254">
        <v>173626.76</v>
      </c>
      <c r="N75" s="41"/>
      <c r="O75" s="108">
        <v>2961300</v>
      </c>
      <c r="P75" s="59">
        <v>25000</v>
      </c>
      <c r="Q75" s="166">
        <v>42151</v>
      </c>
    </row>
    <row r="76" spans="2:18" ht="15.75" x14ac:dyDescent="0.25">
      <c r="B76" s="1">
        <v>42175</v>
      </c>
      <c r="C76" s="2">
        <v>24799</v>
      </c>
      <c r="D76" s="215">
        <v>3135.6</v>
      </c>
      <c r="E76" s="56"/>
      <c r="F76" s="171"/>
      <c r="G76" s="261">
        <f t="shared" si="1"/>
        <v>3135.6</v>
      </c>
      <c r="H76" s="7"/>
      <c r="J76" s="80"/>
      <c r="L76" s="272">
        <v>22789</v>
      </c>
      <c r="M76" s="273">
        <v>8010</v>
      </c>
      <c r="N76" s="48"/>
      <c r="O76" s="108" t="s">
        <v>45</v>
      </c>
      <c r="P76" s="59">
        <v>7106</v>
      </c>
      <c r="Q76" s="166">
        <v>42152</v>
      </c>
      <c r="R76" s="129">
        <v>42151</v>
      </c>
    </row>
    <row r="77" spans="2:18" ht="15.75" x14ac:dyDescent="0.25">
      <c r="B77" s="1">
        <v>42175</v>
      </c>
      <c r="C77" s="2">
        <v>24810</v>
      </c>
      <c r="D77" s="214">
        <v>199740.75</v>
      </c>
      <c r="E77" s="57"/>
      <c r="F77" s="171"/>
      <c r="G77" s="261">
        <f t="shared" si="1"/>
        <v>199740.75</v>
      </c>
      <c r="H77" s="7"/>
      <c r="J77" s="80"/>
      <c r="L77" s="259">
        <v>22848</v>
      </c>
      <c r="M77" s="254">
        <v>13212.6</v>
      </c>
      <c r="N77" s="48"/>
      <c r="O77" s="108" t="s">
        <v>45</v>
      </c>
      <c r="P77" s="59">
        <v>55000</v>
      </c>
      <c r="Q77" s="166">
        <v>42152</v>
      </c>
    </row>
    <row r="78" spans="2:18" ht="15.75" x14ac:dyDescent="0.25">
      <c r="B78" s="221">
        <v>42175</v>
      </c>
      <c r="C78" s="312">
        <v>24837</v>
      </c>
      <c r="D78" s="219">
        <v>179777.72</v>
      </c>
      <c r="E78" s="57"/>
      <c r="F78" s="171"/>
      <c r="G78" s="261">
        <f t="shared" si="1"/>
        <v>179777.72</v>
      </c>
      <c r="H78" s="7"/>
      <c r="J78" s="80"/>
      <c r="L78" s="275">
        <v>22857</v>
      </c>
      <c r="M78" s="276">
        <v>8408.4</v>
      </c>
      <c r="N78" s="41"/>
      <c r="O78" s="176" t="s">
        <v>45</v>
      </c>
      <c r="P78" s="59">
        <v>70000</v>
      </c>
      <c r="Q78" s="166">
        <v>42152</v>
      </c>
    </row>
    <row r="79" spans="2:18" ht="15.75" x14ac:dyDescent="0.25">
      <c r="B79" s="1">
        <v>42176</v>
      </c>
      <c r="C79" s="2">
        <v>24863</v>
      </c>
      <c r="D79" s="214">
        <v>187664.17</v>
      </c>
      <c r="E79" s="57"/>
      <c r="F79" s="171"/>
      <c r="G79" s="261">
        <f t="shared" si="1"/>
        <v>187664.17</v>
      </c>
      <c r="H79" s="7"/>
      <c r="J79" s="80"/>
      <c r="L79" s="2">
        <v>22871</v>
      </c>
      <c r="M79" s="214">
        <v>134052.1</v>
      </c>
      <c r="N79" s="41"/>
      <c r="O79" s="176" t="s">
        <v>45</v>
      </c>
      <c r="P79" s="64">
        <v>33046</v>
      </c>
      <c r="Q79" s="47">
        <v>42153</v>
      </c>
      <c r="R79" s="129">
        <v>42152</v>
      </c>
    </row>
    <row r="80" spans="2:18" ht="15.75" x14ac:dyDescent="0.25">
      <c r="B80" s="1">
        <v>42176</v>
      </c>
      <c r="C80" s="2">
        <v>24897</v>
      </c>
      <c r="D80" s="214">
        <v>2653.6</v>
      </c>
      <c r="E80" s="57"/>
      <c r="F80" s="171"/>
      <c r="G80" s="261">
        <f t="shared" si="1"/>
        <v>2653.6</v>
      </c>
      <c r="H80" s="7"/>
      <c r="J80" s="80"/>
      <c r="L80" s="2">
        <v>22943</v>
      </c>
      <c r="M80" s="214">
        <v>140815.98000000001</v>
      </c>
      <c r="N80" s="44"/>
      <c r="O80" s="108" t="s">
        <v>45</v>
      </c>
      <c r="P80" s="64">
        <v>85000</v>
      </c>
      <c r="Q80" s="47">
        <v>42152</v>
      </c>
    </row>
    <row r="81" spans="2:18" ht="15.75" x14ac:dyDescent="0.25">
      <c r="B81" s="1">
        <v>42176</v>
      </c>
      <c r="C81" s="2">
        <v>24905</v>
      </c>
      <c r="D81" s="214">
        <v>52302.25</v>
      </c>
      <c r="E81" s="57"/>
      <c r="F81" s="171"/>
      <c r="G81" s="261">
        <f t="shared" si="1"/>
        <v>52302.25</v>
      </c>
      <c r="H81" s="7"/>
      <c r="J81" s="80"/>
      <c r="L81" s="2">
        <v>22944</v>
      </c>
      <c r="M81" s="214">
        <v>9806.7999999999993</v>
      </c>
      <c r="N81" s="165"/>
      <c r="O81" s="108">
        <v>2961299</v>
      </c>
      <c r="P81" s="64">
        <v>28000</v>
      </c>
      <c r="Q81" s="166">
        <v>42152</v>
      </c>
    </row>
    <row r="82" spans="2:18" ht="15.75" x14ac:dyDescent="0.25">
      <c r="B82" s="1">
        <v>42176</v>
      </c>
      <c r="C82" s="2">
        <v>24906</v>
      </c>
      <c r="D82" s="214">
        <v>694.6</v>
      </c>
      <c r="E82" s="57"/>
      <c r="F82" s="171"/>
      <c r="G82" s="261">
        <f t="shared" si="1"/>
        <v>694.6</v>
      </c>
      <c r="H82" s="7"/>
      <c r="J82" s="80"/>
      <c r="L82" s="2">
        <v>22978</v>
      </c>
      <c r="M82" s="214">
        <v>5684.6</v>
      </c>
      <c r="N82" s="165"/>
      <c r="O82" s="108" t="s">
        <v>49</v>
      </c>
      <c r="P82" s="292">
        <v>10956.4</v>
      </c>
      <c r="Q82" s="164">
        <v>42146</v>
      </c>
      <c r="R82" s="129">
        <v>42152</v>
      </c>
    </row>
    <row r="83" spans="2:18" ht="15.75" x14ac:dyDescent="0.25">
      <c r="B83" s="1">
        <v>42177</v>
      </c>
      <c r="C83" s="2">
        <v>24922</v>
      </c>
      <c r="D83" s="214">
        <v>131970.72</v>
      </c>
      <c r="E83" s="57"/>
      <c r="F83" s="171"/>
      <c r="G83" s="261">
        <f t="shared" si="1"/>
        <v>131970.72</v>
      </c>
      <c r="H83" s="7"/>
      <c r="J83" s="80"/>
      <c r="L83" s="2">
        <v>23018</v>
      </c>
      <c r="M83" s="214">
        <v>16761.93</v>
      </c>
      <c r="N83" s="165"/>
      <c r="O83" s="108" t="s">
        <v>49</v>
      </c>
      <c r="P83" s="292">
        <v>5366</v>
      </c>
      <c r="Q83" s="164">
        <v>42145</v>
      </c>
      <c r="R83" s="129">
        <v>42152</v>
      </c>
    </row>
    <row r="84" spans="2:18" ht="15.75" x14ac:dyDescent="0.25">
      <c r="B84" s="1">
        <v>42177</v>
      </c>
      <c r="C84" s="2">
        <v>24925</v>
      </c>
      <c r="D84" s="214">
        <v>4120.8999999999996</v>
      </c>
      <c r="E84" s="57"/>
      <c r="F84" s="171"/>
      <c r="G84" s="261">
        <f t="shared" si="1"/>
        <v>4120.8999999999996</v>
      </c>
      <c r="H84" s="7"/>
      <c r="J84" s="80"/>
      <c r="L84" s="2"/>
      <c r="M84" s="214"/>
      <c r="N84" s="165"/>
      <c r="O84" s="108" t="s">
        <v>45</v>
      </c>
      <c r="P84" s="292">
        <v>38811.5</v>
      </c>
      <c r="Q84" s="164">
        <v>42154</v>
      </c>
      <c r="R84" s="129">
        <v>42153</v>
      </c>
    </row>
    <row r="85" spans="2:18" ht="15.75" x14ac:dyDescent="0.25">
      <c r="B85" s="1">
        <v>42177</v>
      </c>
      <c r="C85" s="2">
        <v>24927</v>
      </c>
      <c r="D85" s="214">
        <v>124695.22</v>
      </c>
      <c r="E85" s="57"/>
      <c r="F85" s="171"/>
      <c r="G85" s="261">
        <f t="shared" si="1"/>
        <v>124695.22</v>
      </c>
      <c r="H85" s="7"/>
      <c r="J85" s="80"/>
      <c r="L85" s="2"/>
      <c r="M85" s="214"/>
      <c r="N85" s="41"/>
      <c r="O85" s="108" t="s">
        <v>45</v>
      </c>
      <c r="P85" s="292">
        <v>20000</v>
      </c>
      <c r="Q85" s="164">
        <v>42153</v>
      </c>
    </row>
    <row r="86" spans="2:18" x14ac:dyDescent="0.25">
      <c r="B86" s="1">
        <v>42177</v>
      </c>
      <c r="C86" s="2" t="s">
        <v>80</v>
      </c>
      <c r="D86" s="214">
        <v>2667.6</v>
      </c>
      <c r="E86" s="57"/>
      <c r="F86" s="171"/>
      <c r="G86" s="261">
        <f t="shared" si="1"/>
        <v>2667.6</v>
      </c>
      <c r="H86" s="7"/>
      <c r="J86" s="80"/>
      <c r="L86" s="2"/>
      <c r="M86" s="214"/>
      <c r="N86" s="48"/>
      <c r="O86" s="89" t="s">
        <v>45</v>
      </c>
      <c r="P86" s="292">
        <v>80000</v>
      </c>
      <c r="Q86" s="47">
        <v>42153</v>
      </c>
    </row>
    <row r="87" spans="2:18" ht="15.75" x14ac:dyDescent="0.25">
      <c r="B87" s="1">
        <v>42177</v>
      </c>
      <c r="C87" s="2" t="s">
        <v>81</v>
      </c>
      <c r="D87" s="214">
        <v>88479.3</v>
      </c>
      <c r="E87" s="57"/>
      <c r="F87" s="171"/>
      <c r="G87" s="261">
        <f t="shared" si="1"/>
        <v>88479.3</v>
      </c>
      <c r="H87" s="7"/>
      <c r="J87" s="80"/>
      <c r="L87" s="222"/>
      <c r="M87" s="214"/>
      <c r="N87" s="48"/>
      <c r="O87" s="233" t="s">
        <v>45</v>
      </c>
      <c r="P87" s="292">
        <v>105000</v>
      </c>
      <c r="Q87" s="47">
        <v>42153</v>
      </c>
    </row>
    <row r="88" spans="2:18" ht="15.75" x14ac:dyDescent="0.25">
      <c r="B88" s="221">
        <v>42178</v>
      </c>
      <c r="C88" s="312" t="s">
        <v>93</v>
      </c>
      <c r="D88" s="219">
        <v>7415.1</v>
      </c>
      <c r="E88" s="57"/>
      <c r="F88" s="171"/>
      <c r="G88" s="261">
        <f t="shared" si="1"/>
        <v>7415.1</v>
      </c>
      <c r="H88" s="7"/>
      <c r="J88" s="80"/>
      <c r="L88" s="2"/>
      <c r="M88" s="214"/>
      <c r="N88" s="165"/>
      <c r="O88" s="108" t="s">
        <v>45</v>
      </c>
      <c r="P88" s="292">
        <v>75000</v>
      </c>
      <c r="Q88" s="164">
        <v>42153</v>
      </c>
    </row>
    <row r="89" spans="2:18" ht="15.75" x14ac:dyDescent="0.25">
      <c r="B89" s="1">
        <v>42178</v>
      </c>
      <c r="C89" s="2" t="s">
        <v>74</v>
      </c>
      <c r="D89" s="214">
        <v>216924.24</v>
      </c>
      <c r="E89" s="57"/>
      <c r="F89" s="171"/>
      <c r="G89" s="261">
        <f t="shared" si="1"/>
        <v>216924.24</v>
      </c>
      <c r="H89" s="7"/>
      <c r="J89" s="80"/>
      <c r="L89" s="2"/>
      <c r="M89" s="214"/>
      <c r="N89" s="48"/>
      <c r="O89" s="108">
        <v>2961297</v>
      </c>
      <c r="P89" s="292">
        <v>85000</v>
      </c>
      <c r="Q89" s="47">
        <v>42153</v>
      </c>
    </row>
    <row r="90" spans="2:18" ht="15.75" x14ac:dyDescent="0.25">
      <c r="B90" s="1">
        <v>42178</v>
      </c>
      <c r="C90" s="2" t="s">
        <v>75</v>
      </c>
      <c r="D90" s="214">
        <v>74491.899999999994</v>
      </c>
      <c r="E90" s="57"/>
      <c r="F90" s="171"/>
      <c r="G90" s="261">
        <f t="shared" si="1"/>
        <v>74491.899999999994</v>
      </c>
      <c r="H90" s="7"/>
      <c r="J90" s="80"/>
      <c r="L90" s="222"/>
      <c r="M90" s="214"/>
      <c r="N90" s="48"/>
      <c r="O90" s="108">
        <v>2961298</v>
      </c>
      <c r="P90" s="292">
        <v>70000</v>
      </c>
      <c r="Q90" s="47">
        <v>42153</v>
      </c>
    </row>
    <row r="91" spans="2:18" ht="18.75" x14ac:dyDescent="0.3">
      <c r="B91" s="1">
        <v>42179</v>
      </c>
      <c r="C91" s="2" t="s">
        <v>76</v>
      </c>
      <c r="D91" s="214">
        <v>1360</v>
      </c>
      <c r="E91" s="57"/>
      <c r="F91" s="171"/>
      <c r="G91" s="261">
        <f t="shared" si="1"/>
        <v>1360</v>
      </c>
      <c r="H91" s="7"/>
      <c r="J91" s="80"/>
      <c r="L91" s="228"/>
      <c r="M91" s="175"/>
      <c r="N91" s="163"/>
      <c r="O91" s="108" t="s">
        <v>49</v>
      </c>
      <c r="P91" s="293">
        <v>1960</v>
      </c>
      <c r="Q91" s="164">
        <v>42152</v>
      </c>
      <c r="R91" s="129">
        <v>42153</v>
      </c>
    </row>
    <row r="92" spans="2:18" ht="15.75" x14ac:dyDescent="0.25">
      <c r="B92" s="1">
        <v>42179</v>
      </c>
      <c r="C92" s="2" t="s">
        <v>82</v>
      </c>
      <c r="D92" s="214">
        <v>145392.56</v>
      </c>
      <c r="E92" s="57"/>
      <c r="F92" s="171"/>
      <c r="G92" s="261">
        <f t="shared" si="1"/>
        <v>145392.56</v>
      </c>
      <c r="H92" s="7"/>
      <c r="J92" s="80"/>
      <c r="L92" s="108"/>
      <c r="M92" s="133"/>
      <c r="N92" s="167"/>
      <c r="O92" s="108" t="s">
        <v>49</v>
      </c>
      <c r="P92" s="291">
        <v>384</v>
      </c>
      <c r="Q92" s="166">
        <v>42150</v>
      </c>
      <c r="R92" s="129">
        <v>42153</v>
      </c>
    </row>
    <row r="93" spans="2:18" ht="15.75" x14ac:dyDescent="0.25">
      <c r="B93" s="1">
        <v>42179</v>
      </c>
      <c r="C93" s="2" t="s">
        <v>77</v>
      </c>
      <c r="D93" s="214">
        <v>116634.56</v>
      </c>
      <c r="E93" s="57"/>
      <c r="F93" s="171"/>
      <c r="G93" s="261">
        <f t="shared" si="1"/>
        <v>116634.56</v>
      </c>
      <c r="H93" s="7"/>
      <c r="J93" s="80"/>
      <c r="L93" s="102"/>
      <c r="M93" s="133"/>
      <c r="N93" s="165"/>
      <c r="O93" s="108" t="s">
        <v>49</v>
      </c>
      <c r="P93" s="291">
        <v>600</v>
      </c>
      <c r="Q93" s="166">
        <v>42152</v>
      </c>
      <c r="R93" s="129">
        <v>42153</v>
      </c>
    </row>
    <row r="94" spans="2:18" ht="15.75" x14ac:dyDescent="0.25">
      <c r="B94" s="1">
        <v>42180</v>
      </c>
      <c r="C94" s="2" t="s">
        <v>78</v>
      </c>
      <c r="D94" s="214">
        <v>15291</v>
      </c>
      <c r="E94" s="57"/>
      <c r="F94" s="171"/>
      <c r="G94" s="261">
        <f t="shared" si="1"/>
        <v>15291</v>
      </c>
      <c r="H94" s="7"/>
      <c r="J94" s="80"/>
      <c r="L94" s="43"/>
      <c r="M94" s="44"/>
      <c r="N94" s="44"/>
      <c r="O94" s="176" t="s">
        <v>45</v>
      </c>
      <c r="P94" s="291">
        <v>55000</v>
      </c>
      <c r="Q94" s="166">
        <v>42154</v>
      </c>
    </row>
    <row r="95" spans="2:18" ht="15.75" x14ac:dyDescent="0.25">
      <c r="B95" s="1">
        <v>42180</v>
      </c>
      <c r="C95" s="2" t="s">
        <v>83</v>
      </c>
      <c r="D95" s="214">
        <v>138708.79999999999</v>
      </c>
      <c r="E95" s="57"/>
      <c r="F95" s="171"/>
      <c r="G95" s="261">
        <f t="shared" si="1"/>
        <v>138708.79999999999</v>
      </c>
      <c r="H95" s="7"/>
      <c r="J95" s="80"/>
      <c r="L95" s="43"/>
      <c r="M95" s="44"/>
      <c r="N95" s="44"/>
      <c r="O95" s="176" t="s">
        <v>45</v>
      </c>
      <c r="P95" s="291">
        <v>35000</v>
      </c>
      <c r="Q95" s="166">
        <v>42154</v>
      </c>
    </row>
    <row r="96" spans="2:18" ht="15.75" x14ac:dyDescent="0.25">
      <c r="B96" s="1">
        <v>42180</v>
      </c>
      <c r="C96" s="2" t="s">
        <v>84</v>
      </c>
      <c r="D96" s="214">
        <v>130299.1</v>
      </c>
      <c r="E96" s="57"/>
      <c r="F96" s="171"/>
      <c r="G96" s="261">
        <f t="shared" si="1"/>
        <v>130299.1</v>
      </c>
      <c r="H96" s="7"/>
      <c r="J96" s="80"/>
      <c r="L96" s="43"/>
      <c r="M96" s="44"/>
      <c r="N96" s="44"/>
      <c r="O96" s="176" t="s">
        <v>45</v>
      </c>
      <c r="P96" s="291">
        <v>42000</v>
      </c>
      <c r="Q96" s="166">
        <v>42154</v>
      </c>
    </row>
    <row r="97" spans="2:17" ht="15.75" x14ac:dyDescent="0.25">
      <c r="B97" s="1">
        <v>42180</v>
      </c>
      <c r="C97" s="2" t="s">
        <v>85</v>
      </c>
      <c r="D97" s="214">
        <v>2523.1999999999998</v>
      </c>
      <c r="E97" s="57"/>
      <c r="F97" s="171"/>
      <c r="G97" s="261">
        <f t="shared" si="1"/>
        <v>2523.1999999999998</v>
      </c>
      <c r="H97" s="7"/>
      <c r="J97" s="80"/>
      <c r="L97" s="43"/>
      <c r="M97" s="44"/>
      <c r="N97" s="167"/>
      <c r="O97" s="176">
        <v>2961296</v>
      </c>
      <c r="P97" s="291">
        <v>97000</v>
      </c>
      <c r="Q97" s="166">
        <v>42154</v>
      </c>
    </row>
    <row r="98" spans="2:17" ht="15.75" x14ac:dyDescent="0.25">
      <c r="B98" s="209">
        <v>42180</v>
      </c>
      <c r="C98" s="223" t="s">
        <v>86</v>
      </c>
      <c r="D98" s="216">
        <v>720.44</v>
      </c>
      <c r="E98" s="57"/>
      <c r="F98" s="171"/>
      <c r="G98" s="263">
        <f t="shared" si="1"/>
        <v>720.44</v>
      </c>
      <c r="H98" s="211"/>
      <c r="J98" s="80"/>
      <c r="L98" s="288"/>
      <c r="M98" s="157">
        <v>0</v>
      </c>
      <c r="N98" s="157"/>
      <c r="O98" s="104">
        <v>2961294</v>
      </c>
      <c r="P98" s="294">
        <v>37161</v>
      </c>
      <c r="Q98" s="245">
        <v>42154</v>
      </c>
    </row>
    <row r="99" spans="2:17" ht="15.75" x14ac:dyDescent="0.25">
      <c r="B99" s="1">
        <v>42181</v>
      </c>
      <c r="C99" s="313" t="s">
        <v>87</v>
      </c>
      <c r="D99" s="214">
        <v>200017.3</v>
      </c>
      <c r="E99" s="229"/>
      <c r="F99" s="229"/>
      <c r="G99" s="263">
        <f t="shared" si="1"/>
        <v>200017.3</v>
      </c>
      <c r="H99" s="162"/>
      <c r="J99" s="80"/>
      <c r="L99" s="48"/>
      <c r="M99" s="48"/>
      <c r="N99" s="48"/>
      <c r="O99" s="48" t="s">
        <v>45</v>
      </c>
      <c r="P99" s="292">
        <v>33595.5</v>
      </c>
      <c r="Q99" s="122">
        <v>42155</v>
      </c>
    </row>
    <row r="100" spans="2:17" ht="16.5" thickBot="1" x14ac:dyDescent="0.3">
      <c r="B100" s="1">
        <v>42181</v>
      </c>
      <c r="C100" s="313" t="s">
        <v>88</v>
      </c>
      <c r="D100" s="214">
        <v>3795</v>
      </c>
      <c r="E100" s="229"/>
      <c r="F100" s="229"/>
      <c r="G100" s="263">
        <f t="shared" si="1"/>
        <v>3795</v>
      </c>
      <c r="H100" s="162"/>
      <c r="J100" s="80"/>
      <c r="L100" s="289"/>
      <c r="M100" s="289"/>
      <c r="N100" s="289"/>
      <c r="O100" s="289"/>
      <c r="P100" s="290">
        <v>0</v>
      </c>
      <c r="Q100" s="289"/>
    </row>
    <row r="101" spans="2:17" ht="16.5" thickTop="1" x14ac:dyDescent="0.25">
      <c r="B101" s="1">
        <v>42181</v>
      </c>
      <c r="C101" s="228" t="s">
        <v>89</v>
      </c>
      <c r="D101" s="215">
        <v>6498</v>
      </c>
      <c r="E101" s="106"/>
      <c r="F101" s="106"/>
      <c r="G101" s="263">
        <f t="shared" si="1"/>
        <v>6498</v>
      </c>
      <c r="H101" s="162"/>
      <c r="J101" s="80"/>
      <c r="L101" s="287"/>
      <c r="M101" s="84">
        <f>SUM(M55:M98)</f>
        <v>2107062.2800000003</v>
      </c>
      <c r="N101" s="85"/>
      <c r="O101" s="86"/>
      <c r="P101" s="84">
        <f>SUM(P55:P100)</f>
        <v>2107062.2799999998</v>
      </c>
      <c r="Q101" s="36"/>
    </row>
    <row r="102" spans="2:17" ht="15.75" x14ac:dyDescent="0.25">
      <c r="B102" s="221">
        <v>42181</v>
      </c>
      <c r="C102" s="224" t="s">
        <v>94</v>
      </c>
      <c r="D102" s="219">
        <v>23669.8</v>
      </c>
      <c r="E102" s="106"/>
      <c r="F102" s="106"/>
      <c r="G102" s="263">
        <f t="shared" si="1"/>
        <v>23669.8</v>
      </c>
      <c r="H102" s="162"/>
      <c r="J102" s="80"/>
    </row>
    <row r="103" spans="2:17" ht="15.75" x14ac:dyDescent="0.25">
      <c r="B103" s="1">
        <v>42181</v>
      </c>
      <c r="C103" s="228" t="s">
        <v>90</v>
      </c>
      <c r="D103" s="215">
        <v>11856</v>
      </c>
      <c r="E103" s="106"/>
      <c r="F103" s="106"/>
      <c r="G103" s="263">
        <f t="shared" si="1"/>
        <v>11856</v>
      </c>
      <c r="H103" s="162"/>
      <c r="J103" s="80"/>
    </row>
    <row r="104" spans="2:17" ht="16.5" thickBot="1" x14ac:dyDescent="0.3">
      <c r="B104" s="221">
        <v>42182</v>
      </c>
      <c r="C104" s="224" t="s">
        <v>91</v>
      </c>
      <c r="D104" s="219">
        <v>151258.25</v>
      </c>
      <c r="E104" s="106"/>
      <c r="F104" s="106"/>
      <c r="G104" s="263">
        <f t="shared" si="1"/>
        <v>151258.25</v>
      </c>
      <c r="H104" s="162"/>
      <c r="J104" s="80"/>
    </row>
    <row r="105" spans="2:17" ht="21.75" customHeight="1" thickBot="1" x14ac:dyDescent="0.35">
      <c r="B105" s="221">
        <v>42182</v>
      </c>
      <c r="C105" s="224" t="s">
        <v>92</v>
      </c>
      <c r="D105" s="219">
        <v>4233.1000000000004</v>
      </c>
      <c r="E105" s="106"/>
      <c r="F105" s="106"/>
      <c r="G105" s="263">
        <f t="shared" si="1"/>
        <v>4233.1000000000004</v>
      </c>
      <c r="H105" s="162"/>
      <c r="J105" s="80"/>
      <c r="L105" s="301"/>
      <c r="M105" s="53" t="s">
        <v>24</v>
      </c>
      <c r="N105" s="22"/>
      <c r="O105" s="35"/>
      <c r="P105" s="249">
        <v>42177</v>
      </c>
      <c r="Q105" s="36"/>
    </row>
    <row r="106" spans="2:17" ht="16.5" customHeight="1" thickBot="1" x14ac:dyDescent="0.3">
      <c r="B106" s="221">
        <v>42182</v>
      </c>
      <c r="C106" s="224" t="s">
        <v>95</v>
      </c>
      <c r="D106" s="219">
        <v>210441.7</v>
      </c>
      <c r="E106" s="106"/>
      <c r="F106" s="106"/>
      <c r="G106" s="263">
        <f t="shared" si="1"/>
        <v>210441.7</v>
      </c>
      <c r="H106" s="162"/>
      <c r="J106" s="80"/>
      <c r="L106" s="38"/>
      <c r="M106" s="39"/>
      <c r="N106" s="37"/>
      <c r="O106" s="38"/>
      <c r="P106" s="39" t="s">
        <v>44</v>
      </c>
      <c r="Q106" s="40"/>
    </row>
    <row r="107" spans="2:17" ht="16.5" thickBot="1" x14ac:dyDescent="0.3">
      <c r="B107" s="221">
        <v>42182</v>
      </c>
      <c r="C107" s="224" t="s">
        <v>96</v>
      </c>
      <c r="D107" s="219">
        <v>121610.92</v>
      </c>
      <c r="E107" s="106"/>
      <c r="F107" s="106"/>
      <c r="G107" s="263">
        <f t="shared" si="1"/>
        <v>121610.92</v>
      </c>
      <c r="H107" s="162"/>
      <c r="J107" s="80"/>
      <c r="L107" s="93" t="s">
        <v>21</v>
      </c>
      <c r="M107" s="71" t="s">
        <v>16</v>
      </c>
      <c r="N107" s="72"/>
      <c r="O107" s="73" t="s">
        <v>22</v>
      </c>
      <c r="P107" s="71" t="s">
        <v>16</v>
      </c>
      <c r="Q107" s="74"/>
    </row>
    <row r="108" spans="2:17" ht="15.75" x14ac:dyDescent="0.25">
      <c r="B108" s="221">
        <v>42182</v>
      </c>
      <c r="C108" s="224" t="s">
        <v>97</v>
      </c>
      <c r="D108" s="219">
        <v>3762</v>
      </c>
      <c r="E108" s="106"/>
      <c r="F108" s="106"/>
      <c r="G108" s="263">
        <f t="shared" si="1"/>
        <v>3762</v>
      </c>
      <c r="H108" s="162"/>
      <c r="J108" s="80"/>
      <c r="L108" s="308">
        <v>23018</v>
      </c>
      <c r="M108" s="138">
        <v>77337.570000000007</v>
      </c>
      <c r="N108" s="138"/>
      <c r="O108" s="109">
        <v>2961293</v>
      </c>
      <c r="P108" s="69">
        <v>125000</v>
      </c>
      <c r="Q108" s="303">
        <v>42155</v>
      </c>
    </row>
    <row r="109" spans="2:17" ht="15.75" x14ac:dyDescent="0.25">
      <c r="B109" s="221">
        <v>42183</v>
      </c>
      <c r="C109" s="224" t="s">
        <v>98</v>
      </c>
      <c r="D109" s="219">
        <v>9326.7999999999993</v>
      </c>
      <c r="E109" s="106"/>
      <c r="F109" s="106"/>
      <c r="G109" s="263">
        <f t="shared" si="1"/>
        <v>9326.7999999999993</v>
      </c>
      <c r="H109" s="162"/>
      <c r="J109" s="80"/>
      <c r="L109" s="2">
        <v>23035</v>
      </c>
      <c r="M109" s="214">
        <v>3456</v>
      </c>
      <c r="N109" s="44"/>
      <c r="O109" s="108">
        <v>2961292</v>
      </c>
      <c r="P109" s="59">
        <v>45000</v>
      </c>
      <c r="Q109" s="166">
        <v>42155</v>
      </c>
    </row>
    <row r="110" spans="2:17" ht="15.75" x14ac:dyDescent="0.25">
      <c r="B110" s="221">
        <v>42183</v>
      </c>
      <c r="C110" s="224" t="s">
        <v>99</v>
      </c>
      <c r="D110" s="219">
        <v>71226.5</v>
      </c>
      <c r="E110" s="106"/>
      <c r="F110" s="106"/>
      <c r="G110" s="263">
        <f t="shared" si="1"/>
        <v>71226.5</v>
      </c>
      <c r="H110" s="162"/>
      <c r="J110" s="80"/>
      <c r="L110" s="2">
        <v>23054</v>
      </c>
      <c r="M110" s="214">
        <v>86144.33</v>
      </c>
      <c r="N110" s="44"/>
      <c r="O110" s="108">
        <v>2961291</v>
      </c>
      <c r="P110" s="59">
        <v>73500</v>
      </c>
      <c r="Q110" s="166">
        <v>42155</v>
      </c>
    </row>
    <row r="111" spans="2:17" ht="15.75" x14ac:dyDescent="0.25">
      <c r="B111" s="221">
        <v>42184</v>
      </c>
      <c r="C111" s="224" t="s">
        <v>100</v>
      </c>
      <c r="D111" s="219">
        <v>5446</v>
      </c>
      <c r="E111" s="106"/>
      <c r="F111" s="106"/>
      <c r="G111" s="263">
        <f t="shared" si="1"/>
        <v>5446</v>
      </c>
      <c r="H111" s="162"/>
      <c r="J111" s="80"/>
      <c r="L111" s="2">
        <v>23093</v>
      </c>
      <c r="M111" s="214">
        <v>5860.8</v>
      </c>
      <c r="N111" s="167"/>
      <c r="O111" s="108">
        <v>2961290</v>
      </c>
      <c r="P111" s="59">
        <v>20000</v>
      </c>
      <c r="Q111" s="166">
        <v>42155</v>
      </c>
    </row>
    <row r="112" spans="2:17" ht="15.75" x14ac:dyDescent="0.25">
      <c r="B112" s="221">
        <v>42184</v>
      </c>
      <c r="C112" s="224" t="s">
        <v>101</v>
      </c>
      <c r="D112" s="219">
        <v>145896.35</v>
      </c>
      <c r="E112" s="106"/>
      <c r="F112" s="106"/>
      <c r="G112" s="263">
        <f t="shared" si="1"/>
        <v>145896.35</v>
      </c>
      <c r="H112" s="162"/>
      <c r="J112" s="80"/>
      <c r="L112" s="2">
        <v>23099</v>
      </c>
      <c r="M112" s="214">
        <v>43925.4</v>
      </c>
      <c r="N112" s="44"/>
      <c r="O112" s="108" t="s">
        <v>40</v>
      </c>
      <c r="P112" s="59">
        <v>30000</v>
      </c>
      <c r="Q112" s="166">
        <v>42156</v>
      </c>
    </row>
    <row r="113" spans="2:18" ht="15.75" x14ac:dyDescent="0.25">
      <c r="B113" s="221">
        <v>42184</v>
      </c>
      <c r="C113" s="224" t="s">
        <v>102</v>
      </c>
      <c r="D113" s="219">
        <v>80727.05</v>
      </c>
      <c r="E113" s="106"/>
      <c r="F113" s="106"/>
      <c r="G113" s="264">
        <f t="shared" si="1"/>
        <v>80727.05</v>
      </c>
      <c r="H113" s="48"/>
      <c r="J113" s="80"/>
      <c r="L113" s="2">
        <v>23144</v>
      </c>
      <c r="M113" s="214">
        <v>229872.573</v>
      </c>
      <c r="N113" s="60"/>
      <c r="O113" s="108" t="s">
        <v>40</v>
      </c>
      <c r="P113" s="59">
        <v>34801.5</v>
      </c>
      <c r="Q113" s="166">
        <v>42157</v>
      </c>
      <c r="R113" s="129">
        <v>42156</v>
      </c>
    </row>
    <row r="114" spans="2:18" ht="15.75" x14ac:dyDescent="0.25">
      <c r="B114" s="221">
        <v>42185</v>
      </c>
      <c r="C114" s="259" t="s">
        <v>103</v>
      </c>
      <c r="D114" s="254">
        <v>14383.4</v>
      </c>
      <c r="G114" s="134">
        <f t="shared" si="1"/>
        <v>14383.4</v>
      </c>
      <c r="H114" s="48"/>
      <c r="J114" s="80"/>
      <c r="L114" s="2">
        <v>23147</v>
      </c>
      <c r="M114" s="214">
        <v>61530</v>
      </c>
      <c r="N114" s="44"/>
      <c r="O114" s="204" t="s">
        <v>40</v>
      </c>
      <c r="P114" s="61">
        <v>80000</v>
      </c>
      <c r="Q114" s="166">
        <v>42156</v>
      </c>
    </row>
    <row r="115" spans="2:18" ht="15.75" x14ac:dyDescent="0.25">
      <c r="B115" s="221">
        <v>42185</v>
      </c>
      <c r="C115" s="259" t="s">
        <v>104</v>
      </c>
      <c r="D115" s="254">
        <v>1725</v>
      </c>
      <c r="G115" s="134">
        <f t="shared" si="1"/>
        <v>1725</v>
      </c>
      <c r="H115" s="48"/>
      <c r="J115" s="80"/>
      <c r="L115" s="2">
        <v>23179</v>
      </c>
      <c r="M115" s="214">
        <v>133426.4</v>
      </c>
      <c r="N115" s="41"/>
      <c r="O115" s="108">
        <v>2961251</v>
      </c>
      <c r="P115" s="59">
        <v>54000</v>
      </c>
      <c r="Q115" s="166">
        <v>42156</v>
      </c>
    </row>
    <row r="116" spans="2:18" ht="15.75" x14ac:dyDescent="0.25">
      <c r="B116" s="221">
        <v>42185</v>
      </c>
      <c r="C116" s="259" t="s">
        <v>105</v>
      </c>
      <c r="D116" s="254">
        <v>147959.47</v>
      </c>
      <c r="G116" s="134">
        <f t="shared" si="1"/>
        <v>147959.47</v>
      </c>
      <c r="H116" s="48"/>
      <c r="J116" s="80"/>
      <c r="L116" s="2">
        <v>23210</v>
      </c>
      <c r="M116" s="214">
        <v>1962.1</v>
      </c>
      <c r="N116" s="162"/>
      <c r="O116" s="108" t="s">
        <v>40</v>
      </c>
      <c r="P116" s="59">
        <v>4558</v>
      </c>
      <c r="Q116" s="166">
        <v>42156</v>
      </c>
    </row>
    <row r="117" spans="2:18" ht="15.75" x14ac:dyDescent="0.25">
      <c r="B117" s="221">
        <v>42185</v>
      </c>
      <c r="C117" s="259" t="s">
        <v>106</v>
      </c>
      <c r="D117" s="254">
        <v>1144.8</v>
      </c>
      <c r="G117" s="134">
        <f t="shared" si="1"/>
        <v>1144.8</v>
      </c>
      <c r="H117" s="48"/>
      <c r="J117" s="80"/>
      <c r="L117" s="2">
        <v>23243</v>
      </c>
      <c r="M117" s="214">
        <v>191709.12</v>
      </c>
      <c r="N117" s="304"/>
      <c r="O117" s="161" t="s">
        <v>40</v>
      </c>
      <c r="P117" s="59">
        <v>55000</v>
      </c>
      <c r="Q117" s="164">
        <v>42157</v>
      </c>
    </row>
    <row r="118" spans="2:18" ht="15.75" thickBot="1" x14ac:dyDescent="0.3">
      <c r="B118" s="129">
        <v>42185</v>
      </c>
      <c r="C118" s="326" t="s">
        <v>107</v>
      </c>
      <c r="D118" s="217">
        <v>920.4</v>
      </c>
      <c r="E118" s="20"/>
      <c r="F118" s="20"/>
      <c r="G118" s="21">
        <f>D118-F118</f>
        <v>920.4</v>
      </c>
      <c r="H118"/>
      <c r="J118" s="80"/>
      <c r="L118" s="2">
        <v>23300</v>
      </c>
      <c r="M118" s="214">
        <v>3181.4</v>
      </c>
      <c r="N118" s="162"/>
      <c r="O118" s="161" t="s">
        <v>40</v>
      </c>
      <c r="P118" s="64">
        <v>70000</v>
      </c>
      <c r="Q118" s="164">
        <v>42157</v>
      </c>
    </row>
    <row r="119" spans="2:18" ht="19.5" customHeight="1" thickTop="1" x14ac:dyDescent="0.3">
      <c r="B119" s="324"/>
      <c r="C119" s="258"/>
      <c r="D119" s="218">
        <f>SUM(D3:D118)</f>
        <v>8247610.2129999949</v>
      </c>
      <c r="E119" s="24"/>
      <c r="F119" s="24"/>
      <c r="G119" s="148">
        <f>SUM(G3:G118)</f>
        <v>4191665.2399999993</v>
      </c>
      <c r="H119"/>
      <c r="J119" s="80"/>
      <c r="L119" s="2">
        <v>23307</v>
      </c>
      <c r="M119" s="214">
        <v>129004.2</v>
      </c>
      <c r="N119" s="162"/>
      <c r="O119" s="161">
        <v>2961252</v>
      </c>
      <c r="P119" s="64">
        <v>39000</v>
      </c>
      <c r="Q119" s="164">
        <v>42157</v>
      </c>
    </row>
    <row r="120" spans="2:18" ht="16.5" customHeight="1" x14ac:dyDescent="0.25">
      <c r="B120" s="324"/>
      <c r="C120" s="152"/>
      <c r="D120" s="153"/>
      <c r="E120" s="151"/>
      <c r="F120" s="152"/>
      <c r="G120" s="154"/>
      <c r="H120"/>
      <c r="J120" s="80"/>
      <c r="L120" s="2">
        <v>23321</v>
      </c>
      <c r="M120" s="214">
        <v>5382</v>
      </c>
      <c r="N120" s="170"/>
      <c r="O120" s="176">
        <v>2961253</v>
      </c>
      <c r="P120" s="64">
        <v>28877.5</v>
      </c>
      <c r="Q120" s="164">
        <v>42157</v>
      </c>
    </row>
    <row r="121" spans="2:18" ht="15.75" x14ac:dyDescent="0.25">
      <c r="B121" s="155"/>
      <c r="C121" s="152"/>
      <c r="D121" s="153"/>
      <c r="E121" s="151"/>
      <c r="F121" s="152"/>
      <c r="G121" s="154"/>
      <c r="H121"/>
      <c r="J121" s="80"/>
      <c r="L121" s="2">
        <v>23345</v>
      </c>
      <c r="M121" s="214">
        <v>141487.87</v>
      </c>
      <c r="N121" s="162"/>
      <c r="O121" s="161" t="s">
        <v>71</v>
      </c>
      <c r="P121" s="64">
        <v>8233.6</v>
      </c>
      <c r="Q121" s="164">
        <v>42156</v>
      </c>
      <c r="R121" s="129">
        <v>42157</v>
      </c>
    </row>
    <row r="122" spans="2:18" ht="15.75" x14ac:dyDescent="0.25">
      <c r="D122"/>
      <c r="G122"/>
      <c r="H122"/>
      <c r="J122"/>
      <c r="L122" s="2">
        <v>23352</v>
      </c>
      <c r="M122" s="214">
        <v>10143</v>
      </c>
      <c r="N122" s="41"/>
      <c r="O122" s="161" t="s">
        <v>71</v>
      </c>
      <c r="P122" s="64">
        <v>4787.5600000000004</v>
      </c>
      <c r="Q122" s="164">
        <v>42151</v>
      </c>
      <c r="R122" s="129">
        <v>42157</v>
      </c>
    </row>
    <row r="123" spans="2:18" ht="15.75" x14ac:dyDescent="0.25">
      <c r="D123"/>
      <c r="G123"/>
      <c r="H123"/>
      <c r="J123"/>
      <c r="L123" s="2">
        <v>23404</v>
      </c>
      <c r="M123" s="214">
        <v>171380.2</v>
      </c>
      <c r="N123" s="41"/>
      <c r="O123" s="161" t="s">
        <v>71</v>
      </c>
      <c r="P123" s="64">
        <v>9090.1200000000008</v>
      </c>
      <c r="Q123" s="164">
        <v>42151</v>
      </c>
      <c r="R123" s="129">
        <v>42157</v>
      </c>
    </row>
    <row r="124" spans="2:18" ht="18.75" x14ac:dyDescent="0.3">
      <c r="D124"/>
      <c r="G124"/>
      <c r="H124"/>
      <c r="J124"/>
      <c r="L124" s="2">
        <v>23447</v>
      </c>
      <c r="M124" s="214">
        <v>249250.15</v>
      </c>
      <c r="N124" s="163"/>
      <c r="O124" s="161" t="s">
        <v>40</v>
      </c>
      <c r="P124" s="295">
        <v>27123</v>
      </c>
      <c r="Q124" s="164">
        <v>42159</v>
      </c>
      <c r="R124" s="129">
        <v>42158</v>
      </c>
    </row>
    <row r="125" spans="2:18" ht="15.75" x14ac:dyDescent="0.25">
      <c r="D125"/>
      <c r="G125"/>
      <c r="H125"/>
      <c r="J125"/>
      <c r="L125" s="2">
        <v>23450</v>
      </c>
      <c r="M125" s="214">
        <v>106168.3</v>
      </c>
      <c r="N125" s="41"/>
      <c r="O125" s="161">
        <v>2961256</v>
      </c>
      <c r="P125" s="59">
        <v>69500</v>
      </c>
      <c r="Q125" s="166">
        <v>42158</v>
      </c>
    </row>
    <row r="126" spans="2:18" ht="15.75" x14ac:dyDescent="0.25">
      <c r="L126" s="2">
        <v>23451</v>
      </c>
      <c r="M126" s="214">
        <v>4653.6000000000004</v>
      </c>
      <c r="N126" s="165"/>
      <c r="O126" s="108">
        <v>2961254</v>
      </c>
      <c r="P126" s="59">
        <v>90000</v>
      </c>
      <c r="Q126" s="166">
        <v>42158</v>
      </c>
    </row>
    <row r="127" spans="2:18" ht="15.75" x14ac:dyDescent="0.25">
      <c r="L127" s="2">
        <v>23474</v>
      </c>
      <c r="M127" s="214">
        <v>5301.8</v>
      </c>
      <c r="N127" s="165"/>
      <c r="O127" s="108">
        <v>2961255</v>
      </c>
      <c r="P127" s="59">
        <v>75000</v>
      </c>
      <c r="Q127" s="166">
        <v>42158</v>
      </c>
    </row>
    <row r="128" spans="2:18" ht="15.75" x14ac:dyDescent="0.25">
      <c r="L128" s="2">
        <v>23505</v>
      </c>
      <c r="M128" s="214">
        <v>53753.3</v>
      </c>
      <c r="N128" s="41"/>
      <c r="O128" s="108" t="s">
        <v>71</v>
      </c>
      <c r="P128" s="59">
        <v>520</v>
      </c>
      <c r="Q128" s="166">
        <v>42158</v>
      </c>
    </row>
    <row r="129" spans="12:18" customFormat="1" ht="15.75" x14ac:dyDescent="0.25">
      <c r="L129" s="2">
        <v>23560</v>
      </c>
      <c r="M129" s="214">
        <v>224748.6</v>
      </c>
      <c r="N129" s="162"/>
      <c r="O129" s="108" t="s">
        <v>71</v>
      </c>
      <c r="P129" s="59">
        <v>6320</v>
      </c>
      <c r="Q129" s="166">
        <v>42158</v>
      </c>
    </row>
    <row r="130" spans="12:18" customFormat="1" ht="15.75" x14ac:dyDescent="0.25">
      <c r="L130" s="2">
        <v>23561</v>
      </c>
      <c r="M130" s="214">
        <v>36792.400000000001</v>
      </c>
      <c r="N130" s="162"/>
      <c r="O130" s="108" t="s">
        <v>40</v>
      </c>
      <c r="P130" s="59">
        <v>105000</v>
      </c>
      <c r="Q130" s="166">
        <v>42159</v>
      </c>
    </row>
    <row r="131" spans="12:18" customFormat="1" ht="15.75" x14ac:dyDescent="0.25">
      <c r="L131" s="2">
        <v>23650</v>
      </c>
      <c r="M131" s="214">
        <v>48077.599999999999</v>
      </c>
      <c r="N131" s="41"/>
      <c r="O131" s="176" t="s">
        <v>40</v>
      </c>
      <c r="P131" s="59">
        <v>35343.5</v>
      </c>
      <c r="Q131" s="166">
        <v>42160</v>
      </c>
      <c r="R131" s="129">
        <v>42159</v>
      </c>
    </row>
    <row r="132" spans="12:18" customFormat="1" ht="15.75" x14ac:dyDescent="0.25">
      <c r="L132" s="2">
        <v>23693</v>
      </c>
      <c r="M132" s="214">
        <v>16067.37</v>
      </c>
      <c r="N132" s="41" t="s">
        <v>29</v>
      </c>
      <c r="O132" s="176" t="s">
        <v>40</v>
      </c>
      <c r="P132" s="64">
        <v>95000</v>
      </c>
      <c r="Q132" s="164">
        <v>42159</v>
      </c>
    </row>
    <row r="133" spans="12:18" customFormat="1" ht="15.75" x14ac:dyDescent="0.25">
      <c r="L133" s="2"/>
      <c r="M133" s="214"/>
      <c r="N133" s="44"/>
      <c r="O133" s="108">
        <v>2961257</v>
      </c>
      <c r="P133" s="64">
        <v>62000</v>
      </c>
      <c r="Q133" s="164">
        <v>42159</v>
      </c>
    </row>
    <row r="134" spans="12:18" customFormat="1" ht="15.75" x14ac:dyDescent="0.25">
      <c r="L134" s="2"/>
      <c r="M134" s="214"/>
      <c r="N134" s="165"/>
      <c r="O134" s="108" t="s">
        <v>40</v>
      </c>
      <c r="P134" s="64">
        <v>17350</v>
      </c>
      <c r="Q134" s="166">
        <v>42150</v>
      </c>
      <c r="R134" s="129">
        <v>42159</v>
      </c>
    </row>
    <row r="135" spans="12:18" customFormat="1" ht="15.75" x14ac:dyDescent="0.25">
      <c r="L135" s="2"/>
      <c r="M135" s="214"/>
      <c r="N135" s="165"/>
      <c r="O135" s="108" t="s">
        <v>40</v>
      </c>
      <c r="P135" s="64">
        <v>396</v>
      </c>
      <c r="Q135" s="164">
        <v>42150</v>
      </c>
      <c r="R135" s="129">
        <v>42159</v>
      </c>
    </row>
    <row r="136" spans="12:18" customFormat="1" ht="15.75" x14ac:dyDescent="0.25">
      <c r="L136" s="2"/>
      <c r="M136" s="214"/>
      <c r="N136" s="165"/>
      <c r="O136" s="108" t="s">
        <v>40</v>
      </c>
      <c r="P136" s="64">
        <v>22383</v>
      </c>
      <c r="Q136" s="164">
        <v>42149</v>
      </c>
      <c r="R136" s="129">
        <v>42159</v>
      </c>
    </row>
    <row r="137" spans="12:18" customFormat="1" ht="15.75" x14ac:dyDescent="0.25">
      <c r="L137" s="2"/>
      <c r="M137" s="214"/>
      <c r="N137" s="165"/>
      <c r="O137" s="108" t="s">
        <v>40</v>
      </c>
      <c r="P137" s="64">
        <v>18324</v>
      </c>
      <c r="Q137" s="164">
        <v>42154</v>
      </c>
      <c r="R137" s="129">
        <v>42159</v>
      </c>
    </row>
    <row r="138" spans="12:18" customFormat="1" ht="15.75" x14ac:dyDescent="0.25">
      <c r="L138" s="2"/>
      <c r="M138" s="214"/>
      <c r="N138" s="41"/>
      <c r="O138" s="108" t="s">
        <v>40</v>
      </c>
      <c r="P138" s="64">
        <v>17515</v>
      </c>
      <c r="Q138" s="164">
        <v>42156</v>
      </c>
      <c r="R138" s="129">
        <v>42159</v>
      </c>
    </row>
    <row r="139" spans="12:18" customFormat="1" x14ac:dyDescent="0.25">
      <c r="L139" s="2"/>
      <c r="M139" s="214"/>
      <c r="N139" s="162"/>
      <c r="O139" s="161" t="s">
        <v>40</v>
      </c>
      <c r="P139" s="64">
        <v>19555</v>
      </c>
      <c r="Q139" s="164">
        <v>42157</v>
      </c>
      <c r="R139" s="129">
        <v>42159</v>
      </c>
    </row>
    <row r="140" spans="12:18" customFormat="1" ht="15.75" x14ac:dyDescent="0.25">
      <c r="L140" s="222"/>
      <c r="M140" s="214"/>
      <c r="N140" s="162"/>
      <c r="O140" s="176" t="s">
        <v>40</v>
      </c>
      <c r="P140" s="64">
        <v>20645.28</v>
      </c>
      <c r="Q140" s="164">
        <v>42156</v>
      </c>
      <c r="R140" s="129">
        <v>42159</v>
      </c>
    </row>
    <row r="141" spans="12:18" customFormat="1" ht="15.75" x14ac:dyDescent="0.25">
      <c r="L141" s="2"/>
      <c r="M141" s="214"/>
      <c r="N141" s="165"/>
      <c r="O141" s="108" t="s">
        <v>71</v>
      </c>
      <c r="P141" s="64">
        <v>716</v>
      </c>
      <c r="Q141" s="164">
        <v>42159</v>
      </c>
    </row>
    <row r="142" spans="12:18" customFormat="1" ht="15.75" x14ac:dyDescent="0.25">
      <c r="L142" s="2"/>
      <c r="M142" s="214"/>
      <c r="N142" s="162"/>
      <c r="O142" s="108" t="s">
        <v>71</v>
      </c>
      <c r="P142" s="64">
        <v>5038.68</v>
      </c>
      <c r="Q142" s="164">
        <v>42159</v>
      </c>
    </row>
    <row r="143" spans="12:18" customFormat="1" ht="15.75" x14ac:dyDescent="0.25">
      <c r="L143" s="222"/>
      <c r="M143" s="214"/>
      <c r="N143" s="162"/>
      <c r="O143" s="108" t="s">
        <v>71</v>
      </c>
      <c r="P143" s="64">
        <v>1920</v>
      </c>
      <c r="Q143" s="164">
        <v>42159</v>
      </c>
    </row>
    <row r="144" spans="12:18" customFormat="1" ht="18.75" x14ac:dyDescent="0.3">
      <c r="L144" s="228"/>
      <c r="M144" s="175"/>
      <c r="N144" s="163"/>
      <c r="O144" s="108" t="s">
        <v>40</v>
      </c>
      <c r="P144" s="44">
        <v>38373.5</v>
      </c>
      <c r="Q144" s="164">
        <v>42161</v>
      </c>
      <c r="R144" s="129">
        <v>42160</v>
      </c>
    </row>
    <row r="145" spans="12:18" customFormat="1" ht="15.75" x14ac:dyDescent="0.25">
      <c r="L145" s="108"/>
      <c r="M145" s="133"/>
      <c r="N145" s="167"/>
      <c r="O145" s="108" t="s">
        <v>40</v>
      </c>
      <c r="P145" s="59">
        <v>65000</v>
      </c>
      <c r="Q145" s="166">
        <v>42160</v>
      </c>
    </row>
    <row r="146" spans="12:18" customFormat="1" ht="15.75" x14ac:dyDescent="0.25">
      <c r="L146" s="102"/>
      <c r="M146" s="133"/>
      <c r="N146" s="165"/>
      <c r="O146" s="108" t="s">
        <v>40</v>
      </c>
      <c r="P146" s="59">
        <v>95000</v>
      </c>
      <c r="Q146" s="166">
        <v>42160</v>
      </c>
    </row>
    <row r="147" spans="12:18" customFormat="1" ht="15.75" x14ac:dyDescent="0.25">
      <c r="L147" s="43"/>
      <c r="M147" s="44"/>
      <c r="N147" s="44"/>
      <c r="O147" s="176" t="s">
        <v>40</v>
      </c>
      <c r="P147" s="59">
        <v>45000</v>
      </c>
      <c r="Q147" s="166">
        <v>42160</v>
      </c>
    </row>
    <row r="148" spans="12:18" customFormat="1" ht="15.75" x14ac:dyDescent="0.25">
      <c r="L148" s="43"/>
      <c r="M148" s="44"/>
      <c r="N148" s="44"/>
      <c r="O148" s="176" t="s">
        <v>40</v>
      </c>
      <c r="P148" s="59">
        <v>27606</v>
      </c>
      <c r="Q148" s="166">
        <v>42159</v>
      </c>
      <c r="R148" s="129">
        <v>42160</v>
      </c>
    </row>
    <row r="149" spans="12:18" customFormat="1" ht="15.75" x14ac:dyDescent="0.25">
      <c r="L149" s="43"/>
      <c r="M149" s="44"/>
      <c r="N149" s="44"/>
      <c r="O149" s="176">
        <v>2961258</v>
      </c>
      <c r="P149" s="59">
        <v>70500</v>
      </c>
      <c r="Q149" s="166">
        <v>42160</v>
      </c>
    </row>
    <row r="150" spans="12:18" customFormat="1" ht="15.75" x14ac:dyDescent="0.25">
      <c r="L150" s="43"/>
      <c r="M150" s="44"/>
      <c r="N150" s="167"/>
      <c r="O150" s="176">
        <v>2961259</v>
      </c>
      <c r="P150" s="59">
        <v>80000</v>
      </c>
      <c r="Q150" s="166">
        <v>42161</v>
      </c>
      <c r="R150" s="129">
        <v>42160</v>
      </c>
    </row>
    <row r="151" spans="12:18" customFormat="1" ht="15.75" x14ac:dyDescent="0.25">
      <c r="L151" s="305"/>
      <c r="M151" s="157"/>
      <c r="N151" s="157"/>
      <c r="O151" s="149" t="s">
        <v>71</v>
      </c>
      <c r="P151" s="82">
        <v>1279.3399999999999</v>
      </c>
      <c r="Q151" s="306">
        <v>42160</v>
      </c>
    </row>
    <row r="152" spans="12:18" customFormat="1" x14ac:dyDescent="0.25">
      <c r="L152" s="162"/>
      <c r="M152" s="162"/>
      <c r="N152" s="162"/>
      <c r="O152" s="162" t="s">
        <v>40</v>
      </c>
      <c r="P152" s="64">
        <v>10000</v>
      </c>
      <c r="Q152" s="307">
        <v>42161</v>
      </c>
    </row>
    <row r="153" spans="12:18" customFormat="1" x14ac:dyDescent="0.25">
      <c r="L153" s="48"/>
      <c r="M153" s="48"/>
      <c r="N153" s="48"/>
      <c r="O153" s="48" t="s">
        <v>40</v>
      </c>
      <c r="P153" s="45">
        <v>55000</v>
      </c>
      <c r="Q153" s="122">
        <v>42161</v>
      </c>
    </row>
    <row r="154" spans="12:18" customFormat="1" x14ac:dyDescent="0.25">
      <c r="L154" s="48"/>
      <c r="M154" s="48"/>
      <c r="N154" s="48"/>
      <c r="O154" s="48" t="s">
        <v>40</v>
      </c>
      <c r="P154" s="45">
        <v>65000</v>
      </c>
      <c r="Q154" s="122">
        <v>42161</v>
      </c>
    </row>
    <row r="155" spans="12:18" customFormat="1" x14ac:dyDescent="0.25">
      <c r="L155" s="48"/>
      <c r="M155" s="48"/>
      <c r="N155" s="48"/>
      <c r="O155" s="48" t="s">
        <v>40</v>
      </c>
      <c r="P155" s="45">
        <v>80000</v>
      </c>
      <c r="Q155" s="122">
        <v>42160</v>
      </c>
      <c r="R155" s="129">
        <v>42161</v>
      </c>
    </row>
    <row r="156" spans="12:18" customFormat="1" x14ac:dyDescent="0.25">
      <c r="L156" s="48"/>
      <c r="M156" s="48"/>
      <c r="N156" s="48"/>
      <c r="O156" s="48">
        <v>2961288</v>
      </c>
      <c r="P156" s="45">
        <v>36359.5</v>
      </c>
      <c r="Q156" s="122">
        <v>42162</v>
      </c>
      <c r="R156" s="129">
        <v>42161</v>
      </c>
    </row>
    <row r="157" spans="12:18" customFormat="1" ht="15.75" thickBot="1" x14ac:dyDescent="0.3">
      <c r="L157" s="289"/>
      <c r="M157" s="289"/>
      <c r="N157" s="289"/>
      <c r="O157" s="289"/>
      <c r="P157" s="290">
        <v>0</v>
      </c>
      <c r="Q157" s="289"/>
    </row>
    <row r="158" spans="12:18" customFormat="1" ht="16.5" thickTop="1" x14ac:dyDescent="0.25">
      <c r="L158" s="301"/>
      <c r="M158" s="84">
        <f>SUM(M108:M151)</f>
        <v>2040616.0830000001</v>
      </c>
      <c r="N158" s="85"/>
      <c r="O158" s="86"/>
      <c r="P158" s="84">
        <f>SUM(P108:P157)</f>
        <v>2040616.08</v>
      </c>
      <c r="Q158" s="36"/>
    </row>
    <row r="161" spans="12:18" customFormat="1" ht="15.75" thickBot="1" x14ac:dyDescent="0.3"/>
    <row r="162" spans="12:18" customFormat="1" ht="19.5" thickBot="1" x14ac:dyDescent="0.35">
      <c r="L162" s="302"/>
      <c r="M162" s="53" t="s">
        <v>24</v>
      </c>
      <c r="N162" s="22"/>
      <c r="O162" s="35"/>
      <c r="P162" s="182">
        <v>42179</v>
      </c>
      <c r="Q162" s="36"/>
    </row>
    <row r="163" spans="12:18" customFormat="1" ht="16.5" thickBot="1" x14ac:dyDescent="0.3">
      <c r="L163" s="38"/>
      <c r="M163" s="39"/>
      <c r="N163" s="37"/>
      <c r="O163" s="38"/>
      <c r="P163" s="39" t="s">
        <v>44</v>
      </c>
      <c r="Q163" s="40"/>
    </row>
    <row r="164" spans="12:18" customFormat="1" ht="16.5" thickBot="1" x14ac:dyDescent="0.3">
      <c r="L164" s="93" t="s">
        <v>21</v>
      </c>
      <c r="M164" s="71" t="s">
        <v>16</v>
      </c>
      <c r="N164" s="72"/>
      <c r="O164" s="73" t="s">
        <v>22</v>
      </c>
      <c r="P164" s="71" t="s">
        <v>16</v>
      </c>
      <c r="Q164" s="74"/>
    </row>
    <row r="165" spans="12:18" customFormat="1" ht="15.75" x14ac:dyDescent="0.25">
      <c r="L165" s="308">
        <v>23693</v>
      </c>
      <c r="M165" s="138">
        <v>53267.03</v>
      </c>
      <c r="N165" s="138"/>
      <c r="O165" s="109">
        <v>2961261</v>
      </c>
      <c r="P165" s="69">
        <v>75500</v>
      </c>
      <c r="Q165" s="303">
        <v>42161</v>
      </c>
    </row>
    <row r="166" spans="12:18" customFormat="1" ht="15.75" x14ac:dyDescent="0.25">
      <c r="L166" s="2">
        <v>23706</v>
      </c>
      <c r="M166" s="214">
        <v>215950.18</v>
      </c>
      <c r="N166" s="44"/>
      <c r="O166" s="108" t="s">
        <v>49</v>
      </c>
      <c r="P166" s="59">
        <v>5627.48</v>
      </c>
      <c r="Q166" s="166">
        <v>42160</v>
      </c>
      <c r="R166" s="129">
        <v>42161</v>
      </c>
    </row>
    <row r="167" spans="12:18" customFormat="1" ht="15.75" x14ac:dyDescent="0.25">
      <c r="L167" s="2">
        <v>23744</v>
      </c>
      <c r="M167" s="214">
        <v>83928.2</v>
      </c>
      <c r="N167" s="44"/>
      <c r="O167" s="108" t="s">
        <v>40</v>
      </c>
      <c r="P167" s="59">
        <v>34698</v>
      </c>
      <c r="Q167" s="166">
        <v>42163</v>
      </c>
      <c r="R167" s="129">
        <v>42162</v>
      </c>
    </row>
    <row r="168" spans="12:18" customFormat="1" ht="15.75" x14ac:dyDescent="0.25">
      <c r="L168" s="2">
        <v>23793</v>
      </c>
      <c r="M168" s="214">
        <v>206995.24</v>
      </c>
      <c r="N168" s="167"/>
      <c r="O168" s="108" t="s">
        <v>40</v>
      </c>
      <c r="P168" s="59">
        <v>24838.5</v>
      </c>
      <c r="Q168" s="166">
        <v>42161</v>
      </c>
      <c r="R168" s="129">
        <v>42162</v>
      </c>
    </row>
    <row r="169" spans="12:18" customFormat="1" ht="15.75" x14ac:dyDescent="0.25">
      <c r="L169" s="2">
        <v>23798</v>
      </c>
      <c r="M169" s="214">
        <v>1685</v>
      </c>
      <c r="N169" s="44"/>
      <c r="O169" s="108" t="s">
        <v>40</v>
      </c>
      <c r="P169" s="59">
        <v>54854.5</v>
      </c>
      <c r="Q169" s="166">
        <v>42160</v>
      </c>
      <c r="R169" s="129">
        <v>42162</v>
      </c>
    </row>
    <row r="170" spans="12:18" customFormat="1" ht="15.75" x14ac:dyDescent="0.25">
      <c r="L170" s="2">
        <v>23799</v>
      </c>
      <c r="M170" s="214">
        <v>1554.8</v>
      </c>
      <c r="N170" s="60"/>
      <c r="O170" s="108" t="s">
        <v>40</v>
      </c>
      <c r="P170" s="59">
        <v>5974.5</v>
      </c>
      <c r="Q170" s="166">
        <v>42161</v>
      </c>
      <c r="R170" s="129">
        <v>42162</v>
      </c>
    </row>
    <row r="171" spans="12:18" customFormat="1" ht="15.75" x14ac:dyDescent="0.25">
      <c r="L171" s="2">
        <v>23870</v>
      </c>
      <c r="M171" s="215">
        <v>5280</v>
      </c>
      <c r="N171" s="44"/>
      <c r="O171" s="204" t="s">
        <v>40</v>
      </c>
      <c r="P171" s="61">
        <v>14438.5</v>
      </c>
      <c r="Q171" s="166">
        <v>42163</v>
      </c>
      <c r="R171" s="129">
        <v>42162</v>
      </c>
    </row>
    <row r="172" spans="12:18" customFormat="1" ht="15.75" x14ac:dyDescent="0.25">
      <c r="L172" s="2">
        <v>23872</v>
      </c>
      <c r="M172" s="214">
        <v>38632.6</v>
      </c>
      <c r="N172" s="41"/>
      <c r="O172" s="108">
        <v>2961263</v>
      </c>
      <c r="P172" s="59">
        <v>50500</v>
      </c>
      <c r="Q172" s="166">
        <v>42162</v>
      </c>
    </row>
    <row r="173" spans="12:18" customFormat="1" ht="15.75" x14ac:dyDescent="0.25">
      <c r="L173" s="2">
        <v>23875</v>
      </c>
      <c r="M173" s="214">
        <v>6305.8</v>
      </c>
      <c r="N173" s="162"/>
      <c r="O173" s="108">
        <v>2961262</v>
      </c>
      <c r="P173" s="59">
        <v>98000</v>
      </c>
      <c r="Q173" s="166">
        <v>42162</v>
      </c>
    </row>
    <row r="174" spans="12:18" customFormat="1" ht="15.75" x14ac:dyDescent="0.25">
      <c r="L174" s="2">
        <v>23914</v>
      </c>
      <c r="M174" s="214">
        <v>150438.76999999999</v>
      </c>
      <c r="N174" s="304"/>
      <c r="O174" s="161">
        <v>2961289</v>
      </c>
      <c r="P174" s="59">
        <v>60000</v>
      </c>
      <c r="Q174" s="164">
        <v>42162</v>
      </c>
    </row>
    <row r="175" spans="12:18" customFormat="1" x14ac:dyDescent="0.25">
      <c r="L175" s="2">
        <v>23915</v>
      </c>
      <c r="M175" s="214">
        <v>99688</v>
      </c>
      <c r="N175" s="162"/>
      <c r="O175" s="161" t="s">
        <v>40</v>
      </c>
      <c r="P175" s="64">
        <v>55000</v>
      </c>
      <c r="Q175" s="164">
        <v>42163</v>
      </c>
    </row>
    <row r="176" spans="12:18" customFormat="1" x14ac:dyDescent="0.25">
      <c r="L176" s="2">
        <v>23960</v>
      </c>
      <c r="M176" s="214">
        <v>31193.200000000001</v>
      </c>
      <c r="N176" s="162"/>
      <c r="O176" s="161" t="s">
        <v>40</v>
      </c>
      <c r="P176" s="64">
        <v>20000</v>
      </c>
      <c r="Q176" s="164">
        <v>42163</v>
      </c>
    </row>
    <row r="177" spans="12:18" customFormat="1" x14ac:dyDescent="0.25">
      <c r="L177" s="2">
        <v>23970</v>
      </c>
      <c r="M177" s="214">
        <v>6246</v>
      </c>
      <c r="N177" s="170"/>
      <c r="O177" s="176" t="s">
        <v>40</v>
      </c>
      <c r="P177" s="64">
        <v>35523.5</v>
      </c>
      <c r="Q177" s="164">
        <v>42164</v>
      </c>
      <c r="R177" s="129">
        <v>42163</v>
      </c>
    </row>
    <row r="178" spans="12:18" customFormat="1" x14ac:dyDescent="0.25">
      <c r="L178" s="2">
        <v>24017</v>
      </c>
      <c r="M178" s="214">
        <v>800</v>
      </c>
      <c r="N178" s="162"/>
      <c r="O178" s="161" t="s">
        <v>40</v>
      </c>
      <c r="P178" s="64">
        <v>55000</v>
      </c>
      <c r="Q178" s="164">
        <v>42163</v>
      </c>
    </row>
    <row r="179" spans="12:18" customFormat="1" ht="15.75" x14ac:dyDescent="0.25">
      <c r="L179" s="2">
        <v>24022</v>
      </c>
      <c r="M179" s="214">
        <v>50641.760000000002</v>
      </c>
      <c r="N179" s="41"/>
      <c r="O179" s="161">
        <v>2961264</v>
      </c>
      <c r="P179" s="64">
        <v>72000</v>
      </c>
      <c r="Q179" s="164">
        <v>42163</v>
      </c>
    </row>
    <row r="180" spans="12:18" customFormat="1" ht="15.75" x14ac:dyDescent="0.25">
      <c r="L180" s="2">
        <v>24032</v>
      </c>
      <c r="M180" s="214">
        <v>176844.6</v>
      </c>
      <c r="N180" s="41"/>
      <c r="O180" s="161" t="s">
        <v>40</v>
      </c>
      <c r="P180" s="64">
        <v>42000</v>
      </c>
      <c r="Q180" s="164">
        <v>42164</v>
      </c>
    </row>
    <row r="181" spans="12:18" customFormat="1" ht="18.75" x14ac:dyDescent="0.3">
      <c r="L181" s="2">
        <v>24081</v>
      </c>
      <c r="M181" s="214">
        <v>23258.2</v>
      </c>
      <c r="N181" s="163"/>
      <c r="O181" s="161" t="s">
        <v>40</v>
      </c>
      <c r="P181" s="295">
        <v>19844</v>
      </c>
      <c r="Q181" s="164">
        <v>42163</v>
      </c>
      <c r="R181" s="129">
        <v>42164</v>
      </c>
    </row>
    <row r="182" spans="12:18" customFormat="1" ht="15.75" x14ac:dyDescent="0.25">
      <c r="L182" s="2">
        <v>24085</v>
      </c>
      <c r="M182" s="214">
        <v>3289</v>
      </c>
      <c r="N182" s="41"/>
      <c r="O182" s="161">
        <v>2961265</v>
      </c>
      <c r="P182" s="59">
        <v>62000</v>
      </c>
      <c r="Q182" s="166">
        <v>42164</v>
      </c>
    </row>
    <row r="183" spans="12:18" customFormat="1" ht="15.75" x14ac:dyDescent="0.25">
      <c r="L183" s="2">
        <v>24119</v>
      </c>
      <c r="M183" s="214">
        <v>52205.5</v>
      </c>
      <c r="N183" s="165"/>
      <c r="O183" s="108">
        <v>2961266</v>
      </c>
      <c r="P183" s="59">
        <v>31609</v>
      </c>
      <c r="Q183" s="166">
        <v>42164</v>
      </c>
    </row>
    <row r="184" spans="12:18" customFormat="1" ht="15.75" x14ac:dyDescent="0.25">
      <c r="L184" s="2">
        <v>24131</v>
      </c>
      <c r="M184" s="214">
        <v>195687.3</v>
      </c>
      <c r="N184" s="165"/>
      <c r="O184" s="108" t="s">
        <v>40</v>
      </c>
      <c r="P184" s="59">
        <v>38056</v>
      </c>
      <c r="Q184" s="166">
        <v>42166</v>
      </c>
      <c r="R184" s="129">
        <v>42165</v>
      </c>
    </row>
    <row r="185" spans="12:18" customFormat="1" ht="15.75" x14ac:dyDescent="0.25">
      <c r="L185" s="2">
        <v>24132</v>
      </c>
      <c r="M185" s="214">
        <v>4540</v>
      </c>
      <c r="N185" s="41"/>
      <c r="O185" s="108">
        <v>2961268</v>
      </c>
      <c r="P185" s="59">
        <v>65000</v>
      </c>
      <c r="Q185" s="166">
        <v>42165</v>
      </c>
    </row>
    <row r="186" spans="12:18" customFormat="1" ht="15.75" x14ac:dyDescent="0.25">
      <c r="L186" s="2">
        <v>24172</v>
      </c>
      <c r="M186" s="214">
        <v>27717.3</v>
      </c>
      <c r="N186" s="162"/>
      <c r="O186" s="108">
        <v>2961267</v>
      </c>
      <c r="P186" s="59">
        <v>80000</v>
      </c>
      <c r="Q186" s="166">
        <v>42165</v>
      </c>
    </row>
    <row r="187" spans="12:18" customFormat="1" ht="15.75" x14ac:dyDescent="0.25">
      <c r="L187" s="2">
        <v>24185</v>
      </c>
      <c r="M187" s="214">
        <v>24608</v>
      </c>
      <c r="N187" s="162"/>
      <c r="O187" s="108" t="s">
        <v>40</v>
      </c>
      <c r="P187" s="59">
        <v>80000</v>
      </c>
      <c r="Q187" s="166">
        <v>42166</v>
      </c>
    </row>
    <row r="188" spans="12:18" customFormat="1" ht="15.75" x14ac:dyDescent="0.25">
      <c r="L188" s="2">
        <v>24194</v>
      </c>
      <c r="M188" s="214">
        <v>7470</v>
      </c>
      <c r="N188" s="41"/>
      <c r="O188" s="176" t="s">
        <v>40</v>
      </c>
      <c r="P188" s="59">
        <v>31570</v>
      </c>
      <c r="Q188" s="166">
        <v>42167</v>
      </c>
      <c r="R188" s="129">
        <v>42166</v>
      </c>
    </row>
    <row r="189" spans="12:18" customFormat="1" ht="15.75" x14ac:dyDescent="0.25">
      <c r="L189" s="2">
        <v>24197</v>
      </c>
      <c r="M189" s="214">
        <v>62004.6</v>
      </c>
      <c r="N189" s="41"/>
      <c r="O189" s="176" t="s">
        <v>40</v>
      </c>
      <c r="P189" s="64">
        <v>95000</v>
      </c>
      <c r="Q189" s="164">
        <v>42166</v>
      </c>
    </row>
    <row r="190" spans="12:18" customFormat="1" ht="15.75" x14ac:dyDescent="0.25">
      <c r="L190" s="2">
        <v>24277</v>
      </c>
      <c r="M190" s="214">
        <v>51732</v>
      </c>
      <c r="N190" s="44"/>
      <c r="O190" s="108">
        <v>2961269</v>
      </c>
      <c r="P190" s="64">
        <v>113500</v>
      </c>
      <c r="Q190" s="164">
        <v>42166</v>
      </c>
    </row>
    <row r="191" spans="12:18" customFormat="1" ht="15.75" x14ac:dyDescent="0.25">
      <c r="L191" s="2">
        <v>24311</v>
      </c>
      <c r="M191" s="214">
        <v>42558.400000000001</v>
      </c>
      <c r="N191" s="165"/>
      <c r="O191" s="108" t="s">
        <v>49</v>
      </c>
      <c r="P191" s="64">
        <v>340</v>
      </c>
      <c r="Q191" s="166">
        <v>42165</v>
      </c>
      <c r="R191" s="129">
        <v>42166</v>
      </c>
    </row>
    <row r="192" spans="12:18" customFormat="1" ht="15.75" x14ac:dyDescent="0.25">
      <c r="L192" s="2">
        <v>24329</v>
      </c>
      <c r="M192" s="214">
        <v>7028</v>
      </c>
      <c r="N192" s="165"/>
      <c r="O192" s="108" t="s">
        <v>49</v>
      </c>
      <c r="P192" s="64">
        <v>1036</v>
      </c>
      <c r="Q192" s="164">
        <v>42164</v>
      </c>
      <c r="R192" s="129">
        <v>42166</v>
      </c>
    </row>
    <row r="193" spans="12:18" customFormat="1" ht="15.75" x14ac:dyDescent="0.25">
      <c r="L193" s="2">
        <v>24400</v>
      </c>
      <c r="M193" s="214">
        <v>13798.4</v>
      </c>
      <c r="N193" s="165"/>
      <c r="O193" s="108" t="s">
        <v>49</v>
      </c>
      <c r="P193" s="64">
        <v>5140</v>
      </c>
      <c r="Q193" s="164">
        <v>42166</v>
      </c>
    </row>
    <row r="194" spans="12:18" customFormat="1" ht="15.75" x14ac:dyDescent="0.25">
      <c r="L194" s="2">
        <v>24377</v>
      </c>
      <c r="M194" s="214">
        <v>62859.6</v>
      </c>
      <c r="N194" s="310" t="s">
        <v>29</v>
      </c>
      <c r="O194" s="108" t="s">
        <v>40</v>
      </c>
      <c r="P194" s="64">
        <v>100000</v>
      </c>
      <c r="Q194" s="164">
        <v>42167</v>
      </c>
    </row>
    <row r="195" spans="12:18" customFormat="1" ht="15.75" x14ac:dyDescent="0.25">
      <c r="L195" s="2"/>
      <c r="M195" s="214"/>
      <c r="N195" s="41"/>
      <c r="O195" s="108" t="s">
        <v>40</v>
      </c>
      <c r="P195" s="64">
        <v>40000</v>
      </c>
      <c r="Q195" s="164">
        <v>42167</v>
      </c>
    </row>
    <row r="196" spans="12:18" customFormat="1" x14ac:dyDescent="0.25">
      <c r="L196" s="2"/>
      <c r="M196" s="214"/>
      <c r="N196" s="162"/>
      <c r="O196" s="161" t="s">
        <v>40</v>
      </c>
      <c r="P196" s="64">
        <v>72000</v>
      </c>
      <c r="Q196" s="164">
        <v>42167</v>
      </c>
    </row>
    <row r="197" spans="12:18" customFormat="1" ht="15.75" x14ac:dyDescent="0.25">
      <c r="L197" s="222"/>
      <c r="M197" s="214"/>
      <c r="N197" s="162"/>
      <c r="O197" s="176" t="s">
        <v>40</v>
      </c>
      <c r="P197" s="64">
        <v>1791</v>
      </c>
      <c r="Q197" s="164">
        <v>42168</v>
      </c>
      <c r="R197" s="129">
        <v>42167</v>
      </c>
    </row>
    <row r="198" spans="12:18" customFormat="1" ht="15.75" x14ac:dyDescent="0.25">
      <c r="L198" s="2"/>
      <c r="M198" s="214"/>
      <c r="N198" s="165"/>
      <c r="O198" s="108" t="s">
        <v>40</v>
      </c>
      <c r="P198" s="64">
        <v>41366.5</v>
      </c>
      <c r="Q198" s="164">
        <v>42168</v>
      </c>
      <c r="R198" s="129">
        <v>42167</v>
      </c>
    </row>
    <row r="199" spans="12:18" customFormat="1" ht="15.75" x14ac:dyDescent="0.25">
      <c r="L199" s="2"/>
      <c r="M199" s="214"/>
      <c r="N199" s="162"/>
      <c r="O199" s="108">
        <v>2961270</v>
      </c>
      <c r="P199" s="64">
        <v>126000</v>
      </c>
      <c r="Q199" s="164">
        <v>42167</v>
      </c>
    </row>
    <row r="200" spans="12:18" customFormat="1" ht="15.75" x14ac:dyDescent="0.25">
      <c r="L200" s="222"/>
      <c r="M200" s="214"/>
      <c r="N200" s="162"/>
      <c r="O200" s="108">
        <v>2961271</v>
      </c>
      <c r="P200" s="64">
        <v>0</v>
      </c>
      <c r="Q200" s="164"/>
    </row>
    <row r="201" spans="12:18" customFormat="1" ht="15.75" thickBot="1" x14ac:dyDescent="0.3">
      <c r="L201" s="289"/>
      <c r="M201" s="289"/>
      <c r="N201" s="289"/>
      <c r="O201" s="289"/>
      <c r="P201" s="290">
        <v>0</v>
      </c>
      <c r="Q201" s="289"/>
    </row>
    <row r="202" spans="12:18" customFormat="1" ht="16.5" thickTop="1" x14ac:dyDescent="0.25">
      <c r="L202" s="302"/>
      <c r="M202" s="84">
        <f>SUM(M165:M200)</f>
        <v>1708207.48</v>
      </c>
      <c r="N202" s="85"/>
      <c r="O202" s="86"/>
      <c r="P202" s="84">
        <f>SUM(P165:P201)</f>
        <v>1708207.48</v>
      </c>
      <c r="Q202" s="36"/>
    </row>
  </sheetData>
  <sortState ref="B63:D117">
    <sortCondition ref="C63:C117"/>
  </sortState>
  <mergeCells count="1">
    <mergeCell ref="B119:B120"/>
  </mergeCells>
  <pageMargins left="1.1023622047244095" right="0.70866141732283472" top="0.55118110236220474" bottom="0.15748031496062992" header="0.31496062992125984" footer="0.31496062992125984"/>
  <pageSetup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J202"/>
  <sheetViews>
    <sheetView tabSelected="1" workbookViewId="0">
      <selection activeCell="E25" sqref="E25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</cols>
  <sheetData>
    <row r="1" spans="2:10" ht="19.5" thickBot="1" x14ac:dyDescent="0.35">
      <c r="D1" s="212" t="s">
        <v>108</v>
      </c>
      <c r="J1"/>
    </row>
    <row r="2" spans="2:10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</row>
    <row r="3" spans="2:10" x14ac:dyDescent="0.25">
      <c r="B3" s="1">
        <v>42186</v>
      </c>
      <c r="C3" s="2" t="s">
        <v>109</v>
      </c>
      <c r="D3" s="214">
        <v>651.20000000000005</v>
      </c>
      <c r="E3" s="4"/>
      <c r="F3" s="11"/>
      <c r="G3" s="260">
        <f t="shared" ref="G3:G66" si="0">D3-F3</f>
        <v>651.20000000000005</v>
      </c>
      <c r="H3" s="7"/>
      <c r="J3"/>
    </row>
    <row r="4" spans="2:10" x14ac:dyDescent="0.25">
      <c r="B4" s="1">
        <v>42186</v>
      </c>
      <c r="C4" s="2" t="s">
        <v>110</v>
      </c>
      <c r="D4" s="214">
        <v>1192.5999999999999</v>
      </c>
      <c r="E4" s="4"/>
      <c r="F4" s="11"/>
      <c r="G4" s="260">
        <f t="shared" si="0"/>
        <v>1192.5999999999999</v>
      </c>
      <c r="H4" s="7"/>
      <c r="J4"/>
    </row>
    <row r="5" spans="2:10" x14ac:dyDescent="0.25">
      <c r="B5" s="1">
        <v>42186</v>
      </c>
      <c r="C5" s="2" t="s">
        <v>111</v>
      </c>
      <c r="D5" s="214">
        <v>159578.85999999999</v>
      </c>
      <c r="E5" s="4"/>
      <c r="F5" s="11"/>
      <c r="G5" s="260">
        <f t="shared" si="0"/>
        <v>159578.85999999999</v>
      </c>
      <c r="H5" s="7"/>
      <c r="J5"/>
    </row>
    <row r="6" spans="2:10" x14ac:dyDescent="0.25">
      <c r="B6" s="1">
        <v>42186</v>
      </c>
      <c r="C6" s="2" t="s">
        <v>112</v>
      </c>
      <c r="D6" s="214">
        <v>7670.4</v>
      </c>
      <c r="E6" s="4"/>
      <c r="F6" s="11"/>
      <c r="G6" s="260">
        <f t="shared" si="0"/>
        <v>7670.4</v>
      </c>
      <c r="H6" s="18"/>
      <c r="J6"/>
    </row>
    <row r="7" spans="2:10" x14ac:dyDescent="0.25">
      <c r="B7" s="1">
        <v>42187</v>
      </c>
      <c r="C7" s="2" t="s">
        <v>113</v>
      </c>
      <c r="D7" s="214">
        <v>4288</v>
      </c>
      <c r="E7" s="4"/>
      <c r="F7" s="11"/>
      <c r="G7" s="261">
        <f t="shared" si="0"/>
        <v>4288</v>
      </c>
      <c r="H7" s="18"/>
      <c r="J7"/>
    </row>
    <row r="8" spans="2:10" x14ac:dyDescent="0.25">
      <c r="B8" s="1">
        <v>42187</v>
      </c>
      <c r="C8" s="2" t="s">
        <v>114</v>
      </c>
      <c r="D8" s="214">
        <v>8191.8</v>
      </c>
      <c r="E8" s="4"/>
      <c r="F8" s="214"/>
      <c r="G8" s="261">
        <f t="shared" si="0"/>
        <v>8191.8</v>
      </c>
      <c r="H8" s="18"/>
      <c r="J8"/>
    </row>
    <row r="9" spans="2:10" x14ac:dyDescent="0.25">
      <c r="B9" s="1">
        <v>42187</v>
      </c>
      <c r="C9" s="2" t="s">
        <v>115</v>
      </c>
      <c r="D9" s="214">
        <v>9732.7999999999993</v>
      </c>
      <c r="E9" s="4"/>
      <c r="F9" s="214"/>
      <c r="G9" s="261">
        <f t="shared" si="0"/>
        <v>9732.7999999999993</v>
      </c>
      <c r="H9" s="7"/>
      <c r="J9"/>
    </row>
    <row r="10" spans="2:10" x14ac:dyDescent="0.25">
      <c r="B10" s="1">
        <v>42187</v>
      </c>
      <c r="C10" s="2" t="s">
        <v>116</v>
      </c>
      <c r="D10" s="214">
        <v>3717</v>
      </c>
      <c r="E10" s="4"/>
      <c r="F10" s="214"/>
      <c r="G10" s="261">
        <f t="shared" si="0"/>
        <v>3717</v>
      </c>
      <c r="H10" s="7"/>
      <c r="J10"/>
    </row>
    <row r="11" spans="2:10" x14ac:dyDescent="0.25">
      <c r="B11" s="1">
        <v>42187</v>
      </c>
      <c r="C11" s="2" t="s">
        <v>117</v>
      </c>
      <c r="D11" s="214">
        <v>81088.850000000006</v>
      </c>
      <c r="E11" s="4"/>
      <c r="F11" s="214"/>
      <c r="G11" s="261">
        <f t="shared" si="0"/>
        <v>81088.850000000006</v>
      </c>
      <c r="H11" s="7"/>
      <c r="J11"/>
    </row>
    <row r="12" spans="2:10" x14ac:dyDescent="0.25">
      <c r="B12" s="1">
        <v>42187</v>
      </c>
      <c r="C12" s="2" t="s">
        <v>118</v>
      </c>
      <c r="D12" s="214">
        <v>3068.6</v>
      </c>
      <c r="E12" s="4"/>
      <c r="F12" s="214"/>
      <c r="G12" s="261">
        <f t="shared" si="0"/>
        <v>3068.6</v>
      </c>
      <c r="H12" s="7"/>
      <c r="J12"/>
    </row>
    <row r="13" spans="2:10" x14ac:dyDescent="0.25">
      <c r="B13" s="1">
        <v>42188</v>
      </c>
      <c r="C13" s="2" t="s">
        <v>119</v>
      </c>
      <c r="D13" s="214">
        <v>21252</v>
      </c>
      <c r="E13" s="4"/>
      <c r="F13" s="214"/>
      <c r="G13" s="261">
        <f t="shared" si="0"/>
        <v>21252</v>
      </c>
      <c r="H13" s="7"/>
      <c r="J13"/>
    </row>
    <row r="14" spans="2:10" x14ac:dyDescent="0.25">
      <c r="B14" s="1"/>
      <c r="C14" s="2"/>
      <c r="D14" s="214"/>
      <c r="E14" s="4"/>
      <c r="F14" s="214"/>
      <c r="G14" s="261">
        <f t="shared" si="0"/>
        <v>0</v>
      </c>
      <c r="H14" s="7"/>
      <c r="J14"/>
    </row>
    <row r="15" spans="2:10" x14ac:dyDescent="0.25">
      <c r="B15" s="1"/>
      <c r="C15" s="2"/>
      <c r="D15" s="214"/>
      <c r="E15" s="4"/>
      <c r="F15" s="214"/>
      <c r="G15" s="261">
        <f t="shared" si="0"/>
        <v>0</v>
      </c>
      <c r="H15" s="7"/>
      <c r="J15"/>
    </row>
    <row r="16" spans="2:10" x14ac:dyDescent="0.25">
      <c r="B16" s="1"/>
      <c r="C16" s="2"/>
      <c r="D16" s="214"/>
      <c r="E16" s="4"/>
      <c r="F16" s="214"/>
      <c r="G16" s="261">
        <f t="shared" si="0"/>
        <v>0</v>
      </c>
      <c r="H16" s="7"/>
      <c r="J16"/>
    </row>
    <row r="17" spans="2:10" x14ac:dyDescent="0.25">
      <c r="B17" s="1"/>
      <c r="C17" s="2"/>
      <c r="D17" s="214"/>
      <c r="E17" s="4"/>
      <c r="F17" s="214"/>
      <c r="G17" s="261">
        <f t="shared" si="0"/>
        <v>0</v>
      </c>
      <c r="H17" s="7"/>
      <c r="J17"/>
    </row>
    <row r="18" spans="2:10" x14ac:dyDescent="0.25">
      <c r="B18" s="1"/>
      <c r="C18" s="2"/>
      <c r="D18" s="214"/>
      <c r="E18" s="4"/>
      <c r="F18" s="214"/>
      <c r="G18" s="261">
        <f t="shared" si="0"/>
        <v>0</v>
      </c>
      <c r="H18" s="7"/>
      <c r="J18"/>
    </row>
    <row r="19" spans="2:10" x14ac:dyDescent="0.25">
      <c r="B19" s="1"/>
      <c r="C19" s="2"/>
      <c r="D19" s="214"/>
      <c r="E19" s="4"/>
      <c r="F19" s="214"/>
      <c r="G19" s="261">
        <f t="shared" si="0"/>
        <v>0</v>
      </c>
      <c r="H19" s="7"/>
      <c r="J19"/>
    </row>
    <row r="20" spans="2:10" x14ac:dyDescent="0.25">
      <c r="B20" s="1"/>
      <c r="C20" s="2"/>
      <c r="D20" s="214"/>
      <c r="E20" s="4"/>
      <c r="F20" s="214"/>
      <c r="G20" s="261">
        <f t="shared" si="0"/>
        <v>0</v>
      </c>
      <c r="H20" s="7"/>
      <c r="J20" s="80"/>
    </row>
    <row r="21" spans="2:10" x14ac:dyDescent="0.25">
      <c r="B21" s="1"/>
      <c r="C21" s="2"/>
      <c r="D21" s="214"/>
      <c r="E21" s="4"/>
      <c r="F21" s="214"/>
      <c r="G21" s="261">
        <f t="shared" si="0"/>
        <v>0</v>
      </c>
      <c r="H21" s="7"/>
      <c r="J21" s="80"/>
    </row>
    <row r="22" spans="2:10" x14ac:dyDescent="0.25">
      <c r="B22" s="1"/>
      <c r="C22" s="2"/>
      <c r="D22" s="214"/>
      <c r="E22" s="4"/>
      <c r="F22" s="214"/>
      <c r="G22" s="261">
        <f t="shared" si="0"/>
        <v>0</v>
      </c>
      <c r="H22" s="7"/>
      <c r="J22" s="80"/>
    </row>
    <row r="23" spans="2:10" x14ac:dyDescent="0.25">
      <c r="B23" s="1"/>
      <c r="C23" s="2"/>
      <c r="D23" s="214"/>
      <c r="E23" s="4"/>
      <c r="F23" s="214"/>
      <c r="G23" s="261">
        <f t="shared" si="0"/>
        <v>0</v>
      </c>
      <c r="H23" s="7"/>
      <c r="J23" s="80"/>
    </row>
    <row r="24" spans="2:10" x14ac:dyDescent="0.25">
      <c r="B24" s="1"/>
      <c r="C24" s="2"/>
      <c r="D24" s="214"/>
      <c r="E24" s="4"/>
      <c r="F24" s="214"/>
      <c r="G24" s="261">
        <f t="shared" si="0"/>
        <v>0</v>
      </c>
      <c r="H24" s="7"/>
      <c r="J24" s="80"/>
    </row>
    <row r="25" spans="2:10" x14ac:dyDescent="0.25">
      <c r="B25" s="1"/>
      <c r="C25" s="2"/>
      <c r="D25" s="214"/>
      <c r="E25" s="4"/>
      <c r="F25" s="214"/>
      <c r="G25" s="261">
        <f t="shared" si="0"/>
        <v>0</v>
      </c>
      <c r="H25" s="7"/>
      <c r="J25" s="80"/>
    </row>
    <row r="26" spans="2:10" x14ac:dyDescent="0.25">
      <c r="B26" s="1"/>
      <c r="C26" s="2"/>
      <c r="D26" s="214"/>
      <c r="E26" s="4"/>
      <c r="F26" s="214"/>
      <c r="G26" s="261">
        <f t="shared" si="0"/>
        <v>0</v>
      </c>
      <c r="H26" s="7"/>
      <c r="J26" s="80"/>
    </row>
    <row r="27" spans="2:10" x14ac:dyDescent="0.25">
      <c r="B27" s="1"/>
      <c r="C27" s="2"/>
      <c r="D27" s="214"/>
      <c r="E27" s="4"/>
      <c r="F27" s="214"/>
      <c r="G27" s="261">
        <f t="shared" si="0"/>
        <v>0</v>
      </c>
      <c r="H27" s="7"/>
      <c r="J27" s="80"/>
    </row>
    <row r="28" spans="2:10" x14ac:dyDescent="0.25">
      <c r="B28" s="1"/>
      <c r="C28" s="2"/>
      <c r="D28" s="214"/>
      <c r="E28" s="4"/>
      <c r="F28" s="214"/>
      <c r="G28" s="261">
        <f t="shared" si="0"/>
        <v>0</v>
      </c>
      <c r="H28" s="7"/>
      <c r="J28" s="80"/>
    </row>
    <row r="29" spans="2:10" x14ac:dyDescent="0.25">
      <c r="B29" s="1"/>
      <c r="C29" s="2"/>
      <c r="D29" s="214"/>
      <c r="E29" s="4"/>
      <c r="F29" s="214"/>
      <c r="G29" s="261">
        <f t="shared" si="0"/>
        <v>0</v>
      </c>
      <c r="H29" s="7"/>
      <c r="J29" s="80"/>
    </row>
    <row r="30" spans="2:10" x14ac:dyDescent="0.25">
      <c r="B30" s="1"/>
      <c r="C30" s="2"/>
      <c r="D30" s="214"/>
      <c r="E30" s="4"/>
      <c r="F30" s="214"/>
      <c r="G30" s="261">
        <f t="shared" si="0"/>
        <v>0</v>
      </c>
      <c r="H30" s="14"/>
      <c r="J30" s="80"/>
    </row>
    <row r="31" spans="2:10" x14ac:dyDescent="0.25">
      <c r="B31" s="1"/>
      <c r="C31" s="2"/>
      <c r="D31" s="215"/>
      <c r="E31" s="4"/>
      <c r="F31" s="214"/>
      <c r="G31" s="261">
        <f t="shared" si="0"/>
        <v>0</v>
      </c>
      <c r="H31" s="14"/>
      <c r="J31" s="80"/>
    </row>
    <row r="32" spans="2:10" x14ac:dyDescent="0.25">
      <c r="B32" s="1"/>
      <c r="C32" s="2"/>
      <c r="D32" s="214"/>
      <c r="E32" s="4"/>
      <c r="F32" s="214"/>
      <c r="G32" s="261">
        <f t="shared" si="0"/>
        <v>0</v>
      </c>
      <c r="H32" s="7"/>
      <c r="J32" s="80"/>
    </row>
    <row r="33" spans="2:10" x14ac:dyDescent="0.25">
      <c r="B33" s="1"/>
      <c r="C33" s="2"/>
      <c r="D33" s="214"/>
      <c r="E33" s="4"/>
      <c r="F33" s="214"/>
      <c r="G33" s="261">
        <f t="shared" si="0"/>
        <v>0</v>
      </c>
      <c r="H33" s="7"/>
      <c r="J33" s="80"/>
    </row>
    <row r="34" spans="2:10" x14ac:dyDescent="0.25">
      <c r="B34" s="1"/>
      <c r="C34" s="2"/>
      <c r="D34" s="214"/>
      <c r="E34" s="4"/>
      <c r="F34" s="214"/>
      <c r="G34" s="261">
        <f t="shared" si="0"/>
        <v>0</v>
      </c>
      <c r="H34" s="7"/>
      <c r="J34" s="80"/>
    </row>
    <row r="35" spans="2:10" x14ac:dyDescent="0.25">
      <c r="B35" s="1"/>
      <c r="C35" s="2"/>
      <c r="D35" s="214"/>
      <c r="E35" s="4"/>
      <c r="F35" s="214"/>
      <c r="G35" s="261">
        <f t="shared" si="0"/>
        <v>0</v>
      </c>
      <c r="H35" s="7"/>
      <c r="J35" s="80"/>
    </row>
    <row r="36" spans="2:10" x14ac:dyDescent="0.25">
      <c r="B36" s="1"/>
      <c r="C36" s="2"/>
      <c r="D36" s="214"/>
      <c r="E36" s="4"/>
      <c r="F36" s="214"/>
      <c r="G36" s="261">
        <f t="shared" si="0"/>
        <v>0</v>
      </c>
      <c r="H36" s="7"/>
      <c r="J36" s="80"/>
    </row>
    <row r="37" spans="2:10" x14ac:dyDescent="0.25">
      <c r="B37" s="1"/>
      <c r="C37" s="2"/>
      <c r="D37" s="215"/>
      <c r="E37" s="4"/>
      <c r="F37" s="215"/>
      <c r="G37" s="261">
        <f t="shared" si="0"/>
        <v>0</v>
      </c>
      <c r="H37" s="7"/>
      <c r="J37" s="80"/>
    </row>
    <row r="38" spans="2:10" x14ac:dyDescent="0.25">
      <c r="B38" s="1"/>
      <c r="C38" s="2"/>
      <c r="D38" s="214"/>
      <c r="E38" s="4"/>
      <c r="F38" s="214"/>
      <c r="G38" s="261">
        <f t="shared" si="0"/>
        <v>0</v>
      </c>
      <c r="H38" s="7"/>
      <c r="J38" s="80"/>
    </row>
    <row r="39" spans="2:10" x14ac:dyDescent="0.25">
      <c r="B39" s="1"/>
      <c r="C39" s="2"/>
      <c r="D39" s="214"/>
      <c r="E39" s="4"/>
      <c r="F39" s="214"/>
      <c r="G39" s="261">
        <f t="shared" si="0"/>
        <v>0</v>
      </c>
      <c r="H39" s="7"/>
      <c r="J39" s="80"/>
    </row>
    <row r="40" spans="2:10" x14ac:dyDescent="0.25">
      <c r="B40" s="1"/>
      <c r="C40" s="2"/>
      <c r="D40" s="214"/>
      <c r="E40" s="4"/>
      <c r="F40" s="214"/>
      <c r="G40" s="261">
        <f t="shared" si="0"/>
        <v>0</v>
      </c>
      <c r="H40" s="7"/>
      <c r="J40" s="80"/>
    </row>
    <row r="41" spans="2:10" x14ac:dyDescent="0.25">
      <c r="B41" s="1"/>
      <c r="C41" s="2"/>
      <c r="D41" s="214"/>
      <c r="E41" s="4"/>
      <c r="F41" s="214"/>
      <c r="G41" s="261">
        <f t="shared" si="0"/>
        <v>0</v>
      </c>
      <c r="H41" s="7"/>
      <c r="J41" s="80"/>
    </row>
    <row r="42" spans="2:10" x14ac:dyDescent="0.25">
      <c r="B42" s="1"/>
      <c r="C42" s="2"/>
      <c r="D42" s="214"/>
      <c r="E42" s="4"/>
      <c r="F42" s="214"/>
      <c r="G42" s="261">
        <f t="shared" si="0"/>
        <v>0</v>
      </c>
      <c r="H42" s="7"/>
      <c r="J42" s="80"/>
    </row>
    <row r="43" spans="2:10" x14ac:dyDescent="0.25">
      <c r="B43" s="1"/>
      <c r="C43" s="2"/>
      <c r="D43" s="214"/>
      <c r="E43" s="4"/>
      <c r="F43" s="214"/>
      <c r="G43" s="261">
        <f t="shared" si="0"/>
        <v>0</v>
      </c>
      <c r="H43" s="7"/>
      <c r="J43" s="80"/>
    </row>
    <row r="44" spans="2:10" x14ac:dyDescent="0.25">
      <c r="B44" s="1"/>
      <c r="C44" s="2"/>
      <c r="D44" s="214"/>
      <c r="E44" s="4"/>
      <c r="F44" s="214"/>
      <c r="G44" s="261">
        <f t="shared" si="0"/>
        <v>0</v>
      </c>
      <c r="H44" s="7"/>
      <c r="J44" s="80"/>
    </row>
    <row r="45" spans="2:10" x14ac:dyDescent="0.25">
      <c r="B45" s="1"/>
      <c r="C45" s="2"/>
      <c r="D45" s="214"/>
      <c r="E45" s="4"/>
      <c r="F45" s="214"/>
      <c r="G45" s="261">
        <f t="shared" si="0"/>
        <v>0</v>
      </c>
      <c r="H45" s="7"/>
      <c r="J45" s="80"/>
    </row>
    <row r="46" spans="2:10" x14ac:dyDescent="0.25">
      <c r="B46" s="1"/>
      <c r="C46" s="2"/>
      <c r="D46" s="214"/>
      <c r="E46" s="4"/>
      <c r="F46" s="214"/>
      <c r="G46" s="261">
        <f t="shared" si="0"/>
        <v>0</v>
      </c>
      <c r="H46" s="7"/>
      <c r="J46" s="80"/>
    </row>
    <row r="47" spans="2:10" x14ac:dyDescent="0.25">
      <c r="B47" s="1"/>
      <c r="C47" s="2"/>
      <c r="D47" s="214"/>
      <c r="E47" s="4"/>
      <c r="F47" s="214"/>
      <c r="G47" s="261">
        <f t="shared" si="0"/>
        <v>0</v>
      </c>
      <c r="H47" s="7"/>
      <c r="J47" s="80"/>
    </row>
    <row r="48" spans="2:10" x14ac:dyDescent="0.25">
      <c r="B48" s="1"/>
      <c r="C48" s="2"/>
      <c r="D48" s="214"/>
      <c r="E48" s="4"/>
      <c r="F48" s="214"/>
      <c r="G48" s="261">
        <f t="shared" si="0"/>
        <v>0</v>
      </c>
      <c r="H48" s="7"/>
      <c r="J48" s="80"/>
    </row>
    <row r="49" spans="2:10" x14ac:dyDescent="0.25">
      <c r="B49" s="1"/>
      <c r="C49" s="2"/>
      <c r="D49" s="214"/>
      <c r="E49" s="4"/>
      <c r="F49" s="214"/>
      <c r="G49" s="261">
        <f t="shared" si="0"/>
        <v>0</v>
      </c>
      <c r="H49" s="14"/>
      <c r="J49" s="80"/>
    </row>
    <row r="50" spans="2:10" x14ac:dyDescent="0.25">
      <c r="B50" s="1"/>
      <c r="C50" s="2"/>
      <c r="D50" s="214"/>
      <c r="E50" s="4"/>
      <c r="F50" s="214"/>
      <c r="G50" s="261">
        <f t="shared" si="0"/>
        <v>0</v>
      </c>
      <c r="H50" s="14"/>
      <c r="J50" s="80"/>
    </row>
    <row r="51" spans="2:10" x14ac:dyDescent="0.25">
      <c r="B51" s="1"/>
      <c r="C51" s="2"/>
      <c r="D51" s="214"/>
      <c r="E51" s="4"/>
      <c r="F51" s="214"/>
      <c r="G51" s="261">
        <f t="shared" si="0"/>
        <v>0</v>
      </c>
      <c r="H51" s="14"/>
      <c r="J51" s="80"/>
    </row>
    <row r="52" spans="2:10" x14ac:dyDescent="0.25">
      <c r="B52" s="1"/>
      <c r="C52" s="2"/>
      <c r="D52" s="214"/>
      <c r="E52" s="4"/>
      <c r="F52" s="214"/>
      <c r="G52" s="261">
        <f t="shared" si="0"/>
        <v>0</v>
      </c>
      <c r="H52" s="14"/>
      <c r="J52" s="80"/>
    </row>
    <row r="53" spans="2:10" ht="19.5" customHeight="1" x14ac:dyDescent="0.25">
      <c r="B53" s="1"/>
      <c r="C53" s="2"/>
      <c r="D53" s="214"/>
      <c r="E53" s="4"/>
      <c r="F53" s="214"/>
      <c r="G53" s="261">
        <f t="shared" si="0"/>
        <v>0</v>
      </c>
      <c r="H53" s="14"/>
      <c r="J53" s="80"/>
    </row>
    <row r="54" spans="2:10" ht="16.5" customHeight="1" x14ac:dyDescent="0.25">
      <c r="B54" s="1"/>
      <c r="C54" s="2"/>
      <c r="D54" s="214"/>
      <c r="E54" s="4"/>
      <c r="F54" s="214"/>
      <c r="G54" s="261">
        <f t="shared" si="0"/>
        <v>0</v>
      </c>
      <c r="H54" s="14"/>
      <c r="J54" s="80"/>
    </row>
    <row r="55" spans="2:10" x14ac:dyDescent="0.25">
      <c r="B55" s="1"/>
      <c r="C55" s="2"/>
      <c r="D55" s="214"/>
      <c r="E55" s="4"/>
      <c r="F55" s="214"/>
      <c r="G55" s="261">
        <f t="shared" si="0"/>
        <v>0</v>
      </c>
      <c r="H55" s="14"/>
      <c r="J55" s="80"/>
    </row>
    <row r="56" spans="2:10" x14ac:dyDescent="0.25">
      <c r="B56" s="1"/>
      <c r="C56" s="2"/>
      <c r="D56" s="214"/>
      <c r="E56" s="4"/>
      <c r="F56" s="214"/>
      <c r="G56" s="261">
        <f t="shared" si="0"/>
        <v>0</v>
      </c>
      <c r="H56" s="7"/>
      <c r="J56" s="80"/>
    </row>
    <row r="57" spans="2:10" x14ac:dyDescent="0.25">
      <c r="B57" s="1"/>
      <c r="C57" s="2"/>
      <c r="D57" s="214"/>
      <c r="E57" s="4"/>
      <c r="F57" s="214"/>
      <c r="G57" s="261">
        <f t="shared" si="0"/>
        <v>0</v>
      </c>
      <c r="H57" s="7"/>
      <c r="J57" s="80"/>
    </row>
    <row r="58" spans="2:10" x14ac:dyDescent="0.25">
      <c r="B58" s="1"/>
      <c r="C58" s="2"/>
      <c r="D58" s="214"/>
      <c r="E58" s="4"/>
      <c r="F58" s="214"/>
      <c r="G58" s="261">
        <f t="shared" si="0"/>
        <v>0</v>
      </c>
      <c r="H58" s="7"/>
      <c r="J58" s="80"/>
    </row>
    <row r="59" spans="2:10" x14ac:dyDescent="0.25">
      <c r="B59" s="1"/>
      <c r="C59" s="2"/>
      <c r="D59" s="214"/>
      <c r="E59" s="4"/>
      <c r="F59" s="309"/>
      <c r="G59" s="262">
        <f t="shared" si="0"/>
        <v>0</v>
      </c>
      <c r="H59" s="7"/>
      <c r="J59" s="80"/>
    </row>
    <row r="60" spans="2:10" x14ac:dyDescent="0.25">
      <c r="B60" s="1"/>
      <c r="C60" s="2"/>
      <c r="D60" s="214"/>
      <c r="E60" s="4"/>
      <c r="F60" s="214"/>
      <c r="G60" s="261">
        <f t="shared" si="0"/>
        <v>0</v>
      </c>
      <c r="H60" s="14"/>
      <c r="J60" s="80"/>
    </row>
    <row r="61" spans="2:10" x14ac:dyDescent="0.25">
      <c r="B61" s="1"/>
      <c r="C61" s="2"/>
      <c r="D61" s="214"/>
      <c r="E61" s="4"/>
      <c r="F61" s="134"/>
      <c r="G61" s="261">
        <f t="shared" si="0"/>
        <v>0</v>
      </c>
      <c r="H61" s="14"/>
      <c r="J61" s="80"/>
    </row>
    <row r="62" spans="2:10" x14ac:dyDescent="0.25">
      <c r="B62" s="1"/>
      <c r="C62" s="2"/>
      <c r="D62" s="214"/>
      <c r="E62" s="56"/>
      <c r="F62" s="179"/>
      <c r="G62" s="261">
        <f t="shared" si="0"/>
        <v>0</v>
      </c>
      <c r="H62" s="14"/>
      <c r="J62" s="80"/>
    </row>
    <row r="63" spans="2:10" x14ac:dyDescent="0.25">
      <c r="B63" s="1"/>
      <c r="C63" s="311"/>
      <c r="D63" s="214"/>
      <c r="E63" s="4"/>
      <c r="F63" s="179"/>
      <c r="G63" s="261">
        <f t="shared" si="0"/>
        <v>0</v>
      </c>
      <c r="H63" s="14"/>
      <c r="J63" s="80"/>
    </row>
    <row r="64" spans="2:10" x14ac:dyDescent="0.25">
      <c r="B64" s="1"/>
      <c r="C64" s="2"/>
      <c r="D64" s="214"/>
      <c r="E64" s="4"/>
      <c r="F64" s="171"/>
      <c r="G64" s="261">
        <f t="shared" si="0"/>
        <v>0</v>
      </c>
      <c r="H64" s="7"/>
      <c r="J64" s="80"/>
    </row>
    <row r="65" spans="2:10" x14ac:dyDescent="0.25">
      <c r="B65" s="1"/>
      <c r="C65" s="2"/>
      <c r="D65" s="214"/>
      <c r="E65" s="56"/>
      <c r="F65" s="171"/>
      <c r="G65" s="261">
        <f t="shared" si="0"/>
        <v>0</v>
      </c>
      <c r="H65" s="7"/>
      <c r="J65" s="80"/>
    </row>
    <row r="66" spans="2:10" x14ac:dyDescent="0.25">
      <c r="B66" s="1"/>
      <c r="C66" s="2"/>
      <c r="D66" s="214"/>
      <c r="E66" s="56"/>
      <c r="F66" s="179"/>
      <c r="G66" s="261">
        <f t="shared" si="0"/>
        <v>0</v>
      </c>
      <c r="H66" s="18"/>
      <c r="J66" s="80"/>
    </row>
    <row r="67" spans="2:10" x14ac:dyDescent="0.25">
      <c r="B67" s="1"/>
      <c r="C67" s="2"/>
      <c r="D67" s="214"/>
      <c r="E67" s="56"/>
      <c r="F67" s="171"/>
      <c r="G67" s="261">
        <f t="shared" ref="G67:G117" si="1">D67-F67</f>
        <v>0</v>
      </c>
      <c r="H67" s="7"/>
      <c r="J67" s="80"/>
    </row>
    <row r="68" spans="2:10" x14ac:dyDescent="0.25">
      <c r="B68" s="1"/>
      <c r="C68" s="2"/>
      <c r="D68" s="215"/>
      <c r="E68" s="56"/>
      <c r="F68" s="171"/>
      <c r="G68" s="261">
        <f t="shared" si="1"/>
        <v>0</v>
      </c>
      <c r="H68" s="7"/>
      <c r="J68" s="80"/>
    </row>
    <row r="69" spans="2:10" x14ac:dyDescent="0.25">
      <c r="B69" s="1"/>
      <c r="C69" s="2"/>
      <c r="D69" s="214"/>
      <c r="E69" s="56"/>
      <c r="F69" s="171"/>
      <c r="G69" s="261">
        <f t="shared" si="1"/>
        <v>0</v>
      </c>
      <c r="H69" s="18"/>
      <c r="J69" s="80"/>
    </row>
    <row r="70" spans="2:10" x14ac:dyDescent="0.25">
      <c r="B70" s="1"/>
      <c r="C70" s="2"/>
      <c r="D70" s="214"/>
      <c r="E70" s="56"/>
      <c r="F70" s="179"/>
      <c r="G70" s="261">
        <f t="shared" si="1"/>
        <v>0</v>
      </c>
      <c r="H70" s="18"/>
      <c r="J70" s="80"/>
    </row>
    <row r="71" spans="2:10" x14ac:dyDescent="0.25">
      <c r="B71" s="1"/>
      <c r="C71" s="2"/>
      <c r="D71" s="214"/>
      <c r="E71" s="56"/>
      <c r="F71" s="171"/>
      <c r="G71" s="261">
        <f t="shared" si="1"/>
        <v>0</v>
      </c>
      <c r="H71" s="7"/>
      <c r="J71" s="80"/>
    </row>
    <row r="72" spans="2:10" ht="16.5" customHeight="1" x14ac:dyDescent="0.25">
      <c r="B72" s="1"/>
      <c r="C72" s="2"/>
      <c r="D72" s="214"/>
      <c r="E72" s="56"/>
      <c r="F72" s="171"/>
      <c r="G72" s="261">
        <f t="shared" si="1"/>
        <v>0</v>
      </c>
      <c r="H72" s="7"/>
      <c r="J72" s="80"/>
    </row>
    <row r="73" spans="2:10" x14ac:dyDescent="0.25">
      <c r="B73" s="1"/>
      <c r="C73" s="2"/>
      <c r="D73" s="214"/>
      <c r="E73" s="57"/>
      <c r="F73" s="171"/>
      <c r="G73" s="261">
        <f t="shared" si="1"/>
        <v>0</v>
      </c>
      <c r="H73" s="7"/>
      <c r="J73" s="80"/>
    </row>
    <row r="74" spans="2:10" x14ac:dyDescent="0.25">
      <c r="B74" s="1"/>
      <c r="C74" s="2"/>
      <c r="D74" s="214"/>
      <c r="E74" s="56"/>
      <c r="F74" s="171"/>
      <c r="G74" s="261">
        <f t="shared" si="1"/>
        <v>0</v>
      </c>
      <c r="H74" s="7"/>
      <c r="J74" s="80"/>
    </row>
    <row r="75" spans="2:10" x14ac:dyDescent="0.25">
      <c r="B75" s="1"/>
      <c r="C75" s="2"/>
      <c r="D75" s="215"/>
      <c r="E75" s="56"/>
      <c r="F75" s="171"/>
      <c r="G75" s="261">
        <f t="shared" si="1"/>
        <v>0</v>
      </c>
      <c r="H75" s="7"/>
      <c r="J75" s="80"/>
    </row>
    <row r="76" spans="2:10" x14ac:dyDescent="0.25">
      <c r="B76" s="1"/>
      <c r="C76" s="2"/>
      <c r="D76" s="215"/>
      <c r="E76" s="56"/>
      <c r="F76" s="171"/>
      <c r="G76" s="261">
        <f t="shared" si="1"/>
        <v>0</v>
      </c>
      <c r="H76" s="7"/>
      <c r="J76" s="80"/>
    </row>
    <row r="77" spans="2:10" x14ac:dyDescent="0.25">
      <c r="B77" s="1"/>
      <c r="C77" s="2"/>
      <c r="D77" s="214"/>
      <c r="E77" s="57"/>
      <c r="F77" s="171"/>
      <c r="G77" s="261">
        <f t="shared" si="1"/>
        <v>0</v>
      </c>
      <c r="H77" s="7"/>
      <c r="J77" s="80"/>
    </row>
    <row r="78" spans="2:10" ht="15.75" x14ac:dyDescent="0.25">
      <c r="B78" s="221"/>
      <c r="C78" s="312"/>
      <c r="D78" s="219"/>
      <c r="E78" s="57"/>
      <c r="F78" s="171"/>
      <c r="G78" s="261">
        <f t="shared" si="1"/>
        <v>0</v>
      </c>
      <c r="H78" s="7"/>
      <c r="J78" s="80"/>
    </row>
    <row r="79" spans="2:10" x14ac:dyDescent="0.25">
      <c r="B79" s="1"/>
      <c r="C79" s="2"/>
      <c r="D79" s="214"/>
      <c r="E79" s="57"/>
      <c r="F79" s="171"/>
      <c r="G79" s="261">
        <f t="shared" si="1"/>
        <v>0</v>
      </c>
      <c r="H79" s="7"/>
      <c r="J79" s="80"/>
    </row>
    <row r="80" spans="2:10" x14ac:dyDescent="0.25">
      <c r="B80" s="1"/>
      <c r="C80" s="2"/>
      <c r="D80" s="214"/>
      <c r="E80" s="57"/>
      <c r="F80" s="171"/>
      <c r="G80" s="261">
        <f t="shared" si="1"/>
        <v>0</v>
      </c>
      <c r="H80" s="7"/>
      <c r="J80" s="80"/>
    </row>
    <row r="81" spans="2:10" x14ac:dyDescent="0.25">
      <c r="B81" s="1"/>
      <c r="C81" s="2"/>
      <c r="D81" s="214"/>
      <c r="E81" s="57"/>
      <c r="F81" s="171"/>
      <c r="G81" s="261">
        <f t="shared" si="1"/>
        <v>0</v>
      </c>
      <c r="H81" s="7"/>
      <c r="J81" s="80"/>
    </row>
    <row r="82" spans="2:10" x14ac:dyDescent="0.25">
      <c r="B82" s="1"/>
      <c r="C82" s="2"/>
      <c r="D82" s="214"/>
      <c r="E82" s="57"/>
      <c r="F82" s="171"/>
      <c r="G82" s="261">
        <f t="shared" si="1"/>
        <v>0</v>
      </c>
      <c r="H82" s="7"/>
      <c r="J82" s="80"/>
    </row>
    <row r="83" spans="2:10" x14ac:dyDescent="0.25">
      <c r="B83" s="1"/>
      <c r="C83" s="2"/>
      <c r="D83" s="214"/>
      <c r="E83" s="57"/>
      <c r="F83" s="171"/>
      <c r="G83" s="261">
        <f t="shared" si="1"/>
        <v>0</v>
      </c>
      <c r="H83" s="7"/>
      <c r="J83" s="80"/>
    </row>
    <row r="84" spans="2:10" x14ac:dyDescent="0.25">
      <c r="B84" s="1"/>
      <c r="C84" s="2"/>
      <c r="D84" s="214"/>
      <c r="E84" s="57"/>
      <c r="F84" s="171"/>
      <c r="G84" s="261">
        <f t="shared" si="1"/>
        <v>0</v>
      </c>
      <c r="H84" s="7"/>
      <c r="J84" s="80"/>
    </row>
    <row r="85" spans="2:10" x14ac:dyDescent="0.25">
      <c r="B85" s="1"/>
      <c r="C85" s="2"/>
      <c r="D85" s="214"/>
      <c r="E85" s="57"/>
      <c r="F85" s="171"/>
      <c r="G85" s="261">
        <f t="shared" si="1"/>
        <v>0</v>
      </c>
      <c r="H85" s="7"/>
      <c r="J85" s="80"/>
    </row>
    <row r="86" spans="2:10" x14ac:dyDescent="0.25">
      <c r="B86" s="1"/>
      <c r="C86" s="2"/>
      <c r="D86" s="214"/>
      <c r="E86" s="57"/>
      <c r="F86" s="171"/>
      <c r="G86" s="261">
        <f t="shared" si="1"/>
        <v>0</v>
      </c>
      <c r="H86" s="7"/>
      <c r="J86" s="80"/>
    </row>
    <row r="87" spans="2:10" x14ac:dyDescent="0.25">
      <c r="B87" s="1"/>
      <c r="C87" s="2"/>
      <c r="D87" s="214"/>
      <c r="E87" s="57"/>
      <c r="F87" s="171"/>
      <c r="G87" s="261">
        <f t="shared" si="1"/>
        <v>0</v>
      </c>
      <c r="H87" s="7"/>
      <c r="J87" s="80"/>
    </row>
    <row r="88" spans="2:10" ht="15.75" x14ac:dyDescent="0.25">
      <c r="B88" s="221"/>
      <c r="C88" s="312"/>
      <c r="D88" s="219"/>
      <c r="E88" s="57"/>
      <c r="F88" s="171"/>
      <c r="G88" s="261">
        <f t="shared" si="1"/>
        <v>0</v>
      </c>
      <c r="H88" s="7"/>
      <c r="J88" s="80"/>
    </row>
    <row r="89" spans="2:10" x14ac:dyDescent="0.25">
      <c r="B89" s="1"/>
      <c r="C89" s="2"/>
      <c r="D89" s="214"/>
      <c r="E89" s="57"/>
      <c r="F89" s="171"/>
      <c r="G89" s="261">
        <f t="shared" si="1"/>
        <v>0</v>
      </c>
      <c r="H89" s="7"/>
      <c r="J89" s="80"/>
    </row>
    <row r="90" spans="2:10" x14ac:dyDescent="0.25">
      <c r="B90" s="1"/>
      <c r="C90" s="2"/>
      <c r="D90" s="214"/>
      <c r="E90" s="57"/>
      <c r="F90" s="171"/>
      <c r="G90" s="261">
        <f t="shared" si="1"/>
        <v>0</v>
      </c>
      <c r="H90" s="7"/>
      <c r="J90" s="80"/>
    </row>
    <row r="91" spans="2:10" x14ac:dyDescent="0.25">
      <c r="B91" s="1"/>
      <c r="C91" s="2"/>
      <c r="D91" s="214"/>
      <c r="E91" s="57"/>
      <c r="F91" s="171"/>
      <c r="G91" s="261">
        <f t="shared" si="1"/>
        <v>0</v>
      </c>
      <c r="H91" s="7"/>
      <c r="J91" s="80"/>
    </row>
    <row r="92" spans="2:10" x14ac:dyDescent="0.25">
      <c r="B92" s="1"/>
      <c r="C92" s="2"/>
      <c r="D92" s="214"/>
      <c r="E92" s="57"/>
      <c r="F92" s="171"/>
      <c r="G92" s="261">
        <f t="shared" si="1"/>
        <v>0</v>
      </c>
      <c r="H92" s="7"/>
      <c r="J92" s="80"/>
    </row>
    <row r="93" spans="2:10" x14ac:dyDescent="0.25">
      <c r="B93" s="1"/>
      <c r="C93" s="2"/>
      <c r="D93" s="214"/>
      <c r="E93" s="57"/>
      <c r="F93" s="171"/>
      <c r="G93" s="261">
        <f t="shared" si="1"/>
        <v>0</v>
      </c>
      <c r="H93" s="7"/>
      <c r="J93" s="80"/>
    </row>
    <row r="94" spans="2:10" x14ac:dyDescent="0.25">
      <c r="B94" s="1"/>
      <c r="C94" s="2"/>
      <c r="D94" s="214"/>
      <c r="E94" s="57"/>
      <c r="F94" s="171"/>
      <c r="G94" s="261">
        <f t="shared" si="1"/>
        <v>0</v>
      </c>
      <c r="H94" s="7"/>
      <c r="J94" s="80"/>
    </row>
    <row r="95" spans="2:10" x14ac:dyDescent="0.25">
      <c r="B95" s="1"/>
      <c r="C95" s="2"/>
      <c r="D95" s="214"/>
      <c r="E95" s="57"/>
      <c r="F95" s="171"/>
      <c r="G95" s="261">
        <f t="shared" si="1"/>
        <v>0</v>
      </c>
      <c r="H95" s="7"/>
      <c r="J95" s="80"/>
    </row>
    <row r="96" spans="2:10" x14ac:dyDescent="0.25">
      <c r="B96" s="1"/>
      <c r="C96" s="2"/>
      <c r="D96" s="214"/>
      <c r="E96" s="57"/>
      <c r="F96" s="171"/>
      <c r="G96" s="261">
        <f t="shared" si="1"/>
        <v>0</v>
      </c>
      <c r="H96" s="7"/>
      <c r="J96" s="80"/>
    </row>
    <row r="97" spans="2:10" x14ac:dyDescent="0.25">
      <c r="B97" s="1"/>
      <c r="C97" s="2"/>
      <c r="D97" s="214"/>
      <c r="E97" s="57"/>
      <c r="F97" s="171"/>
      <c r="G97" s="261">
        <f t="shared" si="1"/>
        <v>0</v>
      </c>
      <c r="H97" s="7"/>
      <c r="J97" s="80"/>
    </row>
    <row r="98" spans="2:10" ht="15.75" x14ac:dyDescent="0.25">
      <c r="B98" s="209"/>
      <c r="C98" s="223"/>
      <c r="D98" s="216"/>
      <c r="E98" s="57"/>
      <c r="F98" s="171"/>
      <c r="G98" s="263">
        <f t="shared" si="1"/>
        <v>0</v>
      </c>
      <c r="H98" s="211"/>
      <c r="J98" s="80"/>
    </row>
    <row r="99" spans="2:10" ht="15.75" x14ac:dyDescent="0.25">
      <c r="B99" s="1"/>
      <c r="C99" s="313"/>
      <c r="D99" s="214"/>
      <c r="E99" s="229"/>
      <c r="F99" s="229"/>
      <c r="G99" s="263">
        <f t="shared" si="1"/>
        <v>0</v>
      </c>
      <c r="H99" s="162"/>
      <c r="J99" s="80"/>
    </row>
    <row r="100" spans="2:10" ht="15.75" x14ac:dyDescent="0.25">
      <c r="B100" s="1"/>
      <c r="C100" s="313"/>
      <c r="D100" s="214"/>
      <c r="E100" s="229"/>
      <c r="F100" s="229"/>
      <c r="G100" s="263">
        <f t="shared" si="1"/>
        <v>0</v>
      </c>
      <c r="H100" s="162"/>
      <c r="J100" s="80"/>
    </row>
    <row r="101" spans="2:10" ht="15.75" x14ac:dyDescent="0.25">
      <c r="B101" s="1"/>
      <c r="C101" s="228"/>
      <c r="D101" s="215"/>
      <c r="E101" s="106"/>
      <c r="F101" s="106"/>
      <c r="G101" s="263">
        <f t="shared" si="1"/>
        <v>0</v>
      </c>
      <c r="H101" s="162"/>
      <c r="J101" s="80"/>
    </row>
    <row r="102" spans="2:10" ht="15.75" x14ac:dyDescent="0.25">
      <c r="B102" s="221"/>
      <c r="C102" s="224"/>
      <c r="D102" s="219"/>
      <c r="E102" s="106"/>
      <c r="F102" s="106"/>
      <c r="G102" s="263">
        <f t="shared" si="1"/>
        <v>0</v>
      </c>
      <c r="H102" s="162"/>
      <c r="J102" s="80"/>
    </row>
    <row r="103" spans="2:10" ht="15.75" x14ac:dyDescent="0.25">
      <c r="B103" s="1"/>
      <c r="C103" s="228"/>
      <c r="D103" s="215"/>
      <c r="E103" s="106"/>
      <c r="F103" s="106"/>
      <c r="G103" s="263">
        <f t="shared" si="1"/>
        <v>0</v>
      </c>
      <c r="H103" s="162"/>
      <c r="J103" s="80"/>
    </row>
    <row r="104" spans="2:10" ht="15.75" x14ac:dyDescent="0.25">
      <c r="B104" s="221"/>
      <c r="C104" s="224"/>
      <c r="D104" s="219"/>
      <c r="E104" s="106"/>
      <c r="F104" s="106"/>
      <c r="G104" s="263">
        <f t="shared" si="1"/>
        <v>0</v>
      </c>
      <c r="H104" s="162"/>
      <c r="J104" s="80"/>
    </row>
    <row r="105" spans="2:10" ht="15.75" x14ac:dyDescent="0.25">
      <c r="B105" s="221"/>
      <c r="C105" s="224"/>
      <c r="D105" s="219"/>
      <c r="E105" s="106"/>
      <c r="F105" s="106"/>
      <c r="G105" s="263">
        <f t="shared" si="1"/>
        <v>0</v>
      </c>
      <c r="H105" s="162"/>
      <c r="J105" s="80"/>
    </row>
    <row r="106" spans="2:10" ht="15.75" x14ac:dyDescent="0.25">
      <c r="B106" s="221"/>
      <c r="C106" s="224"/>
      <c r="D106" s="219"/>
      <c r="E106" s="106"/>
      <c r="F106" s="106"/>
      <c r="G106" s="263">
        <f t="shared" si="1"/>
        <v>0</v>
      </c>
      <c r="H106" s="162"/>
      <c r="J106" s="80"/>
    </row>
    <row r="107" spans="2:10" ht="15.75" x14ac:dyDescent="0.25">
      <c r="B107" s="221"/>
      <c r="C107" s="224"/>
      <c r="D107" s="219"/>
      <c r="E107" s="106"/>
      <c r="F107" s="106"/>
      <c r="G107" s="263">
        <f t="shared" si="1"/>
        <v>0</v>
      </c>
      <c r="H107" s="162"/>
      <c r="J107" s="80"/>
    </row>
    <row r="108" spans="2:10" ht="15.75" x14ac:dyDescent="0.25">
      <c r="B108" s="221"/>
      <c r="C108" s="224"/>
      <c r="D108" s="219"/>
      <c r="E108" s="106"/>
      <c r="F108" s="106"/>
      <c r="G108" s="263">
        <f t="shared" si="1"/>
        <v>0</v>
      </c>
      <c r="H108" s="162"/>
      <c r="J108" s="80"/>
    </row>
    <row r="109" spans="2:10" ht="15.75" x14ac:dyDescent="0.25">
      <c r="B109" s="221"/>
      <c r="C109" s="224"/>
      <c r="D109" s="219"/>
      <c r="E109" s="106"/>
      <c r="F109" s="106"/>
      <c r="G109" s="263">
        <f t="shared" si="1"/>
        <v>0</v>
      </c>
      <c r="H109" s="162"/>
      <c r="J109" s="80"/>
    </row>
    <row r="110" spans="2:10" ht="15.75" x14ac:dyDescent="0.25">
      <c r="B110" s="221"/>
      <c r="C110" s="224"/>
      <c r="D110" s="219"/>
      <c r="E110" s="106"/>
      <c r="F110" s="106"/>
      <c r="G110" s="263">
        <f t="shared" si="1"/>
        <v>0</v>
      </c>
      <c r="H110" s="162"/>
      <c r="J110" s="80"/>
    </row>
    <row r="111" spans="2:10" ht="15.75" x14ac:dyDescent="0.25">
      <c r="B111" s="221"/>
      <c r="C111" s="224"/>
      <c r="D111" s="219"/>
      <c r="E111" s="106"/>
      <c r="F111" s="106"/>
      <c r="G111" s="263">
        <f t="shared" si="1"/>
        <v>0</v>
      </c>
      <c r="H111" s="162"/>
      <c r="J111" s="80"/>
    </row>
    <row r="112" spans="2:10" ht="15.75" x14ac:dyDescent="0.25">
      <c r="B112" s="221"/>
      <c r="C112" s="224"/>
      <c r="D112" s="219"/>
      <c r="E112" s="106"/>
      <c r="F112" s="106"/>
      <c r="G112" s="263">
        <f t="shared" si="1"/>
        <v>0</v>
      </c>
      <c r="H112" s="162"/>
      <c r="J112" s="80"/>
    </row>
    <row r="113" spans="2:10" ht="15.75" x14ac:dyDescent="0.25">
      <c r="B113" s="221"/>
      <c r="C113" s="224"/>
      <c r="D113" s="219"/>
      <c r="E113" s="106"/>
      <c r="F113" s="106"/>
      <c r="G113" s="264">
        <f t="shared" si="1"/>
        <v>0</v>
      </c>
      <c r="H113" s="48"/>
      <c r="J113" s="80"/>
    </row>
    <row r="114" spans="2:10" x14ac:dyDescent="0.25">
      <c r="B114" s="221"/>
      <c r="C114" s="259"/>
      <c r="D114" s="254"/>
      <c r="G114" s="134">
        <f t="shared" si="1"/>
        <v>0</v>
      </c>
      <c r="H114" s="48"/>
      <c r="J114" s="80"/>
    </row>
    <row r="115" spans="2:10" x14ac:dyDescent="0.25">
      <c r="B115" s="221"/>
      <c r="C115" s="259"/>
      <c r="D115" s="254"/>
      <c r="G115" s="134">
        <f t="shared" si="1"/>
        <v>0</v>
      </c>
      <c r="H115" s="48"/>
      <c r="J115" s="80"/>
    </row>
    <row r="116" spans="2:10" x14ac:dyDescent="0.25">
      <c r="B116" s="221"/>
      <c r="C116" s="259"/>
      <c r="D116" s="254"/>
      <c r="G116" s="134">
        <f t="shared" si="1"/>
        <v>0</v>
      </c>
      <c r="H116" s="48"/>
      <c r="J116" s="80"/>
    </row>
    <row r="117" spans="2:10" x14ac:dyDescent="0.25">
      <c r="B117" s="221"/>
      <c r="C117" s="259"/>
      <c r="D117" s="254"/>
      <c r="G117" s="134">
        <f t="shared" si="1"/>
        <v>0</v>
      </c>
      <c r="H117" s="48"/>
      <c r="J117" s="80"/>
    </row>
    <row r="118" spans="2:10" ht="15.75" thickBot="1" x14ac:dyDescent="0.3">
      <c r="B118" s="129"/>
      <c r="C118" s="326"/>
      <c r="D118" s="217"/>
      <c r="E118" s="20"/>
      <c r="F118" s="20"/>
      <c r="G118" s="21">
        <f>D118-F118</f>
        <v>0</v>
      </c>
      <c r="H118"/>
      <c r="J118" s="80"/>
    </row>
    <row r="119" spans="2:10" ht="19.5" customHeight="1" thickTop="1" x14ac:dyDescent="0.3">
      <c r="B119" s="324"/>
      <c r="C119" s="258"/>
      <c r="D119" s="218">
        <f>SUM(D3:D118)</f>
        <v>300432.10999999993</v>
      </c>
      <c r="E119" s="24"/>
      <c r="F119" s="24"/>
      <c r="G119" s="148">
        <f>SUM(G3:G118)</f>
        <v>300432.10999999993</v>
      </c>
      <c r="H119"/>
      <c r="J119" s="80"/>
    </row>
    <row r="120" spans="2:10" ht="16.5" customHeight="1" x14ac:dyDescent="0.25">
      <c r="B120" s="324"/>
      <c r="C120" s="152"/>
      <c r="D120" s="153"/>
      <c r="E120" s="151"/>
      <c r="F120" s="152"/>
      <c r="G120" s="154"/>
      <c r="H120"/>
      <c r="J120" s="80"/>
    </row>
    <row r="121" spans="2:10" ht="15.75" x14ac:dyDescent="0.25">
      <c r="B121" s="155"/>
      <c r="C121" s="152"/>
      <c r="D121" s="153"/>
      <c r="E121" s="151"/>
      <c r="F121" s="152"/>
      <c r="G121" s="154"/>
      <c r="H121"/>
      <c r="J121" s="80"/>
    </row>
    <row r="122" spans="2:10" x14ac:dyDescent="0.25">
      <c r="D122"/>
      <c r="G122"/>
      <c r="H122"/>
      <c r="J122"/>
    </row>
    <row r="123" spans="2:10" x14ac:dyDescent="0.25">
      <c r="D123"/>
      <c r="G123"/>
      <c r="H123"/>
      <c r="J123"/>
    </row>
    <row r="124" spans="2:10" x14ac:dyDescent="0.25">
      <c r="D124"/>
      <c r="G124"/>
      <c r="H124"/>
      <c r="J124"/>
    </row>
    <row r="125" spans="2:10" x14ac:dyDescent="0.25">
      <c r="D125"/>
      <c r="G125"/>
      <c r="H125"/>
      <c r="J125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</sheetData>
  <mergeCells count="1">
    <mergeCell ref="B119:B1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 ENERO 2015</vt:lpstr>
      <vt:lpstr>REMI FEBRERO 2015</vt:lpstr>
      <vt:lpstr>MARZO 2015</vt:lpstr>
      <vt:lpstr>A B R I L    2015</vt:lpstr>
      <vt:lpstr>M A Y O  2015</vt:lpstr>
      <vt:lpstr>J U N I O       2 0 1 5 </vt:lpstr>
      <vt:lpstr>   J U L I O      2015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2015-06-24T13:30:20Z</cp:lastPrinted>
  <dcterms:created xsi:type="dcterms:W3CDTF">2015-01-16T17:23:27Z</dcterms:created>
  <dcterms:modified xsi:type="dcterms:W3CDTF">2015-07-04T16:14:00Z</dcterms:modified>
</cp:coreProperties>
</file>